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95" yWindow="15" windowWidth="19995" windowHeight="10905" firstSheet="1" activeTab="1"/>
  </bookViews>
  <sheets>
    <sheet name="Date" sheetId="106" state="hidden" r:id="rId1"/>
    <sheet name="ЗВІТ" sheetId="107" r:id="rId2"/>
    <sheet name="березень 24-лютий 2025" sheetId="108" state="hidden" r:id="rId3"/>
  </sheets>
  <definedNames>
    <definedName name="_xlnm._FilterDatabase" localSheetId="0" hidden="1">Date!$A$7:$EW$241</definedName>
    <definedName name="_xlnm._FilterDatabase" localSheetId="2" hidden="1">'березень 24-лютий 2025'!$A$7:$FO$252</definedName>
    <definedName name="_xlnm.Print_Titles" localSheetId="2">'березень 24-лютий 2025'!$5:$7</definedName>
  </definedNames>
  <calcPr calcId="145621"/>
</workbook>
</file>

<file path=xl/calcChain.xml><?xml version="1.0" encoding="utf-8"?>
<calcChain xmlns="http://schemas.openxmlformats.org/spreadsheetml/2006/main">
  <c r="E53" i="107" l="1"/>
  <c r="D53" i="107"/>
  <c r="K48" i="107" l="1"/>
  <c r="J48" i="107"/>
  <c r="EX9" i="106"/>
  <c r="EY9" i="106"/>
  <c r="EX10" i="106"/>
  <c r="EY10" i="106"/>
  <c r="EX11" i="106"/>
  <c r="EY11" i="106"/>
  <c r="EX12" i="106"/>
  <c r="EY12" i="106"/>
  <c r="EX13" i="106"/>
  <c r="EY13" i="106"/>
  <c r="EX14" i="106"/>
  <c r="EY14" i="106"/>
  <c r="EX15" i="106"/>
  <c r="EY15" i="106"/>
  <c r="EX16" i="106"/>
  <c r="EY16" i="106"/>
  <c r="EX17" i="106"/>
  <c r="EY17" i="106"/>
  <c r="EX18" i="106"/>
  <c r="EY18" i="106"/>
  <c r="EX19" i="106"/>
  <c r="EY19" i="106"/>
  <c r="EX20" i="106"/>
  <c r="EY20" i="106"/>
  <c r="EX21" i="106"/>
  <c r="EY21" i="106"/>
  <c r="EX22" i="106"/>
  <c r="EY22" i="106"/>
  <c r="EX23" i="106"/>
  <c r="EY23" i="106"/>
  <c r="EX24" i="106"/>
  <c r="EY24" i="106"/>
  <c r="EX25" i="106"/>
  <c r="EY25" i="106"/>
  <c r="EX26" i="106"/>
  <c r="EY26" i="106"/>
  <c r="EX27" i="106"/>
  <c r="EY27" i="106"/>
  <c r="EX28" i="106"/>
  <c r="EY28" i="106"/>
  <c r="EX29" i="106"/>
  <c r="EY29" i="106"/>
  <c r="EX30" i="106"/>
  <c r="EY30" i="106"/>
  <c r="EX31" i="106"/>
  <c r="EY31" i="106"/>
  <c r="EX32" i="106"/>
  <c r="EY32" i="106"/>
  <c r="EX33" i="106"/>
  <c r="EY33" i="106"/>
  <c r="EX34" i="106"/>
  <c r="EY34" i="106"/>
  <c r="EX35" i="106"/>
  <c r="EY35" i="106"/>
  <c r="EX36" i="106"/>
  <c r="EY36" i="106"/>
  <c r="EX37" i="106"/>
  <c r="EY37" i="106"/>
  <c r="EX38" i="106"/>
  <c r="EY38" i="106"/>
  <c r="EX39" i="106"/>
  <c r="EY39" i="106"/>
  <c r="EX40" i="106"/>
  <c r="EY40" i="106"/>
  <c r="EX41" i="106"/>
  <c r="EY41" i="106"/>
  <c r="EX42" i="106"/>
  <c r="EY42" i="106"/>
  <c r="EX43" i="106"/>
  <c r="EY43" i="106"/>
  <c r="EX44" i="106"/>
  <c r="EY44" i="106"/>
  <c r="EX45" i="106"/>
  <c r="EY45" i="106"/>
  <c r="EX46" i="106"/>
  <c r="EY46" i="106"/>
  <c r="EX47" i="106"/>
  <c r="EY47" i="106"/>
  <c r="EX48" i="106"/>
  <c r="EY48" i="106"/>
  <c r="EX49" i="106"/>
  <c r="EY49" i="106"/>
  <c r="EX50" i="106"/>
  <c r="EY50" i="106"/>
  <c r="EX51" i="106"/>
  <c r="EY51" i="106"/>
  <c r="EX52" i="106"/>
  <c r="EY52" i="106"/>
  <c r="EX53" i="106"/>
  <c r="EY53" i="106"/>
  <c r="EX54" i="106"/>
  <c r="EY54" i="106"/>
  <c r="EX55" i="106"/>
  <c r="EY55" i="106"/>
  <c r="EX56" i="106"/>
  <c r="EY56" i="106"/>
  <c r="EX57" i="106"/>
  <c r="EY57" i="106"/>
  <c r="EX58" i="106"/>
  <c r="EY58" i="106"/>
  <c r="EX59" i="106"/>
  <c r="EY59" i="106"/>
  <c r="EX60" i="106"/>
  <c r="EY60" i="106"/>
  <c r="EX61" i="106"/>
  <c r="EY61" i="106"/>
  <c r="EX62" i="106"/>
  <c r="EY62" i="106"/>
  <c r="EX63" i="106"/>
  <c r="EY63" i="106"/>
  <c r="EX64" i="106"/>
  <c r="EY64" i="106"/>
  <c r="EX65" i="106"/>
  <c r="EY65" i="106"/>
  <c r="EX66" i="106"/>
  <c r="EY66" i="106"/>
  <c r="EX67" i="106"/>
  <c r="EY67" i="106"/>
  <c r="EX68" i="106"/>
  <c r="EY68" i="106"/>
  <c r="EX69" i="106"/>
  <c r="EY69" i="106"/>
  <c r="EX70" i="106"/>
  <c r="EY70" i="106"/>
  <c r="EX71" i="106"/>
  <c r="EY71" i="106"/>
  <c r="EX72" i="106"/>
  <c r="EY72" i="106"/>
  <c r="EX73" i="106"/>
  <c r="EY73" i="106"/>
  <c r="EX74" i="106"/>
  <c r="EY74" i="106"/>
  <c r="EX75" i="106"/>
  <c r="EY75" i="106"/>
  <c r="EX76" i="106"/>
  <c r="EY76" i="106"/>
  <c r="EX77" i="106"/>
  <c r="EY77" i="106"/>
  <c r="EX78" i="106"/>
  <c r="EY78" i="106"/>
  <c r="EX79" i="106"/>
  <c r="EY79" i="106"/>
  <c r="EX80" i="106"/>
  <c r="EY80" i="106"/>
  <c r="EX81" i="106"/>
  <c r="EY81" i="106"/>
  <c r="EX82" i="106"/>
  <c r="EY82" i="106"/>
  <c r="EX83" i="106"/>
  <c r="EY83" i="106"/>
  <c r="EX84" i="106"/>
  <c r="EY84" i="106"/>
  <c r="EX85" i="106"/>
  <c r="EY85" i="106"/>
  <c r="EX86" i="106"/>
  <c r="EY86" i="106"/>
  <c r="EX87" i="106"/>
  <c r="EY87" i="106"/>
  <c r="EX88" i="106"/>
  <c r="EY88" i="106"/>
  <c r="EX89" i="106"/>
  <c r="EY89" i="106"/>
  <c r="EX90" i="106"/>
  <c r="EY90" i="106"/>
  <c r="EX91" i="106"/>
  <c r="EY91" i="106"/>
  <c r="EX92" i="106"/>
  <c r="EY92" i="106"/>
  <c r="EX93" i="106"/>
  <c r="EY93" i="106"/>
  <c r="EX94" i="106"/>
  <c r="EY94" i="106"/>
  <c r="EX95" i="106"/>
  <c r="EY95" i="106"/>
  <c r="EX96" i="106"/>
  <c r="EY96" i="106"/>
  <c r="EX97" i="106"/>
  <c r="EY97" i="106"/>
  <c r="EX98" i="106"/>
  <c r="EY98" i="106"/>
  <c r="EX99" i="106"/>
  <c r="EY99" i="106"/>
  <c r="EX100" i="106"/>
  <c r="EY100" i="106"/>
  <c r="EX101" i="106"/>
  <c r="EY101" i="106"/>
  <c r="EX102" i="106"/>
  <c r="EY102" i="106"/>
  <c r="EX103" i="106"/>
  <c r="EY103" i="106"/>
  <c r="EX104" i="106"/>
  <c r="EY104" i="106"/>
  <c r="EX105" i="106"/>
  <c r="EY105" i="106"/>
  <c r="EX106" i="106"/>
  <c r="EY106" i="106"/>
  <c r="EX107" i="106"/>
  <c r="EY107" i="106"/>
  <c r="EX108" i="106"/>
  <c r="EY108" i="106"/>
  <c r="EX109" i="106"/>
  <c r="EY109" i="106"/>
  <c r="EX110" i="106"/>
  <c r="EY110" i="106"/>
  <c r="EX111" i="106"/>
  <c r="EY111" i="106"/>
  <c r="EX112" i="106"/>
  <c r="EY112" i="106"/>
  <c r="EX113" i="106"/>
  <c r="EY113" i="106"/>
  <c r="EX114" i="106"/>
  <c r="EY114" i="106"/>
  <c r="EX115" i="106"/>
  <c r="EY115" i="106"/>
  <c r="EX116" i="106"/>
  <c r="EY116" i="106"/>
  <c r="EX117" i="106"/>
  <c r="EY117" i="106"/>
  <c r="EX118" i="106"/>
  <c r="EY118" i="106"/>
  <c r="EX119" i="106"/>
  <c r="EY119" i="106"/>
  <c r="EX120" i="106"/>
  <c r="EY120" i="106"/>
  <c r="EX121" i="106"/>
  <c r="EY121" i="106"/>
  <c r="EX122" i="106"/>
  <c r="EY122" i="106"/>
  <c r="EX123" i="106"/>
  <c r="EY123" i="106"/>
  <c r="EX124" i="106"/>
  <c r="EY124" i="106"/>
  <c r="EX125" i="106"/>
  <c r="EY125" i="106"/>
  <c r="EX126" i="106"/>
  <c r="EY126" i="106"/>
  <c r="EX127" i="106"/>
  <c r="EY127" i="106"/>
  <c r="EX128" i="106"/>
  <c r="EY128" i="106"/>
  <c r="EX129" i="106"/>
  <c r="EY129" i="106"/>
  <c r="EX130" i="106"/>
  <c r="EY130" i="106"/>
  <c r="EX131" i="106"/>
  <c r="EY131" i="106"/>
  <c r="EX132" i="106"/>
  <c r="EY132" i="106"/>
  <c r="EX133" i="106"/>
  <c r="EY133" i="106"/>
  <c r="EX134" i="106"/>
  <c r="EY134" i="106"/>
  <c r="EX135" i="106"/>
  <c r="EY135" i="106"/>
  <c r="EX136" i="106"/>
  <c r="EY136" i="106"/>
  <c r="EX137" i="106"/>
  <c r="EY137" i="106"/>
  <c r="EX138" i="106"/>
  <c r="EY138" i="106"/>
  <c r="EX139" i="106"/>
  <c r="EY139" i="106"/>
  <c r="EX140" i="106"/>
  <c r="EY140" i="106"/>
  <c r="EX141" i="106"/>
  <c r="EY141" i="106"/>
  <c r="EX142" i="106"/>
  <c r="EY142" i="106"/>
  <c r="EX143" i="106"/>
  <c r="EY143" i="106"/>
  <c r="EX144" i="106"/>
  <c r="EY144" i="106"/>
  <c r="EX145" i="106"/>
  <c r="EY145" i="106"/>
  <c r="EX146" i="106"/>
  <c r="EY146" i="106"/>
  <c r="EX147" i="106"/>
  <c r="EY147" i="106"/>
  <c r="EX148" i="106"/>
  <c r="EY148" i="106"/>
  <c r="EX149" i="106"/>
  <c r="EY149" i="106"/>
  <c r="EX150" i="106"/>
  <c r="EY150" i="106"/>
  <c r="EX151" i="106"/>
  <c r="EY151" i="106"/>
  <c r="EX152" i="106"/>
  <c r="EY152" i="106"/>
  <c r="EX153" i="106"/>
  <c r="EY153" i="106"/>
  <c r="EX154" i="106"/>
  <c r="EY154" i="106"/>
  <c r="EX155" i="106"/>
  <c r="EY155" i="106"/>
  <c r="EX156" i="106"/>
  <c r="EY156" i="106"/>
  <c r="EX157" i="106"/>
  <c r="EY157" i="106"/>
  <c r="EX158" i="106"/>
  <c r="EY158" i="106"/>
  <c r="EX159" i="106"/>
  <c r="EY159" i="106"/>
  <c r="EX160" i="106"/>
  <c r="EY160" i="106"/>
  <c r="EX161" i="106"/>
  <c r="EY161" i="106"/>
  <c r="EX162" i="106"/>
  <c r="EY162" i="106"/>
  <c r="EX163" i="106"/>
  <c r="EY163" i="106"/>
  <c r="EX164" i="106"/>
  <c r="EY164" i="106"/>
  <c r="EX165" i="106"/>
  <c r="EY165" i="106"/>
  <c r="EX166" i="106"/>
  <c r="EY166" i="106"/>
  <c r="EX167" i="106"/>
  <c r="EY167" i="106"/>
  <c r="EX168" i="106"/>
  <c r="EY168" i="106"/>
  <c r="EX169" i="106"/>
  <c r="EY169" i="106"/>
  <c r="EX170" i="106"/>
  <c r="EY170" i="106"/>
  <c r="EX171" i="106"/>
  <c r="EY171" i="106"/>
  <c r="EX172" i="106"/>
  <c r="EY172" i="106"/>
  <c r="EX173" i="106"/>
  <c r="EY173" i="106"/>
  <c r="EX174" i="106"/>
  <c r="EY174" i="106"/>
  <c r="EX175" i="106"/>
  <c r="EY175" i="106"/>
  <c r="EX176" i="106"/>
  <c r="EY176" i="106"/>
  <c r="EX177" i="106"/>
  <c r="EY177" i="106"/>
  <c r="EX178" i="106"/>
  <c r="EY178" i="106"/>
  <c r="EX179" i="106"/>
  <c r="EY179" i="106"/>
  <c r="EX180" i="106"/>
  <c r="EY180" i="106"/>
  <c r="EX181" i="106"/>
  <c r="EY181" i="106"/>
  <c r="EX182" i="106"/>
  <c r="EY182" i="106"/>
  <c r="EX183" i="106"/>
  <c r="EY183" i="106"/>
  <c r="EX184" i="106"/>
  <c r="EY184" i="106"/>
  <c r="EX185" i="106"/>
  <c r="EY185" i="106"/>
  <c r="EX186" i="106"/>
  <c r="EY186" i="106"/>
  <c r="EX187" i="106"/>
  <c r="EY187" i="106"/>
  <c r="EX188" i="106"/>
  <c r="EY188" i="106"/>
  <c r="EX189" i="106"/>
  <c r="EY189" i="106"/>
  <c r="EX190" i="106"/>
  <c r="EY190" i="106"/>
  <c r="EX191" i="106"/>
  <c r="EY191" i="106"/>
  <c r="EX192" i="106"/>
  <c r="EY192" i="106"/>
  <c r="EX193" i="106"/>
  <c r="EY193" i="106"/>
  <c r="EX194" i="106"/>
  <c r="EY194" i="106"/>
  <c r="EX195" i="106"/>
  <c r="EY195" i="106"/>
  <c r="EX196" i="106"/>
  <c r="EY196" i="106"/>
  <c r="EX197" i="106"/>
  <c r="EY197" i="106"/>
  <c r="EX198" i="106"/>
  <c r="EY198" i="106"/>
  <c r="EX199" i="106"/>
  <c r="EY199" i="106"/>
  <c r="EX200" i="106"/>
  <c r="EY200" i="106"/>
  <c r="EX201" i="106"/>
  <c r="EY201" i="106"/>
  <c r="EX202" i="106"/>
  <c r="EY202" i="106"/>
  <c r="EX203" i="106"/>
  <c r="EY203" i="106"/>
  <c r="EX204" i="106"/>
  <c r="EY204" i="106"/>
  <c r="EX205" i="106"/>
  <c r="EY205" i="106"/>
  <c r="EX206" i="106"/>
  <c r="EY206" i="106"/>
  <c r="EX207" i="106"/>
  <c r="EY207" i="106"/>
  <c r="EX208" i="106"/>
  <c r="EY208" i="106"/>
  <c r="EX209" i="106"/>
  <c r="EY209" i="106"/>
  <c r="EX210" i="106"/>
  <c r="EY210" i="106"/>
  <c r="EX211" i="106"/>
  <c r="EY211" i="106"/>
  <c r="EX212" i="106"/>
  <c r="EY212" i="106"/>
  <c r="EX213" i="106"/>
  <c r="EY213" i="106"/>
  <c r="EX214" i="106"/>
  <c r="EY214" i="106"/>
  <c r="EX215" i="106"/>
  <c r="EY215" i="106"/>
  <c r="EX216" i="106"/>
  <c r="EY216" i="106"/>
  <c r="EX217" i="106"/>
  <c r="EY217" i="106"/>
  <c r="EX218" i="106"/>
  <c r="EY218" i="106"/>
  <c r="EX219" i="106"/>
  <c r="EY219" i="106"/>
  <c r="EX220" i="106"/>
  <c r="EY220" i="106"/>
  <c r="EX221" i="106"/>
  <c r="EY221" i="106"/>
  <c r="EX222" i="106"/>
  <c r="EY222" i="106"/>
  <c r="EX223" i="106"/>
  <c r="EY223" i="106"/>
  <c r="EX224" i="106"/>
  <c r="EY224" i="106"/>
  <c r="EX225" i="106"/>
  <c r="EY225" i="106"/>
  <c r="EX226" i="106"/>
  <c r="EY226" i="106"/>
  <c r="EX227" i="106"/>
  <c r="EY227" i="106"/>
  <c r="EX228" i="106"/>
  <c r="EY228" i="106"/>
  <c r="EX229" i="106"/>
  <c r="EY229" i="106"/>
  <c r="EX230" i="106"/>
  <c r="EY230" i="106"/>
  <c r="EX231" i="106"/>
  <c r="EY231" i="106"/>
  <c r="EX232" i="106"/>
  <c r="EY232" i="106"/>
  <c r="EX233" i="106"/>
  <c r="EY233" i="106"/>
  <c r="EX234" i="106"/>
  <c r="EY234" i="106"/>
  <c r="EX235" i="106"/>
  <c r="EY235" i="106"/>
  <c r="EX236" i="106"/>
  <c r="EY236" i="106"/>
  <c r="EX237" i="106"/>
  <c r="EY237" i="106"/>
  <c r="EX238" i="106"/>
  <c r="EY238" i="106"/>
  <c r="EY8" i="106"/>
  <c r="EX8" i="106"/>
  <c r="EX239" i="106"/>
  <c r="EY239" i="106"/>
  <c r="D55" i="107" l="1"/>
  <c r="E8" i="107"/>
  <c r="F8" i="107"/>
  <c r="F6" i="107"/>
  <c r="D47" i="107" l="1"/>
  <c r="C47" i="107"/>
  <c r="D46" i="107"/>
  <c r="C46" i="107"/>
  <c r="D45" i="107"/>
  <c r="C45" i="107"/>
  <c r="D43" i="107"/>
  <c r="C43" i="107"/>
  <c r="D42" i="107"/>
  <c r="C42" i="107"/>
  <c r="D41" i="107"/>
  <c r="C41" i="107"/>
  <c r="D40" i="107"/>
  <c r="C40" i="107"/>
  <c r="D39" i="107"/>
  <c r="C39" i="107"/>
  <c r="E39" i="107" l="1"/>
  <c r="F39" i="107"/>
  <c r="F40" i="107"/>
  <c r="E40" i="107"/>
  <c r="EV21" i="106"/>
  <c r="EW21" i="106" s="1"/>
  <c r="EM21" i="106" l="1"/>
  <c r="AT8" i="106"/>
  <c r="AT9" i="106"/>
  <c r="AT10" i="106"/>
  <c r="AT11" i="106"/>
  <c r="AT12" i="106"/>
  <c r="AT13" i="106"/>
  <c r="AT14" i="106"/>
  <c r="AT15" i="106"/>
  <c r="AT16" i="106"/>
  <c r="AT17" i="106"/>
  <c r="AT18" i="106"/>
  <c r="AT19" i="106"/>
  <c r="AT20" i="106"/>
  <c r="AT22" i="106"/>
  <c r="AT23" i="106"/>
  <c r="AT24" i="106"/>
  <c r="AT25" i="106"/>
  <c r="AT26" i="106"/>
  <c r="AT27" i="106"/>
  <c r="AT28" i="106"/>
  <c r="AT29" i="106"/>
  <c r="AT30" i="106"/>
  <c r="AT31" i="106"/>
  <c r="AT32" i="106"/>
  <c r="AT33" i="106"/>
  <c r="AT34" i="106"/>
  <c r="AT35" i="106"/>
  <c r="AT36" i="106"/>
  <c r="AT37" i="106"/>
  <c r="AT38" i="106"/>
  <c r="AT39" i="106"/>
  <c r="AT40" i="106"/>
  <c r="AT41" i="106"/>
  <c r="AT42" i="106"/>
  <c r="AT43" i="106"/>
  <c r="AT44" i="106"/>
  <c r="AT45" i="106"/>
  <c r="AT46" i="106"/>
  <c r="AT47" i="106"/>
  <c r="AT48" i="106"/>
  <c r="AT49" i="106"/>
  <c r="AT50" i="106"/>
  <c r="AT51" i="106"/>
  <c r="AT52" i="106"/>
  <c r="AT53" i="106"/>
  <c r="AT54" i="106"/>
  <c r="AT55" i="106"/>
  <c r="AT56" i="106"/>
  <c r="AT57" i="106"/>
  <c r="AT58" i="106"/>
  <c r="AT59" i="106"/>
  <c r="AT60" i="106"/>
  <c r="AT61" i="106"/>
  <c r="AT62" i="106"/>
  <c r="AT63" i="106"/>
  <c r="AT64" i="106"/>
  <c r="AT65" i="106"/>
  <c r="AT66" i="106"/>
  <c r="AT67" i="106"/>
  <c r="AT68" i="106"/>
  <c r="AT69" i="106"/>
  <c r="AT70" i="106"/>
  <c r="AT71" i="106"/>
  <c r="AT72" i="106"/>
  <c r="AT73" i="106"/>
  <c r="AT74" i="106"/>
  <c r="AT75" i="106"/>
  <c r="AT76" i="106"/>
  <c r="AT77" i="106"/>
  <c r="AT78" i="106"/>
  <c r="AT79" i="106"/>
  <c r="AT80" i="106"/>
  <c r="AT81" i="106"/>
  <c r="AT82" i="106"/>
  <c r="AT83" i="106"/>
  <c r="AT84" i="106"/>
  <c r="AT85" i="106"/>
  <c r="AT86" i="106"/>
  <c r="AT87" i="106"/>
  <c r="AT88" i="106"/>
  <c r="AT89" i="106"/>
  <c r="AT90" i="106"/>
  <c r="AT91" i="106"/>
  <c r="AT92" i="106"/>
  <c r="AT93" i="106"/>
  <c r="AT94" i="106"/>
  <c r="AT95" i="106"/>
  <c r="AT96" i="106"/>
  <c r="AT97" i="106"/>
  <c r="AT98" i="106"/>
  <c r="AT99" i="106"/>
  <c r="AT100" i="106"/>
  <c r="AT101" i="106"/>
  <c r="AT102" i="106"/>
  <c r="AT103" i="106"/>
  <c r="AT104" i="106"/>
  <c r="AT105" i="106"/>
  <c r="AT106" i="106"/>
  <c r="AT107" i="106"/>
  <c r="AT108" i="106"/>
  <c r="AT109" i="106"/>
  <c r="AT110" i="106"/>
  <c r="AT111" i="106"/>
  <c r="AT112" i="106"/>
  <c r="AT113" i="106"/>
  <c r="AT114" i="106"/>
  <c r="AT115" i="106"/>
  <c r="AT116" i="106"/>
  <c r="AT117" i="106"/>
  <c r="AT118" i="106"/>
  <c r="AT119" i="106"/>
  <c r="AT120" i="106"/>
  <c r="AT121" i="106"/>
  <c r="AT122" i="106"/>
  <c r="AT123" i="106"/>
  <c r="AT124" i="106"/>
  <c r="AT125" i="106"/>
  <c r="AT126" i="106"/>
  <c r="AT127" i="106"/>
  <c r="AT128" i="106"/>
  <c r="AT129" i="106"/>
  <c r="AT130" i="106"/>
  <c r="AT131" i="106"/>
  <c r="AT132" i="106"/>
  <c r="AT133" i="106"/>
  <c r="AT134" i="106"/>
  <c r="AT135" i="106"/>
  <c r="AT136" i="106"/>
  <c r="AT137" i="106"/>
  <c r="AT138" i="106"/>
  <c r="AT139" i="106"/>
  <c r="AT140" i="106"/>
  <c r="AT141" i="106"/>
  <c r="AT142" i="106"/>
  <c r="AT143" i="106"/>
  <c r="AT144" i="106"/>
  <c r="AT145" i="106"/>
  <c r="AT146" i="106"/>
  <c r="AT147" i="106"/>
  <c r="AT148" i="106"/>
  <c r="AT149" i="106"/>
  <c r="AT150" i="106"/>
  <c r="AT151" i="106"/>
  <c r="AT152" i="106"/>
  <c r="AT153" i="106"/>
  <c r="AT154" i="106"/>
  <c r="AT155" i="106"/>
  <c r="AT156" i="106"/>
  <c r="AT157" i="106"/>
  <c r="AT158" i="106"/>
  <c r="AT159" i="106"/>
  <c r="AT160" i="106"/>
  <c r="AT161" i="106"/>
  <c r="AT162" i="106"/>
  <c r="AT163" i="106"/>
  <c r="AT164" i="106"/>
  <c r="AT165" i="106"/>
  <c r="AT166" i="106"/>
  <c r="AT167" i="106"/>
  <c r="AT168" i="106"/>
  <c r="AT169" i="106"/>
  <c r="AT170" i="106"/>
  <c r="AT172" i="106"/>
  <c r="AT173" i="106"/>
  <c r="AT174" i="106"/>
  <c r="AT175" i="106"/>
  <c r="AT176" i="106"/>
  <c r="AT177" i="106"/>
  <c r="AT178" i="106"/>
  <c r="AT179" i="106"/>
  <c r="AT180" i="106"/>
  <c r="AT181" i="106"/>
  <c r="AT182" i="106"/>
  <c r="AT183" i="106"/>
  <c r="AT184" i="106"/>
  <c r="AT185" i="106"/>
  <c r="AT186" i="106"/>
  <c r="AT187" i="106"/>
  <c r="AT188" i="106"/>
  <c r="AT189" i="106"/>
  <c r="AT190" i="106"/>
  <c r="AT191" i="106"/>
  <c r="AT192" i="106"/>
  <c r="AT193" i="106"/>
  <c r="AT194" i="106"/>
  <c r="AT195" i="106"/>
  <c r="AT196" i="106"/>
  <c r="AT197" i="106"/>
  <c r="AT198" i="106"/>
  <c r="AT199" i="106"/>
  <c r="AT200" i="106"/>
  <c r="AT201" i="106"/>
  <c r="AT202" i="106"/>
  <c r="AT203" i="106"/>
  <c r="AT204" i="106"/>
  <c r="AT205" i="106"/>
  <c r="AT206" i="106"/>
  <c r="AT207" i="106"/>
  <c r="AT208" i="106"/>
  <c r="AT209" i="106"/>
  <c r="AT210" i="106"/>
  <c r="AT211" i="106"/>
  <c r="AT212" i="106"/>
  <c r="AT213" i="106"/>
  <c r="AT214" i="106"/>
  <c r="AT215" i="106"/>
  <c r="AT216" i="106"/>
  <c r="AT217" i="106"/>
  <c r="AT218" i="106"/>
  <c r="AT219" i="106"/>
  <c r="AT220" i="106"/>
  <c r="AT221" i="106"/>
  <c r="AT222" i="106"/>
  <c r="AT223" i="106"/>
  <c r="AT224" i="106"/>
  <c r="AT225" i="106"/>
  <c r="AT226" i="106"/>
  <c r="AT227" i="106"/>
  <c r="AT228" i="106"/>
  <c r="AT229" i="106"/>
  <c r="AT230" i="106"/>
  <c r="AT231" i="106"/>
  <c r="AT232" i="106"/>
  <c r="AT233" i="106"/>
  <c r="AT234" i="106"/>
  <c r="AT235" i="106"/>
  <c r="AT236" i="106"/>
  <c r="AT237" i="106"/>
  <c r="AT238" i="106"/>
  <c r="EF9" i="106"/>
  <c r="EG9" i="106"/>
  <c r="EF10" i="106"/>
  <c r="EG10" i="106"/>
  <c r="EF11" i="106"/>
  <c r="EG11" i="106"/>
  <c r="EF12" i="106"/>
  <c r="EG12" i="106"/>
  <c r="EF13" i="106"/>
  <c r="EG13" i="106"/>
  <c r="EF14" i="106"/>
  <c r="EG14" i="106"/>
  <c r="EF15" i="106"/>
  <c r="EG15" i="106"/>
  <c r="EF16" i="106"/>
  <c r="EG16" i="106"/>
  <c r="EF17" i="106"/>
  <c r="EG17" i="106"/>
  <c r="EF18" i="106"/>
  <c r="EG18" i="106"/>
  <c r="EF19" i="106"/>
  <c r="EG19" i="106"/>
  <c r="EF20" i="106"/>
  <c r="EG20" i="106"/>
  <c r="EF21" i="106"/>
  <c r="EG21" i="106"/>
  <c r="EF22" i="106"/>
  <c r="EG22" i="106"/>
  <c r="EF23" i="106"/>
  <c r="EG23" i="106"/>
  <c r="EF24" i="106"/>
  <c r="EG24" i="106"/>
  <c r="EF25" i="106"/>
  <c r="EG25" i="106"/>
  <c r="EF26" i="106"/>
  <c r="EG26" i="106"/>
  <c r="EF27" i="106"/>
  <c r="EG27" i="106"/>
  <c r="EF28" i="106"/>
  <c r="EG28" i="106"/>
  <c r="EF29" i="106"/>
  <c r="EG29" i="106"/>
  <c r="EF30" i="106"/>
  <c r="EG30" i="106"/>
  <c r="EF31" i="106"/>
  <c r="EG31" i="106"/>
  <c r="EF32" i="106"/>
  <c r="EG32" i="106"/>
  <c r="EF33" i="106"/>
  <c r="EG33" i="106"/>
  <c r="EF34" i="106"/>
  <c r="EG34" i="106"/>
  <c r="EF35" i="106"/>
  <c r="EG35" i="106"/>
  <c r="EF36" i="106"/>
  <c r="EG36" i="106"/>
  <c r="EF37" i="106"/>
  <c r="EG37" i="106"/>
  <c r="EF38" i="106"/>
  <c r="EG38" i="106"/>
  <c r="EF39" i="106"/>
  <c r="EG39" i="106"/>
  <c r="EF40" i="106"/>
  <c r="EG40" i="106"/>
  <c r="EF41" i="106"/>
  <c r="EG41" i="106"/>
  <c r="EF42" i="106"/>
  <c r="EG42" i="106"/>
  <c r="EF43" i="106"/>
  <c r="EG43" i="106"/>
  <c r="EF44" i="106"/>
  <c r="EG44" i="106"/>
  <c r="EF45" i="106"/>
  <c r="EG45" i="106"/>
  <c r="EF46" i="106"/>
  <c r="EG46" i="106"/>
  <c r="EF47" i="106"/>
  <c r="EG47" i="106"/>
  <c r="EF48" i="106"/>
  <c r="EG48" i="106"/>
  <c r="EF49" i="106"/>
  <c r="EG49" i="106"/>
  <c r="EF50" i="106"/>
  <c r="EG50" i="106"/>
  <c r="EF51" i="106"/>
  <c r="EG51" i="106"/>
  <c r="EF52" i="106"/>
  <c r="EG52" i="106"/>
  <c r="EF53" i="106"/>
  <c r="EG53" i="106"/>
  <c r="EF54" i="106"/>
  <c r="EG54" i="106"/>
  <c r="EF55" i="106"/>
  <c r="EG55" i="106"/>
  <c r="EF56" i="106"/>
  <c r="EG56" i="106"/>
  <c r="EF57" i="106"/>
  <c r="EG57" i="106"/>
  <c r="EF58" i="106"/>
  <c r="EG58" i="106"/>
  <c r="EF59" i="106"/>
  <c r="EG59" i="106"/>
  <c r="EF60" i="106"/>
  <c r="EG60" i="106"/>
  <c r="EF61" i="106"/>
  <c r="EG61" i="106"/>
  <c r="EF62" i="106"/>
  <c r="EG62" i="106"/>
  <c r="EF63" i="106"/>
  <c r="EG63" i="106"/>
  <c r="EF64" i="106"/>
  <c r="EG64" i="106"/>
  <c r="EF65" i="106"/>
  <c r="EG65" i="106"/>
  <c r="EF66" i="106"/>
  <c r="EG66" i="106"/>
  <c r="EF67" i="106"/>
  <c r="EG67" i="106"/>
  <c r="EF68" i="106"/>
  <c r="EG68" i="106"/>
  <c r="EF69" i="106"/>
  <c r="EG69" i="106"/>
  <c r="EF70" i="106"/>
  <c r="EG70" i="106"/>
  <c r="EF71" i="106"/>
  <c r="EG71" i="106"/>
  <c r="EF72" i="106"/>
  <c r="EG72" i="106"/>
  <c r="EF73" i="106"/>
  <c r="EG73" i="106"/>
  <c r="EF74" i="106"/>
  <c r="EG74" i="106"/>
  <c r="EF75" i="106"/>
  <c r="EG75" i="106"/>
  <c r="EF76" i="106"/>
  <c r="EG76" i="106"/>
  <c r="EF77" i="106"/>
  <c r="EG77" i="106"/>
  <c r="EF78" i="106"/>
  <c r="EG78" i="106"/>
  <c r="EF79" i="106"/>
  <c r="EG79" i="106"/>
  <c r="EF80" i="106"/>
  <c r="EG80" i="106"/>
  <c r="EF81" i="106"/>
  <c r="EG81" i="106"/>
  <c r="EF82" i="106"/>
  <c r="EG82" i="106"/>
  <c r="EF83" i="106"/>
  <c r="EG83" i="106"/>
  <c r="EF84" i="106"/>
  <c r="EG84" i="106"/>
  <c r="EF85" i="106"/>
  <c r="EG85" i="106"/>
  <c r="EF86" i="106"/>
  <c r="EG86" i="106"/>
  <c r="EF87" i="106"/>
  <c r="EG87" i="106"/>
  <c r="EF88" i="106"/>
  <c r="EG88" i="106"/>
  <c r="EF89" i="106"/>
  <c r="EG89" i="106"/>
  <c r="EF90" i="106"/>
  <c r="EG90" i="106"/>
  <c r="EF91" i="106"/>
  <c r="EG91" i="106"/>
  <c r="EF92" i="106"/>
  <c r="EG92" i="106"/>
  <c r="EF93" i="106"/>
  <c r="EG93" i="106"/>
  <c r="EF94" i="106"/>
  <c r="EG94" i="106"/>
  <c r="EF95" i="106"/>
  <c r="EG95" i="106"/>
  <c r="EF96" i="106"/>
  <c r="EG96" i="106"/>
  <c r="EF97" i="106"/>
  <c r="EG97" i="106"/>
  <c r="EF98" i="106"/>
  <c r="EG98" i="106"/>
  <c r="EF99" i="106"/>
  <c r="EG99" i="106"/>
  <c r="EF100" i="106"/>
  <c r="EG100" i="106"/>
  <c r="EF101" i="106"/>
  <c r="EG101" i="106"/>
  <c r="EF102" i="106"/>
  <c r="EG102" i="106"/>
  <c r="EF103" i="106"/>
  <c r="EG103" i="106"/>
  <c r="EF104" i="106"/>
  <c r="EG104" i="106"/>
  <c r="EF105" i="106"/>
  <c r="EG105" i="106"/>
  <c r="EF106" i="106"/>
  <c r="EG106" i="106"/>
  <c r="EF107" i="106"/>
  <c r="EG107" i="106"/>
  <c r="EF108" i="106"/>
  <c r="EG108" i="106"/>
  <c r="EF109" i="106"/>
  <c r="EG109" i="106"/>
  <c r="EF110" i="106"/>
  <c r="EG110" i="106"/>
  <c r="EF111" i="106"/>
  <c r="EG111" i="106"/>
  <c r="EF112" i="106"/>
  <c r="EG112" i="106"/>
  <c r="EF113" i="106"/>
  <c r="EG113" i="106"/>
  <c r="EF114" i="106"/>
  <c r="EG114" i="106"/>
  <c r="EF115" i="106"/>
  <c r="EG115" i="106"/>
  <c r="EF116" i="106"/>
  <c r="EG116" i="106"/>
  <c r="EF117" i="106"/>
  <c r="EG117" i="106"/>
  <c r="EF118" i="106"/>
  <c r="EG118" i="106"/>
  <c r="EF119" i="106"/>
  <c r="EG119" i="106"/>
  <c r="EF120" i="106"/>
  <c r="EG120" i="106"/>
  <c r="EF121" i="106"/>
  <c r="EG121" i="106"/>
  <c r="EF122" i="106"/>
  <c r="EG122" i="106"/>
  <c r="EF123" i="106"/>
  <c r="EG123" i="106"/>
  <c r="EF124" i="106"/>
  <c r="EG124" i="106"/>
  <c r="EF125" i="106"/>
  <c r="EG125" i="106"/>
  <c r="EF126" i="106"/>
  <c r="EG126" i="106"/>
  <c r="EF127" i="106"/>
  <c r="EG127" i="106"/>
  <c r="EF128" i="106"/>
  <c r="EG128" i="106"/>
  <c r="EF129" i="106"/>
  <c r="EG129" i="106"/>
  <c r="EF130" i="106"/>
  <c r="EG130" i="106"/>
  <c r="EF131" i="106"/>
  <c r="EG131" i="106"/>
  <c r="EF132" i="106"/>
  <c r="EG132" i="106"/>
  <c r="EF133" i="106"/>
  <c r="EG133" i="106"/>
  <c r="EF134" i="106"/>
  <c r="EG134" i="106"/>
  <c r="EF135" i="106"/>
  <c r="EG135" i="106"/>
  <c r="EF136" i="106"/>
  <c r="EG136" i="106"/>
  <c r="EF137" i="106"/>
  <c r="EG137" i="106"/>
  <c r="EF138" i="106"/>
  <c r="EG138" i="106"/>
  <c r="EF139" i="106"/>
  <c r="EG139" i="106"/>
  <c r="EF140" i="106"/>
  <c r="EG140" i="106"/>
  <c r="EF141" i="106"/>
  <c r="EG141" i="106"/>
  <c r="EF142" i="106"/>
  <c r="EG142" i="106"/>
  <c r="EF143" i="106"/>
  <c r="EG143" i="106"/>
  <c r="EF144" i="106"/>
  <c r="EG144" i="106"/>
  <c r="EF145" i="106"/>
  <c r="EG145" i="106"/>
  <c r="EF146" i="106"/>
  <c r="EG146" i="106"/>
  <c r="EF147" i="106"/>
  <c r="EG147" i="106"/>
  <c r="EF148" i="106"/>
  <c r="EG148" i="106"/>
  <c r="EF149" i="106"/>
  <c r="EG149" i="106"/>
  <c r="EF150" i="106"/>
  <c r="EG150" i="106"/>
  <c r="EF151" i="106"/>
  <c r="EG151" i="106"/>
  <c r="EF152" i="106"/>
  <c r="EG152" i="106"/>
  <c r="EF153" i="106"/>
  <c r="EG153" i="106"/>
  <c r="EF154" i="106"/>
  <c r="EG154" i="106"/>
  <c r="EF155" i="106"/>
  <c r="EG155" i="106"/>
  <c r="EF156" i="106"/>
  <c r="EG156" i="106"/>
  <c r="EF157" i="106"/>
  <c r="EG157" i="106"/>
  <c r="EF158" i="106"/>
  <c r="EG158" i="106"/>
  <c r="EF159" i="106"/>
  <c r="EG159" i="106"/>
  <c r="EF160" i="106"/>
  <c r="EG160" i="106"/>
  <c r="EF161" i="106"/>
  <c r="EG161" i="106"/>
  <c r="EF162" i="106"/>
  <c r="EG162" i="106"/>
  <c r="EF163" i="106"/>
  <c r="EG163" i="106"/>
  <c r="EF164" i="106"/>
  <c r="EG164" i="106"/>
  <c r="EF165" i="106"/>
  <c r="EG165" i="106"/>
  <c r="EF166" i="106"/>
  <c r="EG166" i="106"/>
  <c r="EF167" i="106"/>
  <c r="EG167" i="106"/>
  <c r="EF168" i="106"/>
  <c r="EG168" i="106"/>
  <c r="EF169" i="106"/>
  <c r="EG169" i="106"/>
  <c r="EF170" i="106"/>
  <c r="EG170" i="106"/>
  <c r="EF171" i="106"/>
  <c r="EG171" i="106"/>
  <c r="EF172" i="106"/>
  <c r="EG172" i="106"/>
  <c r="EF173" i="106"/>
  <c r="EG173" i="106"/>
  <c r="EF174" i="106"/>
  <c r="EG174" i="106"/>
  <c r="EF175" i="106"/>
  <c r="EG175" i="106"/>
  <c r="EF176" i="106"/>
  <c r="EG176" i="106"/>
  <c r="EF177" i="106"/>
  <c r="EG177" i="106"/>
  <c r="EF178" i="106"/>
  <c r="EG178" i="106"/>
  <c r="EF179" i="106"/>
  <c r="EG179" i="106"/>
  <c r="EF180" i="106"/>
  <c r="EG180" i="106"/>
  <c r="EF181" i="106"/>
  <c r="EG181" i="106"/>
  <c r="EF182" i="106"/>
  <c r="EG182" i="106"/>
  <c r="EF183" i="106"/>
  <c r="EG183" i="106"/>
  <c r="EF184" i="106"/>
  <c r="EG184" i="106"/>
  <c r="EF185" i="106"/>
  <c r="EG185" i="106"/>
  <c r="EF186" i="106"/>
  <c r="EG186" i="106"/>
  <c r="EF187" i="106"/>
  <c r="EG187" i="106"/>
  <c r="EF188" i="106"/>
  <c r="EG188" i="106"/>
  <c r="EF189" i="106"/>
  <c r="EG189" i="106"/>
  <c r="EF190" i="106"/>
  <c r="EG190" i="106"/>
  <c r="EF191" i="106"/>
  <c r="EG191" i="106"/>
  <c r="EF192" i="106"/>
  <c r="EG192" i="106"/>
  <c r="EF193" i="106"/>
  <c r="EG193" i="106"/>
  <c r="EF194" i="106"/>
  <c r="EG194" i="106"/>
  <c r="EF195" i="106"/>
  <c r="EG195" i="106"/>
  <c r="EF196" i="106"/>
  <c r="EG196" i="106"/>
  <c r="EF197" i="106"/>
  <c r="EG197" i="106"/>
  <c r="EF198" i="106"/>
  <c r="EG198" i="106"/>
  <c r="EF199" i="106"/>
  <c r="EG199" i="106"/>
  <c r="EF200" i="106"/>
  <c r="EG200" i="106"/>
  <c r="EF201" i="106"/>
  <c r="EG201" i="106"/>
  <c r="EF202" i="106"/>
  <c r="EG202" i="106"/>
  <c r="EF203" i="106"/>
  <c r="EG203" i="106"/>
  <c r="EF204" i="106"/>
  <c r="EG204" i="106"/>
  <c r="EF205" i="106"/>
  <c r="EG205" i="106"/>
  <c r="EF206" i="106"/>
  <c r="EG206" i="106"/>
  <c r="EF207" i="106"/>
  <c r="EG207" i="106"/>
  <c r="EF208" i="106"/>
  <c r="EG208" i="106"/>
  <c r="EF209" i="106"/>
  <c r="EG209" i="106"/>
  <c r="EF210" i="106"/>
  <c r="EG210" i="106"/>
  <c r="EF211" i="106"/>
  <c r="EG211" i="106"/>
  <c r="EF212" i="106"/>
  <c r="EG212" i="106"/>
  <c r="EF213" i="106"/>
  <c r="EG213" i="106"/>
  <c r="EF214" i="106"/>
  <c r="EG214" i="106"/>
  <c r="EF215" i="106"/>
  <c r="EG215" i="106"/>
  <c r="EF216" i="106"/>
  <c r="EG216" i="106"/>
  <c r="EF217" i="106"/>
  <c r="EG217" i="106"/>
  <c r="EF218" i="106"/>
  <c r="EG218" i="106"/>
  <c r="EF219" i="106"/>
  <c r="EG219" i="106"/>
  <c r="EF220" i="106"/>
  <c r="EG220" i="106"/>
  <c r="EF221" i="106"/>
  <c r="EG221" i="106"/>
  <c r="EF222" i="106"/>
  <c r="EG222" i="106"/>
  <c r="EF223" i="106"/>
  <c r="EG223" i="106"/>
  <c r="EF224" i="106"/>
  <c r="EG224" i="106"/>
  <c r="EF225" i="106"/>
  <c r="EG225" i="106"/>
  <c r="EF226" i="106"/>
  <c r="EG226" i="106"/>
  <c r="EF227" i="106"/>
  <c r="EG227" i="106"/>
  <c r="EF228" i="106"/>
  <c r="EG228" i="106"/>
  <c r="EF229" i="106"/>
  <c r="EG229" i="106"/>
  <c r="EF230" i="106"/>
  <c r="EG230" i="106"/>
  <c r="EF231" i="106"/>
  <c r="EG231" i="106"/>
  <c r="EF232" i="106"/>
  <c r="EG232" i="106"/>
  <c r="EF233" i="106"/>
  <c r="EG233" i="106"/>
  <c r="EF234" i="106"/>
  <c r="EG234" i="106"/>
  <c r="EF235" i="106"/>
  <c r="EG235" i="106"/>
  <c r="EF236" i="106"/>
  <c r="EG236" i="106"/>
  <c r="EF237" i="106"/>
  <c r="EG237" i="106"/>
  <c r="EF238" i="106"/>
  <c r="EG238" i="106"/>
  <c r="EG8" i="106"/>
  <c r="EF8" i="106"/>
  <c r="EA239" i="106"/>
  <c r="DZ239" i="106"/>
  <c r="EB9" i="106"/>
  <c r="EC9" i="106"/>
  <c r="EB10" i="106"/>
  <c r="EC10" i="106"/>
  <c r="EB11" i="106"/>
  <c r="EC11" i="106"/>
  <c r="EB12" i="106"/>
  <c r="EC12" i="106"/>
  <c r="EB13" i="106"/>
  <c r="EC13" i="106"/>
  <c r="EB14" i="106"/>
  <c r="EC14" i="106"/>
  <c r="EB15" i="106"/>
  <c r="EC15" i="106"/>
  <c r="EB16" i="106"/>
  <c r="EC16" i="106"/>
  <c r="EB17" i="106"/>
  <c r="EC17" i="106"/>
  <c r="EB18" i="106"/>
  <c r="EC18" i="106"/>
  <c r="EB19" i="106"/>
  <c r="EC19" i="106"/>
  <c r="EB20" i="106"/>
  <c r="EC20" i="106"/>
  <c r="EB21" i="106"/>
  <c r="EC21" i="106"/>
  <c r="EB22" i="106"/>
  <c r="EC22" i="106"/>
  <c r="EB23" i="106"/>
  <c r="EC23" i="106"/>
  <c r="EB24" i="106"/>
  <c r="EC24" i="106"/>
  <c r="EB25" i="106"/>
  <c r="EC25" i="106"/>
  <c r="EB26" i="106"/>
  <c r="EC26" i="106"/>
  <c r="EB27" i="106"/>
  <c r="EC27" i="106"/>
  <c r="EB28" i="106"/>
  <c r="EC28" i="106"/>
  <c r="EB29" i="106"/>
  <c r="EC29" i="106"/>
  <c r="EB30" i="106"/>
  <c r="EC30" i="106"/>
  <c r="EB31" i="106"/>
  <c r="EC31" i="106"/>
  <c r="EB32" i="106"/>
  <c r="EC32" i="106"/>
  <c r="EB33" i="106"/>
  <c r="EC33" i="106"/>
  <c r="EB34" i="106"/>
  <c r="EC34" i="106"/>
  <c r="EB35" i="106"/>
  <c r="EC35" i="106"/>
  <c r="EB36" i="106"/>
  <c r="EC36" i="106"/>
  <c r="EB37" i="106"/>
  <c r="EC37" i="106"/>
  <c r="EB38" i="106"/>
  <c r="EC38" i="106"/>
  <c r="EB39" i="106"/>
  <c r="EC39" i="106"/>
  <c r="EB40" i="106"/>
  <c r="EC40" i="106"/>
  <c r="EB41" i="106"/>
  <c r="EC41" i="106"/>
  <c r="EB42" i="106"/>
  <c r="EC42" i="106"/>
  <c r="EB43" i="106"/>
  <c r="EC43" i="106"/>
  <c r="EB44" i="106"/>
  <c r="EC44" i="106"/>
  <c r="EB45" i="106"/>
  <c r="EC45" i="106"/>
  <c r="EB46" i="106"/>
  <c r="EC46" i="106"/>
  <c r="EB47" i="106"/>
  <c r="EC47" i="106"/>
  <c r="EB48" i="106"/>
  <c r="EC48" i="106"/>
  <c r="EB49" i="106"/>
  <c r="EC49" i="106"/>
  <c r="EB50" i="106"/>
  <c r="EC50" i="106"/>
  <c r="EB51" i="106"/>
  <c r="EC51" i="106"/>
  <c r="EB52" i="106"/>
  <c r="EC52" i="106"/>
  <c r="EB53" i="106"/>
  <c r="EC53" i="106"/>
  <c r="EB54" i="106"/>
  <c r="EC54" i="106"/>
  <c r="EB55" i="106"/>
  <c r="EC55" i="106"/>
  <c r="EB56" i="106"/>
  <c r="EC56" i="106"/>
  <c r="EB57" i="106"/>
  <c r="EC57" i="106"/>
  <c r="EB58" i="106"/>
  <c r="EC58" i="106"/>
  <c r="EB59" i="106"/>
  <c r="EC59" i="106"/>
  <c r="EB60" i="106"/>
  <c r="EC60" i="106"/>
  <c r="EB61" i="106"/>
  <c r="EC61" i="106"/>
  <c r="EB62" i="106"/>
  <c r="EC62" i="106"/>
  <c r="EB63" i="106"/>
  <c r="EC63" i="106"/>
  <c r="EB64" i="106"/>
  <c r="EC64" i="106"/>
  <c r="EB65" i="106"/>
  <c r="EC65" i="106"/>
  <c r="EB66" i="106"/>
  <c r="EC66" i="106"/>
  <c r="EB67" i="106"/>
  <c r="EC67" i="106"/>
  <c r="EB68" i="106"/>
  <c r="EC68" i="106"/>
  <c r="EB69" i="106"/>
  <c r="EC69" i="106"/>
  <c r="EB70" i="106"/>
  <c r="EC70" i="106"/>
  <c r="EB71" i="106"/>
  <c r="EC71" i="106"/>
  <c r="EB72" i="106"/>
  <c r="EC72" i="106"/>
  <c r="EB73" i="106"/>
  <c r="EC73" i="106"/>
  <c r="EB74" i="106"/>
  <c r="EC74" i="106"/>
  <c r="EB75" i="106"/>
  <c r="EC75" i="106"/>
  <c r="EB76" i="106"/>
  <c r="EC76" i="106"/>
  <c r="EB77" i="106"/>
  <c r="EC77" i="106"/>
  <c r="EB78" i="106"/>
  <c r="EC78" i="106"/>
  <c r="EB79" i="106"/>
  <c r="EC79" i="106"/>
  <c r="EB80" i="106"/>
  <c r="EC80" i="106"/>
  <c r="EB81" i="106"/>
  <c r="EC81" i="106"/>
  <c r="EB82" i="106"/>
  <c r="EC82" i="106"/>
  <c r="EB83" i="106"/>
  <c r="EC83" i="106"/>
  <c r="EB84" i="106"/>
  <c r="EC84" i="106"/>
  <c r="EB85" i="106"/>
  <c r="EC85" i="106"/>
  <c r="EB86" i="106"/>
  <c r="EC86" i="106"/>
  <c r="EB87" i="106"/>
  <c r="EC87" i="106"/>
  <c r="EB88" i="106"/>
  <c r="EC88" i="106"/>
  <c r="EB89" i="106"/>
  <c r="EC89" i="106"/>
  <c r="EB90" i="106"/>
  <c r="EC90" i="106"/>
  <c r="EB91" i="106"/>
  <c r="EC91" i="106"/>
  <c r="EB92" i="106"/>
  <c r="EC92" i="106"/>
  <c r="EB93" i="106"/>
  <c r="EC93" i="106"/>
  <c r="EB94" i="106"/>
  <c r="EC94" i="106"/>
  <c r="EB95" i="106"/>
  <c r="EC95" i="106"/>
  <c r="EB96" i="106"/>
  <c r="EC96" i="106"/>
  <c r="EB97" i="106"/>
  <c r="EC97" i="106"/>
  <c r="EB98" i="106"/>
  <c r="EC98" i="106"/>
  <c r="EB99" i="106"/>
  <c r="EC99" i="106"/>
  <c r="EB100" i="106"/>
  <c r="EC100" i="106"/>
  <c r="EB101" i="106"/>
  <c r="EC101" i="106"/>
  <c r="EB102" i="106"/>
  <c r="EC102" i="106"/>
  <c r="EB103" i="106"/>
  <c r="EC103" i="106"/>
  <c r="EB104" i="106"/>
  <c r="EC104" i="106"/>
  <c r="EB105" i="106"/>
  <c r="EC105" i="106"/>
  <c r="EB106" i="106"/>
  <c r="EC106" i="106"/>
  <c r="EB107" i="106"/>
  <c r="EC107" i="106"/>
  <c r="EB108" i="106"/>
  <c r="EC108" i="106"/>
  <c r="EB109" i="106"/>
  <c r="EC109" i="106"/>
  <c r="EB110" i="106"/>
  <c r="EC110" i="106"/>
  <c r="EB111" i="106"/>
  <c r="EC111" i="106"/>
  <c r="EB112" i="106"/>
  <c r="EC112" i="106"/>
  <c r="EB113" i="106"/>
  <c r="EC113" i="106"/>
  <c r="EB114" i="106"/>
  <c r="EC114" i="106"/>
  <c r="EB115" i="106"/>
  <c r="EC115" i="106"/>
  <c r="EB116" i="106"/>
  <c r="EC116" i="106"/>
  <c r="EB117" i="106"/>
  <c r="EC117" i="106"/>
  <c r="EB118" i="106"/>
  <c r="EC118" i="106"/>
  <c r="EB119" i="106"/>
  <c r="EC119" i="106"/>
  <c r="EB120" i="106"/>
  <c r="EC120" i="106"/>
  <c r="EB121" i="106"/>
  <c r="EC121" i="106"/>
  <c r="EB122" i="106"/>
  <c r="EC122" i="106"/>
  <c r="EB123" i="106"/>
  <c r="EC123" i="106"/>
  <c r="EB124" i="106"/>
  <c r="EC124" i="106"/>
  <c r="EB125" i="106"/>
  <c r="EC125" i="106"/>
  <c r="EB126" i="106"/>
  <c r="EC126" i="106"/>
  <c r="EB127" i="106"/>
  <c r="EC127" i="106"/>
  <c r="EB128" i="106"/>
  <c r="EC128" i="106"/>
  <c r="EB129" i="106"/>
  <c r="EC129" i="106"/>
  <c r="EB130" i="106"/>
  <c r="EC130" i="106"/>
  <c r="EB131" i="106"/>
  <c r="EC131" i="106"/>
  <c r="EB132" i="106"/>
  <c r="EC132" i="106"/>
  <c r="EB133" i="106"/>
  <c r="EC133" i="106"/>
  <c r="EB134" i="106"/>
  <c r="EC134" i="106"/>
  <c r="EB135" i="106"/>
  <c r="EC135" i="106"/>
  <c r="EB136" i="106"/>
  <c r="EC136" i="106"/>
  <c r="EB137" i="106"/>
  <c r="EC137" i="106"/>
  <c r="EB138" i="106"/>
  <c r="EC138" i="106"/>
  <c r="EB139" i="106"/>
  <c r="EC139" i="106"/>
  <c r="EB140" i="106"/>
  <c r="EC140" i="106"/>
  <c r="EB141" i="106"/>
  <c r="EC141" i="106"/>
  <c r="EB142" i="106"/>
  <c r="EC142" i="106"/>
  <c r="EB143" i="106"/>
  <c r="EC143" i="106"/>
  <c r="EB144" i="106"/>
  <c r="EC144" i="106"/>
  <c r="EB145" i="106"/>
  <c r="EC145" i="106"/>
  <c r="EB146" i="106"/>
  <c r="EC146" i="106"/>
  <c r="EB147" i="106"/>
  <c r="EC147" i="106"/>
  <c r="EB148" i="106"/>
  <c r="EC148" i="106"/>
  <c r="EB149" i="106"/>
  <c r="EC149" i="106"/>
  <c r="EB150" i="106"/>
  <c r="EC150" i="106"/>
  <c r="EB151" i="106"/>
  <c r="EC151" i="106"/>
  <c r="EB152" i="106"/>
  <c r="EC152" i="106"/>
  <c r="EB153" i="106"/>
  <c r="EC153" i="106"/>
  <c r="EB154" i="106"/>
  <c r="EC154" i="106"/>
  <c r="EB155" i="106"/>
  <c r="EC155" i="106"/>
  <c r="EB156" i="106"/>
  <c r="EC156" i="106"/>
  <c r="EB157" i="106"/>
  <c r="EC157" i="106"/>
  <c r="EB158" i="106"/>
  <c r="EC158" i="106"/>
  <c r="EB159" i="106"/>
  <c r="EC159" i="106"/>
  <c r="EB160" i="106"/>
  <c r="EC160" i="106"/>
  <c r="EB161" i="106"/>
  <c r="EC161" i="106"/>
  <c r="EB162" i="106"/>
  <c r="EC162" i="106"/>
  <c r="EB163" i="106"/>
  <c r="EC163" i="106"/>
  <c r="EB164" i="106"/>
  <c r="EC164" i="106"/>
  <c r="EB165" i="106"/>
  <c r="EC165" i="106"/>
  <c r="EB166" i="106"/>
  <c r="EC166" i="106"/>
  <c r="EB167" i="106"/>
  <c r="EC167" i="106"/>
  <c r="EB168" i="106"/>
  <c r="EC168" i="106"/>
  <c r="EB169" i="106"/>
  <c r="EC169" i="106"/>
  <c r="EB170" i="106"/>
  <c r="EC170" i="106"/>
  <c r="EB171" i="106"/>
  <c r="EC171" i="106"/>
  <c r="EB172" i="106"/>
  <c r="EC172" i="106"/>
  <c r="EB173" i="106"/>
  <c r="EC173" i="106"/>
  <c r="EB174" i="106"/>
  <c r="EC174" i="106"/>
  <c r="EB175" i="106"/>
  <c r="EC175" i="106"/>
  <c r="EB176" i="106"/>
  <c r="EC176" i="106"/>
  <c r="EB177" i="106"/>
  <c r="EC177" i="106"/>
  <c r="EB178" i="106"/>
  <c r="EC178" i="106"/>
  <c r="EB179" i="106"/>
  <c r="EC179" i="106"/>
  <c r="EB180" i="106"/>
  <c r="EC180" i="106"/>
  <c r="EB181" i="106"/>
  <c r="EC181" i="106"/>
  <c r="EB182" i="106"/>
  <c r="EC182" i="106"/>
  <c r="EB183" i="106"/>
  <c r="EC183" i="106"/>
  <c r="EB184" i="106"/>
  <c r="EC184" i="106"/>
  <c r="EB185" i="106"/>
  <c r="EC185" i="106"/>
  <c r="EB186" i="106"/>
  <c r="EC186" i="106"/>
  <c r="EB187" i="106"/>
  <c r="EC187" i="106"/>
  <c r="EB188" i="106"/>
  <c r="EC188" i="106"/>
  <c r="EB189" i="106"/>
  <c r="EC189" i="106"/>
  <c r="EB190" i="106"/>
  <c r="EC190" i="106"/>
  <c r="EB191" i="106"/>
  <c r="EC191" i="106"/>
  <c r="EB192" i="106"/>
  <c r="EC192" i="106"/>
  <c r="EB193" i="106"/>
  <c r="EC193" i="106"/>
  <c r="EB194" i="106"/>
  <c r="EC194" i="106"/>
  <c r="EB195" i="106"/>
  <c r="EC195" i="106"/>
  <c r="EB196" i="106"/>
  <c r="EC196" i="106"/>
  <c r="EB197" i="106"/>
  <c r="EC197" i="106"/>
  <c r="EB198" i="106"/>
  <c r="EC198" i="106"/>
  <c r="EB199" i="106"/>
  <c r="EC199" i="106"/>
  <c r="EB200" i="106"/>
  <c r="EC200" i="106"/>
  <c r="EB201" i="106"/>
  <c r="EC201" i="106"/>
  <c r="EB202" i="106"/>
  <c r="EC202" i="106"/>
  <c r="EB203" i="106"/>
  <c r="EC203" i="106"/>
  <c r="EB204" i="106"/>
  <c r="EC204" i="106"/>
  <c r="EB205" i="106"/>
  <c r="EC205" i="106"/>
  <c r="EB206" i="106"/>
  <c r="EC206" i="106"/>
  <c r="EB207" i="106"/>
  <c r="EC207" i="106"/>
  <c r="EB208" i="106"/>
  <c r="EC208" i="106"/>
  <c r="EB209" i="106"/>
  <c r="EC209" i="106"/>
  <c r="EB210" i="106"/>
  <c r="EC210" i="106"/>
  <c r="EB211" i="106"/>
  <c r="EC211" i="106"/>
  <c r="EB212" i="106"/>
  <c r="EC212" i="106"/>
  <c r="EB213" i="106"/>
  <c r="EC213" i="106"/>
  <c r="EB214" i="106"/>
  <c r="EC214" i="106"/>
  <c r="EB215" i="106"/>
  <c r="EC215" i="106"/>
  <c r="EB216" i="106"/>
  <c r="EC216" i="106"/>
  <c r="EB217" i="106"/>
  <c r="EC217" i="106"/>
  <c r="EB218" i="106"/>
  <c r="EC218" i="106"/>
  <c r="EB219" i="106"/>
  <c r="EC219" i="106"/>
  <c r="EB220" i="106"/>
  <c r="EC220" i="106"/>
  <c r="EB221" i="106"/>
  <c r="EC221" i="106"/>
  <c r="EB222" i="106"/>
  <c r="EC222" i="106"/>
  <c r="EB223" i="106"/>
  <c r="EC223" i="106"/>
  <c r="EB224" i="106"/>
  <c r="EC224" i="106"/>
  <c r="EB225" i="106"/>
  <c r="EC225" i="106"/>
  <c r="EB226" i="106"/>
  <c r="EC226" i="106"/>
  <c r="EB227" i="106"/>
  <c r="EC227" i="106"/>
  <c r="EB228" i="106"/>
  <c r="EC228" i="106"/>
  <c r="EB229" i="106"/>
  <c r="EC229" i="106"/>
  <c r="EB230" i="106"/>
  <c r="EC230" i="106"/>
  <c r="EB231" i="106"/>
  <c r="EC231" i="106"/>
  <c r="EB232" i="106"/>
  <c r="EC232" i="106"/>
  <c r="EB233" i="106"/>
  <c r="EC233" i="106"/>
  <c r="EB234" i="106"/>
  <c r="EC234" i="106"/>
  <c r="EB235" i="106"/>
  <c r="EC235" i="106"/>
  <c r="EB236" i="106"/>
  <c r="EB237" i="106"/>
  <c r="EC237" i="106"/>
  <c r="EB238" i="106"/>
  <c r="EC238" i="106"/>
  <c r="EC8" i="106"/>
  <c r="EB8" i="106"/>
  <c r="DC9" i="106"/>
  <c r="DC10" i="106"/>
  <c r="DC11" i="106"/>
  <c r="DC12" i="106"/>
  <c r="DC13" i="106"/>
  <c r="DC14" i="106"/>
  <c r="DC15" i="106"/>
  <c r="DC16" i="106"/>
  <c r="DC17" i="106"/>
  <c r="DC18" i="106"/>
  <c r="DC19" i="106"/>
  <c r="DC20" i="106"/>
  <c r="DC22" i="106"/>
  <c r="DC23" i="106"/>
  <c r="DC24" i="106"/>
  <c r="DC25" i="106"/>
  <c r="DC26" i="106"/>
  <c r="DC27" i="106"/>
  <c r="DC28" i="106"/>
  <c r="DC29" i="106"/>
  <c r="DC30" i="106"/>
  <c r="DC31" i="106"/>
  <c r="DC32" i="106"/>
  <c r="DC33" i="106"/>
  <c r="DC34" i="106"/>
  <c r="DC35" i="106"/>
  <c r="DC36" i="106"/>
  <c r="DC37" i="106"/>
  <c r="DC38" i="106"/>
  <c r="DC39" i="106"/>
  <c r="DC40" i="106"/>
  <c r="DC41" i="106"/>
  <c r="DC42" i="106"/>
  <c r="DC43" i="106"/>
  <c r="DC44" i="106"/>
  <c r="DC45" i="106"/>
  <c r="DC46" i="106"/>
  <c r="DC47" i="106"/>
  <c r="DC48" i="106"/>
  <c r="DC49" i="106"/>
  <c r="DC50" i="106"/>
  <c r="DC51" i="106"/>
  <c r="DC52" i="106"/>
  <c r="DC53" i="106"/>
  <c r="DC54" i="106"/>
  <c r="DC55" i="106"/>
  <c r="DC56" i="106"/>
  <c r="DC57" i="106"/>
  <c r="DC58" i="106"/>
  <c r="DC59" i="106"/>
  <c r="DC60" i="106"/>
  <c r="DC61" i="106"/>
  <c r="DC62" i="106"/>
  <c r="DC63" i="106"/>
  <c r="DC64" i="106"/>
  <c r="DC65" i="106"/>
  <c r="DC66" i="106"/>
  <c r="DC67" i="106"/>
  <c r="DC68" i="106"/>
  <c r="DC69" i="106"/>
  <c r="DC70" i="106"/>
  <c r="DC71" i="106"/>
  <c r="DC72" i="106"/>
  <c r="DC73" i="106"/>
  <c r="DC74" i="106"/>
  <c r="DC75" i="106"/>
  <c r="DC76" i="106"/>
  <c r="DC77" i="106"/>
  <c r="DC78" i="106"/>
  <c r="DC79" i="106"/>
  <c r="DC80" i="106"/>
  <c r="DC81" i="106"/>
  <c r="DC82" i="106"/>
  <c r="DC83" i="106"/>
  <c r="DC84" i="106"/>
  <c r="DC85" i="106"/>
  <c r="DC86" i="106"/>
  <c r="DC87" i="106"/>
  <c r="DC88" i="106"/>
  <c r="DC89" i="106"/>
  <c r="DC90" i="106"/>
  <c r="DC91" i="106"/>
  <c r="DC92" i="106"/>
  <c r="DC93" i="106"/>
  <c r="DC94" i="106"/>
  <c r="DC95" i="106"/>
  <c r="DC96" i="106"/>
  <c r="DC97" i="106"/>
  <c r="DC98" i="106"/>
  <c r="DC99" i="106"/>
  <c r="DC100" i="106"/>
  <c r="DC101" i="106"/>
  <c r="DC102" i="106"/>
  <c r="DC103" i="106"/>
  <c r="DC104" i="106"/>
  <c r="DC105" i="106"/>
  <c r="DC106" i="106"/>
  <c r="DC107" i="106"/>
  <c r="DC108" i="106"/>
  <c r="DC109" i="106"/>
  <c r="DC110" i="106"/>
  <c r="DC111" i="106"/>
  <c r="DC112" i="106"/>
  <c r="DC113" i="106"/>
  <c r="DC114" i="106"/>
  <c r="DC115" i="106"/>
  <c r="DC116" i="106"/>
  <c r="DC117" i="106"/>
  <c r="DC118" i="106"/>
  <c r="DC119" i="106"/>
  <c r="DC120" i="106"/>
  <c r="DC121" i="106"/>
  <c r="DC122" i="106"/>
  <c r="DC123" i="106"/>
  <c r="DC124" i="106"/>
  <c r="DC125" i="106"/>
  <c r="DC126" i="106"/>
  <c r="DC127" i="106"/>
  <c r="DC128" i="106"/>
  <c r="DC129" i="106"/>
  <c r="DC130" i="106"/>
  <c r="DC131" i="106"/>
  <c r="DC132" i="106"/>
  <c r="DC133" i="106"/>
  <c r="DC134" i="106"/>
  <c r="DC135" i="106"/>
  <c r="DC136" i="106"/>
  <c r="DC137" i="106"/>
  <c r="DC138" i="106"/>
  <c r="DC139" i="106"/>
  <c r="DC140" i="106"/>
  <c r="DC141" i="106"/>
  <c r="DC142" i="106"/>
  <c r="DC143" i="106"/>
  <c r="DC144" i="106"/>
  <c r="DC145" i="106"/>
  <c r="DC146" i="106"/>
  <c r="DC147" i="106"/>
  <c r="DC148" i="106"/>
  <c r="DC149" i="106"/>
  <c r="DC150" i="106"/>
  <c r="DC151" i="106"/>
  <c r="DC152" i="106"/>
  <c r="DC153" i="106"/>
  <c r="DC154" i="106"/>
  <c r="DC155" i="106"/>
  <c r="DC156" i="106"/>
  <c r="DC157" i="106"/>
  <c r="DC158" i="106"/>
  <c r="DC159" i="106"/>
  <c r="DC160" i="106"/>
  <c r="DC161" i="106"/>
  <c r="DC162" i="106"/>
  <c r="DC163" i="106"/>
  <c r="DC164" i="106"/>
  <c r="DC165" i="106"/>
  <c r="DC166" i="106"/>
  <c r="DC167" i="106"/>
  <c r="DC168" i="106"/>
  <c r="DC169" i="106"/>
  <c r="DC170" i="106"/>
  <c r="DC171" i="106"/>
  <c r="DC172" i="106"/>
  <c r="DC173" i="106"/>
  <c r="DC174" i="106"/>
  <c r="DC175" i="106"/>
  <c r="DC176" i="106"/>
  <c r="DC177" i="106"/>
  <c r="DC178" i="106"/>
  <c r="DC179" i="106"/>
  <c r="DC180" i="106"/>
  <c r="DC181" i="106"/>
  <c r="DC182" i="106"/>
  <c r="DC183" i="106"/>
  <c r="DC184" i="106"/>
  <c r="DC185" i="106"/>
  <c r="DC186" i="106"/>
  <c r="DC187" i="106"/>
  <c r="DC188" i="106"/>
  <c r="DC189" i="106"/>
  <c r="DC190" i="106"/>
  <c r="DC191" i="106"/>
  <c r="DC192" i="106"/>
  <c r="DC193" i="106"/>
  <c r="DC194" i="106"/>
  <c r="DC195" i="106"/>
  <c r="DC196" i="106"/>
  <c r="DC197" i="106"/>
  <c r="DC198" i="106"/>
  <c r="DC199" i="106"/>
  <c r="DC200" i="106"/>
  <c r="DC201" i="106"/>
  <c r="DC202" i="106"/>
  <c r="DC203" i="106"/>
  <c r="DC204" i="106"/>
  <c r="DC205" i="106"/>
  <c r="DC206" i="106"/>
  <c r="DC207" i="106"/>
  <c r="DC208" i="106"/>
  <c r="DC209" i="106"/>
  <c r="DC210" i="106"/>
  <c r="DC211" i="106"/>
  <c r="DC212" i="106"/>
  <c r="DC213" i="106"/>
  <c r="DC214" i="106"/>
  <c r="DC215" i="106"/>
  <c r="DC216" i="106"/>
  <c r="DC217" i="106"/>
  <c r="DC218" i="106"/>
  <c r="DC219" i="106"/>
  <c r="DC220" i="106"/>
  <c r="DC221" i="106"/>
  <c r="DC222" i="106"/>
  <c r="DC223" i="106"/>
  <c r="DC224" i="106"/>
  <c r="DC225" i="106"/>
  <c r="DC226" i="106"/>
  <c r="DC227" i="106"/>
  <c r="DC228" i="106"/>
  <c r="DC229" i="106"/>
  <c r="DC230" i="106"/>
  <c r="DC231" i="106"/>
  <c r="DC232" i="106"/>
  <c r="DC233" i="106"/>
  <c r="DC234" i="106"/>
  <c r="DC235" i="106"/>
  <c r="DC237" i="106"/>
  <c r="DC238" i="106"/>
  <c r="DC8" i="106"/>
  <c r="DA239" i="106"/>
  <c r="DC239" i="106" s="1"/>
  <c r="CZ239" i="106"/>
  <c r="DB9" i="106"/>
  <c r="DB10" i="106"/>
  <c r="DB11" i="106"/>
  <c r="DB12" i="106"/>
  <c r="DB13" i="106"/>
  <c r="DB14" i="106"/>
  <c r="DB15" i="106"/>
  <c r="DB16" i="106"/>
  <c r="DB17" i="106"/>
  <c r="DB18" i="106"/>
  <c r="DB19" i="106"/>
  <c r="DB20" i="106"/>
  <c r="DB21" i="106"/>
  <c r="DB22" i="106"/>
  <c r="DB23" i="106"/>
  <c r="DB24" i="106"/>
  <c r="DB25" i="106"/>
  <c r="DB26" i="106"/>
  <c r="DB27" i="106"/>
  <c r="DB28" i="106"/>
  <c r="DB29" i="106"/>
  <c r="DB30" i="106"/>
  <c r="DB31" i="106"/>
  <c r="DB32" i="106"/>
  <c r="DB33" i="106"/>
  <c r="DB34" i="106"/>
  <c r="DB35" i="106"/>
  <c r="DB36" i="106"/>
  <c r="DB37" i="106"/>
  <c r="DB38" i="106"/>
  <c r="DB39" i="106"/>
  <c r="DB40" i="106"/>
  <c r="DB41" i="106"/>
  <c r="DB42" i="106"/>
  <c r="DB43" i="106"/>
  <c r="DB44" i="106"/>
  <c r="DB45" i="106"/>
  <c r="DB46" i="106"/>
  <c r="DB47" i="106"/>
  <c r="DB48" i="106"/>
  <c r="DB49" i="106"/>
  <c r="DB50" i="106"/>
  <c r="DB51" i="106"/>
  <c r="DB52" i="106"/>
  <c r="DB53" i="106"/>
  <c r="DB54" i="106"/>
  <c r="DB55" i="106"/>
  <c r="DB56" i="106"/>
  <c r="DB57" i="106"/>
  <c r="DB58" i="106"/>
  <c r="DB59" i="106"/>
  <c r="DB60" i="106"/>
  <c r="DB61" i="106"/>
  <c r="DB62" i="106"/>
  <c r="DB63" i="106"/>
  <c r="DB64" i="106"/>
  <c r="DB65" i="106"/>
  <c r="DB66" i="106"/>
  <c r="DB67" i="106"/>
  <c r="DB68" i="106"/>
  <c r="DB69" i="106"/>
  <c r="DB70" i="106"/>
  <c r="DB71" i="106"/>
  <c r="DB72" i="106"/>
  <c r="DB73" i="106"/>
  <c r="DB74" i="106"/>
  <c r="DB75" i="106"/>
  <c r="DB76" i="106"/>
  <c r="DB77" i="106"/>
  <c r="DB78" i="106"/>
  <c r="DB79" i="106"/>
  <c r="DB80" i="106"/>
  <c r="DB81" i="106"/>
  <c r="DB82" i="106"/>
  <c r="DB83" i="106"/>
  <c r="DB84" i="106"/>
  <c r="DB85" i="106"/>
  <c r="DB86" i="106"/>
  <c r="DB87" i="106"/>
  <c r="DB88" i="106"/>
  <c r="DB89" i="106"/>
  <c r="DB90" i="106"/>
  <c r="DB91" i="106"/>
  <c r="DB92" i="106"/>
  <c r="DB93" i="106"/>
  <c r="DB94" i="106"/>
  <c r="DB95" i="106"/>
  <c r="DB96" i="106"/>
  <c r="DB97" i="106"/>
  <c r="DB98" i="106"/>
  <c r="DB99" i="106"/>
  <c r="DB100" i="106"/>
  <c r="DB101" i="106"/>
  <c r="DB102" i="106"/>
  <c r="DB103" i="106"/>
  <c r="DB104" i="106"/>
  <c r="DB105" i="106"/>
  <c r="DB106" i="106"/>
  <c r="DB107" i="106"/>
  <c r="DB108" i="106"/>
  <c r="DB109" i="106"/>
  <c r="DB110" i="106"/>
  <c r="DB111" i="106"/>
  <c r="DB112" i="106"/>
  <c r="DB113" i="106"/>
  <c r="DB114" i="106"/>
  <c r="DB115" i="106"/>
  <c r="DB116" i="106"/>
  <c r="DB117" i="106"/>
  <c r="DB118" i="106"/>
  <c r="DB119" i="106"/>
  <c r="DB120" i="106"/>
  <c r="DB121" i="106"/>
  <c r="DB122" i="106"/>
  <c r="DB123" i="106"/>
  <c r="DB124" i="106"/>
  <c r="DB125" i="106"/>
  <c r="DB126" i="106"/>
  <c r="DB127" i="106"/>
  <c r="DB128" i="106"/>
  <c r="DB129" i="106"/>
  <c r="DB130" i="106"/>
  <c r="DB131" i="106"/>
  <c r="DB132" i="106"/>
  <c r="DB133" i="106"/>
  <c r="DB134" i="106"/>
  <c r="DB135" i="106"/>
  <c r="DB136" i="106"/>
  <c r="DB137" i="106"/>
  <c r="DB138" i="106"/>
  <c r="DB139" i="106"/>
  <c r="DB140" i="106"/>
  <c r="DB141" i="106"/>
  <c r="DB142" i="106"/>
  <c r="DB143" i="106"/>
  <c r="DB144" i="106"/>
  <c r="DB145" i="106"/>
  <c r="DB146" i="106"/>
  <c r="DB147" i="106"/>
  <c r="DB148" i="106"/>
  <c r="DB149" i="106"/>
  <c r="DB150" i="106"/>
  <c r="DB151" i="106"/>
  <c r="DB152" i="106"/>
  <c r="DB153" i="106"/>
  <c r="DB154" i="106"/>
  <c r="DB155" i="106"/>
  <c r="DB156" i="106"/>
  <c r="DB157" i="106"/>
  <c r="DB158" i="106"/>
  <c r="DB159" i="106"/>
  <c r="DB160" i="106"/>
  <c r="DB161" i="106"/>
  <c r="DB162" i="106"/>
  <c r="DB163" i="106"/>
  <c r="DB164" i="106"/>
  <c r="DB165" i="106"/>
  <c r="DB166" i="106"/>
  <c r="DB167" i="106"/>
  <c r="DB168" i="106"/>
  <c r="DB169" i="106"/>
  <c r="DB170" i="106"/>
  <c r="DB171" i="106"/>
  <c r="DB172" i="106"/>
  <c r="DB173" i="106"/>
  <c r="DB174" i="106"/>
  <c r="DB175" i="106"/>
  <c r="DB176" i="106"/>
  <c r="DB177" i="106"/>
  <c r="DB178" i="106"/>
  <c r="DB179" i="106"/>
  <c r="DB180" i="106"/>
  <c r="DB181" i="106"/>
  <c r="DB182" i="106"/>
  <c r="DB183" i="106"/>
  <c r="DB184" i="106"/>
  <c r="DB185" i="106"/>
  <c r="DB186" i="106"/>
  <c r="DB187" i="106"/>
  <c r="DB188" i="106"/>
  <c r="DB189" i="106"/>
  <c r="DB190" i="106"/>
  <c r="DB191" i="106"/>
  <c r="DB192" i="106"/>
  <c r="DB193" i="106"/>
  <c r="DB194" i="106"/>
  <c r="DB195" i="106"/>
  <c r="DB196" i="106"/>
  <c r="DB197" i="106"/>
  <c r="DB198" i="106"/>
  <c r="DB199" i="106"/>
  <c r="DB200" i="106"/>
  <c r="DB201" i="106"/>
  <c r="DB202" i="106"/>
  <c r="DB203" i="106"/>
  <c r="DB204" i="106"/>
  <c r="DB205" i="106"/>
  <c r="DB206" i="106"/>
  <c r="DB207" i="106"/>
  <c r="DB208" i="106"/>
  <c r="DB209" i="106"/>
  <c r="DB210" i="106"/>
  <c r="DB211" i="106"/>
  <c r="DB212" i="106"/>
  <c r="DB213" i="106"/>
  <c r="DB214" i="106"/>
  <c r="DB215" i="106"/>
  <c r="DB216" i="106"/>
  <c r="DB217" i="106"/>
  <c r="DB218" i="106"/>
  <c r="DB219" i="106"/>
  <c r="DB220" i="106"/>
  <c r="DB221" i="106"/>
  <c r="DB222" i="106"/>
  <c r="DB223" i="106"/>
  <c r="DB224" i="106"/>
  <c r="DB225" i="106"/>
  <c r="DB226" i="106"/>
  <c r="DB227" i="106"/>
  <c r="DB228" i="106"/>
  <c r="DB229" i="106"/>
  <c r="DB230" i="106"/>
  <c r="DB231" i="106"/>
  <c r="DB232" i="106"/>
  <c r="DB233" i="106"/>
  <c r="DB234" i="106"/>
  <c r="DB235" i="106"/>
  <c r="DB236" i="106"/>
  <c r="DB237" i="106"/>
  <c r="DB238" i="106"/>
  <c r="DB8" i="106"/>
  <c r="CW239" i="106"/>
  <c r="CV239" i="106"/>
  <c r="DB239" i="106" l="1"/>
  <c r="EB239" i="106"/>
  <c r="EH238" i="106"/>
  <c r="EH237" i="106"/>
  <c r="EH236" i="106"/>
  <c r="EH235" i="106"/>
  <c r="EH234" i="106"/>
  <c r="EH233" i="106"/>
  <c r="EH232" i="106"/>
  <c r="EH231" i="106"/>
  <c r="EH230" i="106"/>
  <c r="EH229" i="106"/>
  <c r="EH228" i="106"/>
  <c r="EH227" i="106"/>
  <c r="EH226" i="106"/>
  <c r="EH225" i="106"/>
  <c r="EH224" i="106"/>
  <c r="EH223" i="106"/>
  <c r="EH222" i="106"/>
  <c r="EH221" i="106"/>
  <c r="EH220" i="106"/>
  <c r="EH219" i="106"/>
  <c r="EH218" i="106"/>
  <c r="EH217" i="106"/>
  <c r="EH216" i="106"/>
  <c r="EH215" i="106"/>
  <c r="EH214" i="106"/>
  <c r="EH213" i="106"/>
  <c r="EH212" i="106"/>
  <c r="EH211" i="106"/>
  <c r="EH210" i="106"/>
  <c r="EH209" i="106"/>
  <c r="EH208" i="106"/>
  <c r="EH207" i="106"/>
  <c r="EH206" i="106"/>
  <c r="EH205" i="106"/>
  <c r="EH204" i="106"/>
  <c r="EH203" i="106"/>
  <c r="EH202" i="106"/>
  <c r="EH201" i="106"/>
  <c r="EH200" i="106"/>
  <c r="EH199" i="106"/>
  <c r="EH198" i="106"/>
  <c r="EH197" i="106"/>
  <c r="EH196" i="106"/>
  <c r="EH195" i="106"/>
  <c r="EH194" i="106"/>
  <c r="EH193" i="106"/>
  <c r="EH192" i="106"/>
  <c r="EH191" i="106"/>
  <c r="EH190" i="106"/>
  <c r="EH189" i="106"/>
  <c r="EH188" i="106"/>
  <c r="EH187" i="106"/>
  <c r="EH186" i="106"/>
  <c r="EH185" i="106"/>
  <c r="EH184" i="106"/>
  <c r="EH183" i="106"/>
  <c r="EH182" i="106"/>
  <c r="EH181" i="106"/>
  <c r="EH180" i="106"/>
  <c r="EH179" i="106"/>
  <c r="EH178" i="106"/>
  <c r="EH177" i="106"/>
  <c r="EH176" i="106"/>
  <c r="EH175" i="106"/>
  <c r="EH174" i="106"/>
  <c r="EH173" i="106"/>
  <c r="EH172" i="106"/>
  <c r="EH171" i="106"/>
  <c r="EH170" i="106"/>
  <c r="EH169" i="106"/>
  <c r="EH168" i="106"/>
  <c r="EH167" i="106"/>
  <c r="EH166" i="106"/>
  <c r="EH165" i="106"/>
  <c r="EH164" i="106"/>
  <c r="EH163" i="106"/>
  <c r="EH162" i="106"/>
  <c r="EH161" i="106"/>
  <c r="EH160" i="106"/>
  <c r="EH159" i="106"/>
  <c r="EH158" i="106"/>
  <c r="EH157" i="106"/>
  <c r="EH156" i="106"/>
  <c r="EH155" i="106"/>
  <c r="EH154" i="106"/>
  <c r="EH153" i="106"/>
  <c r="EH152" i="106"/>
  <c r="EH151" i="106"/>
  <c r="EH150" i="106"/>
  <c r="EH149" i="106"/>
  <c r="EH148" i="106"/>
  <c r="EH147" i="106"/>
  <c r="EH146" i="106"/>
  <c r="EH145" i="106"/>
  <c r="EH144" i="106"/>
  <c r="EH143" i="106"/>
  <c r="EH142" i="106"/>
  <c r="EH141" i="106"/>
  <c r="EH140" i="106"/>
  <c r="EH139" i="106"/>
  <c r="EH138" i="106"/>
  <c r="EH137" i="106"/>
  <c r="EH136" i="106"/>
  <c r="EH135" i="106"/>
  <c r="EH134" i="106"/>
  <c r="EH133" i="106"/>
  <c r="EH132" i="106"/>
  <c r="EH131" i="106"/>
  <c r="EH130" i="106"/>
  <c r="EH129" i="106"/>
  <c r="EH128" i="106"/>
  <c r="EH127" i="106"/>
  <c r="EH126" i="106"/>
  <c r="EH125" i="106"/>
  <c r="EH124" i="106"/>
  <c r="EH123" i="106"/>
  <c r="EH122" i="106"/>
  <c r="EH121" i="106"/>
  <c r="EH120" i="106"/>
  <c r="EH119" i="106"/>
  <c r="EH118" i="106"/>
  <c r="EH117" i="106"/>
  <c r="EH116" i="106"/>
  <c r="EH115" i="106"/>
  <c r="EH114" i="106"/>
  <c r="EH113" i="106"/>
  <c r="EH112" i="106"/>
  <c r="EH111" i="106"/>
  <c r="EH110" i="106"/>
  <c r="EH109" i="106"/>
  <c r="EH108" i="106"/>
  <c r="EH107" i="106"/>
  <c r="EH106" i="106"/>
  <c r="EH105" i="106"/>
  <c r="EH104" i="106"/>
  <c r="EH103" i="106"/>
  <c r="EH102" i="106"/>
  <c r="EH101" i="106"/>
  <c r="EH100" i="106"/>
  <c r="EH99" i="106"/>
  <c r="EH98" i="106"/>
  <c r="EH97" i="106"/>
  <c r="EH96" i="106"/>
  <c r="EH95" i="106"/>
  <c r="EH94" i="106"/>
  <c r="EH93" i="106"/>
  <c r="EH92" i="106"/>
  <c r="EH91" i="106"/>
  <c r="EH90" i="106"/>
  <c r="EH89" i="106"/>
  <c r="EH88" i="106"/>
  <c r="EH87" i="106"/>
  <c r="EH86" i="106"/>
  <c r="EH85" i="106"/>
  <c r="EH84" i="106"/>
  <c r="EH83" i="106"/>
  <c r="EH82" i="106"/>
  <c r="EH81" i="106"/>
  <c r="EH80" i="106"/>
  <c r="EH79" i="106"/>
  <c r="EH78" i="106"/>
  <c r="EH77" i="106"/>
  <c r="EH76" i="106"/>
  <c r="EH75" i="106"/>
  <c r="EH74" i="106"/>
  <c r="EH73" i="106"/>
  <c r="EH72" i="106"/>
  <c r="EH71" i="106"/>
  <c r="EH70" i="106"/>
  <c r="EH69" i="106"/>
  <c r="EH68" i="106"/>
  <c r="EH67" i="106"/>
  <c r="EH66" i="106"/>
  <c r="EH65" i="106"/>
  <c r="EH64" i="106"/>
  <c r="EH63" i="106"/>
  <c r="EH62" i="106"/>
  <c r="EH61" i="106"/>
  <c r="EH60" i="106"/>
  <c r="EH59" i="106"/>
  <c r="EH58" i="106"/>
  <c r="EH57" i="106"/>
  <c r="EH56" i="106"/>
  <c r="EH55" i="106"/>
  <c r="EH54" i="106"/>
  <c r="EH53" i="106"/>
  <c r="EH52" i="106"/>
  <c r="EH51" i="106"/>
  <c r="EH50" i="106"/>
  <c r="EH49" i="106"/>
  <c r="EH48" i="106"/>
  <c r="EH47" i="106"/>
  <c r="EH46" i="106"/>
  <c r="EH45" i="106"/>
  <c r="EH44" i="106"/>
  <c r="EH43" i="106"/>
  <c r="EH42" i="106"/>
  <c r="EH41" i="106"/>
  <c r="EH40" i="106"/>
  <c r="EH39" i="106"/>
  <c r="EH38" i="106"/>
  <c r="EH37" i="106"/>
  <c r="EH36" i="106"/>
  <c r="EH35" i="106"/>
  <c r="EH34" i="106"/>
  <c r="EH33" i="106"/>
  <c r="EH32" i="106"/>
  <c r="EH31" i="106"/>
  <c r="EH30" i="106"/>
  <c r="EH29" i="106"/>
  <c r="EH28" i="106"/>
  <c r="EH27" i="106"/>
  <c r="EH26" i="106"/>
  <c r="EH25" i="106"/>
  <c r="EH24" i="106"/>
  <c r="EH23" i="106"/>
  <c r="EH22" i="106"/>
  <c r="EL21" i="106"/>
  <c r="EH20" i="106"/>
  <c r="EH19" i="106"/>
  <c r="EH18" i="106"/>
  <c r="EH17" i="106"/>
  <c r="EH16" i="106"/>
  <c r="EH15" i="106"/>
  <c r="EH14" i="106"/>
  <c r="EH13" i="106"/>
  <c r="EH12" i="106"/>
  <c r="EH11" i="106"/>
  <c r="EH10" i="106"/>
  <c r="EH9" i="106"/>
  <c r="EC239" i="106"/>
  <c r="EI21" i="106"/>
  <c r="EH21" i="106"/>
  <c r="CY239" i="106"/>
  <c r="CY238" i="106"/>
  <c r="CX238" i="106"/>
  <c r="CY237" i="106"/>
  <c r="CX237" i="106"/>
  <c r="CX236" i="106"/>
  <c r="CY235" i="106"/>
  <c r="CX235" i="106"/>
  <c r="CY234" i="106"/>
  <c r="CX234" i="106"/>
  <c r="CY233" i="106"/>
  <c r="CX233" i="106"/>
  <c r="CY232" i="106"/>
  <c r="CX232" i="106"/>
  <c r="CY231" i="106"/>
  <c r="CX231" i="106"/>
  <c r="CY230" i="106"/>
  <c r="CX230" i="106"/>
  <c r="CY229" i="106"/>
  <c r="CX229" i="106"/>
  <c r="CY228" i="106"/>
  <c r="CX228" i="106"/>
  <c r="CY227" i="106"/>
  <c r="CX227" i="106"/>
  <c r="CY226" i="106"/>
  <c r="CX226" i="106"/>
  <c r="CY225" i="106"/>
  <c r="CX225" i="106"/>
  <c r="CY224" i="106"/>
  <c r="CX224" i="106"/>
  <c r="CY223" i="106"/>
  <c r="CX223" i="106"/>
  <c r="CY222" i="106"/>
  <c r="CX222" i="106"/>
  <c r="CY221" i="106"/>
  <c r="CX221" i="106"/>
  <c r="CY220" i="106"/>
  <c r="CX220" i="106"/>
  <c r="CY219" i="106"/>
  <c r="CX219" i="106"/>
  <c r="CY218" i="106"/>
  <c r="CX218" i="106"/>
  <c r="CY217" i="106"/>
  <c r="CX217" i="106"/>
  <c r="CY216" i="106"/>
  <c r="CX216" i="106"/>
  <c r="CY215" i="106"/>
  <c r="CX215" i="106"/>
  <c r="CY214" i="106"/>
  <c r="CX214" i="106"/>
  <c r="CY213" i="106"/>
  <c r="CX213" i="106"/>
  <c r="CY212" i="106"/>
  <c r="CX212" i="106"/>
  <c r="CY211" i="106"/>
  <c r="CX211" i="106"/>
  <c r="CY210" i="106"/>
  <c r="CX210" i="106"/>
  <c r="CY209" i="106"/>
  <c r="CX209" i="106"/>
  <c r="CY208" i="106"/>
  <c r="CX208" i="106"/>
  <c r="CY207" i="106"/>
  <c r="CX207" i="106"/>
  <c r="CY206" i="106"/>
  <c r="CX206" i="106"/>
  <c r="CY205" i="106"/>
  <c r="CX205" i="106"/>
  <c r="CY204" i="106"/>
  <c r="CX204" i="106"/>
  <c r="CY203" i="106"/>
  <c r="CX203" i="106"/>
  <c r="CY202" i="106"/>
  <c r="CX202" i="106"/>
  <c r="CY201" i="106"/>
  <c r="CX201" i="106"/>
  <c r="CX200" i="106"/>
  <c r="CY199" i="106"/>
  <c r="CX199" i="106"/>
  <c r="CY198" i="106"/>
  <c r="CX198" i="106"/>
  <c r="CY197" i="106"/>
  <c r="CX197" i="106"/>
  <c r="CY196" i="106"/>
  <c r="CX196" i="106"/>
  <c r="CY195" i="106"/>
  <c r="CX195" i="106"/>
  <c r="CY194" i="106"/>
  <c r="CX194" i="106"/>
  <c r="CY193" i="106"/>
  <c r="CX193" i="106"/>
  <c r="CY192" i="106"/>
  <c r="CX192" i="106"/>
  <c r="CY191" i="106"/>
  <c r="CX191" i="106"/>
  <c r="CY190" i="106"/>
  <c r="CX190" i="106"/>
  <c r="CY189" i="106"/>
  <c r="CX189" i="106"/>
  <c r="CY188" i="106"/>
  <c r="CX188" i="106"/>
  <c r="CY187" i="106"/>
  <c r="CX187" i="106"/>
  <c r="CY186" i="106"/>
  <c r="CX186" i="106"/>
  <c r="CY185" i="106"/>
  <c r="CX185" i="106"/>
  <c r="CY184" i="106"/>
  <c r="CX184" i="106"/>
  <c r="CY183" i="106"/>
  <c r="CX183" i="106"/>
  <c r="CY182" i="106"/>
  <c r="CX182" i="106"/>
  <c r="CY181" i="106"/>
  <c r="CX181" i="106"/>
  <c r="CY180" i="106"/>
  <c r="CX180" i="106"/>
  <c r="CY179" i="106"/>
  <c r="CX179" i="106"/>
  <c r="CY178" i="106"/>
  <c r="CX178" i="106"/>
  <c r="CY177" i="106"/>
  <c r="CX177" i="106"/>
  <c r="CY176" i="106"/>
  <c r="CX176" i="106"/>
  <c r="CY175" i="106"/>
  <c r="CX175" i="106"/>
  <c r="CY174" i="106"/>
  <c r="CX174" i="106"/>
  <c r="CY173" i="106"/>
  <c r="CX173" i="106"/>
  <c r="CY172" i="106"/>
  <c r="CX172" i="106"/>
  <c r="CY171" i="106"/>
  <c r="CX171" i="106"/>
  <c r="CY170" i="106"/>
  <c r="CX170" i="106"/>
  <c r="CY169" i="106"/>
  <c r="CX169" i="106"/>
  <c r="CY168" i="106"/>
  <c r="CX168" i="106"/>
  <c r="CY167" i="106"/>
  <c r="CX167" i="106"/>
  <c r="CY166" i="106"/>
  <c r="CX166" i="106"/>
  <c r="CY165" i="106"/>
  <c r="CX165" i="106"/>
  <c r="CY164" i="106"/>
  <c r="CX164" i="106"/>
  <c r="CY163" i="106"/>
  <c r="CX163" i="106"/>
  <c r="CY162" i="106"/>
  <c r="CX162" i="106"/>
  <c r="CY161" i="106"/>
  <c r="CX161" i="106"/>
  <c r="CY160" i="106"/>
  <c r="CX160" i="106"/>
  <c r="CY159" i="106"/>
  <c r="CX159" i="106"/>
  <c r="CY158" i="106"/>
  <c r="CX158" i="106"/>
  <c r="CY157" i="106"/>
  <c r="CX157" i="106"/>
  <c r="CY156" i="106"/>
  <c r="CX156" i="106"/>
  <c r="CY155" i="106"/>
  <c r="CX155" i="106"/>
  <c r="CY154" i="106"/>
  <c r="CX154" i="106"/>
  <c r="CY153" i="106"/>
  <c r="CX153" i="106"/>
  <c r="CY152" i="106"/>
  <c r="CX152" i="106"/>
  <c r="CX151" i="106"/>
  <c r="CY150" i="106"/>
  <c r="CX150" i="106"/>
  <c r="CY149" i="106"/>
  <c r="CX149" i="106"/>
  <c r="CY148" i="106"/>
  <c r="CX148" i="106"/>
  <c r="CY147" i="106"/>
  <c r="CX147" i="106"/>
  <c r="CY146" i="106"/>
  <c r="CX146" i="106"/>
  <c r="CY145" i="106"/>
  <c r="CX145" i="106"/>
  <c r="CY144" i="106"/>
  <c r="CX144" i="106"/>
  <c r="CY143" i="106"/>
  <c r="CX143" i="106"/>
  <c r="CY142" i="106"/>
  <c r="CX142" i="106"/>
  <c r="CY141" i="106"/>
  <c r="CX141" i="106"/>
  <c r="CY140" i="106"/>
  <c r="CX140" i="106"/>
  <c r="CY139" i="106"/>
  <c r="CX139" i="106"/>
  <c r="CY138" i="106"/>
  <c r="CX138" i="106"/>
  <c r="CY137" i="106"/>
  <c r="CX137" i="106"/>
  <c r="CY136" i="106"/>
  <c r="CX136" i="106"/>
  <c r="CY135" i="106"/>
  <c r="CX135" i="106"/>
  <c r="CY134" i="106"/>
  <c r="CX134" i="106"/>
  <c r="CY133" i="106"/>
  <c r="CX133" i="106"/>
  <c r="CY132" i="106"/>
  <c r="CX132" i="106"/>
  <c r="CY131" i="106"/>
  <c r="CX131" i="106"/>
  <c r="CY130" i="106"/>
  <c r="CX130" i="106"/>
  <c r="CY129" i="106"/>
  <c r="CX129" i="106"/>
  <c r="CY128" i="106"/>
  <c r="CX128" i="106"/>
  <c r="CY127" i="106"/>
  <c r="CX127" i="106"/>
  <c r="CY126" i="106"/>
  <c r="CX126" i="106"/>
  <c r="CY125" i="106"/>
  <c r="CX125" i="106"/>
  <c r="CY124" i="106"/>
  <c r="CX124" i="106"/>
  <c r="CY123" i="106"/>
  <c r="CX123" i="106"/>
  <c r="CY122" i="106"/>
  <c r="CX122" i="106"/>
  <c r="CY121" i="106"/>
  <c r="CX121" i="106"/>
  <c r="CY120" i="106"/>
  <c r="CX120" i="106"/>
  <c r="CY119" i="106"/>
  <c r="CX119" i="106"/>
  <c r="CY118" i="106"/>
  <c r="CX118" i="106"/>
  <c r="CY117" i="106"/>
  <c r="CX117" i="106"/>
  <c r="CY116" i="106"/>
  <c r="CX116" i="106"/>
  <c r="CY115" i="106"/>
  <c r="CX115" i="106"/>
  <c r="CY114" i="106"/>
  <c r="CX114" i="106"/>
  <c r="CY113" i="106"/>
  <c r="CX113" i="106"/>
  <c r="CY112" i="106"/>
  <c r="CX112" i="106"/>
  <c r="CY111" i="106"/>
  <c r="CX111" i="106"/>
  <c r="CY110" i="106"/>
  <c r="CX110" i="106"/>
  <c r="CY109" i="106"/>
  <c r="CX109" i="106"/>
  <c r="CY108" i="106"/>
  <c r="CX108" i="106"/>
  <c r="CY107" i="106"/>
  <c r="CX107" i="106"/>
  <c r="CY106" i="106"/>
  <c r="CX106" i="106"/>
  <c r="CY105" i="106"/>
  <c r="CX105" i="106"/>
  <c r="CY104" i="106"/>
  <c r="CX104" i="106"/>
  <c r="CY103" i="106"/>
  <c r="CX103" i="106"/>
  <c r="CY102" i="106"/>
  <c r="CX102" i="106"/>
  <c r="CY101" i="106"/>
  <c r="CX101" i="106"/>
  <c r="CY100" i="106"/>
  <c r="CX100" i="106"/>
  <c r="CY99" i="106"/>
  <c r="CX99" i="106"/>
  <c r="CY98" i="106"/>
  <c r="CX98" i="106"/>
  <c r="CY97" i="106"/>
  <c r="CX97" i="106"/>
  <c r="CY96" i="106"/>
  <c r="CX96" i="106"/>
  <c r="CY95" i="106"/>
  <c r="CX95" i="106"/>
  <c r="CY94" i="106"/>
  <c r="CX94" i="106"/>
  <c r="CY93" i="106"/>
  <c r="CX93" i="106"/>
  <c r="CY92" i="106"/>
  <c r="CX92" i="106"/>
  <c r="CY91" i="106"/>
  <c r="CX91" i="106"/>
  <c r="CY90" i="106"/>
  <c r="CX90" i="106"/>
  <c r="CY89" i="106"/>
  <c r="CX89" i="106"/>
  <c r="CY88" i="106"/>
  <c r="CX88" i="106"/>
  <c r="CY87" i="106"/>
  <c r="CX87" i="106"/>
  <c r="CY86" i="106"/>
  <c r="CX86" i="106"/>
  <c r="CY85" i="106"/>
  <c r="CX85" i="106"/>
  <c r="CY84" i="106"/>
  <c r="CX84" i="106"/>
  <c r="CY83" i="106"/>
  <c r="CX83" i="106"/>
  <c r="CY82" i="106"/>
  <c r="CX82" i="106"/>
  <c r="CY81" i="106"/>
  <c r="CX81" i="106"/>
  <c r="CY80" i="106"/>
  <c r="CX80" i="106"/>
  <c r="CY79" i="106"/>
  <c r="CX79" i="106"/>
  <c r="CY78" i="106"/>
  <c r="CX78" i="106"/>
  <c r="CY77" i="106"/>
  <c r="CX77" i="106"/>
  <c r="CY76" i="106"/>
  <c r="CX76" i="106"/>
  <c r="CY75" i="106"/>
  <c r="CX75" i="106"/>
  <c r="CY74" i="106"/>
  <c r="CX74" i="106"/>
  <c r="CY73" i="106"/>
  <c r="CX73" i="106"/>
  <c r="CY72" i="106"/>
  <c r="CX72" i="106"/>
  <c r="CY71" i="106"/>
  <c r="CX71" i="106"/>
  <c r="CY70" i="106"/>
  <c r="CX70" i="106"/>
  <c r="CY69" i="106"/>
  <c r="CX69" i="106"/>
  <c r="CY68" i="106"/>
  <c r="CX68" i="106"/>
  <c r="CY67" i="106"/>
  <c r="CX67" i="106"/>
  <c r="CY66" i="106"/>
  <c r="CX66" i="106"/>
  <c r="CY65" i="106"/>
  <c r="CX65" i="106"/>
  <c r="CY64" i="106"/>
  <c r="CX64" i="106"/>
  <c r="CY63" i="106"/>
  <c r="CX63" i="106"/>
  <c r="CY62" i="106"/>
  <c r="CX62" i="106"/>
  <c r="CY61" i="106"/>
  <c r="CX61" i="106"/>
  <c r="CY60" i="106"/>
  <c r="CX60" i="106"/>
  <c r="CY59" i="106"/>
  <c r="CX59" i="106"/>
  <c r="CY58" i="106"/>
  <c r="CX58" i="106"/>
  <c r="CY57" i="106"/>
  <c r="CX57" i="106"/>
  <c r="CX56" i="106"/>
  <c r="CY55" i="106"/>
  <c r="CX55" i="106"/>
  <c r="CY54" i="106"/>
  <c r="CX54" i="106"/>
  <c r="CY53" i="106"/>
  <c r="CX53" i="106"/>
  <c r="CY52" i="106"/>
  <c r="CX52" i="106"/>
  <c r="CY51" i="106"/>
  <c r="CX51" i="106"/>
  <c r="CY50" i="106"/>
  <c r="CX50" i="106"/>
  <c r="CY49" i="106"/>
  <c r="CX49" i="106"/>
  <c r="CY48" i="106"/>
  <c r="CX48" i="106"/>
  <c r="CY47" i="106"/>
  <c r="CX47" i="106"/>
  <c r="CY46" i="106"/>
  <c r="CX46" i="106"/>
  <c r="CY45" i="106"/>
  <c r="CX45" i="106"/>
  <c r="CY44" i="106"/>
  <c r="CX44" i="106"/>
  <c r="CY43" i="106"/>
  <c r="CX43" i="106"/>
  <c r="CY42" i="106"/>
  <c r="CX42" i="106"/>
  <c r="CY41" i="106"/>
  <c r="CX41" i="106"/>
  <c r="CY40" i="106"/>
  <c r="CX40" i="106"/>
  <c r="CY39" i="106"/>
  <c r="CX39" i="106"/>
  <c r="CY38" i="106"/>
  <c r="CX38" i="106"/>
  <c r="CY37" i="106"/>
  <c r="CX37" i="106"/>
  <c r="CY36" i="106"/>
  <c r="CX36" i="106"/>
  <c r="CY35" i="106"/>
  <c r="CX35" i="106"/>
  <c r="CY34" i="106"/>
  <c r="CX34" i="106"/>
  <c r="CY33" i="106"/>
  <c r="CX33" i="106"/>
  <c r="CY32" i="106"/>
  <c r="CX32" i="106"/>
  <c r="CY31" i="106"/>
  <c r="CX31" i="106"/>
  <c r="CY30" i="106"/>
  <c r="CX30" i="106"/>
  <c r="CY29" i="106"/>
  <c r="CX29" i="106"/>
  <c r="CY28" i="106"/>
  <c r="CX28" i="106"/>
  <c r="CX27" i="106"/>
  <c r="CY26" i="106"/>
  <c r="CX26" i="106"/>
  <c r="CY25" i="106"/>
  <c r="CX25" i="106"/>
  <c r="CY24" i="106"/>
  <c r="CX24" i="106"/>
  <c r="CY23" i="106"/>
  <c r="CX23" i="106"/>
  <c r="CY22" i="106"/>
  <c r="CX22" i="106"/>
  <c r="CY20" i="106"/>
  <c r="CX20" i="106"/>
  <c r="CY19" i="106"/>
  <c r="CX19" i="106"/>
  <c r="CY18" i="106"/>
  <c r="CX18" i="106"/>
  <c r="CY17" i="106"/>
  <c r="CX17" i="106"/>
  <c r="CY16" i="106"/>
  <c r="CX16" i="106"/>
  <c r="CY15" i="106"/>
  <c r="CX15" i="106"/>
  <c r="CY14" i="106"/>
  <c r="CX14" i="106"/>
  <c r="CY13" i="106"/>
  <c r="CX13" i="106"/>
  <c r="CY12" i="106"/>
  <c r="CX12" i="106"/>
  <c r="CY11" i="106"/>
  <c r="CX11" i="106"/>
  <c r="CY10" i="106"/>
  <c r="CX10" i="106"/>
  <c r="CY9" i="106"/>
  <c r="CX9" i="106"/>
  <c r="CY8" i="106"/>
  <c r="CX8" i="106"/>
  <c r="CX239" i="106" l="1"/>
  <c r="FH252" i="108"/>
  <c r="FJ250" i="108"/>
  <c r="FJ251" i="108"/>
  <c r="FI250" i="108"/>
  <c r="FI251" i="108"/>
  <c r="G252" i="108"/>
  <c r="H252" i="108"/>
  <c r="I252" i="108"/>
  <c r="J252" i="108"/>
  <c r="K252" i="108"/>
  <c r="L252" i="108"/>
  <c r="M252" i="108"/>
  <c r="N252" i="108"/>
  <c r="O252" i="108"/>
  <c r="P252" i="108"/>
  <c r="Q252" i="108"/>
  <c r="R252" i="108"/>
  <c r="S252" i="108"/>
  <c r="T252" i="108"/>
  <c r="U252" i="108"/>
  <c r="V252" i="108"/>
  <c r="W252" i="108"/>
  <c r="X252" i="108"/>
  <c r="Y252" i="108"/>
  <c r="Z252" i="108"/>
  <c r="AA252" i="108"/>
  <c r="AB252" i="108"/>
  <c r="AC252" i="108"/>
  <c r="AD252" i="108"/>
  <c r="AE252" i="108"/>
  <c r="AF252" i="108"/>
  <c r="AG252" i="108"/>
  <c r="AH252" i="108"/>
  <c r="AI252" i="108"/>
  <c r="AJ252" i="108"/>
  <c r="AK252" i="108"/>
  <c r="AL252" i="108"/>
  <c r="AM252" i="108"/>
  <c r="AN252" i="108"/>
  <c r="AO252" i="108"/>
  <c r="AP252" i="108"/>
  <c r="AQ252" i="108"/>
  <c r="AR252" i="108"/>
  <c r="AS252" i="108"/>
  <c r="AT252" i="108"/>
  <c r="AU252" i="108"/>
  <c r="AV252" i="108"/>
  <c r="AW252" i="108"/>
  <c r="AX252" i="108"/>
  <c r="AY252" i="108"/>
  <c r="AZ252" i="108"/>
  <c r="BA252" i="108"/>
  <c r="BB252" i="108"/>
  <c r="BC252" i="108"/>
  <c r="BD252" i="108"/>
  <c r="BE252" i="108"/>
  <c r="BF252" i="108"/>
  <c r="BG252" i="108"/>
  <c r="BH252" i="108"/>
  <c r="BI252" i="108"/>
  <c r="BJ252" i="108"/>
  <c r="BK252" i="108"/>
  <c r="BL252" i="108"/>
  <c r="BM252" i="108"/>
  <c r="BN252" i="108"/>
  <c r="BO252" i="108"/>
  <c r="BP252" i="108"/>
  <c r="BQ252" i="108"/>
  <c r="BR252" i="108"/>
  <c r="BS252" i="108"/>
  <c r="BT252" i="108"/>
  <c r="BU252" i="108"/>
  <c r="BV252" i="108"/>
  <c r="BW252" i="108"/>
  <c r="BX252" i="108"/>
  <c r="BY252" i="108"/>
  <c r="BZ252" i="108"/>
  <c r="CA252" i="108"/>
  <c r="CB252" i="108"/>
  <c r="CC252" i="108"/>
  <c r="CD252" i="108"/>
  <c r="CE252" i="108"/>
  <c r="CF252" i="108"/>
  <c r="CG252" i="108"/>
  <c r="CH252" i="108"/>
  <c r="CI252" i="108"/>
  <c r="CJ252" i="108"/>
  <c r="CK252" i="108"/>
  <c r="CL252" i="108"/>
  <c r="CM252" i="108"/>
  <c r="CN252" i="108"/>
  <c r="CO252" i="108"/>
  <c r="CP252" i="108"/>
  <c r="CQ252" i="108"/>
  <c r="CR252" i="108"/>
  <c r="CS252" i="108"/>
  <c r="CT252" i="108"/>
  <c r="CU252" i="108"/>
  <c r="CV252" i="108"/>
  <c r="CW252" i="108"/>
  <c r="CX252" i="108"/>
  <c r="CY252" i="108"/>
  <c r="CZ252" i="108"/>
  <c r="DA252" i="108"/>
  <c r="DB252" i="108"/>
  <c r="DC252" i="108"/>
  <c r="DD252" i="108"/>
  <c r="DE252" i="108"/>
  <c r="DF252" i="108"/>
  <c r="DG252" i="108"/>
  <c r="DH252" i="108"/>
  <c r="DI252" i="108"/>
  <c r="DJ252" i="108"/>
  <c r="DK252" i="108"/>
  <c r="DL252" i="108"/>
  <c r="DM252" i="108"/>
  <c r="DN252" i="108"/>
  <c r="DO252" i="108"/>
  <c r="DP252" i="108"/>
  <c r="DQ252" i="108"/>
  <c r="DR252" i="108"/>
  <c r="DS252" i="108"/>
  <c r="DT252" i="108"/>
  <c r="DU252" i="108"/>
  <c r="DV252" i="108"/>
  <c r="DW252" i="108"/>
  <c r="DX252" i="108"/>
  <c r="DY252" i="108"/>
  <c r="DZ252" i="108"/>
  <c r="EA252" i="108"/>
  <c r="EB252" i="108"/>
  <c r="EC252" i="108"/>
  <c r="ED252" i="108"/>
  <c r="EE252" i="108"/>
  <c r="EF252" i="108"/>
  <c r="EG252" i="108"/>
  <c r="EH252" i="108"/>
  <c r="EI252" i="108"/>
  <c r="EJ252" i="108"/>
  <c r="EK252" i="108"/>
  <c r="EL252" i="108"/>
  <c r="EM252" i="108"/>
  <c r="EN252" i="108"/>
  <c r="EO252" i="108"/>
  <c r="EP252" i="108"/>
  <c r="EQ252" i="108"/>
  <c r="ER252" i="108"/>
  <c r="ES252" i="108"/>
  <c r="EW252" i="108"/>
  <c r="EX252" i="108"/>
  <c r="FD252" i="108"/>
  <c r="F252" i="108"/>
  <c r="D252" i="108"/>
  <c r="E252" i="108"/>
  <c r="FF9" i="108"/>
  <c r="FJ9" i="108" s="1"/>
  <c r="FF10" i="108"/>
  <c r="FJ10" i="108" s="1"/>
  <c r="FF11" i="108"/>
  <c r="FJ11" i="108" s="1"/>
  <c r="FF12" i="108"/>
  <c r="FJ12" i="108" s="1"/>
  <c r="FF13" i="108"/>
  <c r="FJ13" i="108" s="1"/>
  <c r="FF14" i="108"/>
  <c r="FJ14" i="108" s="1"/>
  <c r="FF15" i="108"/>
  <c r="FJ15" i="108" s="1"/>
  <c r="FF16" i="108"/>
  <c r="FJ16" i="108" s="1"/>
  <c r="FF17" i="108"/>
  <c r="FJ17" i="108" s="1"/>
  <c r="FF18" i="108"/>
  <c r="FJ18" i="108" s="1"/>
  <c r="FF19" i="108"/>
  <c r="FJ19" i="108" s="1"/>
  <c r="FF20" i="108"/>
  <c r="FJ20" i="108" s="1"/>
  <c r="FF21" i="108"/>
  <c r="FJ21" i="108" s="1"/>
  <c r="FF22" i="108"/>
  <c r="FJ22" i="108" s="1"/>
  <c r="FF23" i="108"/>
  <c r="FJ23" i="108" s="1"/>
  <c r="FF24" i="108"/>
  <c r="FJ24" i="108" s="1"/>
  <c r="FF25" i="108"/>
  <c r="FJ25" i="108" s="1"/>
  <c r="FF26" i="108"/>
  <c r="FJ26" i="108" s="1"/>
  <c r="FF27" i="108"/>
  <c r="FJ27" i="108" s="1"/>
  <c r="FF28" i="108"/>
  <c r="FJ28" i="108" s="1"/>
  <c r="FF29" i="108"/>
  <c r="FJ29" i="108" s="1"/>
  <c r="FF30" i="108"/>
  <c r="FJ30" i="108" s="1"/>
  <c r="FF31" i="108"/>
  <c r="FJ31" i="108" s="1"/>
  <c r="FF32" i="108"/>
  <c r="FJ32" i="108" s="1"/>
  <c r="FF33" i="108"/>
  <c r="FJ33" i="108" s="1"/>
  <c r="FF34" i="108"/>
  <c r="FJ34" i="108" s="1"/>
  <c r="FF35" i="108"/>
  <c r="FJ35" i="108" s="1"/>
  <c r="FF36" i="108"/>
  <c r="FJ36" i="108" s="1"/>
  <c r="FF37" i="108"/>
  <c r="FJ37" i="108" s="1"/>
  <c r="FF38" i="108"/>
  <c r="FJ38" i="108" s="1"/>
  <c r="FF39" i="108"/>
  <c r="FJ39" i="108" s="1"/>
  <c r="FF40" i="108"/>
  <c r="FJ40" i="108" s="1"/>
  <c r="FF41" i="108"/>
  <c r="FJ41" i="108" s="1"/>
  <c r="FF42" i="108"/>
  <c r="FJ42" i="108" s="1"/>
  <c r="FF43" i="108"/>
  <c r="FJ43" i="108" s="1"/>
  <c r="FF44" i="108"/>
  <c r="FJ44" i="108" s="1"/>
  <c r="FF45" i="108"/>
  <c r="FJ45" i="108" s="1"/>
  <c r="FF46" i="108"/>
  <c r="FJ46" i="108" s="1"/>
  <c r="FF47" i="108"/>
  <c r="FJ47" i="108" s="1"/>
  <c r="FF48" i="108"/>
  <c r="FJ48" i="108" s="1"/>
  <c r="FF49" i="108"/>
  <c r="FJ49" i="108" s="1"/>
  <c r="FF50" i="108"/>
  <c r="FJ50" i="108" s="1"/>
  <c r="FF51" i="108"/>
  <c r="FJ51" i="108" s="1"/>
  <c r="FF52" i="108"/>
  <c r="FJ52" i="108" s="1"/>
  <c r="FF53" i="108"/>
  <c r="FJ53" i="108" s="1"/>
  <c r="FF54" i="108"/>
  <c r="FJ54" i="108" s="1"/>
  <c r="FF55" i="108"/>
  <c r="FJ55" i="108" s="1"/>
  <c r="FF56" i="108"/>
  <c r="FJ56" i="108" s="1"/>
  <c r="FF57" i="108"/>
  <c r="FJ57" i="108" s="1"/>
  <c r="FF58" i="108"/>
  <c r="FJ58" i="108" s="1"/>
  <c r="FF59" i="108"/>
  <c r="FJ59" i="108" s="1"/>
  <c r="FF60" i="108"/>
  <c r="FJ60" i="108" s="1"/>
  <c r="FF61" i="108"/>
  <c r="FJ61" i="108" s="1"/>
  <c r="FF62" i="108"/>
  <c r="FJ62" i="108" s="1"/>
  <c r="FF63" i="108"/>
  <c r="FJ63" i="108" s="1"/>
  <c r="FF64" i="108"/>
  <c r="FJ64" i="108" s="1"/>
  <c r="FF65" i="108"/>
  <c r="FJ65" i="108" s="1"/>
  <c r="FF66" i="108"/>
  <c r="FJ66" i="108" s="1"/>
  <c r="FF67" i="108"/>
  <c r="FJ67" i="108" s="1"/>
  <c r="FF68" i="108"/>
  <c r="FJ68" i="108" s="1"/>
  <c r="FF69" i="108"/>
  <c r="FJ69" i="108" s="1"/>
  <c r="FF70" i="108"/>
  <c r="FJ70" i="108" s="1"/>
  <c r="FF71" i="108"/>
  <c r="FJ71" i="108" s="1"/>
  <c r="FF72" i="108"/>
  <c r="FJ72" i="108" s="1"/>
  <c r="FF73" i="108"/>
  <c r="FJ73" i="108" s="1"/>
  <c r="FF74" i="108"/>
  <c r="FJ74" i="108" s="1"/>
  <c r="FF75" i="108"/>
  <c r="FJ75" i="108" s="1"/>
  <c r="FF76" i="108"/>
  <c r="FJ76" i="108" s="1"/>
  <c r="FF77" i="108"/>
  <c r="FJ77" i="108" s="1"/>
  <c r="FF78" i="108"/>
  <c r="FJ78" i="108" s="1"/>
  <c r="FF79" i="108"/>
  <c r="FJ79" i="108" s="1"/>
  <c r="FF80" i="108"/>
  <c r="FJ80" i="108" s="1"/>
  <c r="FF81" i="108"/>
  <c r="FJ81" i="108" s="1"/>
  <c r="FF82" i="108"/>
  <c r="FJ82" i="108" s="1"/>
  <c r="FF83" i="108"/>
  <c r="FJ83" i="108" s="1"/>
  <c r="FF84" i="108"/>
  <c r="FJ84" i="108" s="1"/>
  <c r="FF85" i="108"/>
  <c r="FJ85" i="108" s="1"/>
  <c r="FF86" i="108"/>
  <c r="FJ86" i="108" s="1"/>
  <c r="FF87" i="108"/>
  <c r="FJ87" i="108" s="1"/>
  <c r="FF88" i="108"/>
  <c r="FJ88" i="108" s="1"/>
  <c r="FF89" i="108"/>
  <c r="FJ89" i="108" s="1"/>
  <c r="FF90" i="108"/>
  <c r="FJ90" i="108" s="1"/>
  <c r="FF91" i="108"/>
  <c r="FJ91" i="108" s="1"/>
  <c r="FF92" i="108"/>
  <c r="FJ92" i="108" s="1"/>
  <c r="FF93" i="108"/>
  <c r="FJ93" i="108" s="1"/>
  <c r="FF94" i="108"/>
  <c r="FJ94" i="108" s="1"/>
  <c r="FF95" i="108"/>
  <c r="FJ95" i="108" s="1"/>
  <c r="FF96" i="108"/>
  <c r="FJ96" i="108" s="1"/>
  <c r="FF97" i="108"/>
  <c r="FJ97" i="108" s="1"/>
  <c r="FF98" i="108"/>
  <c r="FJ98" i="108" s="1"/>
  <c r="FF99" i="108"/>
  <c r="FJ99" i="108" s="1"/>
  <c r="FF100" i="108"/>
  <c r="FJ100" i="108" s="1"/>
  <c r="FF101" i="108"/>
  <c r="FJ101" i="108" s="1"/>
  <c r="FF102" i="108"/>
  <c r="FJ102" i="108" s="1"/>
  <c r="FF103" i="108"/>
  <c r="FJ103" i="108" s="1"/>
  <c r="FF104" i="108"/>
  <c r="FJ104" i="108" s="1"/>
  <c r="FF105" i="108"/>
  <c r="FJ105" i="108" s="1"/>
  <c r="FF106" i="108"/>
  <c r="FJ106" i="108" s="1"/>
  <c r="FF107" i="108"/>
  <c r="FJ107" i="108" s="1"/>
  <c r="FF108" i="108"/>
  <c r="FJ108" i="108" s="1"/>
  <c r="FF109" i="108"/>
  <c r="FJ109" i="108" s="1"/>
  <c r="FF110" i="108"/>
  <c r="FJ110" i="108" s="1"/>
  <c r="FF111" i="108"/>
  <c r="FJ111" i="108" s="1"/>
  <c r="FF112" i="108"/>
  <c r="FJ112" i="108" s="1"/>
  <c r="FF113" i="108"/>
  <c r="FJ113" i="108" s="1"/>
  <c r="FF114" i="108"/>
  <c r="FJ114" i="108" s="1"/>
  <c r="FF115" i="108"/>
  <c r="FJ115" i="108" s="1"/>
  <c r="FF116" i="108"/>
  <c r="FJ116" i="108" s="1"/>
  <c r="FF117" i="108"/>
  <c r="FJ117" i="108" s="1"/>
  <c r="FF118" i="108"/>
  <c r="FJ118" i="108" s="1"/>
  <c r="FF119" i="108"/>
  <c r="FJ119" i="108" s="1"/>
  <c r="FF120" i="108"/>
  <c r="FJ120" i="108" s="1"/>
  <c r="FF121" i="108"/>
  <c r="FJ121" i="108" s="1"/>
  <c r="FF122" i="108"/>
  <c r="FJ122" i="108" s="1"/>
  <c r="FF123" i="108"/>
  <c r="FJ123" i="108" s="1"/>
  <c r="FF124" i="108"/>
  <c r="FJ124" i="108" s="1"/>
  <c r="FF125" i="108"/>
  <c r="FJ125" i="108" s="1"/>
  <c r="FF126" i="108"/>
  <c r="FJ126" i="108" s="1"/>
  <c r="FF127" i="108"/>
  <c r="FJ127" i="108" s="1"/>
  <c r="FF128" i="108"/>
  <c r="FJ128" i="108" s="1"/>
  <c r="FF129" i="108"/>
  <c r="FJ129" i="108" s="1"/>
  <c r="FF130" i="108"/>
  <c r="FJ130" i="108" s="1"/>
  <c r="FF131" i="108"/>
  <c r="FJ131" i="108" s="1"/>
  <c r="FF132" i="108"/>
  <c r="FJ132" i="108" s="1"/>
  <c r="FF133" i="108"/>
  <c r="FJ133" i="108" s="1"/>
  <c r="FF134" i="108"/>
  <c r="FJ134" i="108" s="1"/>
  <c r="FF135" i="108"/>
  <c r="FJ135" i="108" s="1"/>
  <c r="FF136" i="108"/>
  <c r="FJ136" i="108" s="1"/>
  <c r="FF137" i="108"/>
  <c r="FJ137" i="108" s="1"/>
  <c r="FF138" i="108"/>
  <c r="FJ138" i="108" s="1"/>
  <c r="FF139" i="108"/>
  <c r="FJ139" i="108" s="1"/>
  <c r="FF140" i="108"/>
  <c r="FJ140" i="108" s="1"/>
  <c r="FF141" i="108"/>
  <c r="FJ141" i="108" s="1"/>
  <c r="FF142" i="108"/>
  <c r="FJ142" i="108" s="1"/>
  <c r="FF143" i="108"/>
  <c r="FJ143" i="108" s="1"/>
  <c r="FF144" i="108"/>
  <c r="FJ144" i="108" s="1"/>
  <c r="FF145" i="108"/>
  <c r="FJ145" i="108" s="1"/>
  <c r="FF146" i="108"/>
  <c r="FJ146" i="108" s="1"/>
  <c r="FF147" i="108"/>
  <c r="FJ147" i="108" s="1"/>
  <c r="FF148" i="108"/>
  <c r="FJ148" i="108" s="1"/>
  <c r="FF149" i="108"/>
  <c r="FJ149" i="108" s="1"/>
  <c r="FF150" i="108"/>
  <c r="FJ150" i="108" s="1"/>
  <c r="FF151" i="108"/>
  <c r="FJ151" i="108" s="1"/>
  <c r="FF152" i="108"/>
  <c r="FJ152" i="108" s="1"/>
  <c r="FF153" i="108"/>
  <c r="FJ153" i="108" s="1"/>
  <c r="FF154" i="108"/>
  <c r="FJ154" i="108" s="1"/>
  <c r="FF155" i="108"/>
  <c r="FJ155" i="108" s="1"/>
  <c r="FF156" i="108"/>
  <c r="FJ156" i="108" s="1"/>
  <c r="FF157" i="108"/>
  <c r="FJ157" i="108" s="1"/>
  <c r="FF158" i="108"/>
  <c r="FJ158" i="108" s="1"/>
  <c r="FF159" i="108"/>
  <c r="FJ159" i="108" s="1"/>
  <c r="FF160" i="108"/>
  <c r="FJ160" i="108" s="1"/>
  <c r="FF161" i="108"/>
  <c r="FJ161" i="108" s="1"/>
  <c r="FF162" i="108"/>
  <c r="FJ162" i="108" s="1"/>
  <c r="FF163" i="108"/>
  <c r="FJ163" i="108" s="1"/>
  <c r="FF164" i="108"/>
  <c r="FJ164" i="108" s="1"/>
  <c r="FF165" i="108"/>
  <c r="FJ165" i="108" s="1"/>
  <c r="FF166" i="108"/>
  <c r="FJ166" i="108" s="1"/>
  <c r="FF167" i="108"/>
  <c r="FJ167" i="108" s="1"/>
  <c r="FF168" i="108"/>
  <c r="FJ168" i="108" s="1"/>
  <c r="FF169" i="108"/>
  <c r="FJ169" i="108" s="1"/>
  <c r="FF170" i="108"/>
  <c r="FJ170" i="108" s="1"/>
  <c r="FF171" i="108"/>
  <c r="FJ171" i="108" s="1"/>
  <c r="FF172" i="108"/>
  <c r="FJ172" i="108" s="1"/>
  <c r="FF173" i="108"/>
  <c r="FJ173" i="108" s="1"/>
  <c r="FF174" i="108"/>
  <c r="FJ174" i="108" s="1"/>
  <c r="FF175" i="108"/>
  <c r="FJ175" i="108" s="1"/>
  <c r="FF176" i="108"/>
  <c r="FJ176" i="108" s="1"/>
  <c r="FF177" i="108"/>
  <c r="FJ177" i="108" s="1"/>
  <c r="FF178" i="108"/>
  <c r="FJ178" i="108" s="1"/>
  <c r="FF179" i="108"/>
  <c r="FJ179" i="108" s="1"/>
  <c r="FF180" i="108"/>
  <c r="FJ180" i="108" s="1"/>
  <c r="FF181" i="108"/>
  <c r="FJ181" i="108" s="1"/>
  <c r="FF182" i="108"/>
  <c r="FJ182" i="108" s="1"/>
  <c r="FF183" i="108"/>
  <c r="FJ183" i="108" s="1"/>
  <c r="FF184" i="108"/>
  <c r="FJ184" i="108" s="1"/>
  <c r="FF185" i="108"/>
  <c r="FJ185" i="108" s="1"/>
  <c r="FF186" i="108"/>
  <c r="FJ186" i="108" s="1"/>
  <c r="FF187" i="108"/>
  <c r="FJ187" i="108" s="1"/>
  <c r="FF188" i="108"/>
  <c r="FJ188" i="108" s="1"/>
  <c r="FF189" i="108"/>
  <c r="FJ189" i="108" s="1"/>
  <c r="FF190" i="108"/>
  <c r="FJ190" i="108" s="1"/>
  <c r="FF191" i="108"/>
  <c r="FJ191" i="108" s="1"/>
  <c r="FF192" i="108"/>
  <c r="FJ192" i="108" s="1"/>
  <c r="FF193" i="108"/>
  <c r="FJ193" i="108" s="1"/>
  <c r="FF194" i="108"/>
  <c r="FJ194" i="108" s="1"/>
  <c r="FF195" i="108"/>
  <c r="FJ195" i="108" s="1"/>
  <c r="FF196" i="108"/>
  <c r="FJ196" i="108" s="1"/>
  <c r="FF197" i="108"/>
  <c r="FJ197" i="108" s="1"/>
  <c r="FF198" i="108"/>
  <c r="FJ198" i="108" s="1"/>
  <c r="FF199" i="108"/>
  <c r="FJ199" i="108" s="1"/>
  <c r="FF200" i="108"/>
  <c r="FJ200" i="108" s="1"/>
  <c r="FF201" i="108"/>
  <c r="FJ201" i="108" s="1"/>
  <c r="FF202" i="108"/>
  <c r="FJ202" i="108" s="1"/>
  <c r="FF203" i="108"/>
  <c r="FJ203" i="108" s="1"/>
  <c r="FF204" i="108"/>
  <c r="FJ204" i="108" s="1"/>
  <c r="FF205" i="108"/>
  <c r="FJ205" i="108" s="1"/>
  <c r="FF206" i="108"/>
  <c r="FJ206" i="108" s="1"/>
  <c r="FF207" i="108"/>
  <c r="FJ207" i="108" s="1"/>
  <c r="FF208" i="108"/>
  <c r="FJ208" i="108" s="1"/>
  <c r="FF209" i="108"/>
  <c r="FJ209" i="108" s="1"/>
  <c r="FF210" i="108"/>
  <c r="FJ210" i="108" s="1"/>
  <c r="FF211" i="108"/>
  <c r="FJ211" i="108" s="1"/>
  <c r="FF212" i="108"/>
  <c r="FJ212" i="108" s="1"/>
  <c r="FF213" i="108"/>
  <c r="FJ213" i="108" s="1"/>
  <c r="FF214" i="108"/>
  <c r="FJ214" i="108" s="1"/>
  <c r="FF215" i="108"/>
  <c r="FJ215" i="108" s="1"/>
  <c r="FF216" i="108"/>
  <c r="FJ216" i="108" s="1"/>
  <c r="FF217" i="108"/>
  <c r="FJ217" i="108" s="1"/>
  <c r="FF218" i="108"/>
  <c r="FJ218" i="108" s="1"/>
  <c r="FF219" i="108"/>
  <c r="FJ219" i="108" s="1"/>
  <c r="FF220" i="108"/>
  <c r="FJ220" i="108" s="1"/>
  <c r="FF221" i="108"/>
  <c r="FJ221" i="108" s="1"/>
  <c r="FF222" i="108"/>
  <c r="FJ222" i="108" s="1"/>
  <c r="FF223" i="108"/>
  <c r="FJ223" i="108" s="1"/>
  <c r="FF224" i="108"/>
  <c r="FJ224" i="108" s="1"/>
  <c r="FF225" i="108"/>
  <c r="FJ225" i="108" s="1"/>
  <c r="FF226" i="108"/>
  <c r="FJ226" i="108" s="1"/>
  <c r="FF227" i="108"/>
  <c r="FJ227" i="108" s="1"/>
  <c r="FF228" i="108"/>
  <c r="FJ228" i="108" s="1"/>
  <c r="FF229" i="108"/>
  <c r="FJ229" i="108" s="1"/>
  <c r="FF230" i="108"/>
  <c r="FJ230" i="108" s="1"/>
  <c r="FF231" i="108"/>
  <c r="FJ231" i="108" s="1"/>
  <c r="FF232" i="108"/>
  <c r="FJ232" i="108" s="1"/>
  <c r="FF233" i="108"/>
  <c r="FJ233" i="108" s="1"/>
  <c r="FF234" i="108"/>
  <c r="FJ234" i="108" s="1"/>
  <c r="FF235" i="108"/>
  <c r="FJ235" i="108" s="1"/>
  <c r="FF236" i="108"/>
  <c r="FJ236" i="108" s="1"/>
  <c r="FF237" i="108"/>
  <c r="FJ237" i="108" s="1"/>
  <c r="FF238" i="108"/>
  <c r="FJ238" i="108" s="1"/>
  <c r="EZ8" i="108"/>
  <c r="EZ252" i="108" s="1"/>
  <c r="EZ9" i="108"/>
  <c r="EZ10" i="108"/>
  <c r="EZ11" i="108"/>
  <c r="EZ12" i="108"/>
  <c r="EZ13" i="108"/>
  <c r="EZ14" i="108"/>
  <c r="EZ15" i="108"/>
  <c r="EZ16" i="108"/>
  <c r="EZ17" i="108"/>
  <c r="EZ18" i="108"/>
  <c r="EZ19" i="108"/>
  <c r="EZ20" i="108"/>
  <c r="EZ21" i="108"/>
  <c r="EZ22" i="108"/>
  <c r="EZ23" i="108"/>
  <c r="EZ24" i="108"/>
  <c r="EZ25" i="108"/>
  <c r="EZ26" i="108"/>
  <c r="EZ27" i="108"/>
  <c r="EZ28" i="108"/>
  <c r="EZ29" i="108"/>
  <c r="EZ30" i="108"/>
  <c r="EZ31" i="108"/>
  <c r="EZ32" i="108"/>
  <c r="EZ33" i="108"/>
  <c r="EZ34" i="108"/>
  <c r="EZ35" i="108"/>
  <c r="EZ36" i="108"/>
  <c r="EZ37" i="108"/>
  <c r="EZ38" i="108"/>
  <c r="EZ39" i="108"/>
  <c r="EZ40" i="108"/>
  <c r="EZ41" i="108"/>
  <c r="EZ42" i="108"/>
  <c r="EZ43" i="108"/>
  <c r="EZ44" i="108"/>
  <c r="EZ45" i="108"/>
  <c r="EZ46" i="108"/>
  <c r="EZ47" i="108"/>
  <c r="EZ48" i="108"/>
  <c r="EZ49" i="108"/>
  <c r="EZ50" i="108"/>
  <c r="EZ51" i="108"/>
  <c r="EZ52" i="108"/>
  <c r="EZ53" i="108"/>
  <c r="EZ54" i="108"/>
  <c r="EZ55" i="108"/>
  <c r="EZ56" i="108"/>
  <c r="EZ57" i="108"/>
  <c r="EZ58" i="108"/>
  <c r="EZ59" i="108"/>
  <c r="EZ60" i="108"/>
  <c r="EZ61" i="108"/>
  <c r="EZ62" i="108"/>
  <c r="EZ63" i="108"/>
  <c r="EZ64" i="108"/>
  <c r="EZ65" i="108"/>
  <c r="EZ66" i="108"/>
  <c r="EZ67" i="108"/>
  <c r="EZ68" i="108"/>
  <c r="EZ69" i="108"/>
  <c r="EZ70" i="108"/>
  <c r="EZ71" i="108"/>
  <c r="EZ72" i="108"/>
  <c r="EZ73" i="108"/>
  <c r="EZ74" i="108"/>
  <c r="EZ75" i="108"/>
  <c r="EZ76" i="108"/>
  <c r="EZ77" i="108"/>
  <c r="EZ78" i="108"/>
  <c r="EZ79" i="108"/>
  <c r="EZ80" i="108"/>
  <c r="EZ81" i="108"/>
  <c r="EZ82" i="108"/>
  <c r="EZ83" i="108"/>
  <c r="EZ84" i="108"/>
  <c r="EZ85" i="108"/>
  <c r="EZ86" i="108"/>
  <c r="EZ87" i="108"/>
  <c r="EZ88" i="108"/>
  <c r="EZ89" i="108"/>
  <c r="EZ90" i="108"/>
  <c r="EZ91" i="108"/>
  <c r="EZ92" i="108"/>
  <c r="EZ93" i="108"/>
  <c r="EZ94" i="108"/>
  <c r="EZ95" i="108"/>
  <c r="EZ96" i="108"/>
  <c r="EZ97" i="108"/>
  <c r="EZ98" i="108"/>
  <c r="EZ99" i="108"/>
  <c r="EZ100" i="108"/>
  <c r="EZ101" i="108"/>
  <c r="EZ102" i="108"/>
  <c r="EZ103" i="108"/>
  <c r="EZ104" i="108"/>
  <c r="EZ105" i="108"/>
  <c r="EZ106" i="108"/>
  <c r="EZ107" i="108"/>
  <c r="EZ108" i="108"/>
  <c r="EZ109" i="108"/>
  <c r="EZ110" i="108"/>
  <c r="EZ111" i="108"/>
  <c r="EZ112" i="108"/>
  <c r="EZ113" i="108"/>
  <c r="EZ114" i="108"/>
  <c r="EZ115" i="108"/>
  <c r="EZ116" i="108"/>
  <c r="EZ117" i="108"/>
  <c r="EZ118" i="108"/>
  <c r="EZ119" i="108"/>
  <c r="EZ120" i="108"/>
  <c r="EZ121" i="108"/>
  <c r="EZ122" i="108"/>
  <c r="EZ123" i="108"/>
  <c r="EZ124" i="108"/>
  <c r="EZ125" i="108"/>
  <c r="EZ126" i="108"/>
  <c r="EZ127" i="108"/>
  <c r="EZ128" i="108"/>
  <c r="EZ129" i="108"/>
  <c r="EZ130" i="108"/>
  <c r="EZ131" i="108"/>
  <c r="EZ132" i="108"/>
  <c r="EZ133" i="108"/>
  <c r="EZ134" i="108"/>
  <c r="EZ135" i="108"/>
  <c r="EZ136" i="108"/>
  <c r="EZ137" i="108"/>
  <c r="EZ138" i="108"/>
  <c r="EZ139" i="108"/>
  <c r="EZ140" i="108"/>
  <c r="EZ141" i="108"/>
  <c r="EZ142" i="108"/>
  <c r="EZ143" i="108"/>
  <c r="EZ144" i="108"/>
  <c r="EZ145" i="108"/>
  <c r="EZ146" i="108"/>
  <c r="EZ147" i="108"/>
  <c r="EZ148" i="108"/>
  <c r="EZ149" i="108"/>
  <c r="EZ150" i="108"/>
  <c r="EZ151" i="108"/>
  <c r="EZ152" i="108"/>
  <c r="EZ153" i="108"/>
  <c r="EZ154" i="108"/>
  <c r="EZ155" i="108"/>
  <c r="EZ156" i="108"/>
  <c r="EZ157" i="108"/>
  <c r="EZ158" i="108"/>
  <c r="EZ159" i="108"/>
  <c r="EZ160" i="108"/>
  <c r="EZ161" i="108"/>
  <c r="EZ162" i="108"/>
  <c r="EZ163" i="108"/>
  <c r="EZ164" i="108"/>
  <c r="EZ165" i="108"/>
  <c r="EZ166" i="108"/>
  <c r="EZ167" i="108"/>
  <c r="EZ168" i="108"/>
  <c r="EZ169" i="108"/>
  <c r="EZ170" i="108"/>
  <c r="EZ171" i="108"/>
  <c r="EZ172" i="108"/>
  <c r="EZ173" i="108"/>
  <c r="EZ174" i="108"/>
  <c r="EZ175" i="108"/>
  <c r="EZ176" i="108"/>
  <c r="EZ177" i="108"/>
  <c r="EZ178" i="108"/>
  <c r="EZ179" i="108"/>
  <c r="EZ180" i="108"/>
  <c r="EZ181" i="108"/>
  <c r="EZ182" i="108"/>
  <c r="EZ183" i="108"/>
  <c r="EZ184" i="108"/>
  <c r="EZ185" i="108"/>
  <c r="EZ186" i="108"/>
  <c r="EZ187" i="108"/>
  <c r="EZ188" i="108"/>
  <c r="EZ189" i="108"/>
  <c r="EZ190" i="108"/>
  <c r="EZ191" i="108"/>
  <c r="EZ192" i="108"/>
  <c r="EZ193" i="108"/>
  <c r="EZ194" i="108"/>
  <c r="EZ195" i="108"/>
  <c r="EZ196" i="108"/>
  <c r="EZ197" i="108"/>
  <c r="EZ198" i="108"/>
  <c r="EZ199" i="108"/>
  <c r="EZ200" i="108"/>
  <c r="EZ201" i="108"/>
  <c r="EZ202" i="108"/>
  <c r="EZ203" i="108"/>
  <c r="EZ204" i="108"/>
  <c r="EZ205" i="108"/>
  <c r="EZ206" i="108"/>
  <c r="EZ207" i="108"/>
  <c r="EZ208" i="108"/>
  <c r="EZ209" i="108"/>
  <c r="EZ210" i="108"/>
  <c r="EZ211" i="108"/>
  <c r="EZ212" i="108"/>
  <c r="EZ213" i="108"/>
  <c r="EZ214" i="108"/>
  <c r="EZ215" i="108"/>
  <c r="EZ216" i="108"/>
  <c r="EZ217" i="108"/>
  <c r="EZ218" i="108"/>
  <c r="EZ219" i="108"/>
  <c r="EZ220" i="108"/>
  <c r="EZ221" i="108"/>
  <c r="EZ222" i="108"/>
  <c r="EZ223" i="108"/>
  <c r="EZ224" i="108"/>
  <c r="EZ225" i="108"/>
  <c r="EZ226" i="108"/>
  <c r="EZ227" i="108"/>
  <c r="EZ228" i="108"/>
  <c r="EZ229" i="108"/>
  <c r="EZ230" i="108"/>
  <c r="EZ231" i="108"/>
  <c r="EZ232" i="108"/>
  <c r="EZ233" i="108"/>
  <c r="EZ234" i="108"/>
  <c r="EZ235" i="108"/>
  <c r="EZ236" i="108"/>
  <c r="EZ237" i="108"/>
  <c r="EZ238" i="108"/>
  <c r="EY9" i="108"/>
  <c r="FE9" i="108" s="1"/>
  <c r="FI9" i="108" s="1"/>
  <c r="EY10" i="108"/>
  <c r="FE10" i="108" s="1"/>
  <c r="FI10" i="108" s="1"/>
  <c r="EY11" i="108"/>
  <c r="FE11" i="108" s="1"/>
  <c r="FI11" i="108" s="1"/>
  <c r="EY12" i="108"/>
  <c r="FE12" i="108" s="1"/>
  <c r="FI12" i="108" s="1"/>
  <c r="EY13" i="108"/>
  <c r="FE13" i="108" s="1"/>
  <c r="FI13" i="108" s="1"/>
  <c r="EY14" i="108"/>
  <c r="FE14" i="108" s="1"/>
  <c r="FI14" i="108" s="1"/>
  <c r="EY15" i="108"/>
  <c r="FE15" i="108" s="1"/>
  <c r="FI15" i="108" s="1"/>
  <c r="EY16" i="108"/>
  <c r="FE16" i="108" s="1"/>
  <c r="FI16" i="108" s="1"/>
  <c r="EY17" i="108"/>
  <c r="FE17" i="108" s="1"/>
  <c r="FI17" i="108" s="1"/>
  <c r="EY18" i="108"/>
  <c r="FE18" i="108" s="1"/>
  <c r="FI18" i="108" s="1"/>
  <c r="EY19" i="108"/>
  <c r="FE19" i="108" s="1"/>
  <c r="FI19" i="108" s="1"/>
  <c r="EY20" i="108"/>
  <c r="FE20" i="108" s="1"/>
  <c r="FI20" i="108" s="1"/>
  <c r="EY21" i="108"/>
  <c r="FE21" i="108" s="1"/>
  <c r="FI21" i="108" s="1"/>
  <c r="EY22" i="108"/>
  <c r="FE22" i="108" s="1"/>
  <c r="FI22" i="108" s="1"/>
  <c r="EY23" i="108"/>
  <c r="FE23" i="108" s="1"/>
  <c r="FI23" i="108" s="1"/>
  <c r="EY24" i="108"/>
  <c r="FE24" i="108" s="1"/>
  <c r="FI24" i="108" s="1"/>
  <c r="EY25" i="108"/>
  <c r="FE25" i="108" s="1"/>
  <c r="FI25" i="108" s="1"/>
  <c r="EY26" i="108"/>
  <c r="FE26" i="108" s="1"/>
  <c r="FI26" i="108" s="1"/>
  <c r="EY27" i="108"/>
  <c r="FE27" i="108" s="1"/>
  <c r="FI27" i="108" s="1"/>
  <c r="EY28" i="108"/>
  <c r="FE28" i="108" s="1"/>
  <c r="FI28" i="108" s="1"/>
  <c r="EY29" i="108"/>
  <c r="FE29" i="108" s="1"/>
  <c r="FI29" i="108" s="1"/>
  <c r="EY30" i="108"/>
  <c r="FE30" i="108" s="1"/>
  <c r="FI30" i="108" s="1"/>
  <c r="EY31" i="108"/>
  <c r="FE31" i="108" s="1"/>
  <c r="FI31" i="108" s="1"/>
  <c r="EY32" i="108"/>
  <c r="FE32" i="108" s="1"/>
  <c r="FI32" i="108" s="1"/>
  <c r="EY33" i="108"/>
  <c r="FE33" i="108" s="1"/>
  <c r="FI33" i="108" s="1"/>
  <c r="EY34" i="108"/>
  <c r="FE34" i="108" s="1"/>
  <c r="FI34" i="108" s="1"/>
  <c r="EY35" i="108"/>
  <c r="FE35" i="108" s="1"/>
  <c r="FI35" i="108" s="1"/>
  <c r="EY36" i="108"/>
  <c r="FE36" i="108" s="1"/>
  <c r="FI36" i="108" s="1"/>
  <c r="EY37" i="108"/>
  <c r="FE37" i="108" s="1"/>
  <c r="FI37" i="108" s="1"/>
  <c r="EY38" i="108"/>
  <c r="FE38" i="108" s="1"/>
  <c r="FI38" i="108" s="1"/>
  <c r="EY39" i="108"/>
  <c r="FE39" i="108" s="1"/>
  <c r="FI39" i="108" s="1"/>
  <c r="EY40" i="108"/>
  <c r="FE40" i="108" s="1"/>
  <c r="FI40" i="108" s="1"/>
  <c r="EY41" i="108"/>
  <c r="FE41" i="108" s="1"/>
  <c r="FI41" i="108" s="1"/>
  <c r="EY42" i="108"/>
  <c r="FE42" i="108" s="1"/>
  <c r="FI42" i="108" s="1"/>
  <c r="EY43" i="108"/>
  <c r="FE43" i="108" s="1"/>
  <c r="FI43" i="108" s="1"/>
  <c r="EY44" i="108"/>
  <c r="FE44" i="108" s="1"/>
  <c r="FI44" i="108" s="1"/>
  <c r="EY45" i="108"/>
  <c r="FE45" i="108" s="1"/>
  <c r="FI45" i="108" s="1"/>
  <c r="EY46" i="108"/>
  <c r="FE46" i="108" s="1"/>
  <c r="FI46" i="108" s="1"/>
  <c r="EY47" i="108"/>
  <c r="FE47" i="108" s="1"/>
  <c r="FI47" i="108" s="1"/>
  <c r="EY48" i="108"/>
  <c r="FE48" i="108" s="1"/>
  <c r="FI48" i="108" s="1"/>
  <c r="EY49" i="108"/>
  <c r="FE49" i="108" s="1"/>
  <c r="FI49" i="108" s="1"/>
  <c r="EY50" i="108"/>
  <c r="FE50" i="108" s="1"/>
  <c r="FI50" i="108" s="1"/>
  <c r="EY51" i="108"/>
  <c r="FE51" i="108" s="1"/>
  <c r="FI51" i="108" s="1"/>
  <c r="EY52" i="108"/>
  <c r="FE52" i="108" s="1"/>
  <c r="FI52" i="108" s="1"/>
  <c r="EY53" i="108"/>
  <c r="FE53" i="108" s="1"/>
  <c r="FI53" i="108" s="1"/>
  <c r="EY54" i="108"/>
  <c r="FE54" i="108" s="1"/>
  <c r="FI54" i="108" s="1"/>
  <c r="EY55" i="108"/>
  <c r="FE55" i="108" s="1"/>
  <c r="FI55" i="108" s="1"/>
  <c r="EY56" i="108"/>
  <c r="FE56" i="108" s="1"/>
  <c r="FI56" i="108" s="1"/>
  <c r="EY57" i="108"/>
  <c r="FE57" i="108" s="1"/>
  <c r="FI57" i="108" s="1"/>
  <c r="EY58" i="108"/>
  <c r="FE58" i="108" s="1"/>
  <c r="FI58" i="108" s="1"/>
  <c r="EY59" i="108"/>
  <c r="FE59" i="108" s="1"/>
  <c r="FI59" i="108" s="1"/>
  <c r="EY60" i="108"/>
  <c r="FE60" i="108" s="1"/>
  <c r="FI60" i="108" s="1"/>
  <c r="EY61" i="108"/>
  <c r="FE61" i="108" s="1"/>
  <c r="FI61" i="108" s="1"/>
  <c r="EY62" i="108"/>
  <c r="FE62" i="108" s="1"/>
  <c r="FI62" i="108" s="1"/>
  <c r="EY63" i="108"/>
  <c r="FE63" i="108" s="1"/>
  <c r="FI63" i="108" s="1"/>
  <c r="EY64" i="108"/>
  <c r="FE64" i="108" s="1"/>
  <c r="FI64" i="108" s="1"/>
  <c r="EY65" i="108"/>
  <c r="FE65" i="108" s="1"/>
  <c r="FI65" i="108" s="1"/>
  <c r="EY66" i="108"/>
  <c r="FE66" i="108" s="1"/>
  <c r="FI66" i="108" s="1"/>
  <c r="EY67" i="108"/>
  <c r="FE67" i="108" s="1"/>
  <c r="FI67" i="108" s="1"/>
  <c r="EY68" i="108"/>
  <c r="FE68" i="108" s="1"/>
  <c r="FI68" i="108" s="1"/>
  <c r="EY69" i="108"/>
  <c r="FE69" i="108" s="1"/>
  <c r="FI69" i="108" s="1"/>
  <c r="EY70" i="108"/>
  <c r="FE70" i="108" s="1"/>
  <c r="FI70" i="108" s="1"/>
  <c r="EY71" i="108"/>
  <c r="FE71" i="108" s="1"/>
  <c r="FI71" i="108" s="1"/>
  <c r="EY72" i="108"/>
  <c r="FE72" i="108" s="1"/>
  <c r="FI72" i="108" s="1"/>
  <c r="EY73" i="108"/>
  <c r="FE73" i="108" s="1"/>
  <c r="FI73" i="108" s="1"/>
  <c r="EY74" i="108"/>
  <c r="FE74" i="108" s="1"/>
  <c r="FI74" i="108" s="1"/>
  <c r="EY75" i="108"/>
  <c r="FE75" i="108" s="1"/>
  <c r="FI75" i="108" s="1"/>
  <c r="EY76" i="108"/>
  <c r="FE76" i="108" s="1"/>
  <c r="FI76" i="108" s="1"/>
  <c r="EY77" i="108"/>
  <c r="FE77" i="108" s="1"/>
  <c r="FI77" i="108" s="1"/>
  <c r="EY78" i="108"/>
  <c r="FE78" i="108" s="1"/>
  <c r="FI78" i="108" s="1"/>
  <c r="EY79" i="108"/>
  <c r="FE79" i="108" s="1"/>
  <c r="FI79" i="108" s="1"/>
  <c r="EY80" i="108"/>
  <c r="FE80" i="108" s="1"/>
  <c r="FI80" i="108" s="1"/>
  <c r="EY81" i="108"/>
  <c r="FE81" i="108" s="1"/>
  <c r="FI81" i="108" s="1"/>
  <c r="EY82" i="108"/>
  <c r="FE82" i="108" s="1"/>
  <c r="FI82" i="108" s="1"/>
  <c r="EY83" i="108"/>
  <c r="FE83" i="108" s="1"/>
  <c r="FI83" i="108" s="1"/>
  <c r="EY84" i="108"/>
  <c r="FE84" i="108" s="1"/>
  <c r="FI84" i="108" s="1"/>
  <c r="EY85" i="108"/>
  <c r="FE85" i="108" s="1"/>
  <c r="FI85" i="108" s="1"/>
  <c r="EY86" i="108"/>
  <c r="FE86" i="108" s="1"/>
  <c r="FI86" i="108" s="1"/>
  <c r="EY87" i="108"/>
  <c r="FE87" i="108" s="1"/>
  <c r="FI87" i="108" s="1"/>
  <c r="EY88" i="108"/>
  <c r="FE88" i="108" s="1"/>
  <c r="FI88" i="108" s="1"/>
  <c r="EY89" i="108"/>
  <c r="FE89" i="108" s="1"/>
  <c r="FI89" i="108" s="1"/>
  <c r="EY90" i="108"/>
  <c r="FE90" i="108" s="1"/>
  <c r="FI90" i="108" s="1"/>
  <c r="EY91" i="108"/>
  <c r="FE91" i="108" s="1"/>
  <c r="FI91" i="108" s="1"/>
  <c r="EY92" i="108"/>
  <c r="FE92" i="108" s="1"/>
  <c r="FI92" i="108" s="1"/>
  <c r="EY93" i="108"/>
  <c r="FE93" i="108" s="1"/>
  <c r="FI93" i="108" s="1"/>
  <c r="EY94" i="108"/>
  <c r="FE94" i="108" s="1"/>
  <c r="FI94" i="108" s="1"/>
  <c r="EY95" i="108"/>
  <c r="FE95" i="108" s="1"/>
  <c r="FI95" i="108" s="1"/>
  <c r="EY96" i="108"/>
  <c r="FE96" i="108" s="1"/>
  <c r="FI96" i="108" s="1"/>
  <c r="EY97" i="108"/>
  <c r="FE97" i="108" s="1"/>
  <c r="FI97" i="108" s="1"/>
  <c r="EY98" i="108"/>
  <c r="FE98" i="108" s="1"/>
  <c r="FI98" i="108" s="1"/>
  <c r="EY99" i="108"/>
  <c r="FE99" i="108" s="1"/>
  <c r="FI99" i="108" s="1"/>
  <c r="EY100" i="108"/>
  <c r="FE100" i="108" s="1"/>
  <c r="FI100" i="108" s="1"/>
  <c r="EY101" i="108"/>
  <c r="FE101" i="108" s="1"/>
  <c r="FI101" i="108" s="1"/>
  <c r="EY102" i="108"/>
  <c r="FE102" i="108" s="1"/>
  <c r="FI102" i="108" s="1"/>
  <c r="EY103" i="108"/>
  <c r="FE103" i="108" s="1"/>
  <c r="FI103" i="108" s="1"/>
  <c r="EY104" i="108"/>
  <c r="FE104" i="108" s="1"/>
  <c r="FI104" i="108" s="1"/>
  <c r="EY105" i="108"/>
  <c r="FE105" i="108" s="1"/>
  <c r="FI105" i="108" s="1"/>
  <c r="EY106" i="108"/>
  <c r="FE106" i="108" s="1"/>
  <c r="FI106" i="108" s="1"/>
  <c r="EY107" i="108"/>
  <c r="FE107" i="108" s="1"/>
  <c r="FI107" i="108" s="1"/>
  <c r="EY108" i="108"/>
  <c r="FE108" i="108" s="1"/>
  <c r="FI108" i="108" s="1"/>
  <c r="EY109" i="108"/>
  <c r="FE109" i="108" s="1"/>
  <c r="FI109" i="108" s="1"/>
  <c r="EY110" i="108"/>
  <c r="FE110" i="108" s="1"/>
  <c r="FI110" i="108" s="1"/>
  <c r="EY111" i="108"/>
  <c r="FE111" i="108" s="1"/>
  <c r="FI111" i="108" s="1"/>
  <c r="EY112" i="108"/>
  <c r="FE112" i="108" s="1"/>
  <c r="FI112" i="108" s="1"/>
  <c r="EY113" i="108"/>
  <c r="FE113" i="108" s="1"/>
  <c r="FI113" i="108" s="1"/>
  <c r="EY114" i="108"/>
  <c r="FE114" i="108" s="1"/>
  <c r="FI114" i="108" s="1"/>
  <c r="EY115" i="108"/>
  <c r="FE115" i="108" s="1"/>
  <c r="FI115" i="108" s="1"/>
  <c r="EY116" i="108"/>
  <c r="FE116" i="108" s="1"/>
  <c r="FI116" i="108" s="1"/>
  <c r="EY117" i="108"/>
  <c r="FE117" i="108" s="1"/>
  <c r="FI117" i="108" s="1"/>
  <c r="EY118" i="108"/>
  <c r="FE118" i="108" s="1"/>
  <c r="FI118" i="108" s="1"/>
  <c r="EY119" i="108"/>
  <c r="FE119" i="108" s="1"/>
  <c r="FI119" i="108" s="1"/>
  <c r="EY120" i="108"/>
  <c r="FE120" i="108" s="1"/>
  <c r="FI120" i="108" s="1"/>
  <c r="EY121" i="108"/>
  <c r="FE121" i="108" s="1"/>
  <c r="FI121" i="108" s="1"/>
  <c r="EY122" i="108"/>
  <c r="FE122" i="108" s="1"/>
  <c r="FI122" i="108" s="1"/>
  <c r="EY123" i="108"/>
  <c r="FE123" i="108" s="1"/>
  <c r="FI123" i="108" s="1"/>
  <c r="EY124" i="108"/>
  <c r="FE124" i="108" s="1"/>
  <c r="FI124" i="108" s="1"/>
  <c r="EY125" i="108"/>
  <c r="FE125" i="108" s="1"/>
  <c r="FI125" i="108" s="1"/>
  <c r="EY126" i="108"/>
  <c r="FE126" i="108" s="1"/>
  <c r="FI126" i="108" s="1"/>
  <c r="EY127" i="108"/>
  <c r="FE127" i="108" s="1"/>
  <c r="FI127" i="108" s="1"/>
  <c r="EY128" i="108"/>
  <c r="FE128" i="108" s="1"/>
  <c r="FI128" i="108" s="1"/>
  <c r="EY129" i="108"/>
  <c r="FE129" i="108" s="1"/>
  <c r="FI129" i="108" s="1"/>
  <c r="EY130" i="108"/>
  <c r="FE130" i="108" s="1"/>
  <c r="FI130" i="108" s="1"/>
  <c r="EY131" i="108"/>
  <c r="FE131" i="108" s="1"/>
  <c r="FI131" i="108" s="1"/>
  <c r="EY132" i="108"/>
  <c r="FE132" i="108" s="1"/>
  <c r="FI132" i="108" s="1"/>
  <c r="EY133" i="108"/>
  <c r="FE133" i="108" s="1"/>
  <c r="FI133" i="108" s="1"/>
  <c r="EY134" i="108"/>
  <c r="FE134" i="108" s="1"/>
  <c r="FI134" i="108" s="1"/>
  <c r="EY135" i="108"/>
  <c r="FE135" i="108" s="1"/>
  <c r="FI135" i="108" s="1"/>
  <c r="EY136" i="108"/>
  <c r="FE136" i="108" s="1"/>
  <c r="FI136" i="108" s="1"/>
  <c r="EY137" i="108"/>
  <c r="FE137" i="108" s="1"/>
  <c r="FI137" i="108" s="1"/>
  <c r="EY138" i="108"/>
  <c r="FE138" i="108" s="1"/>
  <c r="FI138" i="108" s="1"/>
  <c r="EY139" i="108"/>
  <c r="FE139" i="108" s="1"/>
  <c r="FI139" i="108" s="1"/>
  <c r="EY140" i="108"/>
  <c r="FE140" i="108" s="1"/>
  <c r="FI140" i="108" s="1"/>
  <c r="EY141" i="108"/>
  <c r="FE141" i="108" s="1"/>
  <c r="FI141" i="108" s="1"/>
  <c r="EY142" i="108"/>
  <c r="FE142" i="108" s="1"/>
  <c r="FI142" i="108" s="1"/>
  <c r="EY143" i="108"/>
  <c r="FE143" i="108" s="1"/>
  <c r="FI143" i="108" s="1"/>
  <c r="EY144" i="108"/>
  <c r="FE144" i="108" s="1"/>
  <c r="FI144" i="108" s="1"/>
  <c r="EY145" i="108"/>
  <c r="FE145" i="108" s="1"/>
  <c r="FI145" i="108" s="1"/>
  <c r="EY146" i="108"/>
  <c r="FE146" i="108" s="1"/>
  <c r="FI146" i="108" s="1"/>
  <c r="EY147" i="108"/>
  <c r="FE147" i="108" s="1"/>
  <c r="FI147" i="108" s="1"/>
  <c r="EY148" i="108"/>
  <c r="FE148" i="108" s="1"/>
  <c r="FI148" i="108" s="1"/>
  <c r="EY149" i="108"/>
  <c r="FE149" i="108" s="1"/>
  <c r="FI149" i="108" s="1"/>
  <c r="EY150" i="108"/>
  <c r="FE150" i="108" s="1"/>
  <c r="FI150" i="108" s="1"/>
  <c r="EY151" i="108"/>
  <c r="FE151" i="108" s="1"/>
  <c r="FI151" i="108" s="1"/>
  <c r="EY152" i="108"/>
  <c r="FE152" i="108" s="1"/>
  <c r="FI152" i="108" s="1"/>
  <c r="EY153" i="108"/>
  <c r="FE153" i="108" s="1"/>
  <c r="FI153" i="108" s="1"/>
  <c r="EY154" i="108"/>
  <c r="FE154" i="108" s="1"/>
  <c r="FI154" i="108" s="1"/>
  <c r="EY155" i="108"/>
  <c r="FE155" i="108" s="1"/>
  <c r="FI155" i="108" s="1"/>
  <c r="EY156" i="108"/>
  <c r="FE156" i="108" s="1"/>
  <c r="FI156" i="108" s="1"/>
  <c r="EY157" i="108"/>
  <c r="FE157" i="108" s="1"/>
  <c r="FI157" i="108" s="1"/>
  <c r="EY158" i="108"/>
  <c r="FE158" i="108" s="1"/>
  <c r="FI158" i="108" s="1"/>
  <c r="EY159" i="108"/>
  <c r="FE159" i="108" s="1"/>
  <c r="FI159" i="108" s="1"/>
  <c r="EY160" i="108"/>
  <c r="FE160" i="108" s="1"/>
  <c r="FI160" i="108" s="1"/>
  <c r="EY161" i="108"/>
  <c r="FE161" i="108" s="1"/>
  <c r="FI161" i="108" s="1"/>
  <c r="EY162" i="108"/>
  <c r="FE162" i="108" s="1"/>
  <c r="FI162" i="108" s="1"/>
  <c r="EY163" i="108"/>
  <c r="FE163" i="108" s="1"/>
  <c r="FI163" i="108" s="1"/>
  <c r="EY164" i="108"/>
  <c r="FE164" i="108" s="1"/>
  <c r="FI164" i="108" s="1"/>
  <c r="EY165" i="108"/>
  <c r="FE165" i="108" s="1"/>
  <c r="FI165" i="108" s="1"/>
  <c r="EY166" i="108"/>
  <c r="FE166" i="108" s="1"/>
  <c r="FI166" i="108" s="1"/>
  <c r="EY167" i="108"/>
  <c r="FE167" i="108" s="1"/>
  <c r="FI167" i="108" s="1"/>
  <c r="EY168" i="108"/>
  <c r="FE168" i="108" s="1"/>
  <c r="FI168" i="108" s="1"/>
  <c r="EY169" i="108"/>
  <c r="FE169" i="108" s="1"/>
  <c r="FI169" i="108" s="1"/>
  <c r="EY170" i="108"/>
  <c r="FE170" i="108" s="1"/>
  <c r="FI170" i="108" s="1"/>
  <c r="EY171" i="108"/>
  <c r="FE171" i="108" s="1"/>
  <c r="FI171" i="108" s="1"/>
  <c r="EY172" i="108"/>
  <c r="FE172" i="108" s="1"/>
  <c r="FI172" i="108" s="1"/>
  <c r="EY173" i="108"/>
  <c r="FE173" i="108" s="1"/>
  <c r="FI173" i="108" s="1"/>
  <c r="EY174" i="108"/>
  <c r="FE174" i="108" s="1"/>
  <c r="FI174" i="108" s="1"/>
  <c r="EY175" i="108"/>
  <c r="FC175" i="108" s="1"/>
  <c r="FA175" i="108" s="1"/>
  <c r="EY176" i="108"/>
  <c r="FE176" i="108" s="1"/>
  <c r="FI176" i="108" s="1"/>
  <c r="EY177" i="108"/>
  <c r="FE177" i="108" s="1"/>
  <c r="FI177" i="108" s="1"/>
  <c r="EY178" i="108"/>
  <c r="FE178" i="108" s="1"/>
  <c r="FI178" i="108" s="1"/>
  <c r="EY179" i="108"/>
  <c r="FC179" i="108" s="1"/>
  <c r="FA179" i="108" s="1"/>
  <c r="EY180" i="108"/>
  <c r="FE180" i="108" s="1"/>
  <c r="FI180" i="108" s="1"/>
  <c r="EY181" i="108"/>
  <c r="FE181" i="108" s="1"/>
  <c r="FI181" i="108" s="1"/>
  <c r="EY182" i="108"/>
  <c r="FE182" i="108" s="1"/>
  <c r="FI182" i="108" s="1"/>
  <c r="EY183" i="108"/>
  <c r="FE183" i="108" s="1"/>
  <c r="FI183" i="108" s="1"/>
  <c r="EY184" i="108"/>
  <c r="FE184" i="108" s="1"/>
  <c r="FI184" i="108" s="1"/>
  <c r="EY185" i="108"/>
  <c r="FE185" i="108" s="1"/>
  <c r="FI185" i="108" s="1"/>
  <c r="EY186" i="108"/>
  <c r="FE186" i="108" s="1"/>
  <c r="FI186" i="108" s="1"/>
  <c r="EY187" i="108"/>
  <c r="FE187" i="108" s="1"/>
  <c r="FI187" i="108" s="1"/>
  <c r="EY188" i="108"/>
  <c r="FE188" i="108" s="1"/>
  <c r="FI188" i="108" s="1"/>
  <c r="EY189" i="108"/>
  <c r="FE189" i="108" s="1"/>
  <c r="FI189" i="108" s="1"/>
  <c r="EY190" i="108"/>
  <c r="FE190" i="108" s="1"/>
  <c r="FI190" i="108" s="1"/>
  <c r="EY191" i="108"/>
  <c r="FE191" i="108" s="1"/>
  <c r="FI191" i="108" s="1"/>
  <c r="EY192" i="108"/>
  <c r="FE192" i="108" s="1"/>
  <c r="FI192" i="108" s="1"/>
  <c r="EY193" i="108"/>
  <c r="FE193" i="108" s="1"/>
  <c r="FI193" i="108" s="1"/>
  <c r="EY194" i="108"/>
  <c r="FE194" i="108" s="1"/>
  <c r="FI194" i="108" s="1"/>
  <c r="EY195" i="108"/>
  <c r="FE195" i="108" s="1"/>
  <c r="FI195" i="108" s="1"/>
  <c r="EY196" i="108"/>
  <c r="FE196" i="108" s="1"/>
  <c r="FI196" i="108" s="1"/>
  <c r="EY197" i="108"/>
  <c r="FE197" i="108" s="1"/>
  <c r="FI197" i="108" s="1"/>
  <c r="EY198" i="108"/>
  <c r="FE198" i="108" s="1"/>
  <c r="FI198" i="108" s="1"/>
  <c r="EY199" i="108"/>
  <c r="FE199" i="108" s="1"/>
  <c r="FI199" i="108" s="1"/>
  <c r="EY200" i="108"/>
  <c r="FE200" i="108" s="1"/>
  <c r="FI200" i="108" s="1"/>
  <c r="EY201" i="108"/>
  <c r="FE201" i="108" s="1"/>
  <c r="FI201" i="108" s="1"/>
  <c r="EY202" i="108"/>
  <c r="FE202" i="108" s="1"/>
  <c r="FI202" i="108" s="1"/>
  <c r="EY203" i="108"/>
  <c r="FE203" i="108" s="1"/>
  <c r="FI203" i="108" s="1"/>
  <c r="EY204" i="108"/>
  <c r="FE204" i="108" s="1"/>
  <c r="FI204" i="108" s="1"/>
  <c r="EY205" i="108"/>
  <c r="FE205" i="108" s="1"/>
  <c r="FI205" i="108" s="1"/>
  <c r="EY206" i="108"/>
  <c r="FE206" i="108" s="1"/>
  <c r="FI206" i="108" s="1"/>
  <c r="EY207" i="108"/>
  <c r="FE207" i="108" s="1"/>
  <c r="FI207" i="108" s="1"/>
  <c r="EY208" i="108"/>
  <c r="FE208" i="108" s="1"/>
  <c r="FI208" i="108" s="1"/>
  <c r="EY209" i="108"/>
  <c r="FE209" i="108" s="1"/>
  <c r="FI209" i="108" s="1"/>
  <c r="EY210" i="108"/>
  <c r="FE210" i="108" s="1"/>
  <c r="FI210" i="108" s="1"/>
  <c r="EY211" i="108"/>
  <c r="FE211" i="108" s="1"/>
  <c r="FI211" i="108" s="1"/>
  <c r="EY212" i="108"/>
  <c r="FE212" i="108" s="1"/>
  <c r="FI212" i="108" s="1"/>
  <c r="EY213" i="108"/>
  <c r="FE213" i="108" s="1"/>
  <c r="FI213" i="108" s="1"/>
  <c r="EY214" i="108"/>
  <c r="FE214" i="108" s="1"/>
  <c r="FI214" i="108" s="1"/>
  <c r="EY215" i="108"/>
  <c r="FE215" i="108" s="1"/>
  <c r="FI215" i="108" s="1"/>
  <c r="EY216" i="108"/>
  <c r="FE216" i="108" s="1"/>
  <c r="FI216" i="108" s="1"/>
  <c r="EY217" i="108"/>
  <c r="FE217" i="108" s="1"/>
  <c r="FI217" i="108" s="1"/>
  <c r="EY218" i="108"/>
  <c r="FE218" i="108" s="1"/>
  <c r="FI218" i="108" s="1"/>
  <c r="EY219" i="108"/>
  <c r="FE219" i="108" s="1"/>
  <c r="FI219" i="108" s="1"/>
  <c r="EY220" i="108"/>
  <c r="FE220" i="108" s="1"/>
  <c r="FI220" i="108" s="1"/>
  <c r="EY221" i="108"/>
  <c r="FE221" i="108" s="1"/>
  <c r="FI221" i="108" s="1"/>
  <c r="EY222" i="108"/>
  <c r="FE222" i="108" s="1"/>
  <c r="FI222" i="108" s="1"/>
  <c r="EY223" i="108"/>
  <c r="FE223" i="108" s="1"/>
  <c r="FI223" i="108" s="1"/>
  <c r="EY224" i="108"/>
  <c r="FE224" i="108" s="1"/>
  <c r="FI224" i="108" s="1"/>
  <c r="EY225" i="108"/>
  <c r="FE225" i="108" s="1"/>
  <c r="FI225" i="108" s="1"/>
  <c r="EY226" i="108"/>
  <c r="FE226" i="108" s="1"/>
  <c r="FI226" i="108" s="1"/>
  <c r="EY227" i="108"/>
  <c r="FE227" i="108" s="1"/>
  <c r="FI227" i="108" s="1"/>
  <c r="EY228" i="108"/>
  <c r="FE228" i="108" s="1"/>
  <c r="FI228" i="108" s="1"/>
  <c r="EY229" i="108"/>
  <c r="FE229" i="108" s="1"/>
  <c r="FI229" i="108" s="1"/>
  <c r="EY230" i="108"/>
  <c r="FE230" i="108" s="1"/>
  <c r="FI230" i="108" s="1"/>
  <c r="EY231" i="108"/>
  <c r="FE231" i="108" s="1"/>
  <c r="FI231" i="108" s="1"/>
  <c r="EY232" i="108"/>
  <c r="FE232" i="108" s="1"/>
  <c r="FI232" i="108" s="1"/>
  <c r="EY233" i="108"/>
  <c r="FE233" i="108" s="1"/>
  <c r="FI233" i="108" s="1"/>
  <c r="EY234" i="108"/>
  <c r="FE234" i="108" s="1"/>
  <c r="FI234" i="108" s="1"/>
  <c r="EY235" i="108"/>
  <c r="FE235" i="108" s="1"/>
  <c r="FI235" i="108" s="1"/>
  <c r="EY236" i="108"/>
  <c r="FE236" i="108" s="1"/>
  <c r="FI236" i="108" s="1"/>
  <c r="EY237" i="108"/>
  <c r="FE237" i="108" s="1"/>
  <c r="FI237" i="108" s="1"/>
  <c r="EY238" i="108"/>
  <c r="FE238" i="108" s="1"/>
  <c r="FI238" i="108" s="1"/>
  <c r="EY8" i="108"/>
  <c r="EY252" i="108" s="1"/>
  <c r="EV238" i="108"/>
  <c r="EV237" i="108"/>
  <c r="EV236" i="108"/>
  <c r="EV234" i="108"/>
  <c r="EV233" i="108"/>
  <c r="EV232" i="108"/>
  <c r="EV231" i="108"/>
  <c r="EV229" i="108"/>
  <c r="EV228" i="108"/>
  <c r="EV227" i="108"/>
  <c r="EV226" i="108"/>
  <c r="EV225" i="108"/>
  <c r="EV224" i="108"/>
  <c r="EV223" i="108"/>
  <c r="EV222" i="108"/>
  <c r="EV221" i="108"/>
  <c r="EV220" i="108"/>
  <c r="EV219" i="108"/>
  <c r="EV217" i="108"/>
  <c r="EV216" i="108"/>
  <c r="EV215" i="108"/>
  <c r="EV214" i="108"/>
  <c r="EV213" i="108"/>
  <c r="EV212" i="108"/>
  <c r="EV211" i="108"/>
  <c r="EV210" i="108"/>
  <c r="EV209" i="108"/>
  <c r="EV208" i="108"/>
  <c r="EV207" i="108"/>
  <c r="EV206" i="108"/>
  <c r="EV205" i="108"/>
  <c r="EV204" i="108"/>
  <c r="EV203" i="108"/>
  <c r="EV202" i="108"/>
  <c r="EV201" i="108"/>
  <c r="EV200" i="108"/>
  <c r="EV199" i="108"/>
  <c r="EV198" i="108"/>
  <c r="EV197" i="108"/>
  <c r="EV196" i="108"/>
  <c r="EV194" i="108"/>
  <c r="EV193" i="108"/>
  <c r="EV192" i="108"/>
  <c r="EV191" i="108"/>
  <c r="EV190" i="108"/>
  <c r="EV189" i="108"/>
  <c r="EV188" i="108"/>
  <c r="EV187" i="108"/>
  <c r="EV186" i="108"/>
  <c r="EV185" i="108"/>
  <c r="EV184" i="108"/>
  <c r="EV183" i="108"/>
  <c r="EV181" i="108"/>
  <c r="EV178" i="108"/>
  <c r="ET178" i="108" s="1"/>
  <c r="EV177" i="108"/>
  <c r="FF8" i="108"/>
  <c r="FJ8" i="108" s="1"/>
  <c r="FC10" i="108"/>
  <c r="FC14" i="108"/>
  <c r="FC18" i="108"/>
  <c r="FC22" i="108"/>
  <c r="FC26" i="108"/>
  <c r="FC71" i="108"/>
  <c r="FC72" i="108"/>
  <c r="FC75" i="108"/>
  <c r="FC76" i="108"/>
  <c r="FC79" i="108"/>
  <c r="FC80" i="108"/>
  <c r="FC83" i="108"/>
  <c r="FC84" i="108"/>
  <c r="FC87" i="108"/>
  <c r="FC88" i="108"/>
  <c r="FC91" i="108"/>
  <c r="FC92" i="108"/>
  <c r="FC95" i="108"/>
  <c r="FC96" i="108"/>
  <c r="FC99" i="108"/>
  <c r="FC100" i="108"/>
  <c r="FC103" i="108"/>
  <c r="FC104" i="108"/>
  <c r="FC107" i="108"/>
  <c r="FC108" i="108"/>
  <c r="FC111" i="108"/>
  <c r="FC112" i="108"/>
  <c r="FC115" i="108"/>
  <c r="FC116" i="108"/>
  <c r="FC119" i="108"/>
  <c r="FC120" i="108"/>
  <c r="FC123" i="108"/>
  <c r="FC124" i="108"/>
  <c r="FC127" i="108"/>
  <c r="FC128" i="108"/>
  <c r="FC131" i="108"/>
  <c r="FC132" i="108"/>
  <c r="FC135" i="108"/>
  <c r="FC136" i="108"/>
  <c r="FA136" i="108" s="1"/>
  <c r="FC139" i="108"/>
  <c r="FA139" i="108" s="1"/>
  <c r="FC140" i="108"/>
  <c r="FA140" i="108" s="1"/>
  <c r="FC143" i="108"/>
  <c r="FA143" i="108" s="1"/>
  <c r="FC144" i="108"/>
  <c r="FA144" i="108" s="1"/>
  <c r="FC147" i="108"/>
  <c r="FA147" i="108" s="1"/>
  <c r="FC148" i="108"/>
  <c r="FA148" i="108" s="1"/>
  <c r="FC151" i="108"/>
  <c r="FA151" i="108" s="1"/>
  <c r="FC152" i="108"/>
  <c r="FA152" i="108" s="1"/>
  <c r="FC155" i="108"/>
  <c r="FA155" i="108" s="1"/>
  <c r="FC156" i="108"/>
  <c r="FA156" i="108" s="1"/>
  <c r="FC159" i="108"/>
  <c r="FA159" i="108" s="1"/>
  <c r="FC160" i="108"/>
  <c r="FA160" i="108" s="1"/>
  <c r="FC163" i="108"/>
  <c r="FA163" i="108" s="1"/>
  <c r="FC164" i="108"/>
  <c r="FA164" i="108" s="1"/>
  <c r="FC167" i="108"/>
  <c r="FA167" i="108" s="1"/>
  <c r="FC168" i="108"/>
  <c r="FA168" i="108" s="1"/>
  <c r="FC171" i="108"/>
  <c r="FA171" i="108" s="1"/>
  <c r="FC172" i="108"/>
  <c r="FA172" i="108" s="1"/>
  <c r="FC174" i="108"/>
  <c r="FA174" i="108" s="1"/>
  <c r="FC176" i="108"/>
  <c r="FA176" i="108" s="1"/>
  <c r="FC180" i="108"/>
  <c r="FA180" i="108" s="1"/>
  <c r="FC182" i="108"/>
  <c r="FA182" i="108" s="1"/>
  <c r="FC218" i="108"/>
  <c r="FA218" i="108" s="1"/>
  <c r="FC230" i="108"/>
  <c r="FA230" i="108" s="1"/>
  <c r="FF252" i="108" l="1"/>
  <c r="FE179" i="108"/>
  <c r="FI179" i="108" s="1"/>
  <c r="FE175" i="108"/>
  <c r="FI175" i="108" s="1"/>
  <c r="FC27" i="108"/>
  <c r="FB27" i="108" s="1"/>
  <c r="FC23" i="108"/>
  <c r="FC19" i="108"/>
  <c r="FB19" i="108" s="1"/>
  <c r="FC15" i="108"/>
  <c r="FC11" i="108"/>
  <c r="FB11" i="108" s="1"/>
  <c r="EV8" i="108"/>
  <c r="EV9" i="108"/>
  <c r="ET9" i="108" s="1"/>
  <c r="EV10" i="108"/>
  <c r="EU10" i="108" s="1"/>
  <c r="EV16" i="108"/>
  <c r="EV17" i="108"/>
  <c r="ET17" i="108" s="1"/>
  <c r="EV18" i="108"/>
  <c r="EU18" i="108" s="1"/>
  <c r="EV24" i="108"/>
  <c r="EU24" i="108" s="1"/>
  <c r="EV25" i="108"/>
  <c r="ET25" i="108" s="1"/>
  <c r="EV26" i="108"/>
  <c r="EU26" i="108" s="1"/>
  <c r="EV73" i="108"/>
  <c r="EV74" i="108"/>
  <c r="ET74" i="108" s="1"/>
  <c r="EV75" i="108"/>
  <c r="EU75" i="108" s="1"/>
  <c r="EV81" i="108"/>
  <c r="EU81" i="108" s="1"/>
  <c r="EV82" i="108"/>
  <c r="ET82" i="108" s="1"/>
  <c r="EV83" i="108"/>
  <c r="EU83" i="108" s="1"/>
  <c r="EV89" i="108"/>
  <c r="EV90" i="108"/>
  <c r="ET90" i="108" s="1"/>
  <c r="EV91" i="108"/>
  <c r="EU91" i="108" s="1"/>
  <c r="EV97" i="108"/>
  <c r="EU97" i="108" s="1"/>
  <c r="EV98" i="108"/>
  <c r="ET98" i="108" s="1"/>
  <c r="EV99" i="108"/>
  <c r="EU99" i="108" s="1"/>
  <c r="EV105" i="108"/>
  <c r="EV106" i="108"/>
  <c r="ET106" i="108" s="1"/>
  <c r="EV107" i="108"/>
  <c r="EU107" i="108" s="1"/>
  <c r="EV113" i="108"/>
  <c r="EU113" i="108" s="1"/>
  <c r="EV114" i="108"/>
  <c r="ET114" i="108" s="1"/>
  <c r="EV115" i="108"/>
  <c r="EU115" i="108" s="1"/>
  <c r="EV121" i="108"/>
  <c r="EV122" i="108"/>
  <c r="ET122" i="108" s="1"/>
  <c r="EV123" i="108"/>
  <c r="EU123" i="108" s="1"/>
  <c r="EV129" i="108"/>
  <c r="EU129" i="108" s="1"/>
  <c r="EV130" i="108"/>
  <c r="ET130" i="108" s="1"/>
  <c r="EV131" i="108"/>
  <c r="EU131" i="108" s="1"/>
  <c r="EV137" i="108"/>
  <c r="EV138" i="108"/>
  <c r="ET138" i="108" s="1"/>
  <c r="EV139" i="108"/>
  <c r="EU139" i="108" s="1"/>
  <c r="EV145" i="108"/>
  <c r="EU145" i="108" s="1"/>
  <c r="EV146" i="108"/>
  <c r="ET146" i="108" s="1"/>
  <c r="EV147" i="108"/>
  <c r="EU147" i="108" s="1"/>
  <c r="EV153" i="108"/>
  <c r="EV154" i="108"/>
  <c r="ET154" i="108" s="1"/>
  <c r="EV155" i="108"/>
  <c r="EU155" i="108" s="1"/>
  <c r="EV161" i="108"/>
  <c r="EU161" i="108" s="1"/>
  <c r="EV162" i="108"/>
  <c r="ET162" i="108" s="1"/>
  <c r="EV163" i="108"/>
  <c r="EU163" i="108" s="1"/>
  <c r="EV169" i="108"/>
  <c r="EV170" i="108"/>
  <c r="ET170" i="108" s="1"/>
  <c r="EV171" i="108"/>
  <c r="EU171" i="108" s="1"/>
  <c r="EV179" i="108"/>
  <c r="EU179" i="108" s="1"/>
  <c r="EV12" i="108"/>
  <c r="EV13" i="108"/>
  <c r="ET13" i="108" s="1"/>
  <c r="EV14" i="108"/>
  <c r="EU14" i="108" s="1"/>
  <c r="EV20" i="108"/>
  <c r="EU20" i="108" s="1"/>
  <c r="EV21" i="108"/>
  <c r="ET21" i="108" s="1"/>
  <c r="EV22" i="108"/>
  <c r="EU22" i="108" s="1"/>
  <c r="EV28" i="108"/>
  <c r="EV29" i="108"/>
  <c r="EU29" i="108" s="1"/>
  <c r="EV30" i="108"/>
  <c r="EV31" i="108"/>
  <c r="EU31" i="108" s="1"/>
  <c r="EV32" i="108"/>
  <c r="EV33" i="108"/>
  <c r="EU33" i="108" s="1"/>
  <c r="EV34" i="108"/>
  <c r="EV35" i="108"/>
  <c r="EU35" i="108" s="1"/>
  <c r="EV36" i="108"/>
  <c r="EV37" i="108"/>
  <c r="EU37" i="108" s="1"/>
  <c r="EV38" i="108"/>
  <c r="EV39" i="108"/>
  <c r="EU39" i="108" s="1"/>
  <c r="EV40" i="108"/>
  <c r="EV41" i="108"/>
  <c r="EU41" i="108" s="1"/>
  <c r="EV42" i="108"/>
  <c r="EV43" i="108"/>
  <c r="EU43" i="108" s="1"/>
  <c r="EV44" i="108"/>
  <c r="EV45" i="108"/>
  <c r="EU45" i="108" s="1"/>
  <c r="EV46" i="108"/>
  <c r="EV47" i="108"/>
  <c r="EU47" i="108" s="1"/>
  <c r="EV48" i="108"/>
  <c r="EV49" i="108"/>
  <c r="EU49" i="108" s="1"/>
  <c r="EV50" i="108"/>
  <c r="EV51" i="108"/>
  <c r="EU51" i="108" s="1"/>
  <c r="EV52" i="108"/>
  <c r="EV53" i="108"/>
  <c r="EU53" i="108" s="1"/>
  <c r="EV54" i="108"/>
  <c r="EV55" i="108"/>
  <c r="EU55" i="108" s="1"/>
  <c r="EV56" i="108"/>
  <c r="EV57" i="108"/>
  <c r="EU57" i="108" s="1"/>
  <c r="EV58" i="108"/>
  <c r="EV59" i="108"/>
  <c r="EU59" i="108" s="1"/>
  <c r="EV60" i="108"/>
  <c r="EV61" i="108"/>
  <c r="EU61" i="108" s="1"/>
  <c r="EV62" i="108"/>
  <c r="EV63" i="108"/>
  <c r="EU63" i="108" s="1"/>
  <c r="EV64" i="108"/>
  <c r="EV65" i="108"/>
  <c r="EU65" i="108" s="1"/>
  <c r="EV66" i="108"/>
  <c r="EV67" i="108"/>
  <c r="EU67" i="108" s="1"/>
  <c r="EV68" i="108"/>
  <c r="EV69" i="108"/>
  <c r="EU69" i="108" s="1"/>
  <c r="EV70" i="108"/>
  <c r="ET70" i="108" s="1"/>
  <c r="EV71" i="108"/>
  <c r="EU71" i="108" s="1"/>
  <c r="EV77" i="108"/>
  <c r="EU77" i="108" s="1"/>
  <c r="EV78" i="108"/>
  <c r="ET78" i="108" s="1"/>
  <c r="EV79" i="108"/>
  <c r="EU79" i="108" s="1"/>
  <c r="EV85" i="108"/>
  <c r="EU85" i="108" s="1"/>
  <c r="EV86" i="108"/>
  <c r="ET86" i="108" s="1"/>
  <c r="EV87" i="108"/>
  <c r="EU87" i="108" s="1"/>
  <c r="EV93" i="108"/>
  <c r="EU93" i="108" s="1"/>
  <c r="EV94" i="108"/>
  <c r="ET94" i="108" s="1"/>
  <c r="EV95" i="108"/>
  <c r="EU95" i="108" s="1"/>
  <c r="EV101" i="108"/>
  <c r="EU101" i="108" s="1"/>
  <c r="EV102" i="108"/>
  <c r="ET102" i="108" s="1"/>
  <c r="EV103" i="108"/>
  <c r="EU103" i="108" s="1"/>
  <c r="EV109" i="108"/>
  <c r="EU109" i="108" s="1"/>
  <c r="EV110" i="108"/>
  <c r="ET110" i="108" s="1"/>
  <c r="EV111" i="108"/>
  <c r="EU111" i="108" s="1"/>
  <c r="EV117" i="108"/>
  <c r="ET117" i="108" s="1"/>
  <c r="EV118" i="108"/>
  <c r="ET118" i="108" s="1"/>
  <c r="EV119" i="108"/>
  <c r="EU119" i="108" s="1"/>
  <c r="EV125" i="108"/>
  <c r="EU125" i="108" s="1"/>
  <c r="EV126" i="108"/>
  <c r="ET126" i="108" s="1"/>
  <c r="EV127" i="108"/>
  <c r="EU127" i="108" s="1"/>
  <c r="EV133" i="108"/>
  <c r="ET133" i="108" s="1"/>
  <c r="EV134" i="108"/>
  <c r="ET134" i="108" s="1"/>
  <c r="EV135" i="108"/>
  <c r="EU135" i="108" s="1"/>
  <c r="EV141" i="108"/>
  <c r="EU141" i="108" s="1"/>
  <c r="EV142" i="108"/>
  <c r="ET142" i="108" s="1"/>
  <c r="EV143" i="108"/>
  <c r="EU143" i="108" s="1"/>
  <c r="EV149" i="108"/>
  <c r="ET149" i="108" s="1"/>
  <c r="EV150" i="108"/>
  <c r="ET150" i="108" s="1"/>
  <c r="EV151" i="108"/>
  <c r="EU151" i="108" s="1"/>
  <c r="EV157" i="108"/>
  <c r="EU157" i="108" s="1"/>
  <c r="EV158" i="108"/>
  <c r="ET158" i="108" s="1"/>
  <c r="EV159" i="108"/>
  <c r="EU159" i="108" s="1"/>
  <c r="EV165" i="108"/>
  <c r="ET165" i="108" s="1"/>
  <c r="EV166" i="108"/>
  <c r="ET166" i="108" s="1"/>
  <c r="EV167" i="108"/>
  <c r="EU167" i="108" s="1"/>
  <c r="EV173" i="108"/>
  <c r="EU173" i="108" s="1"/>
  <c r="EV174" i="108"/>
  <c r="ET174" i="108" s="1"/>
  <c r="EV175" i="108"/>
  <c r="EU175" i="108" s="1"/>
  <c r="EV195" i="108"/>
  <c r="EU195" i="108" s="1"/>
  <c r="EV218" i="108"/>
  <c r="EV230" i="108"/>
  <c r="ET230" i="108" s="1"/>
  <c r="EV235" i="108"/>
  <c r="FE8" i="108"/>
  <c r="EU12" i="108"/>
  <c r="ET12" i="108"/>
  <c r="EU28" i="108"/>
  <c r="ET28" i="108"/>
  <c r="ET8" i="108"/>
  <c r="EU16" i="108"/>
  <c r="ET16" i="108"/>
  <c r="EU9" i="108"/>
  <c r="EU21" i="108"/>
  <c r="EU25" i="108"/>
  <c r="ET29" i="108"/>
  <c r="EU30" i="108"/>
  <c r="ET30" i="108"/>
  <c r="EU32" i="108"/>
  <c r="ET32" i="108"/>
  <c r="ET33" i="108"/>
  <c r="EU34" i="108"/>
  <c r="ET34" i="108"/>
  <c r="EU36" i="108"/>
  <c r="ET36" i="108"/>
  <c r="ET37" i="108"/>
  <c r="EU38" i="108"/>
  <c r="ET38" i="108"/>
  <c r="EU40" i="108"/>
  <c r="ET40" i="108"/>
  <c r="ET41" i="108"/>
  <c r="EU42" i="108"/>
  <c r="ET42" i="108"/>
  <c r="EU44" i="108"/>
  <c r="ET44" i="108"/>
  <c r="ET45" i="108"/>
  <c r="EU46" i="108"/>
  <c r="ET46" i="108"/>
  <c r="EU48" i="108"/>
  <c r="ET48" i="108"/>
  <c r="ET49" i="108"/>
  <c r="EU50" i="108"/>
  <c r="ET50" i="108"/>
  <c r="EU52" i="108"/>
  <c r="ET52" i="108"/>
  <c r="ET53" i="108"/>
  <c r="EU54" i="108"/>
  <c r="ET54" i="108"/>
  <c r="EU56" i="108"/>
  <c r="ET56" i="108"/>
  <c r="ET57" i="108"/>
  <c r="EU58" i="108"/>
  <c r="ET58" i="108"/>
  <c r="EU60" i="108"/>
  <c r="ET60" i="108"/>
  <c r="ET61" i="108"/>
  <c r="EU62" i="108"/>
  <c r="ET62" i="108"/>
  <c r="EU64" i="108"/>
  <c r="ET64" i="108"/>
  <c r="ET65" i="108"/>
  <c r="EU66" i="108"/>
  <c r="ET66" i="108"/>
  <c r="EU68" i="108"/>
  <c r="ET68" i="108"/>
  <c r="ET69" i="108"/>
  <c r="ET77" i="108"/>
  <c r="ET85" i="108"/>
  <c r="ET109" i="108"/>
  <c r="EU133" i="108"/>
  <c r="EU165" i="108"/>
  <c r="ET173" i="108"/>
  <c r="EU181" i="108"/>
  <c r="ET181" i="108"/>
  <c r="EV11" i="108"/>
  <c r="ET14" i="108"/>
  <c r="EV15" i="108"/>
  <c r="ET18" i="108"/>
  <c r="EV19" i="108"/>
  <c r="EV23" i="108"/>
  <c r="EV27" i="108"/>
  <c r="EU73" i="108"/>
  <c r="ET73" i="108"/>
  <c r="EU89" i="108"/>
  <c r="ET89" i="108"/>
  <c r="ET97" i="108"/>
  <c r="EU105" i="108"/>
  <c r="ET105" i="108"/>
  <c r="EU121" i="108"/>
  <c r="ET121" i="108"/>
  <c r="ET129" i="108"/>
  <c r="EU137" i="108"/>
  <c r="ET137" i="108"/>
  <c r="EU153" i="108"/>
  <c r="ET153" i="108"/>
  <c r="ET161" i="108"/>
  <c r="EU169" i="108"/>
  <c r="ET169" i="108"/>
  <c r="EU177" i="108"/>
  <c r="ET177" i="108"/>
  <c r="EU70" i="108"/>
  <c r="EU74" i="108"/>
  <c r="EU82" i="108"/>
  <c r="EU86" i="108"/>
  <c r="EU98" i="108"/>
  <c r="EU102" i="108"/>
  <c r="EU114" i="108"/>
  <c r="EU118" i="108"/>
  <c r="EU130" i="108"/>
  <c r="EU134" i="108"/>
  <c r="EU138" i="108"/>
  <c r="EU146" i="108"/>
  <c r="EU150" i="108"/>
  <c r="EU162" i="108"/>
  <c r="EU166" i="108"/>
  <c r="EU178" i="108"/>
  <c r="EU183" i="108"/>
  <c r="ET183" i="108"/>
  <c r="ET184" i="108"/>
  <c r="EU184" i="108"/>
  <c r="EU185" i="108"/>
  <c r="ET185" i="108"/>
  <c r="ET186" i="108"/>
  <c r="EU186" i="108"/>
  <c r="EU187" i="108"/>
  <c r="ET187" i="108"/>
  <c r="ET188" i="108"/>
  <c r="EU188" i="108"/>
  <c r="EU189" i="108"/>
  <c r="ET189" i="108"/>
  <c r="ET190" i="108"/>
  <c r="EU190" i="108"/>
  <c r="EU191" i="108"/>
  <c r="ET191" i="108"/>
  <c r="ET192" i="108"/>
  <c r="EU192" i="108"/>
  <c r="EU193" i="108"/>
  <c r="ET193" i="108"/>
  <c r="ET194" i="108"/>
  <c r="EU194" i="108"/>
  <c r="ET196" i="108"/>
  <c r="EU196" i="108"/>
  <c r="EU197" i="108"/>
  <c r="ET197" i="108"/>
  <c r="ET198" i="108"/>
  <c r="EU198" i="108"/>
  <c r="EU199" i="108"/>
  <c r="ET199" i="108"/>
  <c r="ET200" i="108"/>
  <c r="EU200" i="108"/>
  <c r="EU201" i="108"/>
  <c r="ET201" i="108"/>
  <c r="ET202" i="108"/>
  <c r="EU202" i="108"/>
  <c r="EU203" i="108"/>
  <c r="ET203" i="108"/>
  <c r="ET204" i="108"/>
  <c r="EU204" i="108"/>
  <c r="EU205" i="108"/>
  <c r="ET205" i="108"/>
  <c r="ET206" i="108"/>
  <c r="EU206" i="108"/>
  <c r="EU207" i="108"/>
  <c r="ET207" i="108"/>
  <c r="ET208" i="108"/>
  <c r="EU208" i="108"/>
  <c r="EU209" i="108"/>
  <c r="ET209" i="108"/>
  <c r="ET210" i="108"/>
  <c r="EU210" i="108"/>
  <c r="EU211" i="108"/>
  <c r="ET211" i="108"/>
  <c r="ET212" i="108"/>
  <c r="EU212" i="108"/>
  <c r="EU213" i="108"/>
  <c r="ET213" i="108"/>
  <c r="ET214" i="108"/>
  <c r="EU214" i="108"/>
  <c r="EU215" i="108"/>
  <c r="ET215" i="108"/>
  <c r="ET216" i="108"/>
  <c r="EU216" i="108"/>
  <c r="EU217" i="108"/>
  <c r="ET217" i="108"/>
  <c r="ET218" i="108"/>
  <c r="EU218" i="108"/>
  <c r="EU219" i="108"/>
  <c r="ET219" i="108"/>
  <c r="ET220" i="108"/>
  <c r="EU220" i="108"/>
  <c r="EU221" i="108"/>
  <c r="ET221" i="108"/>
  <c r="ET222" i="108"/>
  <c r="EU222" i="108"/>
  <c r="EU223" i="108"/>
  <c r="ET223" i="108"/>
  <c r="ET224" i="108"/>
  <c r="EU224" i="108"/>
  <c r="EU225" i="108"/>
  <c r="ET225" i="108"/>
  <c r="ET226" i="108"/>
  <c r="EU226" i="108"/>
  <c r="EU227" i="108"/>
  <c r="ET227" i="108"/>
  <c r="ET228" i="108"/>
  <c r="EU228" i="108"/>
  <c r="EU229" i="108"/>
  <c r="ET229" i="108"/>
  <c r="EU231" i="108"/>
  <c r="ET231" i="108"/>
  <c r="ET232" i="108"/>
  <c r="EU232" i="108"/>
  <c r="EU233" i="108"/>
  <c r="ET233" i="108"/>
  <c r="ET234" i="108"/>
  <c r="EU234" i="108"/>
  <c r="EU235" i="108"/>
  <c r="ET235" i="108"/>
  <c r="ET236" i="108"/>
  <c r="EU236" i="108"/>
  <c r="EU237" i="108"/>
  <c r="ET237" i="108"/>
  <c r="ET238" i="108"/>
  <c r="EU238" i="108"/>
  <c r="EV72" i="108"/>
  <c r="ET75" i="108"/>
  <c r="EV76" i="108"/>
  <c r="ET79" i="108"/>
  <c r="EV80" i="108"/>
  <c r="EV84" i="108"/>
  <c r="EV88" i="108"/>
  <c r="ET91" i="108"/>
  <c r="EV92" i="108"/>
  <c r="ET95" i="108"/>
  <c r="EV96" i="108"/>
  <c r="EV100" i="108"/>
  <c r="EV104" i="108"/>
  <c r="ET107" i="108"/>
  <c r="EV108" i="108"/>
  <c r="ET111" i="108"/>
  <c r="EV112" i="108"/>
  <c r="EV116" i="108"/>
  <c r="EV120" i="108"/>
  <c r="ET123" i="108"/>
  <c r="EV124" i="108"/>
  <c r="ET127" i="108"/>
  <c r="EV128" i="108"/>
  <c r="EV132" i="108"/>
  <c r="EV136" i="108"/>
  <c r="ET139" i="108"/>
  <c r="EV140" i="108"/>
  <c r="ET143" i="108"/>
  <c r="EV144" i="108"/>
  <c r="EV148" i="108"/>
  <c r="EV152" i="108"/>
  <c r="ET155" i="108"/>
  <c r="EV156" i="108"/>
  <c r="ET159" i="108"/>
  <c r="EV160" i="108"/>
  <c r="EV164" i="108"/>
  <c r="EV168" i="108"/>
  <c r="ET171" i="108"/>
  <c r="EV172" i="108"/>
  <c r="ET175" i="108"/>
  <c r="EV176" i="108"/>
  <c r="EV180" i="108"/>
  <c r="EV182" i="108"/>
  <c r="FA132" i="108"/>
  <c r="FB132" i="108"/>
  <c r="FA128" i="108"/>
  <c r="FB128" i="108"/>
  <c r="FA124" i="108"/>
  <c r="FB124" i="108"/>
  <c r="FA120" i="108"/>
  <c r="FB120" i="108"/>
  <c r="FA116" i="108"/>
  <c r="FB116" i="108"/>
  <c r="FA112" i="108"/>
  <c r="FB112" i="108"/>
  <c r="FA108" i="108"/>
  <c r="FB108" i="108"/>
  <c r="FA104" i="108"/>
  <c r="FB104" i="108"/>
  <c r="FA100" i="108"/>
  <c r="FB100" i="108"/>
  <c r="FA96" i="108"/>
  <c r="FB96" i="108"/>
  <c r="FB92" i="108"/>
  <c r="FA92" i="108"/>
  <c r="FB88" i="108"/>
  <c r="FA88" i="108"/>
  <c r="FB84" i="108"/>
  <c r="FA84" i="108"/>
  <c r="FB80" i="108"/>
  <c r="FA80" i="108"/>
  <c r="FB76" i="108"/>
  <c r="FA76" i="108"/>
  <c r="FB72" i="108"/>
  <c r="FA72" i="108"/>
  <c r="FB26" i="108"/>
  <c r="FA26" i="108"/>
  <c r="FB22" i="108"/>
  <c r="FA22" i="108"/>
  <c r="FB18" i="108"/>
  <c r="FA18" i="108"/>
  <c r="FB14" i="108"/>
  <c r="FA14" i="108"/>
  <c r="FB10" i="108"/>
  <c r="FA10" i="108"/>
  <c r="FB230" i="108"/>
  <c r="FB218" i="108"/>
  <c r="FB182" i="108"/>
  <c r="FB180" i="108"/>
  <c r="FB179" i="108"/>
  <c r="FB176" i="108"/>
  <c r="FB175" i="108"/>
  <c r="FB174" i="108"/>
  <c r="FB172" i="108"/>
  <c r="FB171" i="108"/>
  <c r="FB168" i="108"/>
  <c r="FB164" i="108"/>
  <c r="FB160" i="108"/>
  <c r="FB156" i="108"/>
  <c r="FB152" i="108"/>
  <c r="FB148" i="108"/>
  <c r="FB144" i="108"/>
  <c r="FB140" i="108"/>
  <c r="FB136" i="108"/>
  <c r="FA135" i="108"/>
  <c r="FB135" i="108"/>
  <c r="FA131" i="108"/>
  <c r="FB131" i="108"/>
  <c r="FA127" i="108"/>
  <c r="FB127" i="108"/>
  <c r="FA123" i="108"/>
  <c r="FB123" i="108"/>
  <c r="FA119" i="108"/>
  <c r="FB119" i="108"/>
  <c r="FA115" i="108"/>
  <c r="FB115" i="108"/>
  <c r="FA111" i="108"/>
  <c r="FB111" i="108"/>
  <c r="FA107" i="108"/>
  <c r="FB107" i="108"/>
  <c r="FA103" i="108"/>
  <c r="FB103" i="108"/>
  <c r="FA99" i="108"/>
  <c r="FB99" i="108"/>
  <c r="FA95" i="108"/>
  <c r="FB95" i="108"/>
  <c r="FB91" i="108"/>
  <c r="FA91" i="108"/>
  <c r="FB87" i="108"/>
  <c r="FA87" i="108"/>
  <c r="FB83" i="108"/>
  <c r="FA83" i="108"/>
  <c r="FB79" i="108"/>
  <c r="FA79" i="108"/>
  <c r="FB75" i="108"/>
  <c r="FA75" i="108"/>
  <c r="FB71" i="108"/>
  <c r="FA71" i="108"/>
  <c r="FA27" i="108"/>
  <c r="FB23" i="108"/>
  <c r="FA23" i="108"/>
  <c r="FB15" i="108"/>
  <c r="FA15" i="108"/>
  <c r="FA11" i="108"/>
  <c r="FB167" i="108"/>
  <c r="FB163" i="108"/>
  <c r="FB159" i="108"/>
  <c r="FB155" i="108"/>
  <c r="FB151" i="108"/>
  <c r="FB147" i="108"/>
  <c r="FB143" i="108"/>
  <c r="FB139" i="108"/>
  <c r="FC238" i="108"/>
  <c r="FE252" i="108" l="1"/>
  <c r="FI8" i="108"/>
  <c r="EU8" i="108"/>
  <c r="EV252" i="108"/>
  <c r="FA19" i="108"/>
  <c r="ET195" i="108"/>
  <c r="EU170" i="108"/>
  <c r="EU106" i="108"/>
  <c r="ET145" i="108"/>
  <c r="ET113" i="108"/>
  <c r="ET81" i="108"/>
  <c r="EU149" i="108"/>
  <c r="EU117" i="108"/>
  <c r="ET101" i="108"/>
  <c r="ET67" i="108"/>
  <c r="ET63" i="108"/>
  <c r="ET59" i="108"/>
  <c r="ET55" i="108"/>
  <c r="ET51" i="108"/>
  <c r="ET47" i="108"/>
  <c r="ET43" i="108"/>
  <c r="ET39" i="108"/>
  <c r="ET35" i="108"/>
  <c r="ET31" i="108"/>
  <c r="EU13" i="108"/>
  <c r="ET24" i="108"/>
  <c r="ET20" i="108"/>
  <c r="ET179" i="108"/>
  <c r="ET167" i="108"/>
  <c r="ET163" i="108"/>
  <c r="ET151" i="108"/>
  <c r="ET147" i="108"/>
  <c r="ET135" i="108"/>
  <c r="ET131" i="108"/>
  <c r="ET119" i="108"/>
  <c r="ET115" i="108"/>
  <c r="ET103" i="108"/>
  <c r="ET99" i="108"/>
  <c r="ET87" i="108"/>
  <c r="ET83" i="108"/>
  <c r="ET71" i="108"/>
  <c r="EU154" i="108"/>
  <c r="EU122" i="108"/>
  <c r="EU90" i="108"/>
  <c r="ET26" i="108"/>
  <c r="ET22" i="108"/>
  <c r="ET10" i="108"/>
  <c r="ET252" i="108" s="1"/>
  <c r="EU17" i="108"/>
  <c r="EU230" i="108"/>
  <c r="EU94" i="108"/>
  <c r="EU78" i="108"/>
  <c r="ET141" i="108"/>
  <c r="ET93" i="108"/>
  <c r="ET157" i="108"/>
  <c r="ET125" i="108"/>
  <c r="EU174" i="108"/>
  <c r="EU158" i="108"/>
  <c r="EU142" i="108"/>
  <c r="EU126" i="108"/>
  <c r="EU110" i="108"/>
  <c r="FC8" i="108"/>
  <c r="FC181" i="108"/>
  <c r="FC185" i="108"/>
  <c r="FC189" i="108"/>
  <c r="FC193" i="108"/>
  <c r="FC197" i="108"/>
  <c r="FC201" i="108"/>
  <c r="FC205" i="108"/>
  <c r="FC209" i="108"/>
  <c r="FC213" i="108"/>
  <c r="FC217" i="108"/>
  <c r="FC221" i="108"/>
  <c r="FC225" i="108"/>
  <c r="FC229" i="108"/>
  <c r="FC233" i="108"/>
  <c r="FC237" i="108"/>
  <c r="FC173" i="108"/>
  <c r="FC158" i="108"/>
  <c r="FC157" i="108"/>
  <c r="FC142" i="108"/>
  <c r="FC141" i="108"/>
  <c r="FC126" i="108"/>
  <c r="FC125" i="108"/>
  <c r="FC110" i="108"/>
  <c r="FC109" i="108"/>
  <c r="FC94" i="108"/>
  <c r="FC93" i="108"/>
  <c r="FC78" i="108"/>
  <c r="FC77" i="108"/>
  <c r="FC21" i="108"/>
  <c r="FC20" i="108"/>
  <c r="FC184" i="108"/>
  <c r="FC188" i="108"/>
  <c r="FC192" i="108"/>
  <c r="FC196" i="108"/>
  <c r="FC200" i="108"/>
  <c r="FC204" i="108"/>
  <c r="FC208" i="108"/>
  <c r="FC212" i="108"/>
  <c r="FC216" i="108"/>
  <c r="FC222" i="108"/>
  <c r="FC226" i="108"/>
  <c r="FC232" i="108"/>
  <c r="FC236" i="108"/>
  <c r="FC170" i="108"/>
  <c r="FC169" i="108"/>
  <c r="FC154" i="108"/>
  <c r="FC153" i="108"/>
  <c r="FC138" i="108"/>
  <c r="FC137" i="108"/>
  <c r="FC122" i="108"/>
  <c r="FC121" i="108"/>
  <c r="FC106" i="108"/>
  <c r="FC105" i="108"/>
  <c r="FC90" i="108"/>
  <c r="FC89" i="108"/>
  <c r="FC74" i="108"/>
  <c r="FC73" i="108"/>
  <c r="FC17" i="108"/>
  <c r="FC16" i="108"/>
  <c r="FC177" i="108"/>
  <c r="FC183" i="108"/>
  <c r="FC187" i="108"/>
  <c r="FC191" i="108"/>
  <c r="FC195" i="108"/>
  <c r="FC199" i="108"/>
  <c r="FC203" i="108"/>
  <c r="FC207" i="108"/>
  <c r="FC211" i="108"/>
  <c r="FC215" i="108"/>
  <c r="FC219" i="108"/>
  <c r="FC223" i="108"/>
  <c r="FC227" i="108"/>
  <c r="FC231" i="108"/>
  <c r="FC235" i="108"/>
  <c r="FC166" i="108"/>
  <c r="FC165" i="108"/>
  <c r="FC150" i="108"/>
  <c r="FC149" i="108"/>
  <c r="FC134" i="108"/>
  <c r="FC133" i="108"/>
  <c r="FC118" i="108"/>
  <c r="FC117" i="108"/>
  <c r="FC102" i="108"/>
  <c r="FC101" i="108"/>
  <c r="FC86" i="108"/>
  <c r="FC85" i="108"/>
  <c r="FC70" i="108"/>
  <c r="FC69" i="108"/>
  <c r="FC68" i="108"/>
  <c r="FC67" i="108"/>
  <c r="FC66" i="108"/>
  <c r="FC65" i="108"/>
  <c r="FC64" i="108"/>
  <c r="FC63" i="108"/>
  <c r="FC62" i="108"/>
  <c r="FC61" i="108"/>
  <c r="FC60" i="108"/>
  <c r="FC59" i="108"/>
  <c r="FC58" i="108"/>
  <c r="FC57" i="108"/>
  <c r="FC56" i="108"/>
  <c r="FC55" i="108"/>
  <c r="FC54" i="108"/>
  <c r="FC53" i="108"/>
  <c r="FC52" i="108"/>
  <c r="FC51" i="108"/>
  <c r="FC50" i="108"/>
  <c r="FC49" i="108"/>
  <c r="FC48" i="108"/>
  <c r="FC47" i="108"/>
  <c r="FC46" i="108"/>
  <c r="FC45" i="108"/>
  <c r="FC44" i="108"/>
  <c r="FC43" i="108"/>
  <c r="FC42" i="108"/>
  <c r="FC41" i="108"/>
  <c r="FC40" i="108"/>
  <c r="FC39" i="108"/>
  <c r="FC38" i="108"/>
  <c r="FC37" i="108"/>
  <c r="FC36" i="108"/>
  <c r="FC35" i="108"/>
  <c r="FC34" i="108"/>
  <c r="FC33" i="108"/>
  <c r="FC32" i="108"/>
  <c r="FC31" i="108"/>
  <c r="FC30" i="108"/>
  <c r="FC29" i="108"/>
  <c r="FC28" i="108"/>
  <c r="FC13" i="108"/>
  <c r="FC12" i="108"/>
  <c r="FC178" i="108"/>
  <c r="FC186" i="108"/>
  <c r="FC190" i="108"/>
  <c r="FC194" i="108"/>
  <c r="FC198" i="108"/>
  <c r="FC202" i="108"/>
  <c r="FC206" i="108"/>
  <c r="FC210" i="108"/>
  <c r="FC214" i="108"/>
  <c r="FC220" i="108"/>
  <c r="FC224" i="108"/>
  <c r="FC228" i="108"/>
  <c r="FC234" i="108"/>
  <c r="FC162" i="108"/>
  <c r="FC161" i="108"/>
  <c r="FC146" i="108"/>
  <c r="FC145" i="108"/>
  <c r="FC130" i="108"/>
  <c r="FC129" i="108"/>
  <c r="FC114" i="108"/>
  <c r="FC113" i="108"/>
  <c r="FC98" i="108"/>
  <c r="FC97" i="108"/>
  <c r="FC82" i="108"/>
  <c r="FC81" i="108"/>
  <c r="FC25" i="108"/>
  <c r="FC24" i="108"/>
  <c r="FC9" i="108"/>
  <c r="FB8" i="108"/>
  <c r="EU182" i="108"/>
  <c r="ET182" i="108"/>
  <c r="ET180" i="108"/>
  <c r="EU180" i="108"/>
  <c r="ET176" i="108"/>
  <c r="EU176" i="108"/>
  <c r="ET172" i="108"/>
  <c r="EU172" i="108"/>
  <c r="ET168" i="108"/>
  <c r="EU168" i="108"/>
  <c r="ET164" i="108"/>
  <c r="EU164" i="108"/>
  <c r="ET160" i="108"/>
  <c r="EU160" i="108"/>
  <c r="ET156" i="108"/>
  <c r="EU156" i="108"/>
  <c r="ET152" i="108"/>
  <c r="EU152" i="108"/>
  <c r="ET148" i="108"/>
  <c r="EU148" i="108"/>
  <c r="ET144" i="108"/>
  <c r="EU144" i="108"/>
  <c r="ET140" i="108"/>
  <c r="EU140" i="108"/>
  <c r="ET136" i="108"/>
  <c r="EU136" i="108"/>
  <c r="ET132" i="108"/>
  <c r="EU132" i="108"/>
  <c r="ET128" i="108"/>
  <c r="EU128" i="108"/>
  <c r="ET124" i="108"/>
  <c r="EU124" i="108"/>
  <c r="ET120" i="108"/>
  <c r="EU120" i="108"/>
  <c r="ET116" i="108"/>
  <c r="EU116" i="108"/>
  <c r="ET112" i="108"/>
  <c r="EU112" i="108"/>
  <c r="ET108" i="108"/>
  <c r="EU108" i="108"/>
  <c r="ET104" i="108"/>
  <c r="EU104" i="108"/>
  <c r="ET100" i="108"/>
  <c r="EU100" i="108"/>
  <c r="ET96" i="108"/>
  <c r="EU96" i="108"/>
  <c r="ET92" i="108"/>
  <c r="EU92" i="108"/>
  <c r="ET88" i="108"/>
  <c r="EU88" i="108"/>
  <c r="ET84" i="108"/>
  <c r="EU84" i="108"/>
  <c r="ET80" i="108"/>
  <c r="EU80" i="108"/>
  <c r="ET76" i="108"/>
  <c r="EU76" i="108"/>
  <c r="ET72" i="108"/>
  <c r="EU72" i="108"/>
  <c r="ET27" i="108"/>
  <c r="EU27" i="108"/>
  <c r="ET23" i="108"/>
  <c r="EU23" i="108"/>
  <c r="ET19" i="108"/>
  <c r="EU19" i="108"/>
  <c r="ET15" i="108"/>
  <c r="EU15" i="108"/>
  <c r="ET11" i="108"/>
  <c r="EU11" i="108"/>
  <c r="FA238" i="108"/>
  <c r="FB238" i="108"/>
  <c r="FC252" i="108" l="1"/>
  <c r="EU252" i="108"/>
  <c r="FA8" i="108"/>
  <c r="FB82" i="108"/>
  <c r="FA82" i="108"/>
  <c r="FA98" i="108"/>
  <c r="FB98" i="108"/>
  <c r="FA114" i="108"/>
  <c r="FB114" i="108"/>
  <c r="FA130" i="108"/>
  <c r="FB130" i="108"/>
  <c r="FA146" i="108"/>
  <c r="FB146" i="108"/>
  <c r="FA162" i="108"/>
  <c r="FB162" i="108"/>
  <c r="FA234" i="108"/>
  <c r="FB234" i="108"/>
  <c r="FA228" i="108"/>
  <c r="FB228" i="108"/>
  <c r="FA224" i="108"/>
  <c r="FB224" i="108"/>
  <c r="FA220" i="108"/>
  <c r="FB220" i="108"/>
  <c r="FA214" i="108"/>
  <c r="FB214" i="108"/>
  <c r="FA210" i="108"/>
  <c r="FB210" i="108"/>
  <c r="FA206" i="108"/>
  <c r="FB206" i="108"/>
  <c r="FA202" i="108"/>
  <c r="FB202" i="108"/>
  <c r="FA198" i="108"/>
  <c r="FB198" i="108"/>
  <c r="FA194" i="108"/>
  <c r="FB194" i="108"/>
  <c r="FA190" i="108"/>
  <c r="FB190" i="108"/>
  <c r="FA186" i="108"/>
  <c r="FB186" i="108"/>
  <c r="FA178" i="108"/>
  <c r="FB178" i="108"/>
  <c r="FB36" i="108"/>
  <c r="FA36" i="108"/>
  <c r="FB40" i="108"/>
  <c r="FA40" i="108"/>
  <c r="FB44" i="108"/>
  <c r="FA44" i="108"/>
  <c r="FB48" i="108"/>
  <c r="FA48" i="108"/>
  <c r="FB52" i="108"/>
  <c r="FA52" i="108"/>
  <c r="FB56" i="108"/>
  <c r="FA56" i="108"/>
  <c r="FB60" i="108"/>
  <c r="FA60" i="108"/>
  <c r="FB64" i="108"/>
  <c r="FA64" i="108"/>
  <c r="FB68" i="108"/>
  <c r="FA68" i="108"/>
  <c r="FB86" i="108"/>
  <c r="FA86" i="108"/>
  <c r="FA102" i="108"/>
  <c r="FB102" i="108"/>
  <c r="FA118" i="108"/>
  <c r="FB118" i="108"/>
  <c r="FA134" i="108"/>
  <c r="FB134" i="108"/>
  <c r="FA150" i="108"/>
  <c r="FB150" i="108"/>
  <c r="FA166" i="108"/>
  <c r="FB166" i="108"/>
  <c r="FB74" i="108"/>
  <c r="FA74" i="108"/>
  <c r="FB90" i="108"/>
  <c r="FA90" i="108"/>
  <c r="FA106" i="108"/>
  <c r="FB106" i="108"/>
  <c r="FA122" i="108"/>
  <c r="FB122" i="108"/>
  <c r="FA138" i="108"/>
  <c r="FB138" i="108"/>
  <c r="FA154" i="108"/>
  <c r="FB154" i="108"/>
  <c r="FA170" i="108"/>
  <c r="FB170" i="108"/>
  <c r="FA236" i="108"/>
  <c r="FB236" i="108"/>
  <c r="FA232" i="108"/>
  <c r="FB232" i="108"/>
  <c r="FA226" i="108"/>
  <c r="FB226" i="108"/>
  <c r="FA222" i="108"/>
  <c r="FB222" i="108"/>
  <c r="FA216" i="108"/>
  <c r="FB216" i="108"/>
  <c r="FA212" i="108"/>
  <c r="FB212" i="108"/>
  <c r="FA208" i="108"/>
  <c r="FB208" i="108"/>
  <c r="FA204" i="108"/>
  <c r="FB204" i="108"/>
  <c r="FA200" i="108"/>
  <c r="FB200" i="108"/>
  <c r="FA196" i="108"/>
  <c r="FB196" i="108"/>
  <c r="FA192" i="108"/>
  <c r="FB192" i="108"/>
  <c r="FA188" i="108"/>
  <c r="FB188" i="108"/>
  <c r="FA184" i="108"/>
  <c r="FB184" i="108"/>
  <c r="FB78" i="108"/>
  <c r="FA78" i="108"/>
  <c r="FA94" i="108"/>
  <c r="FB94" i="108"/>
  <c r="FA110" i="108"/>
  <c r="FB110" i="108"/>
  <c r="FA126" i="108"/>
  <c r="FB126" i="108"/>
  <c r="FA142" i="108"/>
  <c r="FB142" i="108"/>
  <c r="FA158" i="108"/>
  <c r="FB158" i="108"/>
  <c r="FA9" i="108"/>
  <c r="FB9" i="108"/>
  <c r="FB252" i="108" s="1"/>
  <c r="FB24" i="108"/>
  <c r="FA24" i="108"/>
  <c r="FA25" i="108"/>
  <c r="FB25" i="108"/>
  <c r="FA81" i="108"/>
  <c r="FB81" i="108"/>
  <c r="FB97" i="108"/>
  <c r="FA97" i="108"/>
  <c r="FB113" i="108"/>
  <c r="FA113" i="108"/>
  <c r="FB129" i="108"/>
  <c r="FA129" i="108"/>
  <c r="FA145" i="108"/>
  <c r="FB145" i="108"/>
  <c r="FA161" i="108"/>
  <c r="FB161" i="108"/>
  <c r="FB12" i="108"/>
  <c r="FA12" i="108"/>
  <c r="FA13" i="108"/>
  <c r="FB13" i="108"/>
  <c r="FB28" i="108"/>
  <c r="FA28" i="108"/>
  <c r="FA29" i="108"/>
  <c r="FB29" i="108"/>
  <c r="FB30" i="108"/>
  <c r="FA30" i="108"/>
  <c r="FA31" i="108"/>
  <c r="FB31" i="108"/>
  <c r="FB32" i="108"/>
  <c r="FA32" i="108"/>
  <c r="FA33" i="108"/>
  <c r="FB33" i="108"/>
  <c r="FB34" i="108"/>
  <c r="FA34" i="108"/>
  <c r="FA35" i="108"/>
  <c r="FB35" i="108"/>
  <c r="FA37" i="108"/>
  <c r="FB37" i="108"/>
  <c r="FB38" i="108"/>
  <c r="FA38" i="108"/>
  <c r="FA39" i="108"/>
  <c r="FB39" i="108"/>
  <c r="FA41" i="108"/>
  <c r="FB41" i="108"/>
  <c r="FB42" i="108"/>
  <c r="FA42" i="108"/>
  <c r="FA43" i="108"/>
  <c r="FB43" i="108"/>
  <c r="FA45" i="108"/>
  <c r="FB45" i="108"/>
  <c r="FB46" i="108"/>
  <c r="FA46" i="108"/>
  <c r="FA47" i="108"/>
  <c r="FB47" i="108"/>
  <c r="FA49" i="108"/>
  <c r="FB49" i="108"/>
  <c r="FB50" i="108"/>
  <c r="FA50" i="108"/>
  <c r="FA51" i="108"/>
  <c r="FB51" i="108"/>
  <c r="FA53" i="108"/>
  <c r="FB53" i="108"/>
  <c r="FB54" i="108"/>
  <c r="FA54" i="108"/>
  <c r="FA55" i="108"/>
  <c r="FB55" i="108"/>
  <c r="FA57" i="108"/>
  <c r="FB57" i="108"/>
  <c r="FB58" i="108"/>
  <c r="FA58" i="108"/>
  <c r="FA59" i="108"/>
  <c r="FB59" i="108"/>
  <c r="FA61" i="108"/>
  <c r="FB61" i="108"/>
  <c r="FB62" i="108"/>
  <c r="FA62" i="108"/>
  <c r="FA63" i="108"/>
  <c r="FB63" i="108"/>
  <c r="FA65" i="108"/>
  <c r="FB65" i="108"/>
  <c r="FB66" i="108"/>
  <c r="FA66" i="108"/>
  <c r="FA67" i="108"/>
  <c r="FB67" i="108"/>
  <c r="FA69" i="108"/>
  <c r="FB69" i="108"/>
  <c r="FB70" i="108"/>
  <c r="FA70" i="108"/>
  <c r="FA85" i="108"/>
  <c r="FB85" i="108"/>
  <c r="FB101" i="108"/>
  <c r="FA101" i="108"/>
  <c r="FB117" i="108"/>
  <c r="FA117" i="108"/>
  <c r="FB133" i="108"/>
  <c r="FA133" i="108"/>
  <c r="FA149" i="108"/>
  <c r="FB149" i="108"/>
  <c r="FA165" i="108"/>
  <c r="FB165" i="108"/>
  <c r="FA235" i="108"/>
  <c r="FB235" i="108"/>
  <c r="FA231" i="108"/>
  <c r="FB231" i="108"/>
  <c r="FA227" i="108"/>
  <c r="FB227" i="108"/>
  <c r="FA223" i="108"/>
  <c r="FB223" i="108"/>
  <c r="FA219" i="108"/>
  <c r="FB219" i="108"/>
  <c r="FA215" i="108"/>
  <c r="FB215" i="108"/>
  <c r="FA211" i="108"/>
  <c r="FB211" i="108"/>
  <c r="FA207" i="108"/>
  <c r="FB207" i="108"/>
  <c r="FA203" i="108"/>
  <c r="FB203" i="108"/>
  <c r="FA199" i="108"/>
  <c r="FB199" i="108"/>
  <c r="FA195" i="108"/>
  <c r="FB195" i="108"/>
  <c r="FA191" i="108"/>
  <c r="FB191" i="108"/>
  <c r="FA187" i="108"/>
  <c r="FB187" i="108"/>
  <c r="FA183" i="108"/>
  <c r="FB183" i="108"/>
  <c r="FA177" i="108"/>
  <c r="FB177" i="108"/>
  <c r="FB16" i="108"/>
  <c r="FA16" i="108"/>
  <c r="FA17" i="108"/>
  <c r="FB17" i="108"/>
  <c r="FA73" i="108"/>
  <c r="FB73" i="108"/>
  <c r="FA89" i="108"/>
  <c r="FB89" i="108"/>
  <c r="FB105" i="108"/>
  <c r="FA105" i="108"/>
  <c r="FB121" i="108"/>
  <c r="FA121" i="108"/>
  <c r="FA137" i="108"/>
  <c r="FB137" i="108"/>
  <c r="FA153" i="108"/>
  <c r="FB153" i="108"/>
  <c r="FA169" i="108"/>
  <c r="FB169" i="108"/>
  <c r="FB20" i="108"/>
  <c r="FA20" i="108"/>
  <c r="FA21" i="108"/>
  <c r="FB21" i="108"/>
  <c r="FA77" i="108"/>
  <c r="FB77" i="108"/>
  <c r="FA93" i="108"/>
  <c r="FB93" i="108"/>
  <c r="FB109" i="108"/>
  <c r="FA109" i="108"/>
  <c r="FB125" i="108"/>
  <c r="FA125" i="108"/>
  <c r="FA141" i="108"/>
  <c r="FB141" i="108"/>
  <c r="FA157" i="108"/>
  <c r="FB157" i="108"/>
  <c r="FA173" i="108"/>
  <c r="FB173" i="108"/>
  <c r="FA237" i="108"/>
  <c r="FB237" i="108"/>
  <c r="FA233" i="108"/>
  <c r="FB233" i="108"/>
  <c r="FA229" i="108"/>
  <c r="FB229" i="108"/>
  <c r="FA225" i="108"/>
  <c r="FB225" i="108"/>
  <c r="FA221" i="108"/>
  <c r="FB221" i="108"/>
  <c r="FA217" i="108"/>
  <c r="FB217" i="108"/>
  <c r="FA213" i="108"/>
  <c r="FB213" i="108"/>
  <c r="FA209" i="108"/>
  <c r="FB209" i="108"/>
  <c r="FA205" i="108"/>
  <c r="FB205" i="108"/>
  <c r="FA201" i="108"/>
  <c r="FB201" i="108"/>
  <c r="FA197" i="108"/>
  <c r="FB197" i="108"/>
  <c r="FA193" i="108"/>
  <c r="FB193" i="108"/>
  <c r="FA189" i="108"/>
  <c r="FB189" i="108"/>
  <c r="FA185" i="108"/>
  <c r="FB185" i="108"/>
  <c r="FA181" i="108"/>
  <c r="FB181" i="108"/>
  <c r="FA252" i="108" l="1"/>
  <c r="EV9" i="106" l="1"/>
  <c r="EW9" i="106" s="1"/>
  <c r="EV10" i="106"/>
  <c r="EW10" i="106" s="1"/>
  <c r="EV11" i="106"/>
  <c r="EW11" i="106" s="1"/>
  <c r="EV12" i="106"/>
  <c r="EW12" i="106" s="1"/>
  <c r="EV13" i="106"/>
  <c r="EW13" i="106" s="1"/>
  <c r="EV14" i="106"/>
  <c r="EW14" i="106" s="1"/>
  <c r="EV15" i="106"/>
  <c r="EW15" i="106" s="1"/>
  <c r="EV16" i="106"/>
  <c r="EW16" i="106" s="1"/>
  <c r="EV17" i="106"/>
  <c r="EW17" i="106" s="1"/>
  <c r="EV18" i="106"/>
  <c r="EW18" i="106" s="1"/>
  <c r="EV19" i="106"/>
  <c r="EW19" i="106" s="1"/>
  <c r="EV20" i="106"/>
  <c r="EW20" i="106" s="1"/>
  <c r="EV22" i="106"/>
  <c r="EW22" i="106" s="1"/>
  <c r="EV23" i="106"/>
  <c r="EW23" i="106" s="1"/>
  <c r="EV24" i="106"/>
  <c r="EW24" i="106" s="1"/>
  <c r="EV25" i="106"/>
  <c r="EW25" i="106" s="1"/>
  <c r="EV26" i="106"/>
  <c r="EW26" i="106" s="1"/>
  <c r="EV27" i="106"/>
  <c r="EW27" i="106" s="1"/>
  <c r="EV28" i="106"/>
  <c r="EW28" i="106" s="1"/>
  <c r="EV29" i="106"/>
  <c r="EW29" i="106" s="1"/>
  <c r="EV30" i="106"/>
  <c r="EW30" i="106" s="1"/>
  <c r="EV31" i="106"/>
  <c r="EW31" i="106" s="1"/>
  <c r="EV32" i="106"/>
  <c r="EW32" i="106" s="1"/>
  <c r="EV33" i="106"/>
  <c r="EW33" i="106" s="1"/>
  <c r="EV34" i="106"/>
  <c r="EW34" i="106" s="1"/>
  <c r="EV35" i="106"/>
  <c r="EW35" i="106" s="1"/>
  <c r="EV36" i="106"/>
  <c r="EW36" i="106" s="1"/>
  <c r="EV37" i="106"/>
  <c r="EW37" i="106" s="1"/>
  <c r="EV38" i="106"/>
  <c r="EW38" i="106" s="1"/>
  <c r="EV39" i="106"/>
  <c r="EW39" i="106" s="1"/>
  <c r="EV40" i="106"/>
  <c r="EW40" i="106" s="1"/>
  <c r="EV41" i="106"/>
  <c r="EW41" i="106" s="1"/>
  <c r="EV42" i="106"/>
  <c r="EW42" i="106" s="1"/>
  <c r="EV43" i="106"/>
  <c r="EW43" i="106" s="1"/>
  <c r="EV44" i="106"/>
  <c r="EW44" i="106" s="1"/>
  <c r="EV45" i="106"/>
  <c r="EW45" i="106" s="1"/>
  <c r="EV46" i="106"/>
  <c r="EW46" i="106" s="1"/>
  <c r="EV47" i="106"/>
  <c r="EW47" i="106" s="1"/>
  <c r="EV48" i="106"/>
  <c r="EW48" i="106" s="1"/>
  <c r="EV49" i="106"/>
  <c r="EW49" i="106" s="1"/>
  <c r="EV50" i="106"/>
  <c r="EW50" i="106" s="1"/>
  <c r="EV51" i="106"/>
  <c r="EW51" i="106" s="1"/>
  <c r="EV52" i="106"/>
  <c r="EW52" i="106" s="1"/>
  <c r="EV53" i="106"/>
  <c r="EW53" i="106" s="1"/>
  <c r="EV54" i="106"/>
  <c r="EW54" i="106" s="1"/>
  <c r="EV55" i="106"/>
  <c r="EW55" i="106" s="1"/>
  <c r="EV56" i="106"/>
  <c r="EW56" i="106" s="1"/>
  <c r="EV57" i="106"/>
  <c r="EW57" i="106" s="1"/>
  <c r="EV58" i="106"/>
  <c r="EW58" i="106" s="1"/>
  <c r="EV59" i="106"/>
  <c r="EW59" i="106" s="1"/>
  <c r="EV60" i="106"/>
  <c r="EW60" i="106" s="1"/>
  <c r="EV61" i="106"/>
  <c r="EW61" i="106" s="1"/>
  <c r="EV62" i="106"/>
  <c r="EW62" i="106" s="1"/>
  <c r="EV63" i="106"/>
  <c r="EW63" i="106" s="1"/>
  <c r="EV64" i="106"/>
  <c r="EW64" i="106" s="1"/>
  <c r="EV65" i="106"/>
  <c r="EW65" i="106" s="1"/>
  <c r="EV66" i="106"/>
  <c r="EW66" i="106" s="1"/>
  <c r="EV67" i="106"/>
  <c r="EW67" i="106" s="1"/>
  <c r="EV68" i="106"/>
  <c r="EW68" i="106" s="1"/>
  <c r="EV69" i="106"/>
  <c r="EW69" i="106" s="1"/>
  <c r="EV70" i="106"/>
  <c r="EW70" i="106" s="1"/>
  <c r="EV71" i="106"/>
  <c r="EW71" i="106" s="1"/>
  <c r="EV72" i="106"/>
  <c r="EW72" i="106" s="1"/>
  <c r="EV73" i="106"/>
  <c r="EW73" i="106" s="1"/>
  <c r="EV74" i="106"/>
  <c r="EW74" i="106" s="1"/>
  <c r="EV75" i="106"/>
  <c r="EW75" i="106" s="1"/>
  <c r="EV76" i="106"/>
  <c r="EW76" i="106" s="1"/>
  <c r="EV77" i="106"/>
  <c r="EW77" i="106" s="1"/>
  <c r="EV78" i="106"/>
  <c r="EW78" i="106" s="1"/>
  <c r="EV79" i="106"/>
  <c r="EW79" i="106" s="1"/>
  <c r="EV80" i="106"/>
  <c r="EW80" i="106" s="1"/>
  <c r="EV81" i="106"/>
  <c r="EW81" i="106" s="1"/>
  <c r="EV82" i="106"/>
  <c r="EW82" i="106" s="1"/>
  <c r="EV83" i="106"/>
  <c r="EW83" i="106" s="1"/>
  <c r="EV84" i="106"/>
  <c r="EW84" i="106" s="1"/>
  <c r="EV85" i="106"/>
  <c r="EW85" i="106" s="1"/>
  <c r="EV86" i="106"/>
  <c r="EW86" i="106" s="1"/>
  <c r="EV87" i="106"/>
  <c r="EW87" i="106" s="1"/>
  <c r="EV88" i="106"/>
  <c r="EW88" i="106" s="1"/>
  <c r="EV89" i="106"/>
  <c r="EW89" i="106" s="1"/>
  <c r="EV90" i="106"/>
  <c r="EW90" i="106" s="1"/>
  <c r="EV91" i="106"/>
  <c r="EW91" i="106" s="1"/>
  <c r="EV92" i="106"/>
  <c r="EW92" i="106" s="1"/>
  <c r="EV93" i="106"/>
  <c r="EW93" i="106" s="1"/>
  <c r="EV94" i="106"/>
  <c r="EW94" i="106" s="1"/>
  <c r="EV95" i="106"/>
  <c r="EW95" i="106" s="1"/>
  <c r="EV96" i="106"/>
  <c r="EW96" i="106" s="1"/>
  <c r="EV97" i="106"/>
  <c r="EW97" i="106" s="1"/>
  <c r="EV98" i="106"/>
  <c r="EW98" i="106" s="1"/>
  <c r="EV99" i="106"/>
  <c r="EW99" i="106" s="1"/>
  <c r="EV100" i="106"/>
  <c r="EW100" i="106" s="1"/>
  <c r="EV101" i="106"/>
  <c r="EW101" i="106" s="1"/>
  <c r="EV102" i="106"/>
  <c r="EW102" i="106" s="1"/>
  <c r="EV103" i="106"/>
  <c r="EW103" i="106" s="1"/>
  <c r="EV104" i="106"/>
  <c r="EW104" i="106" s="1"/>
  <c r="EV105" i="106"/>
  <c r="EW105" i="106" s="1"/>
  <c r="EV106" i="106"/>
  <c r="EW106" i="106" s="1"/>
  <c r="EV107" i="106"/>
  <c r="EW107" i="106" s="1"/>
  <c r="EV108" i="106"/>
  <c r="EW108" i="106" s="1"/>
  <c r="EV109" i="106"/>
  <c r="EW109" i="106" s="1"/>
  <c r="EV110" i="106"/>
  <c r="EW110" i="106" s="1"/>
  <c r="EV111" i="106"/>
  <c r="EW111" i="106" s="1"/>
  <c r="EV112" i="106"/>
  <c r="EW112" i="106" s="1"/>
  <c r="EV113" i="106"/>
  <c r="EW113" i="106" s="1"/>
  <c r="EV114" i="106"/>
  <c r="EW114" i="106" s="1"/>
  <c r="EV115" i="106"/>
  <c r="EW115" i="106" s="1"/>
  <c r="EV116" i="106"/>
  <c r="EW116" i="106" s="1"/>
  <c r="EV117" i="106"/>
  <c r="EW117" i="106" s="1"/>
  <c r="EV118" i="106"/>
  <c r="EW118" i="106" s="1"/>
  <c r="EV119" i="106"/>
  <c r="EW119" i="106" s="1"/>
  <c r="EV120" i="106"/>
  <c r="EW120" i="106" s="1"/>
  <c r="EV121" i="106"/>
  <c r="EW121" i="106" s="1"/>
  <c r="EV122" i="106"/>
  <c r="EW122" i="106" s="1"/>
  <c r="EV123" i="106"/>
  <c r="EW123" i="106" s="1"/>
  <c r="EV124" i="106"/>
  <c r="EW124" i="106" s="1"/>
  <c r="EV125" i="106"/>
  <c r="EW125" i="106" s="1"/>
  <c r="EV126" i="106"/>
  <c r="EW126" i="106" s="1"/>
  <c r="EV127" i="106"/>
  <c r="EW127" i="106" s="1"/>
  <c r="EV128" i="106"/>
  <c r="EW128" i="106" s="1"/>
  <c r="EV129" i="106"/>
  <c r="EW129" i="106" s="1"/>
  <c r="EV130" i="106"/>
  <c r="EW130" i="106" s="1"/>
  <c r="EV131" i="106"/>
  <c r="EW131" i="106" s="1"/>
  <c r="EV132" i="106"/>
  <c r="EW132" i="106" s="1"/>
  <c r="EV133" i="106"/>
  <c r="EW133" i="106" s="1"/>
  <c r="EV134" i="106"/>
  <c r="EW134" i="106" s="1"/>
  <c r="EV135" i="106"/>
  <c r="EW135" i="106" s="1"/>
  <c r="EV136" i="106"/>
  <c r="EW136" i="106" s="1"/>
  <c r="EV137" i="106"/>
  <c r="EW137" i="106" s="1"/>
  <c r="EV138" i="106"/>
  <c r="EW138" i="106" s="1"/>
  <c r="EV139" i="106"/>
  <c r="EW139" i="106" s="1"/>
  <c r="EV140" i="106"/>
  <c r="EW140" i="106" s="1"/>
  <c r="EV141" i="106"/>
  <c r="EW141" i="106" s="1"/>
  <c r="EV142" i="106"/>
  <c r="EW142" i="106" s="1"/>
  <c r="EV143" i="106"/>
  <c r="EW143" i="106" s="1"/>
  <c r="EV144" i="106"/>
  <c r="EW144" i="106" s="1"/>
  <c r="EV145" i="106"/>
  <c r="EW145" i="106" s="1"/>
  <c r="EV146" i="106"/>
  <c r="EW146" i="106" s="1"/>
  <c r="EV147" i="106"/>
  <c r="EW147" i="106" s="1"/>
  <c r="EV148" i="106"/>
  <c r="EW148" i="106" s="1"/>
  <c r="EV149" i="106"/>
  <c r="EW149" i="106" s="1"/>
  <c r="EV150" i="106"/>
  <c r="EW150" i="106" s="1"/>
  <c r="EV151" i="106"/>
  <c r="EW151" i="106" s="1"/>
  <c r="EV152" i="106"/>
  <c r="EW152" i="106" s="1"/>
  <c r="EV153" i="106"/>
  <c r="EW153" i="106" s="1"/>
  <c r="EV154" i="106"/>
  <c r="EW154" i="106" s="1"/>
  <c r="EV155" i="106"/>
  <c r="EW155" i="106" s="1"/>
  <c r="EV156" i="106"/>
  <c r="EW156" i="106" s="1"/>
  <c r="EV157" i="106"/>
  <c r="EW157" i="106" s="1"/>
  <c r="EV158" i="106"/>
  <c r="EW158" i="106" s="1"/>
  <c r="EV159" i="106"/>
  <c r="EW159" i="106" s="1"/>
  <c r="EV160" i="106"/>
  <c r="EW160" i="106" s="1"/>
  <c r="EV161" i="106"/>
  <c r="EW161" i="106" s="1"/>
  <c r="EV162" i="106"/>
  <c r="EW162" i="106" s="1"/>
  <c r="EV163" i="106"/>
  <c r="EW163" i="106" s="1"/>
  <c r="EV164" i="106"/>
  <c r="EW164" i="106" s="1"/>
  <c r="EV165" i="106"/>
  <c r="EW165" i="106" s="1"/>
  <c r="EV166" i="106"/>
  <c r="EW166" i="106" s="1"/>
  <c r="EV167" i="106"/>
  <c r="EW167" i="106" s="1"/>
  <c r="EV168" i="106"/>
  <c r="EW168" i="106" s="1"/>
  <c r="EV169" i="106"/>
  <c r="EW169" i="106" s="1"/>
  <c r="EV170" i="106"/>
  <c r="EW170" i="106" s="1"/>
  <c r="EV171" i="106"/>
  <c r="EW171" i="106" s="1"/>
  <c r="EV172" i="106"/>
  <c r="EW172" i="106" s="1"/>
  <c r="EV173" i="106"/>
  <c r="EW173" i="106" s="1"/>
  <c r="EV174" i="106"/>
  <c r="EW174" i="106" s="1"/>
  <c r="EV175" i="106"/>
  <c r="EW175" i="106" s="1"/>
  <c r="EV176" i="106"/>
  <c r="EW176" i="106" s="1"/>
  <c r="EV177" i="106"/>
  <c r="EW177" i="106" s="1"/>
  <c r="EV178" i="106"/>
  <c r="EW178" i="106" s="1"/>
  <c r="EV179" i="106"/>
  <c r="EW179" i="106" s="1"/>
  <c r="EV180" i="106"/>
  <c r="EW180" i="106" s="1"/>
  <c r="EV181" i="106"/>
  <c r="EW181" i="106" s="1"/>
  <c r="EV182" i="106"/>
  <c r="EW182" i="106" s="1"/>
  <c r="EV183" i="106"/>
  <c r="EW183" i="106" s="1"/>
  <c r="EV184" i="106"/>
  <c r="EW184" i="106" s="1"/>
  <c r="EV185" i="106"/>
  <c r="EW185" i="106" s="1"/>
  <c r="EV186" i="106"/>
  <c r="EW186" i="106" s="1"/>
  <c r="EV187" i="106"/>
  <c r="EW187" i="106" s="1"/>
  <c r="EV188" i="106"/>
  <c r="EW188" i="106" s="1"/>
  <c r="EV189" i="106"/>
  <c r="EW189" i="106" s="1"/>
  <c r="EV190" i="106"/>
  <c r="EW190" i="106" s="1"/>
  <c r="EV191" i="106"/>
  <c r="EW191" i="106" s="1"/>
  <c r="EV192" i="106"/>
  <c r="EW192" i="106" s="1"/>
  <c r="EV193" i="106"/>
  <c r="EW193" i="106" s="1"/>
  <c r="EV194" i="106"/>
  <c r="EW194" i="106" s="1"/>
  <c r="EV195" i="106"/>
  <c r="EW195" i="106" s="1"/>
  <c r="EV196" i="106"/>
  <c r="EW196" i="106" s="1"/>
  <c r="EV197" i="106"/>
  <c r="EW197" i="106" s="1"/>
  <c r="EV198" i="106"/>
  <c r="EW198" i="106" s="1"/>
  <c r="EV199" i="106"/>
  <c r="EW199" i="106" s="1"/>
  <c r="EV200" i="106"/>
  <c r="EW200" i="106" s="1"/>
  <c r="EV201" i="106"/>
  <c r="EW201" i="106" s="1"/>
  <c r="EV202" i="106"/>
  <c r="EW202" i="106" s="1"/>
  <c r="EV203" i="106"/>
  <c r="EW203" i="106" s="1"/>
  <c r="EV204" i="106"/>
  <c r="EW204" i="106" s="1"/>
  <c r="EV205" i="106"/>
  <c r="EW205" i="106" s="1"/>
  <c r="EV206" i="106"/>
  <c r="EW206" i="106" s="1"/>
  <c r="EV207" i="106"/>
  <c r="EW207" i="106" s="1"/>
  <c r="EV208" i="106"/>
  <c r="EW208" i="106" s="1"/>
  <c r="EV209" i="106"/>
  <c r="EW209" i="106" s="1"/>
  <c r="EV210" i="106"/>
  <c r="EW210" i="106" s="1"/>
  <c r="EV211" i="106"/>
  <c r="EW211" i="106" s="1"/>
  <c r="EV212" i="106"/>
  <c r="EW212" i="106" s="1"/>
  <c r="EV213" i="106"/>
  <c r="EW213" i="106" s="1"/>
  <c r="EV214" i="106"/>
  <c r="EW214" i="106" s="1"/>
  <c r="EV215" i="106"/>
  <c r="EW215" i="106" s="1"/>
  <c r="EV216" i="106"/>
  <c r="EW216" i="106" s="1"/>
  <c r="EV217" i="106"/>
  <c r="EW217" i="106" s="1"/>
  <c r="EV218" i="106"/>
  <c r="EW218" i="106" s="1"/>
  <c r="EV219" i="106"/>
  <c r="EW219" i="106" s="1"/>
  <c r="EV220" i="106"/>
  <c r="EW220" i="106" s="1"/>
  <c r="EV221" i="106"/>
  <c r="EW221" i="106" s="1"/>
  <c r="EV222" i="106"/>
  <c r="EW222" i="106" s="1"/>
  <c r="EV223" i="106"/>
  <c r="EW223" i="106" s="1"/>
  <c r="EV224" i="106"/>
  <c r="EW224" i="106" s="1"/>
  <c r="EV225" i="106"/>
  <c r="EW225" i="106" s="1"/>
  <c r="EV226" i="106"/>
  <c r="EW226" i="106" s="1"/>
  <c r="EV227" i="106"/>
  <c r="EW227" i="106" s="1"/>
  <c r="EV228" i="106"/>
  <c r="EW228" i="106" s="1"/>
  <c r="EV229" i="106"/>
  <c r="EW229" i="106" s="1"/>
  <c r="EV230" i="106"/>
  <c r="EW230" i="106" s="1"/>
  <c r="EV231" i="106"/>
  <c r="EW231" i="106" s="1"/>
  <c r="EV232" i="106"/>
  <c r="EW232" i="106" s="1"/>
  <c r="EV233" i="106"/>
  <c r="EW233" i="106" s="1"/>
  <c r="EV234" i="106"/>
  <c r="EW234" i="106" s="1"/>
  <c r="EV235" i="106"/>
  <c r="EW235" i="106" s="1"/>
  <c r="EV236" i="106"/>
  <c r="EV237" i="106"/>
  <c r="EW237" i="106" s="1"/>
  <c r="EV238" i="106"/>
  <c r="EW238" i="106" s="1"/>
  <c r="EU239" i="106"/>
  <c r="EM171" i="106"/>
  <c r="DR171" i="106"/>
  <c r="DS171" i="106"/>
  <c r="DN171" i="106"/>
  <c r="DO171" i="106"/>
  <c r="DJ171" i="106"/>
  <c r="DK171" i="106"/>
  <c r="DF171" i="106"/>
  <c r="DG171" i="106"/>
  <c r="CT171" i="106"/>
  <c r="CU171" i="106"/>
  <c r="CP171" i="106"/>
  <c r="CQ171" i="106"/>
  <c r="CH171" i="106"/>
  <c r="CI171" i="106"/>
  <c r="CD171" i="106"/>
  <c r="CE171" i="106"/>
  <c r="BR171" i="106"/>
  <c r="BN171" i="106"/>
  <c r="BO171" i="106"/>
  <c r="BJ171" i="106"/>
  <c r="BK171" i="106"/>
  <c r="BF171" i="106"/>
  <c r="BG171" i="106"/>
  <c r="AX171" i="106"/>
  <c r="AY171" i="106"/>
  <c r="AL171" i="106"/>
  <c r="AM171" i="106"/>
  <c r="AH171" i="106"/>
  <c r="AI171" i="106"/>
  <c r="AD171" i="106"/>
  <c r="AE171" i="106"/>
  <c r="V171" i="106"/>
  <c r="R171" i="106"/>
  <c r="N171" i="106"/>
  <c r="O171" i="106"/>
  <c r="J171" i="106"/>
  <c r="K171" i="106"/>
  <c r="EK239" i="106"/>
  <c r="DO237" i="106"/>
  <c r="DK237" i="106"/>
  <c r="EI171" i="106" l="1"/>
  <c r="EL171" i="106"/>
  <c r="N237" i="106"/>
  <c r="O237" i="106"/>
  <c r="R237" i="106"/>
  <c r="S237" i="106"/>
  <c r="V237" i="106"/>
  <c r="Z237" i="106"/>
  <c r="AA237" i="106"/>
  <c r="AD237" i="106"/>
  <c r="AE237" i="106"/>
  <c r="AH237" i="106"/>
  <c r="AL237" i="106"/>
  <c r="AM237" i="106"/>
  <c r="AP237" i="106"/>
  <c r="AX237" i="106"/>
  <c r="AY237" i="106"/>
  <c r="BB237" i="106"/>
  <c r="BF237" i="106"/>
  <c r="BG237" i="106"/>
  <c r="BJ237" i="106"/>
  <c r="BK237" i="106"/>
  <c r="BN237" i="106"/>
  <c r="BO237" i="106"/>
  <c r="BR237" i="106"/>
  <c r="BS237" i="106"/>
  <c r="BV237" i="106"/>
  <c r="BZ237" i="106"/>
  <c r="CA237" i="106"/>
  <c r="CD237" i="106"/>
  <c r="CE237" i="106"/>
  <c r="CH237" i="106"/>
  <c r="CP237" i="106"/>
  <c r="CQ237" i="106"/>
  <c r="CT237" i="106"/>
  <c r="CU237" i="106"/>
  <c r="J237" i="106"/>
  <c r="DF237" i="106"/>
  <c r="DG237" i="106"/>
  <c r="DJ237" i="106"/>
  <c r="DN237" i="106"/>
  <c r="DR237" i="106"/>
  <c r="DW237" i="106"/>
  <c r="EM237" i="106"/>
  <c r="K237" i="106"/>
  <c r="FI249" i="108"/>
  <c r="FI248" i="108"/>
  <c r="FI247" i="108"/>
  <c r="FI246" i="108"/>
  <c r="FI245" i="108"/>
  <c r="FI244" i="108"/>
  <c r="FI243" i="108"/>
  <c r="FI242" i="108"/>
  <c r="FI241" i="108"/>
  <c r="FI240" i="108"/>
  <c r="FI239" i="108"/>
  <c r="FI252" i="108" s="1"/>
  <c r="EI237" i="106" l="1"/>
  <c r="EL237" i="106"/>
  <c r="FJ239" i="108"/>
  <c r="FJ252" i="108" s="1"/>
  <c r="FJ240" i="108"/>
  <c r="FJ241" i="108"/>
  <c r="FJ242" i="108"/>
  <c r="FJ243" i="108"/>
  <c r="FJ244" i="108"/>
  <c r="FJ245" i="108"/>
  <c r="FJ246" i="108"/>
  <c r="FJ247" i="108"/>
  <c r="FJ248" i="108"/>
  <c r="FJ249" i="108"/>
  <c r="E239" i="106"/>
  <c r="F239" i="106"/>
  <c r="G239" i="106"/>
  <c r="D36" i="107" l="1"/>
  <c r="C12" i="107"/>
  <c r="D26" i="107"/>
  <c r="ET239" i="106" l="1"/>
  <c r="EV8" i="106"/>
  <c r="EV239" i="106" l="1"/>
  <c r="EW8" i="106"/>
  <c r="EW239" i="106" l="1"/>
  <c r="EP239" i="106"/>
  <c r="EP257" i="106" s="1"/>
  <c r="EO239" i="106"/>
  <c r="EO257" i="106" s="1"/>
  <c r="DY239" i="106"/>
  <c r="DT239" i="106"/>
  <c r="CL239" i="106"/>
  <c r="CK239" i="106"/>
  <c r="CJ239" i="106"/>
  <c r="BA239" i="106"/>
  <c r="AZ239" i="106"/>
  <c r="EQ238" i="106"/>
  <c r="ER238" i="106" s="1"/>
  <c r="BB238" i="106"/>
  <c r="BB236" i="106"/>
  <c r="EQ235" i="106"/>
  <c r="ER235" i="106" s="1"/>
  <c r="BB235" i="106"/>
  <c r="EQ234" i="106"/>
  <c r="ER234" i="106" s="1"/>
  <c r="BB234" i="106"/>
  <c r="EQ233" i="106"/>
  <c r="ER233" i="106" s="1"/>
  <c r="BB233" i="106"/>
  <c r="EQ232" i="106"/>
  <c r="ER232" i="106" s="1"/>
  <c r="BB232" i="106"/>
  <c r="EQ231" i="106"/>
  <c r="ER231" i="106" s="1"/>
  <c r="BB231" i="106"/>
  <c r="EQ230" i="106"/>
  <c r="ER230" i="106" s="1"/>
  <c r="BB230" i="106"/>
  <c r="EQ229" i="106"/>
  <c r="ER229" i="106" s="1"/>
  <c r="BB229" i="106"/>
  <c r="EQ228" i="106"/>
  <c r="ER228" i="106" s="1"/>
  <c r="BB228" i="106"/>
  <c r="EQ227" i="106"/>
  <c r="ER227" i="106" s="1"/>
  <c r="BB227" i="106"/>
  <c r="EQ226" i="106"/>
  <c r="ER226" i="106" s="1"/>
  <c r="BB226" i="106"/>
  <c r="BB225" i="106"/>
  <c r="EQ224" i="106"/>
  <c r="ER224" i="106" s="1"/>
  <c r="BB224" i="106"/>
  <c r="EQ223" i="106"/>
  <c r="ER223" i="106" s="1"/>
  <c r="BB223" i="106"/>
  <c r="EQ222" i="106"/>
  <c r="ER222" i="106" s="1"/>
  <c r="BB222" i="106"/>
  <c r="EQ221" i="106"/>
  <c r="ER221" i="106" s="1"/>
  <c r="BB221" i="106"/>
  <c r="EQ220" i="106"/>
  <c r="ER220" i="106" s="1"/>
  <c r="BB220" i="106"/>
  <c r="EQ219" i="106"/>
  <c r="ER219" i="106" s="1"/>
  <c r="BB219" i="106"/>
  <c r="EQ218" i="106"/>
  <c r="ER218" i="106" s="1"/>
  <c r="BB218" i="106"/>
  <c r="EQ217" i="106"/>
  <c r="ER217" i="106" s="1"/>
  <c r="BB217" i="106"/>
  <c r="EQ216" i="106"/>
  <c r="ER216" i="106" s="1"/>
  <c r="BB216" i="106"/>
  <c r="EQ215" i="106"/>
  <c r="ER215" i="106" s="1"/>
  <c r="BB215" i="106"/>
  <c r="EQ214" i="106"/>
  <c r="ER214" i="106" s="1"/>
  <c r="BB214" i="106"/>
  <c r="EQ213" i="106"/>
  <c r="ER213" i="106" s="1"/>
  <c r="BB213" i="106"/>
  <c r="EQ212" i="106"/>
  <c r="ER212" i="106" s="1"/>
  <c r="BB212" i="106"/>
  <c r="EQ211" i="106"/>
  <c r="ER211" i="106" s="1"/>
  <c r="BB211" i="106"/>
  <c r="EQ210" i="106"/>
  <c r="ER210" i="106" s="1"/>
  <c r="BB210" i="106"/>
  <c r="EQ209" i="106"/>
  <c r="ER209" i="106" s="1"/>
  <c r="BB209" i="106"/>
  <c r="EQ208" i="106"/>
  <c r="ER208" i="106" s="1"/>
  <c r="BB208" i="106"/>
  <c r="EQ207" i="106"/>
  <c r="ER207" i="106" s="1"/>
  <c r="BB207" i="106"/>
  <c r="EQ206" i="106"/>
  <c r="ER206" i="106" s="1"/>
  <c r="BB206" i="106"/>
  <c r="EQ205" i="106"/>
  <c r="ER205" i="106" s="1"/>
  <c r="BB205" i="106"/>
  <c r="EQ204" i="106"/>
  <c r="ER204" i="106" s="1"/>
  <c r="BB204" i="106"/>
  <c r="EQ203" i="106"/>
  <c r="ER203" i="106" s="1"/>
  <c r="BB203" i="106"/>
  <c r="EQ202" i="106"/>
  <c r="ER202" i="106" s="1"/>
  <c r="BB202" i="106"/>
  <c r="EQ201" i="106"/>
  <c r="ER201" i="106" s="1"/>
  <c r="BB201" i="106"/>
  <c r="EQ200" i="106"/>
  <c r="ER200" i="106" s="1"/>
  <c r="BB200" i="106"/>
  <c r="EQ199" i="106"/>
  <c r="ER199" i="106" s="1"/>
  <c r="BB199" i="106"/>
  <c r="EQ198" i="106"/>
  <c r="ER198" i="106" s="1"/>
  <c r="BB198" i="106"/>
  <c r="EQ197" i="106"/>
  <c r="ER197" i="106" s="1"/>
  <c r="BB197" i="106"/>
  <c r="EQ196" i="106"/>
  <c r="ER196" i="106" s="1"/>
  <c r="BB196" i="106"/>
  <c r="EQ195" i="106"/>
  <c r="ER195" i="106" s="1"/>
  <c r="BB195" i="106"/>
  <c r="EQ194" i="106"/>
  <c r="ER194" i="106" s="1"/>
  <c r="BB194" i="106"/>
  <c r="BB193" i="106"/>
  <c r="EQ192" i="106"/>
  <c r="ER192" i="106" s="1"/>
  <c r="BB192" i="106"/>
  <c r="EQ191" i="106"/>
  <c r="ER191" i="106" s="1"/>
  <c r="BB191" i="106"/>
  <c r="EQ190" i="106"/>
  <c r="ER190" i="106" s="1"/>
  <c r="BB190" i="106"/>
  <c r="EQ189" i="106"/>
  <c r="ER189" i="106" s="1"/>
  <c r="BB189" i="106"/>
  <c r="EQ188" i="106"/>
  <c r="ER188" i="106" s="1"/>
  <c r="BB188" i="106"/>
  <c r="BB187" i="106"/>
  <c r="EQ186" i="106"/>
  <c r="ER186" i="106" s="1"/>
  <c r="BB186" i="106"/>
  <c r="EQ185" i="106"/>
  <c r="ER185" i="106" s="1"/>
  <c r="BB185" i="106"/>
  <c r="EQ184" i="106"/>
  <c r="ER184" i="106" s="1"/>
  <c r="BB184" i="106"/>
  <c r="EQ183" i="106"/>
  <c r="ER183" i="106" s="1"/>
  <c r="BB183" i="106"/>
  <c r="EQ182" i="106"/>
  <c r="ER182" i="106" s="1"/>
  <c r="BB182" i="106"/>
  <c r="EQ181" i="106"/>
  <c r="ER181" i="106" s="1"/>
  <c r="BB181" i="106"/>
  <c r="EQ180" i="106"/>
  <c r="ER180" i="106" s="1"/>
  <c r="BB180" i="106"/>
  <c r="EQ179" i="106"/>
  <c r="ER179" i="106" s="1"/>
  <c r="BB179" i="106"/>
  <c r="EQ178" i="106"/>
  <c r="ER178" i="106" s="1"/>
  <c r="BB178" i="106"/>
  <c r="EQ177" i="106"/>
  <c r="ER177" i="106" s="1"/>
  <c r="BB177" i="106"/>
  <c r="EQ176" i="106"/>
  <c r="ER176" i="106" s="1"/>
  <c r="BB176" i="106"/>
  <c r="EQ175" i="106"/>
  <c r="ER175" i="106" s="1"/>
  <c r="BB175" i="106"/>
  <c r="EQ174" i="106"/>
  <c r="ER174" i="106" s="1"/>
  <c r="BB174" i="106"/>
  <c r="EQ173" i="106"/>
  <c r="ER173" i="106" s="1"/>
  <c r="BB173" i="106"/>
  <c r="EQ172" i="106"/>
  <c r="ER172" i="106" s="1"/>
  <c r="BB172" i="106"/>
  <c r="EQ170" i="106"/>
  <c r="ER170" i="106" s="1"/>
  <c r="BB170" i="106"/>
  <c r="BB169" i="106"/>
  <c r="BB168" i="106"/>
  <c r="EQ167" i="106"/>
  <c r="ER167" i="106" s="1"/>
  <c r="BB167" i="106"/>
  <c r="BB166" i="106"/>
  <c r="BB165" i="106"/>
  <c r="BB164" i="106"/>
  <c r="EQ163" i="106"/>
  <c r="ER163" i="106" s="1"/>
  <c r="BB163" i="106"/>
  <c r="EQ162" i="106"/>
  <c r="ER162" i="106" s="1"/>
  <c r="BB162" i="106"/>
  <c r="EQ161" i="106"/>
  <c r="ER161" i="106" s="1"/>
  <c r="BB161" i="106"/>
  <c r="EQ160" i="106"/>
  <c r="ER160" i="106" s="1"/>
  <c r="BB160" i="106"/>
  <c r="BB159" i="106"/>
  <c r="EQ158" i="106"/>
  <c r="ER158" i="106" s="1"/>
  <c r="BB158" i="106"/>
  <c r="EQ157" i="106"/>
  <c r="ER157" i="106" s="1"/>
  <c r="BB157" i="106"/>
  <c r="BB156" i="106"/>
  <c r="EQ155" i="106"/>
  <c r="ER155" i="106" s="1"/>
  <c r="BB155" i="106"/>
  <c r="BB154" i="106"/>
  <c r="EQ153" i="106"/>
  <c r="ER153" i="106" s="1"/>
  <c r="BB153" i="106"/>
  <c r="EQ152" i="106"/>
  <c r="ER152" i="106" s="1"/>
  <c r="BB152" i="106"/>
  <c r="EQ151" i="106"/>
  <c r="ER151" i="106" s="1"/>
  <c r="BB151" i="106"/>
  <c r="EQ150" i="106"/>
  <c r="ER150" i="106" s="1"/>
  <c r="BB150" i="106"/>
  <c r="EQ149" i="106"/>
  <c r="ER149" i="106" s="1"/>
  <c r="BB149" i="106"/>
  <c r="EQ148" i="106"/>
  <c r="ER148" i="106" s="1"/>
  <c r="BB148" i="106"/>
  <c r="EQ147" i="106"/>
  <c r="ER147" i="106" s="1"/>
  <c r="BB147" i="106"/>
  <c r="EQ146" i="106"/>
  <c r="ER146" i="106" s="1"/>
  <c r="BB146" i="106"/>
  <c r="EQ145" i="106"/>
  <c r="ER145" i="106" s="1"/>
  <c r="BB145" i="106"/>
  <c r="EQ144" i="106"/>
  <c r="ER144" i="106" s="1"/>
  <c r="BB144" i="106"/>
  <c r="EQ143" i="106"/>
  <c r="ER143" i="106" s="1"/>
  <c r="BB143" i="106"/>
  <c r="EQ142" i="106"/>
  <c r="ER142" i="106" s="1"/>
  <c r="BB142" i="106"/>
  <c r="EQ141" i="106"/>
  <c r="ER141" i="106" s="1"/>
  <c r="BB141" i="106"/>
  <c r="EQ140" i="106"/>
  <c r="ER140" i="106" s="1"/>
  <c r="BB140" i="106"/>
  <c r="EQ139" i="106"/>
  <c r="ER139" i="106" s="1"/>
  <c r="BB139" i="106"/>
  <c r="EQ138" i="106"/>
  <c r="ER138" i="106" s="1"/>
  <c r="BB138" i="106"/>
  <c r="BB137" i="106"/>
  <c r="EQ136" i="106"/>
  <c r="ER136" i="106" s="1"/>
  <c r="BB136" i="106"/>
  <c r="EQ135" i="106"/>
  <c r="ER135" i="106" s="1"/>
  <c r="BB135" i="106"/>
  <c r="EQ134" i="106"/>
  <c r="ER134" i="106" s="1"/>
  <c r="BB134" i="106"/>
  <c r="EQ133" i="106"/>
  <c r="ER133" i="106" s="1"/>
  <c r="BB133" i="106"/>
  <c r="EQ132" i="106"/>
  <c r="ER132" i="106" s="1"/>
  <c r="BB132" i="106"/>
  <c r="EQ131" i="106"/>
  <c r="ER131" i="106" s="1"/>
  <c r="BB131" i="106"/>
  <c r="EQ130" i="106"/>
  <c r="ER130" i="106" s="1"/>
  <c r="BB130" i="106"/>
  <c r="EQ129" i="106"/>
  <c r="ER129" i="106" s="1"/>
  <c r="BB129" i="106"/>
  <c r="EQ128" i="106"/>
  <c r="ER128" i="106" s="1"/>
  <c r="BB128" i="106"/>
  <c r="EQ127" i="106"/>
  <c r="ER127" i="106" s="1"/>
  <c r="BB127" i="106"/>
  <c r="EQ126" i="106"/>
  <c r="ER126" i="106" s="1"/>
  <c r="BB126" i="106"/>
  <c r="EQ125" i="106"/>
  <c r="ER125" i="106" s="1"/>
  <c r="BB125" i="106"/>
  <c r="EQ124" i="106"/>
  <c r="ER124" i="106" s="1"/>
  <c r="BB124" i="106"/>
  <c r="EQ123" i="106"/>
  <c r="ER123" i="106" s="1"/>
  <c r="BB123" i="106"/>
  <c r="EQ122" i="106"/>
  <c r="ER122" i="106" s="1"/>
  <c r="BB122" i="106"/>
  <c r="EQ121" i="106"/>
  <c r="ER121" i="106" s="1"/>
  <c r="BB121" i="106"/>
  <c r="EQ120" i="106"/>
  <c r="ER120" i="106" s="1"/>
  <c r="BB120" i="106"/>
  <c r="EQ119" i="106"/>
  <c r="ER119" i="106" s="1"/>
  <c r="BB119" i="106"/>
  <c r="EQ118" i="106"/>
  <c r="ER118" i="106" s="1"/>
  <c r="BB118" i="106"/>
  <c r="EQ117" i="106"/>
  <c r="ER117" i="106" s="1"/>
  <c r="BB117" i="106"/>
  <c r="EQ116" i="106"/>
  <c r="ER116" i="106" s="1"/>
  <c r="BB116" i="106"/>
  <c r="EQ115" i="106"/>
  <c r="ER115" i="106" s="1"/>
  <c r="BB115" i="106"/>
  <c r="EQ114" i="106"/>
  <c r="ER114" i="106" s="1"/>
  <c r="BB114" i="106"/>
  <c r="EQ113" i="106"/>
  <c r="ER113" i="106" s="1"/>
  <c r="BB113" i="106"/>
  <c r="BB112" i="106"/>
  <c r="EQ111" i="106"/>
  <c r="ER111" i="106" s="1"/>
  <c r="BB111" i="106"/>
  <c r="EQ110" i="106"/>
  <c r="ER110" i="106" s="1"/>
  <c r="BB110" i="106"/>
  <c r="BB109" i="106"/>
  <c r="EQ108" i="106"/>
  <c r="ER108" i="106" s="1"/>
  <c r="BB108" i="106"/>
  <c r="EQ107" i="106"/>
  <c r="ER107" i="106" s="1"/>
  <c r="BB107" i="106"/>
  <c r="EQ106" i="106"/>
  <c r="ER106" i="106" s="1"/>
  <c r="BB106" i="106"/>
  <c r="EQ105" i="106"/>
  <c r="ER105" i="106" s="1"/>
  <c r="BB105" i="106"/>
  <c r="EQ104" i="106"/>
  <c r="ER104" i="106" s="1"/>
  <c r="BB104" i="106"/>
  <c r="EQ103" i="106"/>
  <c r="ER103" i="106" s="1"/>
  <c r="BB103" i="106"/>
  <c r="EQ102" i="106"/>
  <c r="ER102" i="106" s="1"/>
  <c r="BB102" i="106"/>
  <c r="EQ101" i="106"/>
  <c r="ER101" i="106" s="1"/>
  <c r="BB101" i="106"/>
  <c r="EQ100" i="106"/>
  <c r="ER100" i="106" s="1"/>
  <c r="BB100" i="106"/>
  <c r="EQ99" i="106"/>
  <c r="ER99" i="106" s="1"/>
  <c r="BB99" i="106"/>
  <c r="EQ98" i="106"/>
  <c r="ER98" i="106" s="1"/>
  <c r="BB98" i="106"/>
  <c r="EQ97" i="106"/>
  <c r="ER97" i="106" s="1"/>
  <c r="BB97" i="106"/>
  <c r="EQ96" i="106"/>
  <c r="ER96" i="106" s="1"/>
  <c r="BB96" i="106"/>
  <c r="BB95" i="106"/>
  <c r="EQ94" i="106"/>
  <c r="ER94" i="106" s="1"/>
  <c r="BB94" i="106"/>
  <c r="EQ93" i="106"/>
  <c r="ER93" i="106" s="1"/>
  <c r="BB93" i="106"/>
  <c r="EQ92" i="106"/>
  <c r="ER92" i="106" s="1"/>
  <c r="BB92" i="106"/>
  <c r="EQ91" i="106"/>
  <c r="ER91" i="106" s="1"/>
  <c r="BB91" i="106"/>
  <c r="EQ90" i="106"/>
  <c r="ER90" i="106" s="1"/>
  <c r="BB90" i="106"/>
  <c r="EQ89" i="106"/>
  <c r="ER89" i="106" s="1"/>
  <c r="BB89" i="106"/>
  <c r="EQ88" i="106"/>
  <c r="ER88" i="106" s="1"/>
  <c r="BB88" i="106"/>
  <c r="EQ87" i="106"/>
  <c r="ER87" i="106" s="1"/>
  <c r="BB87" i="106"/>
  <c r="EQ86" i="106"/>
  <c r="ER86" i="106" s="1"/>
  <c r="BB86" i="106"/>
  <c r="EQ85" i="106"/>
  <c r="ER85" i="106" s="1"/>
  <c r="BB85" i="106"/>
  <c r="EQ84" i="106"/>
  <c r="ER84" i="106" s="1"/>
  <c r="BB84" i="106"/>
  <c r="EQ83" i="106"/>
  <c r="ER83" i="106" s="1"/>
  <c r="BB83" i="106"/>
  <c r="EQ82" i="106"/>
  <c r="ER82" i="106" s="1"/>
  <c r="BB82" i="106"/>
  <c r="EQ81" i="106"/>
  <c r="ER81" i="106" s="1"/>
  <c r="BB81" i="106"/>
  <c r="EQ80" i="106"/>
  <c r="ER80" i="106" s="1"/>
  <c r="BB80" i="106"/>
  <c r="EQ79" i="106"/>
  <c r="ER79" i="106" s="1"/>
  <c r="BB79" i="106"/>
  <c r="EQ78" i="106"/>
  <c r="ER78" i="106" s="1"/>
  <c r="BB78" i="106"/>
  <c r="EQ77" i="106"/>
  <c r="ER77" i="106" s="1"/>
  <c r="BB77" i="106"/>
  <c r="EQ76" i="106"/>
  <c r="ER76" i="106" s="1"/>
  <c r="BB76" i="106"/>
  <c r="EQ75" i="106"/>
  <c r="ER75" i="106" s="1"/>
  <c r="BB75" i="106"/>
  <c r="EQ74" i="106"/>
  <c r="ER74" i="106" s="1"/>
  <c r="BB74" i="106"/>
  <c r="EQ73" i="106"/>
  <c r="ER73" i="106" s="1"/>
  <c r="BB73" i="106"/>
  <c r="EQ72" i="106"/>
  <c r="ER72" i="106" s="1"/>
  <c r="BB72" i="106"/>
  <c r="EQ71" i="106"/>
  <c r="ER71" i="106" s="1"/>
  <c r="BB71" i="106"/>
  <c r="EQ70" i="106"/>
  <c r="ER70" i="106" s="1"/>
  <c r="BB70" i="106"/>
  <c r="EQ69" i="106"/>
  <c r="ER69" i="106" s="1"/>
  <c r="BB69" i="106"/>
  <c r="EQ68" i="106"/>
  <c r="ER68" i="106" s="1"/>
  <c r="BB68" i="106"/>
  <c r="EQ67" i="106"/>
  <c r="ER67" i="106" s="1"/>
  <c r="BB67" i="106"/>
  <c r="EQ66" i="106"/>
  <c r="ER66" i="106" s="1"/>
  <c r="BB66" i="106"/>
  <c r="EQ65" i="106"/>
  <c r="ER65" i="106" s="1"/>
  <c r="BB65" i="106"/>
  <c r="EQ64" i="106"/>
  <c r="ER64" i="106" s="1"/>
  <c r="BB64" i="106"/>
  <c r="EQ63" i="106"/>
  <c r="ER63" i="106" s="1"/>
  <c r="BB63" i="106"/>
  <c r="EQ62" i="106"/>
  <c r="ER62" i="106" s="1"/>
  <c r="BB62" i="106"/>
  <c r="EQ61" i="106"/>
  <c r="ER61" i="106" s="1"/>
  <c r="BB61" i="106"/>
  <c r="EQ60" i="106"/>
  <c r="ER60" i="106" s="1"/>
  <c r="BB60" i="106"/>
  <c r="EQ59" i="106"/>
  <c r="ER59" i="106" s="1"/>
  <c r="BB59" i="106"/>
  <c r="EQ58" i="106"/>
  <c r="ER58" i="106" s="1"/>
  <c r="BB58" i="106"/>
  <c r="EQ57" i="106"/>
  <c r="ER57" i="106" s="1"/>
  <c r="BB57" i="106"/>
  <c r="EQ56" i="106"/>
  <c r="ER56" i="106" s="1"/>
  <c r="BB56" i="106"/>
  <c r="EQ55" i="106"/>
  <c r="ER55" i="106" s="1"/>
  <c r="BB55" i="106"/>
  <c r="EQ54" i="106"/>
  <c r="ER54" i="106" s="1"/>
  <c r="BB54" i="106"/>
  <c r="EQ53" i="106"/>
  <c r="ER53" i="106" s="1"/>
  <c r="BB53" i="106"/>
  <c r="EQ52" i="106"/>
  <c r="ER52" i="106" s="1"/>
  <c r="BB52" i="106"/>
  <c r="EQ51" i="106"/>
  <c r="ER51" i="106" s="1"/>
  <c r="BB51" i="106"/>
  <c r="EQ50" i="106"/>
  <c r="ER50" i="106" s="1"/>
  <c r="BB50" i="106"/>
  <c r="EQ49" i="106"/>
  <c r="ER49" i="106" s="1"/>
  <c r="BB49" i="106"/>
  <c r="EQ48" i="106"/>
  <c r="ER48" i="106" s="1"/>
  <c r="BB48" i="106"/>
  <c r="EQ47" i="106"/>
  <c r="ER47" i="106" s="1"/>
  <c r="BB47" i="106"/>
  <c r="EQ46" i="106"/>
  <c r="ER46" i="106" s="1"/>
  <c r="BB46" i="106"/>
  <c r="EQ45" i="106"/>
  <c r="ER45" i="106" s="1"/>
  <c r="BB45" i="106"/>
  <c r="EQ44" i="106"/>
  <c r="ER44" i="106" s="1"/>
  <c r="BB44" i="106"/>
  <c r="EQ43" i="106"/>
  <c r="ER43" i="106" s="1"/>
  <c r="BB43" i="106"/>
  <c r="EQ42" i="106"/>
  <c r="ER42" i="106" s="1"/>
  <c r="BB42" i="106"/>
  <c r="EQ41" i="106"/>
  <c r="ER41" i="106" s="1"/>
  <c r="BB41" i="106"/>
  <c r="EQ40" i="106"/>
  <c r="ER40" i="106" s="1"/>
  <c r="BB40" i="106"/>
  <c r="EQ39" i="106"/>
  <c r="ER39" i="106" s="1"/>
  <c r="BB39" i="106"/>
  <c r="EQ38" i="106"/>
  <c r="ER38" i="106" s="1"/>
  <c r="BB38" i="106"/>
  <c r="EQ37" i="106"/>
  <c r="ER37" i="106" s="1"/>
  <c r="BB37" i="106"/>
  <c r="EQ36" i="106"/>
  <c r="ER36" i="106" s="1"/>
  <c r="BB36" i="106"/>
  <c r="EQ35" i="106"/>
  <c r="ER35" i="106" s="1"/>
  <c r="BB35" i="106"/>
  <c r="EQ34" i="106"/>
  <c r="ER34" i="106" s="1"/>
  <c r="BB34" i="106"/>
  <c r="EQ33" i="106"/>
  <c r="ER33" i="106" s="1"/>
  <c r="BB33" i="106"/>
  <c r="EQ32" i="106"/>
  <c r="ER32" i="106" s="1"/>
  <c r="BB32" i="106"/>
  <c r="EQ31" i="106"/>
  <c r="ER31" i="106" s="1"/>
  <c r="BB31" i="106"/>
  <c r="EQ30" i="106"/>
  <c r="ER30" i="106" s="1"/>
  <c r="BB30" i="106"/>
  <c r="EQ29" i="106"/>
  <c r="ER29" i="106" s="1"/>
  <c r="BB29" i="106"/>
  <c r="EQ28" i="106"/>
  <c r="ER28" i="106" s="1"/>
  <c r="BB28" i="106"/>
  <c r="BB27" i="106"/>
  <c r="EQ26" i="106"/>
  <c r="ER26" i="106" s="1"/>
  <c r="BB26" i="106"/>
  <c r="EQ25" i="106"/>
  <c r="ER25" i="106" s="1"/>
  <c r="BB25" i="106"/>
  <c r="EQ24" i="106"/>
  <c r="ER24" i="106" s="1"/>
  <c r="BB24" i="106"/>
  <c r="EQ23" i="106"/>
  <c r="ER23" i="106" s="1"/>
  <c r="BB23" i="106"/>
  <c r="BB22" i="106"/>
  <c r="EQ20" i="106"/>
  <c r="ER20" i="106" s="1"/>
  <c r="BB20" i="106"/>
  <c r="EQ19" i="106"/>
  <c r="ER19" i="106" s="1"/>
  <c r="BB19" i="106"/>
  <c r="EQ18" i="106"/>
  <c r="ER18" i="106" s="1"/>
  <c r="BB18" i="106"/>
  <c r="EQ17" i="106"/>
  <c r="ER17" i="106" s="1"/>
  <c r="BB17" i="106"/>
  <c r="EQ16" i="106"/>
  <c r="ER16" i="106" s="1"/>
  <c r="BB16" i="106"/>
  <c r="EQ15" i="106"/>
  <c r="ER15" i="106" s="1"/>
  <c r="BB15" i="106"/>
  <c r="EQ14" i="106"/>
  <c r="ER14" i="106" s="1"/>
  <c r="BB14" i="106"/>
  <c r="EQ13" i="106"/>
  <c r="ER13" i="106" s="1"/>
  <c r="BB13" i="106"/>
  <c r="EQ12" i="106"/>
  <c r="ER12" i="106" s="1"/>
  <c r="BB12" i="106"/>
  <c r="EQ11" i="106"/>
  <c r="ER11" i="106" s="1"/>
  <c r="BB11" i="106"/>
  <c r="EQ10" i="106"/>
  <c r="ER10" i="106" s="1"/>
  <c r="BB10" i="106"/>
  <c r="EQ9" i="106"/>
  <c r="ER9" i="106" s="1"/>
  <c r="BB9" i="106"/>
  <c r="EQ8" i="106"/>
  <c r="BB8" i="106"/>
  <c r="EQ239" i="106" l="1"/>
  <c r="BB239" i="106"/>
  <c r="EQ257" i="106"/>
  <c r="ER8" i="106"/>
  <c r="DS238" i="106" l="1"/>
  <c r="DR238" i="106"/>
  <c r="C33" i="107"/>
  <c r="CF239" i="106" l="1"/>
  <c r="CF263" i="106" s="1"/>
  <c r="BT239" i="106"/>
  <c r="BT263" i="106" s="1"/>
  <c r="BL239" i="106"/>
  <c r="BL263" i="106" s="1"/>
  <c r="CB239" i="106"/>
  <c r="CB263" i="106" s="1"/>
  <c r="BX239" i="106"/>
  <c r="BX263" i="106" s="1"/>
  <c r="BP239" i="106"/>
  <c r="BP263" i="106" s="1"/>
  <c r="DR200" i="106" l="1"/>
  <c r="DR151" i="106"/>
  <c r="DR27" i="106"/>
  <c r="DR12" i="106" l="1"/>
  <c r="DS12" i="106"/>
  <c r="DR14" i="106"/>
  <c r="DS14" i="106"/>
  <c r="DR16" i="106"/>
  <c r="DS16" i="106"/>
  <c r="DR18" i="106"/>
  <c r="DS18" i="106"/>
  <c r="DR28" i="106"/>
  <c r="DS28" i="106"/>
  <c r="DR30" i="106"/>
  <c r="DS30" i="106"/>
  <c r="DR33" i="106"/>
  <c r="DS33" i="106"/>
  <c r="DR40" i="106"/>
  <c r="DS40" i="106"/>
  <c r="DR44" i="106"/>
  <c r="DS44" i="106"/>
  <c r="DR46" i="106"/>
  <c r="DS46" i="106"/>
  <c r="DR48" i="106"/>
  <c r="DS48" i="106"/>
  <c r="DR50" i="106"/>
  <c r="DS50" i="106"/>
  <c r="DR54" i="106"/>
  <c r="DS54" i="106"/>
  <c r="DR58" i="106"/>
  <c r="DS58" i="106"/>
  <c r="DR62" i="106"/>
  <c r="DS62" i="106"/>
  <c r="DR68" i="106"/>
  <c r="DS68" i="106"/>
  <c r="DR73" i="106"/>
  <c r="DS73" i="106"/>
  <c r="DR76" i="106"/>
  <c r="DS76" i="106"/>
  <c r="DR80" i="106"/>
  <c r="DS80" i="106"/>
  <c r="DR86" i="106"/>
  <c r="DS86" i="106"/>
  <c r="DR92" i="106"/>
  <c r="DS92" i="106"/>
  <c r="DR96" i="106"/>
  <c r="DS96" i="106"/>
  <c r="DR102" i="106"/>
  <c r="DS102" i="106"/>
  <c r="DR108" i="106"/>
  <c r="DS108" i="106"/>
  <c r="DR118" i="106"/>
  <c r="DS118" i="106"/>
  <c r="DR122" i="106"/>
  <c r="DS122" i="106"/>
  <c r="DR130" i="106"/>
  <c r="DS130" i="106"/>
  <c r="DR142" i="106"/>
  <c r="DS142" i="106"/>
  <c r="DR146" i="106"/>
  <c r="DS146" i="106"/>
  <c r="DR153" i="106"/>
  <c r="DS153" i="106"/>
  <c r="DR161" i="106"/>
  <c r="DS161" i="106"/>
  <c r="DR165" i="106"/>
  <c r="DS165" i="106"/>
  <c r="DR169" i="106"/>
  <c r="DS169" i="106"/>
  <c r="DR172" i="106"/>
  <c r="DS172" i="106"/>
  <c r="DR184" i="106"/>
  <c r="DS184" i="106"/>
  <c r="DR190" i="106"/>
  <c r="DS190" i="106"/>
  <c r="DR195" i="106"/>
  <c r="DS195" i="106"/>
  <c r="DR202" i="106"/>
  <c r="DS202" i="106"/>
  <c r="DR210" i="106"/>
  <c r="DS210" i="106"/>
  <c r="DR218" i="106"/>
  <c r="DS218" i="106"/>
  <c r="DR230" i="106"/>
  <c r="DS230" i="106"/>
  <c r="DR232" i="106"/>
  <c r="DS232" i="106"/>
  <c r="DR234" i="106"/>
  <c r="DS234" i="106"/>
  <c r="DR9" i="106"/>
  <c r="DS9" i="106"/>
  <c r="DR11" i="106"/>
  <c r="DS11" i="106"/>
  <c r="DR13" i="106"/>
  <c r="DS13" i="106"/>
  <c r="DR15" i="106"/>
  <c r="DS15" i="106"/>
  <c r="DR17" i="106"/>
  <c r="DS17" i="106"/>
  <c r="DR19" i="106"/>
  <c r="DS19" i="106"/>
  <c r="DR22" i="106"/>
  <c r="DS22" i="106"/>
  <c r="DR23" i="106"/>
  <c r="DS23" i="106"/>
  <c r="DR25" i="106"/>
  <c r="DS25" i="106"/>
  <c r="DR26" i="106"/>
  <c r="DS26" i="106"/>
  <c r="DR29" i="106"/>
  <c r="DS29" i="106"/>
  <c r="DR31" i="106"/>
  <c r="DS31" i="106"/>
  <c r="DR32" i="106"/>
  <c r="DS32" i="106"/>
  <c r="DR35" i="106"/>
  <c r="DS35" i="106"/>
  <c r="DR37" i="106"/>
  <c r="DS37" i="106"/>
  <c r="DR39" i="106"/>
  <c r="DS39" i="106"/>
  <c r="DR41" i="106"/>
  <c r="DS41" i="106"/>
  <c r="DR43" i="106"/>
  <c r="DS43" i="106"/>
  <c r="DR45" i="106"/>
  <c r="DS45" i="106"/>
  <c r="DR47" i="106"/>
  <c r="DS47" i="106"/>
  <c r="DR49" i="106"/>
  <c r="DS49" i="106"/>
  <c r="DR51" i="106"/>
  <c r="DS51" i="106"/>
  <c r="DR53" i="106"/>
  <c r="DS53" i="106"/>
  <c r="DR55" i="106"/>
  <c r="DS55" i="106"/>
  <c r="DR57" i="106"/>
  <c r="DS57" i="106"/>
  <c r="DR59" i="106"/>
  <c r="DS59" i="106"/>
  <c r="DR61" i="106"/>
  <c r="DS61" i="106"/>
  <c r="DR63" i="106"/>
  <c r="DS63" i="106"/>
  <c r="DR65" i="106"/>
  <c r="DS65" i="106"/>
  <c r="DR67" i="106"/>
  <c r="DS67" i="106"/>
  <c r="DR70" i="106"/>
  <c r="DS70" i="106"/>
  <c r="DR72" i="106"/>
  <c r="DS72" i="106"/>
  <c r="DR75" i="106"/>
  <c r="DS75" i="106"/>
  <c r="DR77" i="106"/>
  <c r="DS77" i="106"/>
  <c r="DR79" i="106"/>
  <c r="DS79" i="106"/>
  <c r="DR81" i="106"/>
  <c r="DS81" i="106"/>
  <c r="DR83" i="106"/>
  <c r="DS83" i="106"/>
  <c r="DR85" i="106"/>
  <c r="DS85" i="106"/>
  <c r="DR87" i="106"/>
  <c r="DS87" i="106"/>
  <c r="DR89" i="106"/>
  <c r="DS89" i="106"/>
  <c r="DR91" i="106"/>
  <c r="DS91" i="106"/>
  <c r="DR93" i="106"/>
  <c r="DS93" i="106"/>
  <c r="DR95" i="106"/>
  <c r="DS95" i="106"/>
  <c r="DR97" i="106"/>
  <c r="DS97" i="106"/>
  <c r="DR99" i="106"/>
  <c r="DS99" i="106"/>
  <c r="DR101" i="106"/>
  <c r="DS101" i="106"/>
  <c r="DR103" i="106"/>
  <c r="DS103" i="106"/>
  <c r="DR105" i="106"/>
  <c r="DS105" i="106"/>
  <c r="DR107" i="106"/>
  <c r="DS107" i="106"/>
  <c r="DR109" i="106"/>
  <c r="DS109" i="106"/>
  <c r="DR111" i="106"/>
  <c r="DS111" i="106"/>
  <c r="DR113" i="106"/>
  <c r="DS113" i="106"/>
  <c r="DR115" i="106"/>
  <c r="DS115" i="106"/>
  <c r="DR117" i="106"/>
  <c r="DS117" i="106"/>
  <c r="DR119" i="106"/>
  <c r="DS119" i="106"/>
  <c r="DR121" i="106"/>
  <c r="DS121" i="106"/>
  <c r="DR123" i="106"/>
  <c r="DS123" i="106"/>
  <c r="DR125" i="106"/>
  <c r="DS125" i="106"/>
  <c r="DR127" i="106"/>
  <c r="DS127" i="106"/>
  <c r="DR129" i="106"/>
  <c r="DS129" i="106"/>
  <c r="DR131" i="106"/>
  <c r="DS131" i="106"/>
  <c r="DR133" i="106"/>
  <c r="DS133" i="106"/>
  <c r="DR135" i="106"/>
  <c r="DS135" i="106"/>
  <c r="DR137" i="106"/>
  <c r="DS137" i="106"/>
  <c r="DR139" i="106"/>
  <c r="DS139" i="106"/>
  <c r="DR141" i="106"/>
  <c r="DS141" i="106"/>
  <c r="DR143" i="106"/>
  <c r="DS143" i="106"/>
  <c r="DR145" i="106"/>
  <c r="DS145" i="106"/>
  <c r="DR147" i="106"/>
  <c r="DS147" i="106"/>
  <c r="DR149" i="106"/>
  <c r="DS149" i="106"/>
  <c r="DR150" i="106"/>
  <c r="DS150" i="106"/>
  <c r="DR152" i="106"/>
  <c r="DS152" i="106"/>
  <c r="DR154" i="106"/>
  <c r="DS154" i="106"/>
  <c r="DR156" i="106"/>
  <c r="DS156" i="106"/>
  <c r="DR158" i="106"/>
  <c r="DS158" i="106"/>
  <c r="DR160" i="106"/>
  <c r="DS160" i="106"/>
  <c r="DR162" i="106"/>
  <c r="DS162" i="106"/>
  <c r="DR164" i="106"/>
  <c r="DS164" i="106"/>
  <c r="DR166" i="106"/>
  <c r="DS166" i="106"/>
  <c r="DR168" i="106"/>
  <c r="DS168" i="106"/>
  <c r="DR170" i="106"/>
  <c r="DS170" i="106"/>
  <c r="DR173" i="106"/>
  <c r="DS173" i="106"/>
  <c r="DR175" i="106"/>
  <c r="DS175" i="106"/>
  <c r="DR177" i="106"/>
  <c r="DS177" i="106"/>
  <c r="DR179" i="106"/>
  <c r="DS179" i="106"/>
  <c r="DR181" i="106"/>
  <c r="DS181" i="106"/>
  <c r="DR183" i="106"/>
  <c r="DS183" i="106"/>
  <c r="DR185" i="106"/>
  <c r="DS185" i="106"/>
  <c r="DR187" i="106"/>
  <c r="DS187" i="106"/>
  <c r="DR189" i="106"/>
  <c r="DS189" i="106"/>
  <c r="DR192" i="106"/>
  <c r="DS192" i="106"/>
  <c r="DR194" i="106"/>
  <c r="DS194" i="106"/>
  <c r="DR196" i="106"/>
  <c r="DS196" i="106"/>
  <c r="DR198" i="106"/>
  <c r="DS198" i="106"/>
  <c r="DR201" i="106"/>
  <c r="DS201" i="106"/>
  <c r="DR203" i="106"/>
  <c r="DS203" i="106"/>
  <c r="DR205" i="106"/>
  <c r="DS205" i="106"/>
  <c r="DR207" i="106"/>
  <c r="DS207" i="106"/>
  <c r="DR209" i="106"/>
  <c r="DS209" i="106"/>
  <c r="DR211" i="106"/>
  <c r="DS211" i="106"/>
  <c r="DR213" i="106"/>
  <c r="DS213" i="106"/>
  <c r="DR215" i="106"/>
  <c r="DS215" i="106"/>
  <c r="DR217" i="106"/>
  <c r="DS217" i="106"/>
  <c r="DR219" i="106"/>
  <c r="DS219" i="106"/>
  <c r="DR221" i="106"/>
  <c r="DS221" i="106"/>
  <c r="DR223" i="106"/>
  <c r="DS223" i="106"/>
  <c r="DR225" i="106"/>
  <c r="DS225" i="106"/>
  <c r="DR227" i="106"/>
  <c r="DS227" i="106"/>
  <c r="DR229" i="106"/>
  <c r="DS229" i="106"/>
  <c r="DR231" i="106"/>
  <c r="DS231" i="106"/>
  <c r="DR233" i="106"/>
  <c r="DS233" i="106"/>
  <c r="DR235" i="106"/>
  <c r="DS235" i="106"/>
  <c r="DR10" i="106"/>
  <c r="DS10" i="106"/>
  <c r="DR20" i="106"/>
  <c r="DS20" i="106"/>
  <c r="DR24" i="106"/>
  <c r="DS24" i="106"/>
  <c r="DR34" i="106"/>
  <c r="DS34" i="106"/>
  <c r="DR36" i="106"/>
  <c r="DS36" i="106"/>
  <c r="DR38" i="106"/>
  <c r="DS38" i="106"/>
  <c r="DR42" i="106"/>
  <c r="DS42" i="106"/>
  <c r="DR52" i="106"/>
  <c r="DS52" i="106"/>
  <c r="DR56" i="106"/>
  <c r="DS56" i="106"/>
  <c r="DR60" i="106"/>
  <c r="DS60" i="106"/>
  <c r="DR64" i="106"/>
  <c r="DS64" i="106"/>
  <c r="DR66" i="106"/>
  <c r="DS66" i="106"/>
  <c r="DR69" i="106"/>
  <c r="DS69" i="106"/>
  <c r="DR71" i="106"/>
  <c r="DS71" i="106"/>
  <c r="DR74" i="106"/>
  <c r="DS74" i="106"/>
  <c r="DR78" i="106"/>
  <c r="DS78" i="106"/>
  <c r="DR82" i="106"/>
  <c r="DS82" i="106"/>
  <c r="DR84" i="106"/>
  <c r="DS84" i="106"/>
  <c r="DR88" i="106"/>
  <c r="DS88" i="106"/>
  <c r="DR90" i="106"/>
  <c r="DS90" i="106"/>
  <c r="DR94" i="106"/>
  <c r="DS94" i="106"/>
  <c r="DR98" i="106"/>
  <c r="DS98" i="106"/>
  <c r="DR100" i="106"/>
  <c r="DS100" i="106"/>
  <c r="DR104" i="106"/>
  <c r="DS104" i="106"/>
  <c r="DR106" i="106"/>
  <c r="DS106" i="106"/>
  <c r="DR110" i="106"/>
  <c r="DS110" i="106"/>
  <c r="DR112" i="106"/>
  <c r="DS112" i="106"/>
  <c r="DR114" i="106"/>
  <c r="DS114" i="106"/>
  <c r="DR116" i="106"/>
  <c r="DS116" i="106"/>
  <c r="DR120" i="106"/>
  <c r="DS120" i="106"/>
  <c r="DR124" i="106"/>
  <c r="DS124" i="106"/>
  <c r="DR126" i="106"/>
  <c r="DS126" i="106"/>
  <c r="DR128" i="106"/>
  <c r="DS128" i="106"/>
  <c r="DR132" i="106"/>
  <c r="DS132" i="106"/>
  <c r="DR134" i="106"/>
  <c r="DS134" i="106"/>
  <c r="DR136" i="106"/>
  <c r="DS136" i="106"/>
  <c r="DR138" i="106"/>
  <c r="DS138" i="106"/>
  <c r="DR140" i="106"/>
  <c r="DS140" i="106"/>
  <c r="DR144" i="106"/>
  <c r="DS144" i="106"/>
  <c r="DR148" i="106"/>
  <c r="DS148" i="106"/>
  <c r="DR155" i="106"/>
  <c r="DS155" i="106"/>
  <c r="DR157" i="106"/>
  <c r="DS157" i="106"/>
  <c r="DR159" i="106"/>
  <c r="DS159" i="106"/>
  <c r="DR163" i="106"/>
  <c r="DS163" i="106"/>
  <c r="DR167" i="106"/>
  <c r="DS167" i="106"/>
  <c r="DR174" i="106"/>
  <c r="DS174" i="106"/>
  <c r="DR176" i="106"/>
  <c r="DS176" i="106"/>
  <c r="DR178" i="106"/>
  <c r="DS178" i="106"/>
  <c r="DR180" i="106"/>
  <c r="DS180" i="106"/>
  <c r="DR182" i="106"/>
  <c r="DS182" i="106"/>
  <c r="DR186" i="106"/>
  <c r="DS186" i="106"/>
  <c r="DR188" i="106"/>
  <c r="DS188" i="106"/>
  <c r="DR191" i="106"/>
  <c r="DS191" i="106"/>
  <c r="DR193" i="106"/>
  <c r="DS193" i="106"/>
  <c r="DR197" i="106"/>
  <c r="DS197" i="106"/>
  <c r="DR199" i="106"/>
  <c r="DS199" i="106"/>
  <c r="DR204" i="106"/>
  <c r="DS204" i="106"/>
  <c r="DR206" i="106"/>
  <c r="DS206" i="106"/>
  <c r="DR208" i="106"/>
  <c r="DS208" i="106"/>
  <c r="DR212" i="106"/>
  <c r="DS212" i="106"/>
  <c r="DR214" i="106"/>
  <c r="DS214" i="106"/>
  <c r="DR216" i="106"/>
  <c r="DS216" i="106"/>
  <c r="DR220" i="106"/>
  <c r="DS220" i="106"/>
  <c r="DR222" i="106"/>
  <c r="DS222" i="106"/>
  <c r="DR224" i="106"/>
  <c r="DS224" i="106"/>
  <c r="DR226" i="106"/>
  <c r="DS226" i="106"/>
  <c r="DR228" i="106"/>
  <c r="DS228" i="106"/>
  <c r="DR236" i="106"/>
  <c r="DS236" i="106"/>
  <c r="DX235" i="106" l="1"/>
  <c r="DX234" i="106"/>
  <c r="DX233" i="106"/>
  <c r="DX232" i="106"/>
  <c r="DX230" i="106"/>
  <c r="DX229" i="106"/>
  <c r="DX226" i="106"/>
  <c r="DX221" i="106"/>
  <c r="DX215" i="106"/>
  <c r="DX214" i="106"/>
  <c r="DX206" i="106"/>
  <c r="DX201" i="106"/>
  <c r="DX183" i="106"/>
  <c r="DX182" i="106"/>
  <c r="DX148" i="106"/>
  <c r="DX147" i="106"/>
  <c r="DX140" i="106"/>
  <c r="DX139" i="106"/>
  <c r="DX123" i="106"/>
  <c r="DX112" i="106"/>
  <c r="DX111" i="106"/>
  <c r="DX109" i="106"/>
  <c r="DX108" i="106"/>
  <c r="DX99" i="106"/>
  <c r="DX98" i="106"/>
  <c r="DX94" i="106"/>
  <c r="DX93" i="106"/>
  <c r="DX92" i="106"/>
  <c r="DX91" i="106"/>
  <c r="DX90" i="106"/>
  <c r="DX89" i="106"/>
  <c r="DX88" i="106"/>
  <c r="DX87" i="106"/>
  <c r="DX85" i="106"/>
  <c r="DX81" i="106"/>
  <c r="DX74" i="106"/>
  <c r="DX69" i="106"/>
  <c r="DX66" i="106"/>
  <c r="DX65" i="106"/>
  <c r="DX64" i="106"/>
  <c r="DX63" i="106"/>
  <c r="DX62" i="106"/>
  <c r="DX57" i="106"/>
  <c r="DX56" i="106"/>
  <c r="DX55" i="106"/>
  <c r="DX54" i="106"/>
  <c r="DX53" i="106"/>
  <c r="DX52" i="106"/>
  <c r="DX51" i="106"/>
  <c r="DX50" i="106"/>
  <c r="DX49" i="106"/>
  <c r="DX48" i="106"/>
  <c r="DX47" i="106"/>
  <c r="DX46" i="106"/>
  <c r="DX45" i="106"/>
  <c r="DX44" i="106"/>
  <c r="DX43" i="106"/>
  <c r="DX42" i="106"/>
  <c r="DX37" i="106"/>
  <c r="DX35" i="106"/>
  <c r="DX33" i="106"/>
  <c r="DX28" i="106"/>
  <c r="DX20" i="106"/>
  <c r="DX19" i="106"/>
  <c r="DX18" i="106"/>
  <c r="DX17" i="106"/>
  <c r="DX15" i="106"/>
  <c r="DX14" i="106"/>
  <c r="DX13" i="106"/>
  <c r="DX12" i="106"/>
  <c r="DX11" i="106"/>
  <c r="DX10" i="106"/>
  <c r="DX9" i="106"/>
  <c r="DX238" i="106" l="1"/>
  <c r="DX205" i="106"/>
  <c r="DW9" i="106"/>
  <c r="DW11" i="106"/>
  <c r="DW13" i="106"/>
  <c r="DW15" i="106"/>
  <c r="DW17" i="106"/>
  <c r="DW19" i="106"/>
  <c r="DW22" i="106"/>
  <c r="DW23" i="106"/>
  <c r="DW25" i="106"/>
  <c r="DW26" i="106"/>
  <c r="DW29" i="106"/>
  <c r="DW31" i="106"/>
  <c r="DW32" i="106"/>
  <c r="DW35" i="106"/>
  <c r="DW37" i="106"/>
  <c r="DW39" i="106"/>
  <c r="DW41" i="106"/>
  <c r="DW43" i="106"/>
  <c r="DW45" i="106"/>
  <c r="DW47" i="106"/>
  <c r="DW49" i="106"/>
  <c r="DW51" i="106"/>
  <c r="DW53" i="106"/>
  <c r="DW55" i="106"/>
  <c r="DW57" i="106"/>
  <c r="DW59" i="106"/>
  <c r="DW61" i="106"/>
  <c r="DW63" i="106"/>
  <c r="DW65" i="106"/>
  <c r="DW67" i="106"/>
  <c r="DW70" i="106"/>
  <c r="DW72" i="106"/>
  <c r="DW75" i="106"/>
  <c r="DW77" i="106"/>
  <c r="DW79" i="106"/>
  <c r="DW81" i="106"/>
  <c r="DW83" i="106"/>
  <c r="DW85" i="106"/>
  <c r="DW87" i="106"/>
  <c r="DW89" i="106"/>
  <c r="DW91" i="106"/>
  <c r="DW93" i="106"/>
  <c r="DW95" i="106"/>
  <c r="DW97" i="106"/>
  <c r="DW99" i="106"/>
  <c r="DW101" i="106"/>
  <c r="DW103" i="106"/>
  <c r="DW105" i="106"/>
  <c r="DW107" i="106"/>
  <c r="DW109" i="106"/>
  <c r="DW111" i="106"/>
  <c r="DW113" i="106"/>
  <c r="DW115" i="106"/>
  <c r="DW117" i="106"/>
  <c r="DW119" i="106"/>
  <c r="DW121" i="106"/>
  <c r="DW123" i="106"/>
  <c r="DW125" i="106"/>
  <c r="DW127" i="106"/>
  <c r="DW129" i="106"/>
  <c r="DW131" i="106"/>
  <c r="DW133" i="106"/>
  <c r="DW135" i="106"/>
  <c r="DW137" i="106"/>
  <c r="DW139" i="106"/>
  <c r="DW141" i="106"/>
  <c r="DW143" i="106"/>
  <c r="DW145" i="106"/>
  <c r="DW147" i="106"/>
  <c r="DW149" i="106"/>
  <c r="DW150" i="106"/>
  <c r="DW152" i="106"/>
  <c r="DW154" i="106"/>
  <c r="DW156" i="106"/>
  <c r="DW158" i="106"/>
  <c r="DW160" i="106"/>
  <c r="DW162" i="106"/>
  <c r="DW164" i="106"/>
  <c r="DW166" i="106"/>
  <c r="DW169" i="106"/>
  <c r="DW172" i="106"/>
  <c r="DW174" i="106"/>
  <c r="DW176" i="106"/>
  <c r="DW178" i="106"/>
  <c r="DW180" i="106"/>
  <c r="DW182" i="106"/>
  <c r="DW184" i="106"/>
  <c r="DW186" i="106"/>
  <c r="DW188" i="106"/>
  <c r="DW190" i="106"/>
  <c r="DW191" i="106"/>
  <c r="DW193" i="106"/>
  <c r="DW195" i="106"/>
  <c r="DW197" i="106"/>
  <c r="DW199" i="106"/>
  <c r="DW200" i="106"/>
  <c r="DW202" i="106"/>
  <c r="DW204" i="106"/>
  <c r="DW206" i="106"/>
  <c r="DW208" i="106"/>
  <c r="DW210" i="106"/>
  <c r="DW212" i="106"/>
  <c r="DW214" i="106"/>
  <c r="DW216" i="106"/>
  <c r="DW218" i="106"/>
  <c r="DW220" i="106"/>
  <c r="DW222" i="106"/>
  <c r="DW224" i="106"/>
  <c r="DW226" i="106"/>
  <c r="DW228" i="106"/>
  <c r="DW230" i="106"/>
  <c r="DW232" i="106"/>
  <c r="DW234" i="106"/>
  <c r="DW236" i="106"/>
  <c r="DW10" i="106"/>
  <c r="DW12" i="106"/>
  <c r="DW14" i="106"/>
  <c r="DW16" i="106"/>
  <c r="DW18" i="106"/>
  <c r="DW20" i="106"/>
  <c r="DW24" i="106"/>
  <c r="DW27" i="106"/>
  <c r="DW28" i="106"/>
  <c r="DW30" i="106"/>
  <c r="DW33" i="106"/>
  <c r="DW34" i="106"/>
  <c r="DW36" i="106"/>
  <c r="DW38" i="106"/>
  <c r="DW40" i="106"/>
  <c r="DW42" i="106"/>
  <c r="DW44" i="106"/>
  <c r="DW46" i="106"/>
  <c r="DW48" i="106"/>
  <c r="DW50" i="106"/>
  <c r="DW52" i="106"/>
  <c r="DW54" i="106"/>
  <c r="DW56" i="106"/>
  <c r="DW58" i="106"/>
  <c r="DW60" i="106"/>
  <c r="DW62" i="106"/>
  <c r="DW64" i="106"/>
  <c r="DW66" i="106"/>
  <c r="DW68" i="106"/>
  <c r="DW69" i="106"/>
  <c r="DW71" i="106"/>
  <c r="DW73" i="106"/>
  <c r="DW74" i="106"/>
  <c r="DW76" i="106"/>
  <c r="DW78" i="106"/>
  <c r="DW80" i="106"/>
  <c r="DW82" i="106"/>
  <c r="DW84" i="106"/>
  <c r="DW86" i="106"/>
  <c r="DW88" i="106"/>
  <c r="DW90" i="106"/>
  <c r="DW92" i="106"/>
  <c r="DW94" i="106"/>
  <c r="DW96" i="106"/>
  <c r="DW98" i="106"/>
  <c r="DW100" i="106"/>
  <c r="DW102" i="106"/>
  <c r="DW104" i="106"/>
  <c r="DW106" i="106"/>
  <c r="DW108" i="106"/>
  <c r="DW110" i="106"/>
  <c r="DW112" i="106"/>
  <c r="DW114" i="106"/>
  <c r="DW116" i="106"/>
  <c r="DW118" i="106"/>
  <c r="DW120" i="106"/>
  <c r="DW122" i="106"/>
  <c r="DW124" i="106"/>
  <c r="DW126" i="106"/>
  <c r="DW128" i="106"/>
  <c r="DW130" i="106"/>
  <c r="DW132" i="106"/>
  <c r="DW134" i="106"/>
  <c r="DW136" i="106"/>
  <c r="DW138" i="106"/>
  <c r="DW140" i="106"/>
  <c r="DW142" i="106"/>
  <c r="DW144" i="106"/>
  <c r="DW146" i="106"/>
  <c r="DW148" i="106"/>
  <c r="DW151" i="106"/>
  <c r="DW153" i="106"/>
  <c r="DW155" i="106"/>
  <c r="DW157" i="106"/>
  <c r="DW159" i="106"/>
  <c r="DW161" i="106"/>
  <c r="DW163" i="106"/>
  <c r="DW165" i="106"/>
  <c r="DW168" i="106"/>
  <c r="DW170" i="106"/>
  <c r="DW173" i="106"/>
  <c r="DW175" i="106"/>
  <c r="DW177" i="106"/>
  <c r="DW179" i="106"/>
  <c r="DW181" i="106"/>
  <c r="DW183" i="106"/>
  <c r="DW185" i="106"/>
  <c r="DW187" i="106"/>
  <c r="DW189" i="106"/>
  <c r="DW192" i="106"/>
  <c r="DW194" i="106"/>
  <c r="DW196" i="106"/>
  <c r="DW198" i="106"/>
  <c r="DW201" i="106"/>
  <c r="DW203" i="106"/>
  <c r="DW205" i="106"/>
  <c r="DW207" i="106"/>
  <c r="DW209" i="106"/>
  <c r="DW211" i="106"/>
  <c r="DW213" i="106"/>
  <c r="DW215" i="106"/>
  <c r="DW217" i="106"/>
  <c r="DW219" i="106"/>
  <c r="DW221" i="106"/>
  <c r="DW223" i="106"/>
  <c r="DW225" i="106"/>
  <c r="DW227" i="106"/>
  <c r="DW229" i="106"/>
  <c r="DW231" i="106"/>
  <c r="DW233" i="106"/>
  <c r="DW235" i="106"/>
  <c r="DW238" i="106"/>
  <c r="DW167" i="106" l="1"/>
  <c r="C27" i="107" l="1"/>
  <c r="D38" i="107" l="1"/>
  <c r="C37" i="107"/>
  <c r="D23" i="107"/>
  <c r="D15" i="107"/>
  <c r="D17" i="107"/>
  <c r="D18" i="107"/>
  <c r="C19" i="107"/>
  <c r="D20" i="107"/>
  <c r="D21" i="107"/>
  <c r="D25" i="107"/>
  <c r="CT235" i="106"/>
  <c r="CT234" i="106"/>
  <c r="CT233" i="106"/>
  <c r="CT232" i="106"/>
  <c r="CT231" i="106"/>
  <c r="CT230" i="106"/>
  <c r="CT229" i="106"/>
  <c r="CT228" i="106"/>
  <c r="CT227" i="106"/>
  <c r="CT226" i="106"/>
  <c r="CT225" i="106"/>
  <c r="CT224" i="106"/>
  <c r="CT223" i="106"/>
  <c r="CT222" i="106"/>
  <c r="CT221" i="106"/>
  <c r="CT220" i="106"/>
  <c r="CT219" i="106"/>
  <c r="CT218" i="106"/>
  <c r="CT217" i="106"/>
  <c r="CT216" i="106"/>
  <c r="CT215" i="106"/>
  <c r="CT214" i="106"/>
  <c r="CT213" i="106"/>
  <c r="CT212" i="106"/>
  <c r="CT211" i="106"/>
  <c r="CT210" i="106"/>
  <c r="CT209" i="106"/>
  <c r="CT208" i="106"/>
  <c r="CT207" i="106"/>
  <c r="CT206" i="106"/>
  <c r="CT204" i="106"/>
  <c r="CT203" i="106"/>
  <c r="CT202" i="106"/>
  <c r="CT201" i="106"/>
  <c r="CT200" i="106"/>
  <c r="CT199" i="106"/>
  <c r="CT198" i="106"/>
  <c r="CT197" i="106"/>
  <c r="CT196" i="106"/>
  <c r="CT195" i="106"/>
  <c r="CT194" i="106"/>
  <c r="CT193" i="106"/>
  <c r="CT192" i="106"/>
  <c r="CT191" i="106"/>
  <c r="CT190" i="106"/>
  <c r="CT189" i="106"/>
  <c r="CT188" i="106"/>
  <c r="CT187" i="106"/>
  <c r="CT186" i="106"/>
  <c r="CT185" i="106"/>
  <c r="CT184" i="106"/>
  <c r="CT183" i="106"/>
  <c r="CT182" i="106"/>
  <c r="CT181" i="106"/>
  <c r="CT180" i="106"/>
  <c r="CT179" i="106"/>
  <c r="CT178" i="106"/>
  <c r="CT177" i="106"/>
  <c r="CT176" i="106"/>
  <c r="CT175" i="106"/>
  <c r="CT174" i="106"/>
  <c r="CT173" i="106"/>
  <c r="CT172" i="106"/>
  <c r="CT170" i="106"/>
  <c r="CT169" i="106"/>
  <c r="CT168" i="106"/>
  <c r="CT167" i="106"/>
  <c r="CT166" i="106"/>
  <c r="CT165" i="106"/>
  <c r="CT164" i="106"/>
  <c r="CT163" i="106"/>
  <c r="CT162" i="106"/>
  <c r="CT161" i="106"/>
  <c r="CT160" i="106"/>
  <c r="CT159" i="106"/>
  <c r="CT158" i="106"/>
  <c r="CT157" i="106"/>
  <c r="CT156" i="106"/>
  <c r="CT155" i="106"/>
  <c r="CT154" i="106"/>
  <c r="CT153" i="106"/>
  <c r="CT152" i="106"/>
  <c r="CT151" i="106"/>
  <c r="CT150" i="106"/>
  <c r="CT149" i="106"/>
  <c r="CT148" i="106"/>
  <c r="CT147" i="106"/>
  <c r="CT146" i="106"/>
  <c r="CT145" i="106"/>
  <c r="CT144" i="106"/>
  <c r="CT143" i="106"/>
  <c r="CT142" i="106"/>
  <c r="CT141" i="106"/>
  <c r="CT140" i="106"/>
  <c r="CT139" i="106"/>
  <c r="CT138" i="106"/>
  <c r="CT137" i="106"/>
  <c r="CT136" i="106"/>
  <c r="CT135" i="106"/>
  <c r="CT134" i="106"/>
  <c r="CT133" i="106"/>
  <c r="CT132" i="106"/>
  <c r="CT131" i="106"/>
  <c r="CT130" i="106"/>
  <c r="CT129" i="106"/>
  <c r="CT128" i="106"/>
  <c r="CT127" i="106"/>
  <c r="CT126" i="106"/>
  <c r="CT125" i="106"/>
  <c r="CT124" i="106"/>
  <c r="CT123" i="106"/>
  <c r="CT122" i="106"/>
  <c r="CT121" i="106"/>
  <c r="CT120" i="106"/>
  <c r="CT119" i="106"/>
  <c r="CT118" i="106"/>
  <c r="CT117" i="106"/>
  <c r="CT116" i="106"/>
  <c r="CT115" i="106"/>
  <c r="CT114" i="106"/>
  <c r="CT113" i="106"/>
  <c r="CT112" i="106"/>
  <c r="CT111" i="106"/>
  <c r="CT110" i="106"/>
  <c r="CT109" i="106"/>
  <c r="CT108" i="106"/>
  <c r="CT107" i="106"/>
  <c r="CT106" i="106"/>
  <c r="CT105" i="106"/>
  <c r="CT104" i="106"/>
  <c r="CT103" i="106"/>
  <c r="CT102" i="106"/>
  <c r="CT101" i="106"/>
  <c r="CT100" i="106"/>
  <c r="CT99" i="106"/>
  <c r="CT98" i="106"/>
  <c r="CT97" i="106"/>
  <c r="CT96" i="106"/>
  <c r="CT95" i="106"/>
  <c r="CT94" i="106"/>
  <c r="CT93" i="106"/>
  <c r="CT92" i="106"/>
  <c r="CT91" i="106"/>
  <c r="CT90" i="106"/>
  <c r="CT89" i="106"/>
  <c r="CT88" i="106"/>
  <c r="CT87" i="106"/>
  <c r="CT86" i="106"/>
  <c r="CT85" i="106"/>
  <c r="CT84" i="106"/>
  <c r="CT83" i="106"/>
  <c r="CT82" i="106"/>
  <c r="CT81" i="106"/>
  <c r="CT80" i="106"/>
  <c r="CT79" i="106"/>
  <c r="CT78" i="106"/>
  <c r="CT77" i="106"/>
  <c r="CT76" i="106"/>
  <c r="CT75" i="106"/>
  <c r="CT74" i="106"/>
  <c r="CT73" i="106"/>
  <c r="CT72" i="106"/>
  <c r="CT71" i="106"/>
  <c r="CT70" i="106"/>
  <c r="CT69" i="106"/>
  <c r="CT68" i="106"/>
  <c r="CT67" i="106"/>
  <c r="CT66" i="106"/>
  <c r="CT65" i="106"/>
  <c r="CT64" i="106"/>
  <c r="CT63" i="106"/>
  <c r="CT62" i="106"/>
  <c r="CT61" i="106"/>
  <c r="CT60" i="106"/>
  <c r="CT59" i="106"/>
  <c r="CT58" i="106"/>
  <c r="CT57" i="106"/>
  <c r="CT56" i="106"/>
  <c r="CT55" i="106"/>
  <c r="CT54" i="106"/>
  <c r="CT53" i="106"/>
  <c r="CT52" i="106"/>
  <c r="CT51" i="106"/>
  <c r="CT50" i="106"/>
  <c r="CT49" i="106"/>
  <c r="CT48" i="106"/>
  <c r="CT47" i="106"/>
  <c r="CT46" i="106"/>
  <c r="CT45" i="106"/>
  <c r="CT44" i="106"/>
  <c r="CT43" i="106"/>
  <c r="CT42" i="106"/>
  <c r="CT41" i="106"/>
  <c r="CT40" i="106"/>
  <c r="CT39" i="106"/>
  <c r="CT38" i="106"/>
  <c r="CT37" i="106"/>
  <c r="CT36" i="106"/>
  <c r="CT35" i="106"/>
  <c r="CT34" i="106"/>
  <c r="CT33" i="106"/>
  <c r="CT32" i="106"/>
  <c r="CT31" i="106"/>
  <c r="CT30" i="106"/>
  <c r="CT29" i="106"/>
  <c r="CT28" i="106"/>
  <c r="CT27" i="106"/>
  <c r="CT26" i="106"/>
  <c r="CT25" i="106"/>
  <c r="CT24" i="106"/>
  <c r="CT23" i="106"/>
  <c r="CT22" i="106"/>
  <c r="CT20" i="106"/>
  <c r="CT19" i="106"/>
  <c r="CT18" i="106"/>
  <c r="CT17" i="106"/>
  <c r="CT16" i="106"/>
  <c r="CT15" i="106"/>
  <c r="CT14" i="106"/>
  <c r="CT13" i="106"/>
  <c r="CT12" i="106"/>
  <c r="CT11" i="106"/>
  <c r="CT10" i="106"/>
  <c r="CT9" i="106"/>
  <c r="CQ236" i="106"/>
  <c r="CQ235" i="106"/>
  <c r="CQ234" i="106"/>
  <c r="CQ233" i="106"/>
  <c r="CQ232" i="106"/>
  <c r="CQ231" i="106"/>
  <c r="CQ230" i="106"/>
  <c r="CQ229" i="106"/>
  <c r="CQ228" i="106"/>
  <c r="CQ227" i="106"/>
  <c r="CQ226" i="106"/>
  <c r="CQ225" i="106"/>
  <c r="CQ224" i="106"/>
  <c r="CQ223" i="106"/>
  <c r="CQ222" i="106"/>
  <c r="CQ221" i="106"/>
  <c r="CQ220" i="106"/>
  <c r="CQ219" i="106"/>
  <c r="CQ218" i="106"/>
  <c r="CQ217" i="106"/>
  <c r="CQ216" i="106"/>
  <c r="CQ215" i="106"/>
  <c r="CQ214" i="106"/>
  <c r="CQ213" i="106"/>
  <c r="CQ212" i="106"/>
  <c r="CQ211" i="106"/>
  <c r="CQ210" i="106"/>
  <c r="CQ209" i="106"/>
  <c r="CQ208" i="106"/>
  <c r="CQ207" i="106"/>
  <c r="CQ206" i="106"/>
  <c r="CQ204" i="106"/>
  <c r="CQ203" i="106"/>
  <c r="CQ202" i="106"/>
  <c r="CQ201" i="106"/>
  <c r="CQ199" i="106"/>
  <c r="CQ198" i="106"/>
  <c r="CQ197" i="106"/>
  <c r="CQ196" i="106"/>
  <c r="CQ195" i="106"/>
  <c r="CQ194" i="106"/>
  <c r="CQ193" i="106"/>
  <c r="CQ192" i="106"/>
  <c r="CQ191" i="106"/>
  <c r="CQ190" i="106"/>
  <c r="CQ189" i="106"/>
  <c r="CQ188" i="106"/>
  <c r="CQ187" i="106"/>
  <c r="CQ186" i="106"/>
  <c r="CQ185" i="106"/>
  <c r="CQ184" i="106"/>
  <c r="CQ183" i="106"/>
  <c r="CQ182" i="106"/>
  <c r="CQ181" i="106"/>
  <c r="CQ180" i="106"/>
  <c r="CQ179" i="106"/>
  <c r="CQ178" i="106"/>
  <c r="CQ177" i="106"/>
  <c r="CQ176" i="106"/>
  <c r="CQ175" i="106"/>
  <c r="CQ174" i="106"/>
  <c r="CQ173" i="106"/>
  <c r="CQ172" i="106"/>
  <c r="CQ170" i="106"/>
  <c r="CQ169" i="106"/>
  <c r="CQ168" i="106"/>
  <c r="CQ167" i="106"/>
  <c r="CQ166" i="106"/>
  <c r="CQ165" i="106"/>
  <c r="CQ164" i="106"/>
  <c r="CQ163" i="106"/>
  <c r="CQ162" i="106"/>
  <c r="CQ161" i="106"/>
  <c r="CQ160" i="106"/>
  <c r="CQ159" i="106"/>
  <c r="CQ158" i="106"/>
  <c r="CQ157" i="106"/>
  <c r="CQ156" i="106"/>
  <c r="CQ155" i="106"/>
  <c r="CQ154" i="106"/>
  <c r="CQ153" i="106"/>
  <c r="CQ152" i="106"/>
  <c r="CQ150" i="106"/>
  <c r="CQ149" i="106"/>
  <c r="CQ148" i="106"/>
  <c r="CQ147" i="106"/>
  <c r="CQ146" i="106"/>
  <c r="CQ145" i="106"/>
  <c r="CQ144" i="106"/>
  <c r="CQ143" i="106"/>
  <c r="CQ142" i="106"/>
  <c r="CQ141" i="106"/>
  <c r="CQ140" i="106"/>
  <c r="CQ139" i="106"/>
  <c r="CQ138" i="106"/>
  <c r="CQ137" i="106"/>
  <c r="CQ136" i="106"/>
  <c r="CQ135" i="106"/>
  <c r="CQ134" i="106"/>
  <c r="CQ133" i="106"/>
  <c r="CQ132" i="106"/>
  <c r="CQ131" i="106"/>
  <c r="CQ130" i="106"/>
  <c r="CQ129" i="106"/>
  <c r="CQ128" i="106"/>
  <c r="CQ127" i="106"/>
  <c r="CQ126" i="106"/>
  <c r="CQ125" i="106"/>
  <c r="CQ124" i="106"/>
  <c r="CQ123" i="106"/>
  <c r="CQ122" i="106"/>
  <c r="CQ121" i="106"/>
  <c r="CQ120" i="106"/>
  <c r="CQ119" i="106"/>
  <c r="CQ118" i="106"/>
  <c r="CQ117" i="106"/>
  <c r="CQ116" i="106"/>
  <c r="CQ115" i="106"/>
  <c r="CQ114" i="106"/>
  <c r="CQ113" i="106"/>
  <c r="CQ112" i="106"/>
  <c r="CQ111" i="106"/>
  <c r="CQ110" i="106"/>
  <c r="CQ109" i="106"/>
  <c r="CQ108" i="106"/>
  <c r="CQ107" i="106"/>
  <c r="CQ106" i="106"/>
  <c r="CQ105" i="106"/>
  <c r="CQ104" i="106"/>
  <c r="CQ103" i="106"/>
  <c r="CQ102" i="106"/>
  <c r="CQ101" i="106"/>
  <c r="CQ100" i="106"/>
  <c r="CQ99" i="106"/>
  <c r="CQ98" i="106"/>
  <c r="CQ97" i="106"/>
  <c r="CQ96" i="106"/>
  <c r="CQ95" i="106"/>
  <c r="CQ94" i="106"/>
  <c r="CQ93" i="106"/>
  <c r="CQ92" i="106"/>
  <c r="CQ91" i="106"/>
  <c r="CQ90" i="106"/>
  <c r="CQ89" i="106"/>
  <c r="CQ88" i="106"/>
  <c r="CQ87" i="106"/>
  <c r="CQ86" i="106"/>
  <c r="CQ85" i="106"/>
  <c r="CQ84" i="106"/>
  <c r="CQ83" i="106"/>
  <c r="CQ82" i="106"/>
  <c r="CQ81" i="106"/>
  <c r="CQ80" i="106"/>
  <c r="CQ79" i="106"/>
  <c r="CQ78" i="106"/>
  <c r="CQ77" i="106"/>
  <c r="CQ76" i="106"/>
  <c r="CQ75" i="106"/>
  <c r="CQ74" i="106"/>
  <c r="CQ73" i="106"/>
  <c r="CQ72" i="106"/>
  <c r="CQ71" i="106"/>
  <c r="CQ70" i="106"/>
  <c r="CQ69" i="106"/>
  <c r="CQ68" i="106"/>
  <c r="CQ67" i="106"/>
  <c r="CQ66" i="106"/>
  <c r="CQ65" i="106"/>
  <c r="CQ64" i="106"/>
  <c r="CQ63" i="106"/>
  <c r="CQ62" i="106"/>
  <c r="CQ61" i="106"/>
  <c r="CQ60" i="106"/>
  <c r="CQ59" i="106"/>
  <c r="CQ58" i="106"/>
  <c r="CQ57" i="106"/>
  <c r="CQ56" i="106"/>
  <c r="CQ55" i="106"/>
  <c r="CQ54" i="106"/>
  <c r="CQ53" i="106"/>
  <c r="CQ52" i="106"/>
  <c r="CQ51" i="106"/>
  <c r="CQ50" i="106"/>
  <c r="CQ49" i="106"/>
  <c r="CQ48" i="106"/>
  <c r="CQ47" i="106"/>
  <c r="CQ46" i="106"/>
  <c r="CQ45" i="106"/>
  <c r="CQ44" i="106"/>
  <c r="CQ43" i="106"/>
  <c r="CQ42" i="106"/>
  <c r="CQ41" i="106"/>
  <c r="CQ40" i="106"/>
  <c r="CQ39" i="106"/>
  <c r="CQ38" i="106"/>
  <c r="CQ37" i="106"/>
  <c r="CQ36" i="106"/>
  <c r="CQ35" i="106"/>
  <c r="CQ34" i="106"/>
  <c r="CQ33" i="106"/>
  <c r="CQ32" i="106"/>
  <c r="CQ31" i="106"/>
  <c r="CQ30" i="106"/>
  <c r="CQ29" i="106"/>
  <c r="CQ28" i="106"/>
  <c r="CQ26" i="106"/>
  <c r="CQ25" i="106"/>
  <c r="CQ24" i="106"/>
  <c r="CQ23" i="106"/>
  <c r="CQ22" i="106"/>
  <c r="CQ20" i="106"/>
  <c r="CQ19" i="106"/>
  <c r="CQ18" i="106"/>
  <c r="CQ17" i="106"/>
  <c r="CQ16" i="106"/>
  <c r="CQ15" i="106"/>
  <c r="CQ14" i="106"/>
  <c r="CQ13" i="106"/>
  <c r="CQ12" i="106"/>
  <c r="CQ11" i="106"/>
  <c r="CQ10" i="106"/>
  <c r="CQ9" i="106"/>
  <c r="AU232" i="106"/>
  <c r="AU214" i="106"/>
  <c r="AU206" i="106"/>
  <c r="AU201" i="106"/>
  <c r="AU148" i="106"/>
  <c r="AU147" i="106"/>
  <c r="AU123" i="106"/>
  <c r="AU111" i="106"/>
  <c r="AU108" i="106"/>
  <c r="AU93" i="106"/>
  <c r="AU92" i="106"/>
  <c r="AU90" i="106"/>
  <c r="AU89" i="106"/>
  <c r="AU88" i="106"/>
  <c r="AU87" i="106"/>
  <c r="AU85" i="106"/>
  <c r="AU81" i="106"/>
  <c r="AU69" i="106"/>
  <c r="AU55" i="106"/>
  <c r="AU49" i="106"/>
  <c r="AU48" i="106"/>
  <c r="AU35" i="106"/>
  <c r="AU12" i="106"/>
  <c r="AU9" i="106"/>
  <c r="D16" i="107"/>
  <c r="K236" i="106"/>
  <c r="K230" i="106"/>
  <c r="K229" i="106"/>
  <c r="K228" i="106"/>
  <c r="K227" i="106"/>
  <c r="K226" i="106"/>
  <c r="K225" i="106"/>
  <c r="K224" i="106"/>
  <c r="K223" i="106"/>
  <c r="K222" i="106"/>
  <c r="K221" i="106"/>
  <c r="K220" i="106"/>
  <c r="K219" i="106"/>
  <c r="K218" i="106"/>
  <c r="K217" i="106"/>
  <c r="K216" i="106"/>
  <c r="K215" i="106"/>
  <c r="K214" i="106"/>
  <c r="K213" i="106"/>
  <c r="K212" i="106"/>
  <c r="K211" i="106"/>
  <c r="K210" i="106"/>
  <c r="K209" i="106"/>
  <c r="K208" i="106"/>
  <c r="K207" i="106"/>
  <c r="K206" i="106"/>
  <c r="K204" i="106"/>
  <c r="K203" i="106"/>
  <c r="K202" i="106"/>
  <c r="K201" i="106"/>
  <c r="K199" i="106"/>
  <c r="K198" i="106"/>
  <c r="K197" i="106"/>
  <c r="K196" i="106"/>
  <c r="K195" i="106"/>
  <c r="K194" i="106"/>
  <c r="K193" i="106"/>
  <c r="K192" i="106"/>
  <c r="K191" i="106"/>
  <c r="K190" i="106"/>
  <c r="K189" i="106"/>
  <c r="K188" i="106"/>
  <c r="K187" i="106"/>
  <c r="K186" i="106"/>
  <c r="K185" i="106"/>
  <c r="K184" i="106"/>
  <c r="K183" i="106"/>
  <c r="K182" i="106"/>
  <c r="K181" i="106"/>
  <c r="K180" i="106"/>
  <c r="K179" i="106"/>
  <c r="K178" i="106"/>
  <c r="K177" i="106"/>
  <c r="K176" i="106"/>
  <c r="K175" i="106"/>
  <c r="K174" i="106"/>
  <c r="K173" i="106"/>
  <c r="K172" i="106"/>
  <c r="K170" i="106"/>
  <c r="K169" i="106"/>
  <c r="K168" i="106"/>
  <c r="K167" i="106"/>
  <c r="K166" i="106"/>
  <c r="K165" i="106"/>
  <c r="K164" i="106"/>
  <c r="K163" i="106"/>
  <c r="K162" i="106"/>
  <c r="K161" i="106"/>
  <c r="K160" i="106"/>
  <c r="K159" i="106"/>
  <c r="K158" i="106"/>
  <c r="K157" i="106"/>
  <c r="K156" i="106"/>
  <c r="K155" i="106"/>
  <c r="K154" i="106"/>
  <c r="K153" i="106"/>
  <c r="K152" i="106"/>
  <c r="K150" i="106"/>
  <c r="K149" i="106"/>
  <c r="K148" i="106"/>
  <c r="K147" i="106"/>
  <c r="K146" i="106"/>
  <c r="K145" i="106"/>
  <c r="K144" i="106"/>
  <c r="K143" i="106"/>
  <c r="K142" i="106"/>
  <c r="K141" i="106"/>
  <c r="K140" i="106"/>
  <c r="K139" i="106"/>
  <c r="K138" i="106"/>
  <c r="K137" i="106"/>
  <c r="K136" i="106"/>
  <c r="K135" i="106"/>
  <c r="K134" i="106"/>
  <c r="K133" i="106"/>
  <c r="K132" i="106"/>
  <c r="K131" i="106"/>
  <c r="K130" i="106"/>
  <c r="K129" i="106"/>
  <c r="K128" i="106"/>
  <c r="K127" i="106"/>
  <c r="K126" i="106"/>
  <c r="K125" i="106"/>
  <c r="K124" i="106"/>
  <c r="K123" i="106"/>
  <c r="K122" i="106"/>
  <c r="K121" i="106"/>
  <c r="K120" i="106"/>
  <c r="K119" i="106"/>
  <c r="K118" i="106"/>
  <c r="K117" i="106"/>
  <c r="K116" i="106"/>
  <c r="K115" i="106"/>
  <c r="K114" i="106"/>
  <c r="K113" i="106"/>
  <c r="K112" i="106"/>
  <c r="K111" i="106"/>
  <c r="K110" i="106"/>
  <c r="S235" i="106"/>
  <c r="S234" i="106"/>
  <c r="S233" i="106"/>
  <c r="S232" i="106"/>
  <c r="S231" i="106"/>
  <c r="S230" i="106"/>
  <c r="S229" i="106"/>
  <c r="S228" i="106"/>
  <c r="S227" i="106"/>
  <c r="S226" i="106"/>
  <c r="S225" i="106"/>
  <c r="S224" i="106"/>
  <c r="S222" i="106"/>
  <c r="S221" i="106"/>
  <c r="S220" i="106"/>
  <c r="S219" i="106"/>
  <c r="S218" i="106"/>
  <c r="S217" i="106"/>
  <c r="S216" i="106"/>
  <c r="S215" i="106"/>
  <c r="S214" i="106"/>
  <c r="S213" i="106"/>
  <c r="S212" i="106"/>
  <c r="S211" i="106"/>
  <c r="S210" i="106"/>
  <c r="S209" i="106"/>
  <c r="S208" i="106"/>
  <c r="S207" i="106"/>
  <c r="S206" i="106"/>
  <c r="S204" i="106"/>
  <c r="S203" i="106"/>
  <c r="S202" i="106"/>
  <c r="S201" i="106"/>
  <c r="S199" i="106"/>
  <c r="S195" i="106"/>
  <c r="S194" i="106"/>
  <c r="S192" i="106"/>
  <c r="S191" i="106"/>
  <c r="S190" i="106"/>
  <c r="S189" i="106"/>
  <c r="S188" i="106"/>
  <c r="S187" i="106"/>
  <c r="S186" i="106"/>
  <c r="S185" i="106"/>
  <c r="S184" i="106"/>
  <c r="S183" i="106"/>
  <c r="S182" i="106"/>
  <c r="S181" i="106"/>
  <c r="S180" i="106"/>
  <c r="S179" i="106"/>
  <c r="S178" i="106"/>
  <c r="S177" i="106"/>
  <c r="S176" i="106"/>
  <c r="S175" i="106"/>
  <c r="S174" i="106"/>
  <c r="S172" i="106"/>
  <c r="S170" i="106"/>
  <c r="S169" i="106"/>
  <c r="S168" i="106"/>
  <c r="S167" i="106"/>
  <c r="S166" i="106"/>
  <c r="S165" i="106"/>
  <c r="S164" i="106"/>
  <c r="S163" i="106"/>
  <c r="S162" i="106"/>
  <c r="S161" i="106"/>
  <c r="S160" i="106"/>
  <c r="S159" i="106"/>
  <c r="S158" i="106"/>
  <c r="S157" i="106"/>
  <c r="S156" i="106"/>
  <c r="S153" i="106"/>
  <c r="S152" i="106"/>
  <c r="S148" i="106"/>
  <c r="S147" i="106"/>
  <c r="S146" i="106"/>
  <c r="S145" i="106"/>
  <c r="S144" i="106"/>
  <c r="S143" i="106"/>
  <c r="S142" i="106"/>
  <c r="S141" i="106"/>
  <c r="S140" i="106"/>
  <c r="S139" i="106"/>
  <c r="S138" i="106"/>
  <c r="S137" i="106"/>
  <c r="S136" i="106"/>
  <c r="S135" i="106"/>
  <c r="S134" i="106"/>
  <c r="S133" i="106"/>
  <c r="S132" i="106"/>
  <c r="S131" i="106"/>
  <c r="S130" i="106"/>
  <c r="S129" i="106"/>
  <c r="S128" i="106"/>
  <c r="S127" i="106"/>
  <c r="S126" i="106"/>
  <c r="S125" i="106"/>
  <c r="S124" i="106"/>
  <c r="S123" i="106"/>
  <c r="S122" i="106"/>
  <c r="S121" i="106"/>
  <c r="S120" i="106"/>
  <c r="AA235" i="106"/>
  <c r="AA234" i="106"/>
  <c r="AA233" i="106"/>
  <c r="AA232" i="106"/>
  <c r="AA230" i="106"/>
  <c r="AA229" i="106"/>
  <c r="AA228" i="106"/>
  <c r="AA227" i="106"/>
  <c r="AA226" i="106"/>
  <c r="AA225" i="106"/>
  <c r="AA224" i="106"/>
  <c r="AA223" i="106"/>
  <c r="AA222" i="106"/>
  <c r="AA221" i="106"/>
  <c r="AA219" i="106"/>
  <c r="AA218" i="106"/>
  <c r="AA217" i="106"/>
  <c r="AA216" i="106"/>
  <c r="AA215" i="106"/>
  <c r="AA214" i="106"/>
  <c r="AA213" i="106"/>
  <c r="AA212" i="106"/>
  <c r="AA211" i="106"/>
  <c r="AA210" i="106"/>
  <c r="AA209" i="106"/>
  <c r="AA208" i="106"/>
  <c r="AA207" i="106"/>
  <c r="AA206" i="106"/>
  <c r="AA204" i="106"/>
  <c r="AA203" i="106"/>
  <c r="AA202" i="106"/>
  <c r="AA201" i="106"/>
  <c r="AA195" i="106"/>
  <c r="AA194" i="106"/>
  <c r="AA190" i="106"/>
  <c r="AA189" i="106"/>
  <c r="AA188" i="106"/>
  <c r="AA187" i="106"/>
  <c r="AA186" i="106"/>
  <c r="AA185" i="106"/>
  <c r="AA184" i="106"/>
  <c r="AA183" i="106"/>
  <c r="AA182" i="106"/>
  <c r="AA181" i="106"/>
  <c r="AA180" i="106"/>
  <c r="AA179" i="106"/>
  <c r="AA178" i="106"/>
  <c r="AA177" i="106"/>
  <c r="AA176" i="106"/>
  <c r="AA175" i="106"/>
  <c r="AA174" i="106"/>
  <c r="AA148" i="106"/>
  <c r="AA147" i="106"/>
  <c r="AA145" i="106"/>
  <c r="AA143" i="106"/>
  <c r="AA142" i="106"/>
  <c r="AA141" i="106"/>
  <c r="AA140" i="106"/>
  <c r="AA139" i="106"/>
  <c r="AA136" i="106"/>
  <c r="AA134" i="106"/>
  <c r="AA130" i="106"/>
  <c r="AA129" i="106"/>
  <c r="AA126" i="106"/>
  <c r="AA125" i="106"/>
  <c r="AA124" i="106"/>
  <c r="AA123" i="106"/>
  <c r="AA122" i="106"/>
  <c r="AA121" i="106"/>
  <c r="AA120" i="106"/>
  <c r="AA119" i="106"/>
  <c r="AA118" i="106"/>
  <c r="AA117" i="106"/>
  <c r="AA116" i="106"/>
  <c r="AA115" i="106"/>
  <c r="AA114" i="106"/>
  <c r="AA113" i="106"/>
  <c r="AA112" i="106"/>
  <c r="AA111" i="106"/>
  <c r="AA110" i="106"/>
  <c r="AA109" i="106"/>
  <c r="AA108" i="106"/>
  <c r="AA107" i="106"/>
  <c r="AA106" i="106"/>
  <c r="AA105" i="106"/>
  <c r="AA104" i="106"/>
  <c r="AA103" i="106"/>
  <c r="AA102" i="106"/>
  <c r="AA101" i="106"/>
  <c r="AA100" i="106"/>
  <c r="AA99" i="106"/>
  <c r="AA98" i="106"/>
  <c r="AA97" i="106"/>
  <c r="AA96" i="106"/>
  <c r="AA95" i="106"/>
  <c r="AA94" i="106"/>
  <c r="AA93" i="106"/>
  <c r="AA92" i="106"/>
  <c r="AA91" i="106"/>
  <c r="AA90" i="106"/>
  <c r="AA89" i="106"/>
  <c r="AA88" i="106"/>
  <c r="AA87" i="106"/>
  <c r="AA86" i="106"/>
  <c r="AA85" i="106"/>
  <c r="AA84" i="106"/>
  <c r="AA83" i="106"/>
  <c r="AA82" i="106"/>
  <c r="AA81" i="106"/>
  <c r="AA80" i="106"/>
  <c r="AA79" i="106"/>
  <c r="AA78" i="106"/>
  <c r="AA77" i="106"/>
  <c r="AA76" i="106"/>
  <c r="AA75" i="106"/>
  <c r="AA74" i="106"/>
  <c r="AA73" i="106"/>
  <c r="AA72" i="106"/>
  <c r="AA71" i="106"/>
  <c r="AA70" i="106"/>
  <c r="AA69" i="106"/>
  <c r="AA68" i="106"/>
  <c r="AA66" i="106"/>
  <c r="AA65" i="106"/>
  <c r="AA64" i="106"/>
  <c r="AA63" i="106"/>
  <c r="AA62" i="106"/>
  <c r="AA61" i="106"/>
  <c r="AA60" i="106"/>
  <c r="AA59" i="106"/>
  <c r="AA56" i="106"/>
  <c r="AA55" i="106"/>
  <c r="AA54" i="106"/>
  <c r="AA53" i="106"/>
  <c r="AA52" i="106"/>
  <c r="AA51" i="106"/>
  <c r="AA50" i="106"/>
  <c r="AA49" i="106"/>
  <c r="AA48" i="106"/>
  <c r="AA47" i="106"/>
  <c r="AA46" i="106"/>
  <c r="AA45" i="106"/>
  <c r="AA44" i="106"/>
  <c r="AA43" i="106"/>
  <c r="AA42" i="106"/>
  <c r="AA41" i="106"/>
  <c r="AA40" i="106"/>
  <c r="AA39" i="106"/>
  <c r="AA38" i="106"/>
  <c r="AA37" i="106"/>
  <c r="AA36" i="106"/>
  <c r="AA35" i="106"/>
  <c r="AA34" i="106"/>
  <c r="AA33" i="106"/>
  <c r="AA32" i="106"/>
  <c r="AA31" i="106"/>
  <c r="AA30" i="106"/>
  <c r="AA29" i="106"/>
  <c r="AA28" i="106"/>
  <c r="AA20" i="106"/>
  <c r="AA19" i="106"/>
  <c r="AA18" i="106"/>
  <c r="AA17" i="106"/>
  <c r="AA15" i="106"/>
  <c r="AA14" i="106"/>
  <c r="AA13" i="106"/>
  <c r="AA12" i="106"/>
  <c r="AA11" i="106"/>
  <c r="AA10" i="106"/>
  <c r="AA9" i="106"/>
  <c r="AA238" i="106" l="1"/>
  <c r="D19" i="107"/>
  <c r="AP238" i="106"/>
  <c r="CQ238" i="106"/>
  <c r="D37" i="107"/>
  <c r="CT238" i="106"/>
  <c r="C38" i="107"/>
  <c r="AU238" i="106"/>
  <c r="D24" i="107"/>
  <c r="BG238" i="106"/>
  <c r="C29" i="107" s="1"/>
  <c r="D27" i="107"/>
  <c r="AA205" i="106"/>
  <c r="S205" i="106"/>
  <c r="K205" i="106"/>
  <c r="CQ205" i="106"/>
  <c r="CT205" i="106"/>
  <c r="Z9" i="106"/>
  <c r="Z11" i="106"/>
  <c r="Z13" i="106"/>
  <c r="Z15" i="106"/>
  <c r="Z17" i="106"/>
  <c r="Z19" i="106"/>
  <c r="Z22" i="106"/>
  <c r="Z23" i="106"/>
  <c r="Z25" i="106"/>
  <c r="Z26" i="106"/>
  <c r="Z29" i="106"/>
  <c r="Z31" i="106"/>
  <c r="Z32" i="106"/>
  <c r="Z35" i="106"/>
  <c r="Z37" i="106"/>
  <c r="Z39" i="106"/>
  <c r="Z41" i="106"/>
  <c r="Z43" i="106"/>
  <c r="Z45" i="106"/>
  <c r="Z47" i="106"/>
  <c r="Z49" i="106"/>
  <c r="Z51" i="106"/>
  <c r="Z53" i="106"/>
  <c r="Z55" i="106"/>
  <c r="Z59" i="106"/>
  <c r="Z61" i="106"/>
  <c r="Z63" i="106"/>
  <c r="Z65" i="106"/>
  <c r="Z67" i="106"/>
  <c r="Z70" i="106"/>
  <c r="Z72" i="106"/>
  <c r="Z75" i="106"/>
  <c r="Z77" i="106"/>
  <c r="Z79" i="106"/>
  <c r="Z81" i="106"/>
  <c r="Z83" i="106"/>
  <c r="Z85" i="106"/>
  <c r="Z87" i="106"/>
  <c r="Z89" i="106"/>
  <c r="Z91" i="106"/>
  <c r="Z93" i="106"/>
  <c r="Z95" i="106"/>
  <c r="Z97" i="106"/>
  <c r="Z99" i="106"/>
  <c r="Z101" i="106"/>
  <c r="Z103" i="106"/>
  <c r="Z105" i="106"/>
  <c r="Z107" i="106"/>
  <c r="Z109" i="106"/>
  <c r="Z111" i="106"/>
  <c r="Z113" i="106"/>
  <c r="Z115" i="106"/>
  <c r="Z117" i="106"/>
  <c r="Z119" i="106"/>
  <c r="Z121" i="106"/>
  <c r="Z123" i="106"/>
  <c r="Z125" i="106"/>
  <c r="Z127" i="106"/>
  <c r="Z129" i="106"/>
  <c r="Z131" i="106"/>
  <c r="Z133" i="106"/>
  <c r="Z135" i="106"/>
  <c r="Z137" i="106"/>
  <c r="Z139" i="106"/>
  <c r="Z141" i="106"/>
  <c r="Z143" i="106"/>
  <c r="Z145" i="106"/>
  <c r="Z147" i="106"/>
  <c r="Z149" i="106"/>
  <c r="Z150" i="106"/>
  <c r="Z152" i="106"/>
  <c r="Z154" i="106"/>
  <c r="Z156" i="106"/>
  <c r="Z158" i="106"/>
  <c r="Z160" i="106"/>
  <c r="Z162" i="106"/>
  <c r="Z164" i="106"/>
  <c r="Z166" i="106"/>
  <c r="Z168" i="106"/>
  <c r="Z170" i="106"/>
  <c r="Z173" i="106"/>
  <c r="Z175" i="106"/>
  <c r="Z177" i="106"/>
  <c r="Z179" i="106"/>
  <c r="Z181" i="106"/>
  <c r="Z183" i="106"/>
  <c r="Z185" i="106"/>
  <c r="Z187" i="106"/>
  <c r="Z189" i="106"/>
  <c r="Z192" i="106"/>
  <c r="Z194" i="106"/>
  <c r="Z196" i="106"/>
  <c r="Z198" i="106"/>
  <c r="Z201" i="106"/>
  <c r="Z203" i="106"/>
  <c r="Z205" i="106"/>
  <c r="Z207" i="106"/>
  <c r="Z209" i="106"/>
  <c r="Z211" i="106"/>
  <c r="Z213" i="106"/>
  <c r="Z215" i="106"/>
  <c r="Z217" i="106"/>
  <c r="Z219" i="106"/>
  <c r="Z221" i="106"/>
  <c r="Z223" i="106"/>
  <c r="Z225" i="106"/>
  <c r="Z227" i="106"/>
  <c r="Z229" i="106"/>
  <c r="Z231" i="106"/>
  <c r="Z233" i="106"/>
  <c r="Z235" i="106"/>
  <c r="Z238" i="106"/>
  <c r="R120" i="106"/>
  <c r="R122" i="106"/>
  <c r="R124" i="106"/>
  <c r="R126" i="106"/>
  <c r="R128" i="106"/>
  <c r="R130" i="106"/>
  <c r="R132" i="106"/>
  <c r="R134" i="106"/>
  <c r="R136" i="106"/>
  <c r="R138" i="106"/>
  <c r="R140" i="106"/>
  <c r="R142" i="106"/>
  <c r="R144" i="106"/>
  <c r="R146" i="106"/>
  <c r="R148" i="106"/>
  <c r="R151" i="106"/>
  <c r="R153" i="106"/>
  <c r="R155" i="106"/>
  <c r="R157" i="106"/>
  <c r="R159" i="106"/>
  <c r="R161" i="106"/>
  <c r="R163" i="106"/>
  <c r="R165" i="106"/>
  <c r="R167" i="106"/>
  <c r="R169" i="106"/>
  <c r="R172" i="106"/>
  <c r="R174" i="106"/>
  <c r="R176" i="106"/>
  <c r="R178" i="106"/>
  <c r="R180" i="106"/>
  <c r="R182" i="106"/>
  <c r="R184" i="106"/>
  <c r="R186" i="106"/>
  <c r="R188" i="106"/>
  <c r="R190" i="106"/>
  <c r="R191" i="106"/>
  <c r="R193" i="106"/>
  <c r="R195" i="106"/>
  <c r="R197" i="106"/>
  <c r="R199" i="106"/>
  <c r="R200" i="106"/>
  <c r="R202" i="106"/>
  <c r="R204" i="106"/>
  <c r="R206" i="106"/>
  <c r="R208" i="106"/>
  <c r="R210" i="106"/>
  <c r="R212" i="106"/>
  <c r="R214" i="106"/>
  <c r="R216" i="106"/>
  <c r="R218" i="106"/>
  <c r="R220" i="106"/>
  <c r="R222" i="106"/>
  <c r="R224" i="106"/>
  <c r="R226" i="106"/>
  <c r="R228" i="106"/>
  <c r="R230" i="106"/>
  <c r="R232" i="106"/>
  <c r="R234" i="106"/>
  <c r="R236" i="106"/>
  <c r="J111" i="106"/>
  <c r="J113" i="106"/>
  <c r="J115" i="106"/>
  <c r="J117" i="106"/>
  <c r="J119" i="106"/>
  <c r="J121" i="106"/>
  <c r="J123" i="106"/>
  <c r="J125" i="106"/>
  <c r="J127" i="106"/>
  <c r="J129" i="106"/>
  <c r="J131" i="106"/>
  <c r="J133" i="106"/>
  <c r="J135" i="106"/>
  <c r="J137" i="106"/>
  <c r="J139" i="106"/>
  <c r="J141" i="106"/>
  <c r="J143" i="106"/>
  <c r="J145" i="106"/>
  <c r="J147" i="106"/>
  <c r="J149" i="106"/>
  <c r="J150" i="106"/>
  <c r="J152" i="106"/>
  <c r="J154" i="106"/>
  <c r="J156" i="106"/>
  <c r="J158" i="106"/>
  <c r="J160" i="106"/>
  <c r="J162" i="106"/>
  <c r="J164" i="106"/>
  <c r="J166" i="106"/>
  <c r="J168" i="106"/>
  <c r="J170" i="106"/>
  <c r="J173" i="106"/>
  <c r="J175" i="106"/>
  <c r="J177" i="106"/>
  <c r="J179" i="106"/>
  <c r="J181" i="106"/>
  <c r="J183" i="106"/>
  <c r="J185" i="106"/>
  <c r="J187" i="106"/>
  <c r="J189" i="106"/>
  <c r="J192" i="106"/>
  <c r="J194" i="106"/>
  <c r="J196" i="106"/>
  <c r="J198" i="106"/>
  <c r="J201" i="106"/>
  <c r="J203" i="106"/>
  <c r="J205" i="106"/>
  <c r="J207" i="106"/>
  <c r="J209" i="106"/>
  <c r="J211" i="106"/>
  <c r="J213" i="106"/>
  <c r="J215" i="106"/>
  <c r="J217" i="106"/>
  <c r="J219" i="106"/>
  <c r="J221" i="106"/>
  <c r="J223" i="106"/>
  <c r="J225" i="106"/>
  <c r="J227" i="106"/>
  <c r="J229" i="106"/>
  <c r="Z10" i="106"/>
  <c r="Z12" i="106"/>
  <c r="Z14" i="106"/>
  <c r="Z16" i="106"/>
  <c r="Z18" i="106"/>
  <c r="Z20" i="106"/>
  <c r="Z24" i="106"/>
  <c r="Z27" i="106"/>
  <c r="Z28" i="106"/>
  <c r="Z30" i="106"/>
  <c r="Z33" i="106"/>
  <c r="Z34" i="106"/>
  <c r="Z36" i="106"/>
  <c r="Z38" i="106"/>
  <c r="Z40" i="106"/>
  <c r="Z42" i="106"/>
  <c r="Z44" i="106"/>
  <c r="Z46" i="106"/>
  <c r="Z48" i="106"/>
  <c r="Z50" i="106"/>
  <c r="Z52" i="106"/>
  <c r="Z54" i="106"/>
  <c r="Z56" i="106"/>
  <c r="Z60" i="106"/>
  <c r="Z62" i="106"/>
  <c r="Z64" i="106"/>
  <c r="Z66" i="106"/>
  <c r="Z68" i="106"/>
  <c r="Z69" i="106"/>
  <c r="Z71" i="106"/>
  <c r="Z73" i="106"/>
  <c r="Z74" i="106"/>
  <c r="Z76" i="106"/>
  <c r="Z78" i="106"/>
  <c r="Z80" i="106"/>
  <c r="Z82" i="106"/>
  <c r="Z84" i="106"/>
  <c r="Z86" i="106"/>
  <c r="Z88" i="106"/>
  <c r="Z90" i="106"/>
  <c r="Z92" i="106"/>
  <c r="Z94" i="106"/>
  <c r="Z96" i="106"/>
  <c r="Z98" i="106"/>
  <c r="Z100" i="106"/>
  <c r="Z102" i="106"/>
  <c r="Z104" i="106"/>
  <c r="Z106" i="106"/>
  <c r="Z108" i="106"/>
  <c r="Z110" i="106"/>
  <c r="Z112" i="106"/>
  <c r="Z114" i="106"/>
  <c r="Z116" i="106"/>
  <c r="Z118" i="106"/>
  <c r="Z120" i="106"/>
  <c r="Z122" i="106"/>
  <c r="Z124" i="106"/>
  <c r="Z126" i="106"/>
  <c r="Z128" i="106"/>
  <c r="Z130" i="106"/>
  <c r="Z132" i="106"/>
  <c r="Z134" i="106"/>
  <c r="Z136" i="106"/>
  <c r="Z138" i="106"/>
  <c r="Z140" i="106"/>
  <c r="Z142" i="106"/>
  <c r="Z144" i="106"/>
  <c r="Z146" i="106"/>
  <c r="Z148" i="106"/>
  <c r="Z151" i="106"/>
  <c r="Z153" i="106"/>
  <c r="Z155" i="106"/>
  <c r="Z157" i="106"/>
  <c r="Z159" i="106"/>
  <c r="Z161" i="106"/>
  <c r="Z163" i="106"/>
  <c r="Z165" i="106"/>
  <c r="Z167" i="106"/>
  <c r="Z169" i="106"/>
  <c r="Z172" i="106"/>
  <c r="Z174" i="106"/>
  <c r="Z176" i="106"/>
  <c r="Z178" i="106"/>
  <c r="Z180" i="106"/>
  <c r="Z182" i="106"/>
  <c r="Z184" i="106"/>
  <c r="Z186" i="106"/>
  <c r="Z188" i="106"/>
  <c r="Z190" i="106"/>
  <c r="Z191" i="106"/>
  <c r="Z193" i="106"/>
  <c r="Z195" i="106"/>
  <c r="Z197" i="106"/>
  <c r="Z199" i="106"/>
  <c r="Z200" i="106"/>
  <c r="Z202" i="106"/>
  <c r="Z204" i="106"/>
  <c r="Z206" i="106"/>
  <c r="Z208" i="106"/>
  <c r="Z210" i="106"/>
  <c r="Z212" i="106"/>
  <c r="Z214" i="106"/>
  <c r="Z216" i="106"/>
  <c r="Z218" i="106"/>
  <c r="Z220" i="106"/>
  <c r="Z222" i="106"/>
  <c r="Z224" i="106"/>
  <c r="Z226" i="106"/>
  <c r="Z228" i="106"/>
  <c r="Z230" i="106"/>
  <c r="Z232" i="106"/>
  <c r="Z234" i="106"/>
  <c r="Z236" i="106"/>
  <c r="R121" i="106"/>
  <c r="R123" i="106"/>
  <c r="R125" i="106"/>
  <c r="R127" i="106"/>
  <c r="R129" i="106"/>
  <c r="R131" i="106"/>
  <c r="R133" i="106"/>
  <c r="R135" i="106"/>
  <c r="R137" i="106"/>
  <c r="R139" i="106"/>
  <c r="R141" i="106"/>
  <c r="R143" i="106"/>
  <c r="R145" i="106"/>
  <c r="R147" i="106"/>
  <c r="R149" i="106"/>
  <c r="R150" i="106"/>
  <c r="R152" i="106"/>
  <c r="R154" i="106"/>
  <c r="R156" i="106"/>
  <c r="R158" i="106"/>
  <c r="R160" i="106"/>
  <c r="R162" i="106"/>
  <c r="R164" i="106"/>
  <c r="R166" i="106"/>
  <c r="R168" i="106"/>
  <c r="R170" i="106"/>
  <c r="R173" i="106"/>
  <c r="R175" i="106"/>
  <c r="R177" i="106"/>
  <c r="R179" i="106"/>
  <c r="R181" i="106"/>
  <c r="R183" i="106"/>
  <c r="R185" i="106"/>
  <c r="R187" i="106"/>
  <c r="R189" i="106"/>
  <c r="R192" i="106"/>
  <c r="R194" i="106"/>
  <c r="R196" i="106"/>
  <c r="R198" i="106"/>
  <c r="R201" i="106"/>
  <c r="R203" i="106"/>
  <c r="R205" i="106"/>
  <c r="R207" i="106"/>
  <c r="R209" i="106"/>
  <c r="R211" i="106"/>
  <c r="R213" i="106"/>
  <c r="R215" i="106"/>
  <c r="R217" i="106"/>
  <c r="R219" i="106"/>
  <c r="R221" i="106"/>
  <c r="R223" i="106"/>
  <c r="R225" i="106"/>
  <c r="R227" i="106"/>
  <c r="R229" i="106"/>
  <c r="R231" i="106"/>
  <c r="R233" i="106"/>
  <c r="R235" i="106"/>
  <c r="J110" i="106"/>
  <c r="J112" i="106"/>
  <c r="J114" i="106"/>
  <c r="J116" i="106"/>
  <c r="J118" i="106"/>
  <c r="J120" i="106"/>
  <c r="J122" i="106"/>
  <c r="J124" i="106"/>
  <c r="J126" i="106"/>
  <c r="J128" i="106"/>
  <c r="J130" i="106"/>
  <c r="J132" i="106"/>
  <c r="J134" i="106"/>
  <c r="J136" i="106"/>
  <c r="J138" i="106"/>
  <c r="J140" i="106"/>
  <c r="J142" i="106"/>
  <c r="J144" i="106"/>
  <c r="J146" i="106"/>
  <c r="J148" i="106"/>
  <c r="J151" i="106"/>
  <c r="J153" i="106"/>
  <c r="J155" i="106"/>
  <c r="J157" i="106"/>
  <c r="J159" i="106"/>
  <c r="J161" i="106"/>
  <c r="J163" i="106"/>
  <c r="J165" i="106"/>
  <c r="J167" i="106"/>
  <c r="J169" i="106"/>
  <c r="J172" i="106"/>
  <c r="J174" i="106"/>
  <c r="J176" i="106"/>
  <c r="J178" i="106"/>
  <c r="J180" i="106"/>
  <c r="J182" i="106"/>
  <c r="J184" i="106"/>
  <c r="J186" i="106"/>
  <c r="J188" i="106"/>
  <c r="J190" i="106"/>
  <c r="J191" i="106"/>
  <c r="J193" i="106"/>
  <c r="J195" i="106"/>
  <c r="J197" i="106"/>
  <c r="J199" i="106"/>
  <c r="J200" i="106"/>
  <c r="J202" i="106"/>
  <c r="J204" i="106"/>
  <c r="J206" i="106"/>
  <c r="J208" i="106"/>
  <c r="J210" i="106"/>
  <c r="J212" i="106"/>
  <c r="J214" i="106"/>
  <c r="J216" i="106"/>
  <c r="J218" i="106"/>
  <c r="J220" i="106"/>
  <c r="J222" i="106"/>
  <c r="J224" i="106"/>
  <c r="J226" i="106"/>
  <c r="J228" i="106"/>
  <c r="J230" i="106"/>
  <c r="J236" i="106"/>
  <c r="AQ238" i="106"/>
  <c r="C24" i="107" s="1"/>
  <c r="CP9" i="106"/>
  <c r="CP10" i="106"/>
  <c r="CP11" i="106"/>
  <c r="CP12" i="106"/>
  <c r="CP13" i="106"/>
  <c r="CP14" i="106"/>
  <c r="CP15" i="106"/>
  <c r="CP16" i="106"/>
  <c r="CP17" i="106"/>
  <c r="CP18" i="106"/>
  <c r="CP19" i="106"/>
  <c r="CP20" i="106"/>
  <c r="CP22" i="106"/>
  <c r="CP23" i="106"/>
  <c r="CP24" i="106"/>
  <c r="CP25" i="106"/>
  <c r="CP26" i="106"/>
  <c r="CP27" i="106"/>
  <c r="CP28" i="106"/>
  <c r="CP29" i="106"/>
  <c r="CP30" i="106"/>
  <c r="CP31" i="106"/>
  <c r="CP32" i="106"/>
  <c r="CP33" i="106"/>
  <c r="CP34" i="106"/>
  <c r="CP35" i="106"/>
  <c r="CP36" i="106"/>
  <c r="CP37" i="106"/>
  <c r="CP38" i="106"/>
  <c r="CP39" i="106"/>
  <c r="CP40" i="106"/>
  <c r="CP41" i="106"/>
  <c r="CP42" i="106"/>
  <c r="CP43" i="106"/>
  <c r="CP44" i="106"/>
  <c r="CP45" i="106"/>
  <c r="CP46" i="106"/>
  <c r="CP47" i="106"/>
  <c r="CP48" i="106"/>
  <c r="CP49" i="106"/>
  <c r="CP50" i="106"/>
  <c r="CP51" i="106"/>
  <c r="CP52" i="106"/>
  <c r="CP53" i="106"/>
  <c r="CP54" i="106"/>
  <c r="CP55" i="106"/>
  <c r="CP56" i="106"/>
  <c r="CP57" i="106"/>
  <c r="CP58" i="106"/>
  <c r="CP59" i="106"/>
  <c r="CP60" i="106"/>
  <c r="CP61" i="106"/>
  <c r="CP62" i="106"/>
  <c r="CP63" i="106"/>
  <c r="CP64" i="106"/>
  <c r="CP65" i="106"/>
  <c r="CP66" i="106"/>
  <c r="CP67" i="106"/>
  <c r="CP68" i="106"/>
  <c r="CP69" i="106"/>
  <c r="CP70" i="106"/>
  <c r="CP71" i="106"/>
  <c r="CP72" i="106"/>
  <c r="CP73" i="106"/>
  <c r="CP74" i="106"/>
  <c r="CP75" i="106"/>
  <c r="CP76" i="106"/>
  <c r="CP77" i="106"/>
  <c r="CP78" i="106"/>
  <c r="CP79" i="106"/>
  <c r="CP80" i="106"/>
  <c r="CP81" i="106"/>
  <c r="CP82" i="106"/>
  <c r="CP83" i="106"/>
  <c r="CP84" i="106"/>
  <c r="CP85" i="106"/>
  <c r="CP86" i="106"/>
  <c r="CP87" i="106"/>
  <c r="CP88" i="106"/>
  <c r="CP89" i="106"/>
  <c r="CP90" i="106"/>
  <c r="CP91" i="106"/>
  <c r="CP92" i="106"/>
  <c r="CP93" i="106"/>
  <c r="CP94" i="106"/>
  <c r="CP95" i="106"/>
  <c r="CP96" i="106"/>
  <c r="CP97" i="106"/>
  <c r="CP98" i="106"/>
  <c r="CP99" i="106"/>
  <c r="CP100" i="106"/>
  <c r="CP101" i="106"/>
  <c r="CP102" i="106"/>
  <c r="CP103" i="106"/>
  <c r="CP104" i="106"/>
  <c r="CP105" i="106"/>
  <c r="CP106" i="106"/>
  <c r="CP107" i="106"/>
  <c r="CP108" i="106"/>
  <c r="CP109" i="106"/>
  <c r="CP110" i="106"/>
  <c r="CP111" i="106"/>
  <c r="CP112" i="106"/>
  <c r="CP113" i="106"/>
  <c r="CP114" i="106"/>
  <c r="CP115" i="106"/>
  <c r="CP116" i="106"/>
  <c r="CP117" i="106"/>
  <c r="CP118" i="106"/>
  <c r="CP119" i="106"/>
  <c r="CP120" i="106"/>
  <c r="CP121" i="106"/>
  <c r="CP122" i="106"/>
  <c r="CP123" i="106"/>
  <c r="CP124" i="106"/>
  <c r="CP125" i="106"/>
  <c r="CP126" i="106"/>
  <c r="CP127" i="106"/>
  <c r="CP128" i="106"/>
  <c r="CP129" i="106"/>
  <c r="CP130" i="106"/>
  <c r="CP131" i="106"/>
  <c r="CP132" i="106"/>
  <c r="CP133" i="106"/>
  <c r="CP134" i="106"/>
  <c r="CP135" i="106"/>
  <c r="CP136" i="106"/>
  <c r="CP137" i="106"/>
  <c r="CP138" i="106"/>
  <c r="CP139" i="106"/>
  <c r="CP140" i="106"/>
  <c r="CP141" i="106"/>
  <c r="CP142" i="106"/>
  <c r="CP143" i="106"/>
  <c r="CP144" i="106"/>
  <c r="CP145" i="106"/>
  <c r="CP146" i="106"/>
  <c r="CP147" i="106"/>
  <c r="CP148" i="106"/>
  <c r="CP149" i="106"/>
  <c r="CP150" i="106"/>
  <c r="CP151" i="106"/>
  <c r="CP152" i="106"/>
  <c r="CP153" i="106"/>
  <c r="CP154" i="106"/>
  <c r="CP155" i="106"/>
  <c r="CP156" i="106"/>
  <c r="CP157" i="106"/>
  <c r="CP158" i="106"/>
  <c r="CP159" i="106"/>
  <c r="CP160" i="106"/>
  <c r="CP161" i="106"/>
  <c r="CP162" i="106"/>
  <c r="CP163" i="106"/>
  <c r="CP164" i="106"/>
  <c r="CP165" i="106"/>
  <c r="CP166" i="106"/>
  <c r="CP167" i="106"/>
  <c r="CP168" i="106"/>
  <c r="CP169" i="106"/>
  <c r="CP170" i="106"/>
  <c r="CP172" i="106"/>
  <c r="CP173" i="106"/>
  <c r="CP174" i="106"/>
  <c r="CP175" i="106"/>
  <c r="CP176" i="106"/>
  <c r="CP177" i="106"/>
  <c r="CP178" i="106"/>
  <c r="CP179" i="106"/>
  <c r="CP180" i="106"/>
  <c r="CP181" i="106"/>
  <c r="CP182" i="106"/>
  <c r="CP183" i="106"/>
  <c r="CP184" i="106"/>
  <c r="CP185" i="106"/>
  <c r="CP186" i="106"/>
  <c r="CP187" i="106"/>
  <c r="CP188" i="106"/>
  <c r="CP189" i="106"/>
  <c r="CP190" i="106"/>
  <c r="CP191" i="106"/>
  <c r="CP192" i="106"/>
  <c r="CP193" i="106"/>
  <c r="CP194" i="106"/>
  <c r="CP195" i="106"/>
  <c r="CP196" i="106"/>
  <c r="CP197" i="106"/>
  <c r="CP198" i="106"/>
  <c r="CP199" i="106"/>
  <c r="CP200" i="106"/>
  <c r="CP201" i="106"/>
  <c r="CP202" i="106"/>
  <c r="CP203" i="106"/>
  <c r="CP204" i="106"/>
  <c r="CP205" i="106"/>
  <c r="CP206" i="106"/>
  <c r="CP207" i="106"/>
  <c r="CP208" i="106"/>
  <c r="CP209" i="106"/>
  <c r="CP210" i="106"/>
  <c r="CP211" i="106"/>
  <c r="CP212" i="106"/>
  <c r="CP213" i="106"/>
  <c r="CP214" i="106"/>
  <c r="CP215" i="106"/>
  <c r="CP216" i="106"/>
  <c r="CP217" i="106"/>
  <c r="CP218" i="106"/>
  <c r="CP219" i="106"/>
  <c r="CP220" i="106"/>
  <c r="CP221" i="106"/>
  <c r="CP222" i="106"/>
  <c r="CP223" i="106"/>
  <c r="CP224" i="106"/>
  <c r="CP225" i="106"/>
  <c r="CP226" i="106"/>
  <c r="CP227" i="106"/>
  <c r="CP228" i="106"/>
  <c r="CP229" i="106"/>
  <c r="CP230" i="106"/>
  <c r="CP231" i="106"/>
  <c r="CP232" i="106"/>
  <c r="CP233" i="106"/>
  <c r="CP234" i="106"/>
  <c r="CP235" i="106"/>
  <c r="CP236" i="106"/>
  <c r="CP238" i="106"/>
  <c r="CU9" i="106"/>
  <c r="CU10" i="106"/>
  <c r="CU11" i="106"/>
  <c r="CU12" i="106"/>
  <c r="CU13" i="106"/>
  <c r="CU14" i="106"/>
  <c r="CU15" i="106"/>
  <c r="CU16" i="106"/>
  <c r="CU17" i="106"/>
  <c r="CU18" i="106"/>
  <c r="CU19" i="106"/>
  <c r="CU20" i="106"/>
  <c r="CU22" i="106"/>
  <c r="CU23" i="106"/>
  <c r="CU24" i="106"/>
  <c r="CU25" i="106"/>
  <c r="CU26" i="106"/>
  <c r="CU28" i="106"/>
  <c r="CU29" i="106"/>
  <c r="CU30" i="106"/>
  <c r="CU31" i="106"/>
  <c r="CU32" i="106"/>
  <c r="CU33" i="106"/>
  <c r="CU34" i="106"/>
  <c r="CU35" i="106"/>
  <c r="CU36" i="106"/>
  <c r="CU37" i="106"/>
  <c r="CU38" i="106"/>
  <c r="CU39" i="106"/>
  <c r="CU40" i="106"/>
  <c r="CU41" i="106"/>
  <c r="CU42" i="106"/>
  <c r="CU43" i="106"/>
  <c r="CU44" i="106"/>
  <c r="CU45" i="106"/>
  <c r="CU46" i="106"/>
  <c r="CU47" i="106"/>
  <c r="CU48" i="106"/>
  <c r="CU49" i="106"/>
  <c r="CU50" i="106"/>
  <c r="CU51" i="106"/>
  <c r="CU52" i="106"/>
  <c r="CU53" i="106"/>
  <c r="CU54" i="106"/>
  <c r="CU55" i="106"/>
  <c r="CU57" i="106"/>
  <c r="CU58" i="106"/>
  <c r="CU59" i="106"/>
  <c r="CU60" i="106"/>
  <c r="CU61" i="106"/>
  <c r="CU62" i="106"/>
  <c r="CU63" i="106"/>
  <c r="CU64" i="106"/>
  <c r="CU65" i="106"/>
  <c r="CU66" i="106"/>
  <c r="CU67" i="106"/>
  <c r="CU68" i="106"/>
  <c r="CU69" i="106"/>
  <c r="CU70" i="106"/>
  <c r="CU71" i="106"/>
  <c r="CU72" i="106"/>
  <c r="CU73" i="106"/>
  <c r="CU74" i="106"/>
  <c r="CU75" i="106"/>
  <c r="CU76" i="106"/>
  <c r="CU77" i="106"/>
  <c r="CU78" i="106"/>
  <c r="CU79" i="106"/>
  <c r="CU80" i="106"/>
  <c r="CU81" i="106"/>
  <c r="CU82" i="106"/>
  <c r="CU83" i="106"/>
  <c r="CU84" i="106"/>
  <c r="CU85" i="106"/>
  <c r="CU86" i="106"/>
  <c r="CU87" i="106"/>
  <c r="CU88" i="106"/>
  <c r="CU89" i="106"/>
  <c r="CU90" i="106"/>
  <c r="CU91" i="106"/>
  <c r="CU92" i="106"/>
  <c r="CU93" i="106"/>
  <c r="CU94" i="106"/>
  <c r="CU95" i="106"/>
  <c r="CU96" i="106"/>
  <c r="CU97" i="106"/>
  <c r="CU98" i="106"/>
  <c r="CU99" i="106"/>
  <c r="CU100" i="106"/>
  <c r="CU101" i="106"/>
  <c r="CU102" i="106"/>
  <c r="CU103" i="106"/>
  <c r="CU104" i="106"/>
  <c r="CU105" i="106"/>
  <c r="CU106" i="106"/>
  <c r="CU107" i="106"/>
  <c r="CU108" i="106"/>
  <c r="CU109" i="106"/>
  <c r="CU110" i="106"/>
  <c r="CU111" i="106"/>
  <c r="CU112" i="106"/>
  <c r="CU113" i="106"/>
  <c r="CU114" i="106"/>
  <c r="CU115" i="106"/>
  <c r="CU116" i="106"/>
  <c r="CU117" i="106"/>
  <c r="CU118" i="106"/>
  <c r="CU119" i="106"/>
  <c r="CU120" i="106"/>
  <c r="CU121" i="106"/>
  <c r="CU122" i="106"/>
  <c r="CU123" i="106"/>
  <c r="CU124" i="106"/>
  <c r="CU125" i="106"/>
  <c r="CU126" i="106"/>
  <c r="CU127" i="106"/>
  <c r="CU128" i="106"/>
  <c r="CU129" i="106"/>
  <c r="CU130" i="106"/>
  <c r="CU131" i="106"/>
  <c r="CU132" i="106"/>
  <c r="CU133" i="106"/>
  <c r="CU134" i="106"/>
  <c r="CU135" i="106"/>
  <c r="CU136" i="106"/>
  <c r="CU137" i="106"/>
  <c r="CU138" i="106"/>
  <c r="CU139" i="106"/>
  <c r="CU140" i="106"/>
  <c r="CU141" i="106"/>
  <c r="CU142" i="106"/>
  <c r="CU143" i="106"/>
  <c r="CU144" i="106"/>
  <c r="CU145" i="106"/>
  <c r="CU146" i="106"/>
  <c r="CU147" i="106"/>
  <c r="CU148" i="106"/>
  <c r="CU149" i="106"/>
  <c r="CU150" i="106"/>
  <c r="CU152" i="106"/>
  <c r="CU153" i="106"/>
  <c r="CU154" i="106"/>
  <c r="CU155" i="106"/>
  <c r="CU156" i="106"/>
  <c r="CU157" i="106"/>
  <c r="CU158" i="106"/>
  <c r="CU159" i="106"/>
  <c r="CU160" i="106"/>
  <c r="CU161" i="106"/>
  <c r="CU162" i="106"/>
  <c r="CU163" i="106"/>
  <c r="CU164" i="106"/>
  <c r="CU165" i="106"/>
  <c r="CU166" i="106"/>
  <c r="CU167" i="106"/>
  <c r="CU168" i="106"/>
  <c r="CU169" i="106"/>
  <c r="CU170" i="106"/>
  <c r="CU172" i="106"/>
  <c r="CU173" i="106"/>
  <c r="CU174" i="106"/>
  <c r="CU175" i="106"/>
  <c r="CU176" i="106"/>
  <c r="CU177" i="106"/>
  <c r="CU178" i="106"/>
  <c r="CU179" i="106"/>
  <c r="CU180" i="106"/>
  <c r="CU181" i="106"/>
  <c r="CU182" i="106"/>
  <c r="CU183" i="106"/>
  <c r="CU184" i="106"/>
  <c r="CU185" i="106"/>
  <c r="CU186" i="106"/>
  <c r="CU187" i="106"/>
  <c r="CU188" i="106"/>
  <c r="CU189" i="106"/>
  <c r="CU190" i="106"/>
  <c r="CU191" i="106"/>
  <c r="CU192" i="106"/>
  <c r="CU193" i="106"/>
  <c r="CU194" i="106"/>
  <c r="CU195" i="106"/>
  <c r="CU196" i="106"/>
  <c r="CU197" i="106"/>
  <c r="CU198" i="106"/>
  <c r="CU199" i="106"/>
  <c r="CU201" i="106"/>
  <c r="CU202" i="106"/>
  <c r="CU203" i="106"/>
  <c r="CU204" i="106"/>
  <c r="CU205" i="106"/>
  <c r="CU206" i="106"/>
  <c r="CU207" i="106"/>
  <c r="CU208" i="106"/>
  <c r="CU209" i="106"/>
  <c r="CU210" i="106"/>
  <c r="CU211" i="106"/>
  <c r="CU212" i="106"/>
  <c r="CU213" i="106"/>
  <c r="CU214" i="106"/>
  <c r="CU215" i="106"/>
  <c r="CU216" i="106"/>
  <c r="CU217" i="106"/>
  <c r="CU218" i="106"/>
  <c r="CU219" i="106"/>
  <c r="CU220" i="106"/>
  <c r="CU221" i="106"/>
  <c r="CU222" i="106"/>
  <c r="CU223" i="106"/>
  <c r="CU224" i="106"/>
  <c r="CU225" i="106"/>
  <c r="CU226" i="106"/>
  <c r="CU227" i="106"/>
  <c r="CU228" i="106"/>
  <c r="CU229" i="106"/>
  <c r="CU230" i="106"/>
  <c r="CU231" i="106"/>
  <c r="CU232" i="106"/>
  <c r="CU233" i="106"/>
  <c r="CU234" i="106"/>
  <c r="CU235" i="106"/>
  <c r="CU238" i="106"/>
  <c r="BF238" i="106"/>
  <c r="AS239" i="106"/>
  <c r="Y239" i="106"/>
  <c r="M239" i="106"/>
  <c r="AC239" i="106"/>
  <c r="CO239" i="106"/>
  <c r="I239" i="106"/>
  <c r="AH56" i="106" l="1"/>
  <c r="AH55" i="106"/>
  <c r="AH44" i="106"/>
  <c r="AH42" i="106"/>
  <c r="AH27" i="106"/>
  <c r="AH23" i="106"/>
  <c r="AH20" i="106"/>
  <c r="AL200" i="106"/>
  <c r="AL151" i="106"/>
  <c r="BR236" i="106"/>
  <c r="BR200" i="106"/>
  <c r="BR197" i="106"/>
  <c r="BR193" i="106"/>
  <c r="BR155" i="106"/>
  <c r="BR151" i="106"/>
  <c r="BR58" i="106"/>
  <c r="BR27" i="106"/>
  <c r="BR16" i="106"/>
  <c r="CD200" i="106"/>
  <c r="CD151" i="106"/>
  <c r="CD27" i="106"/>
  <c r="DF200" i="106"/>
  <c r="DF151" i="106"/>
  <c r="DF27" i="106"/>
  <c r="BR223" i="106"/>
  <c r="BR198" i="106"/>
  <c r="BR196" i="106"/>
  <c r="BR173" i="106"/>
  <c r="BR154" i="106"/>
  <c r="BR150" i="106"/>
  <c r="BR149" i="106"/>
  <c r="BV236" i="106"/>
  <c r="BV212" i="106"/>
  <c r="BV200" i="106"/>
  <c r="BV197" i="106"/>
  <c r="BV195" i="106"/>
  <c r="BV193" i="106"/>
  <c r="BV155" i="106"/>
  <c r="BV151" i="106"/>
  <c r="BV118" i="106"/>
  <c r="BV58" i="106"/>
  <c r="BV27" i="106"/>
  <c r="BV24" i="106"/>
  <c r="BV16" i="106"/>
  <c r="AP227" i="106"/>
  <c r="AP224" i="106"/>
  <c r="AP223" i="106"/>
  <c r="AP222" i="106"/>
  <c r="AP220" i="106"/>
  <c r="AP219" i="106"/>
  <c r="AP218" i="106"/>
  <c r="AP217" i="106"/>
  <c r="N200" i="106"/>
  <c r="N151" i="106"/>
  <c r="V236" i="106"/>
  <c r="V223" i="106"/>
  <c r="V213" i="106"/>
  <c r="V212" i="106"/>
  <c r="V211" i="106"/>
  <c r="V200" i="106"/>
  <c r="V198" i="106"/>
  <c r="V197" i="106"/>
  <c r="V196" i="106"/>
  <c r="V195" i="106"/>
  <c r="V194" i="106"/>
  <c r="V193" i="106"/>
  <c r="V173" i="106"/>
  <c r="V168" i="106"/>
  <c r="V155" i="106"/>
  <c r="V154" i="106"/>
  <c r="V151" i="106"/>
  <c r="V150" i="106"/>
  <c r="V149" i="106"/>
  <c r="V119" i="106"/>
  <c r="V118" i="106"/>
  <c r="V117" i="106"/>
  <c r="V103" i="106"/>
  <c r="V101" i="106"/>
  <c r="V100" i="106"/>
  <c r="V58" i="106"/>
  <c r="V27" i="106"/>
  <c r="V26" i="106"/>
  <c r="V25" i="106"/>
  <c r="V24" i="106"/>
  <c r="V23" i="106"/>
  <c r="V16" i="106"/>
  <c r="AD27" i="106"/>
  <c r="DJ236" i="106"/>
  <c r="DJ223" i="106"/>
  <c r="DJ200" i="106"/>
  <c r="DJ197" i="106"/>
  <c r="DJ196" i="106"/>
  <c r="DJ173" i="106"/>
  <c r="DJ161" i="106"/>
  <c r="DJ158" i="106"/>
  <c r="DJ151" i="106"/>
  <c r="DJ150" i="106"/>
  <c r="DJ149" i="106"/>
  <c r="DJ27" i="106"/>
  <c r="DJ24" i="106"/>
  <c r="DJ23" i="106"/>
  <c r="DJ16" i="106"/>
  <c r="AX151" i="106"/>
  <c r="BJ200" i="106"/>
  <c r="BJ151" i="106"/>
  <c r="BJ27" i="106"/>
  <c r="BV213" i="106"/>
  <c r="BV198" i="106"/>
  <c r="BV196" i="106"/>
  <c r="BV194" i="106"/>
  <c r="BV173" i="106"/>
  <c r="BV168" i="106"/>
  <c r="BV154" i="106"/>
  <c r="BV150" i="106"/>
  <c r="BV119" i="106"/>
  <c r="BV117" i="106"/>
  <c r="BV103" i="106"/>
  <c r="BV101" i="106"/>
  <c r="BV26" i="106"/>
  <c r="BV25" i="106"/>
  <c r="BZ236" i="106"/>
  <c r="BZ220" i="106"/>
  <c r="BZ200" i="106"/>
  <c r="BZ199" i="106"/>
  <c r="BZ197" i="106"/>
  <c r="BZ193" i="106"/>
  <c r="BZ191" i="106"/>
  <c r="BZ172" i="106"/>
  <c r="BZ169" i="106"/>
  <c r="BZ165" i="106"/>
  <c r="BZ163" i="106"/>
  <c r="BZ161" i="106"/>
  <c r="BZ159" i="106"/>
  <c r="BZ157" i="106"/>
  <c r="BZ155" i="106"/>
  <c r="BZ153" i="106"/>
  <c r="BZ151" i="106"/>
  <c r="BZ146" i="106"/>
  <c r="BZ144" i="106"/>
  <c r="BZ138" i="106"/>
  <c r="BZ132" i="106"/>
  <c r="BZ128" i="106"/>
  <c r="BZ27" i="106"/>
  <c r="BZ24" i="106"/>
  <c r="BZ16" i="106"/>
  <c r="BN200" i="106"/>
  <c r="BN151" i="106"/>
  <c r="BN27" i="106"/>
  <c r="BZ231" i="106"/>
  <c r="BZ198" i="106"/>
  <c r="BZ196" i="106"/>
  <c r="BZ192" i="106"/>
  <c r="BZ173" i="106"/>
  <c r="BZ170" i="106"/>
  <c r="BZ168" i="106"/>
  <c r="BZ166" i="106"/>
  <c r="BZ164" i="106"/>
  <c r="BZ162" i="106"/>
  <c r="BZ160" i="106"/>
  <c r="BZ158" i="106"/>
  <c r="BZ156" i="106"/>
  <c r="BZ154" i="106"/>
  <c r="BZ152" i="106"/>
  <c r="BZ150" i="106"/>
  <c r="BZ149" i="106"/>
  <c r="BZ137" i="106"/>
  <c r="BZ135" i="106"/>
  <c r="BZ133" i="106"/>
  <c r="BZ131" i="106"/>
  <c r="BZ127" i="106"/>
  <c r="BZ67" i="106"/>
  <c r="BZ26" i="106"/>
  <c r="BZ25" i="106"/>
  <c r="BZ23" i="106"/>
  <c r="BZ22" i="106"/>
  <c r="CH214" i="106"/>
  <c r="CH200" i="106"/>
  <c r="CH161" i="106"/>
  <c r="CH151" i="106"/>
  <c r="CH148" i="106"/>
  <c r="CH44" i="106"/>
  <c r="CH27" i="106"/>
  <c r="AP236" i="106"/>
  <c r="AP231" i="106"/>
  <c r="AP228" i="106"/>
  <c r="AP225" i="106"/>
  <c r="AP216" i="106"/>
  <c r="AP213" i="106"/>
  <c r="AP212" i="106"/>
  <c r="AP211" i="106"/>
  <c r="AP210" i="106"/>
  <c r="AP209" i="106"/>
  <c r="AP208" i="106"/>
  <c r="AP207" i="106"/>
  <c r="AP204" i="106"/>
  <c r="AP203" i="106"/>
  <c r="AP202" i="106"/>
  <c r="AP200" i="106"/>
  <c r="AP199" i="106"/>
  <c r="AP198" i="106"/>
  <c r="AP197" i="106"/>
  <c r="AP196" i="106"/>
  <c r="AP195" i="106"/>
  <c r="AP194" i="106"/>
  <c r="AP193" i="106"/>
  <c r="AP192" i="106"/>
  <c r="AP191" i="106"/>
  <c r="AP190" i="106"/>
  <c r="AP189" i="106"/>
  <c r="AP188" i="106"/>
  <c r="AP187" i="106"/>
  <c r="AP186" i="106"/>
  <c r="AP185" i="106"/>
  <c r="AP184" i="106"/>
  <c r="AP181" i="106"/>
  <c r="AP180" i="106"/>
  <c r="AP179" i="106"/>
  <c r="AP178" i="106"/>
  <c r="AP177" i="106"/>
  <c r="AP176" i="106"/>
  <c r="AP175" i="106"/>
  <c r="AP174" i="106"/>
  <c r="AP173" i="106"/>
  <c r="AP172" i="106"/>
  <c r="AP170" i="106"/>
  <c r="AP169" i="106"/>
  <c r="AP168" i="106"/>
  <c r="AP167" i="106"/>
  <c r="AP166" i="106"/>
  <c r="AP165" i="106"/>
  <c r="AP164" i="106"/>
  <c r="AP163" i="106"/>
  <c r="AP162" i="106"/>
  <c r="AP161" i="106"/>
  <c r="AP160" i="106"/>
  <c r="AP159" i="106"/>
  <c r="AP158" i="106"/>
  <c r="AP157" i="106"/>
  <c r="AP156" i="106"/>
  <c r="AP155" i="106"/>
  <c r="AP154" i="106"/>
  <c r="AP153" i="106"/>
  <c r="AP152" i="106"/>
  <c r="AP151" i="106"/>
  <c r="AP150" i="106"/>
  <c r="AP149" i="106"/>
  <c r="AP146" i="106"/>
  <c r="AP145" i="106"/>
  <c r="AP144" i="106"/>
  <c r="AP143" i="106"/>
  <c r="AP142" i="106"/>
  <c r="AP141" i="106"/>
  <c r="AP138" i="106"/>
  <c r="AP137" i="106"/>
  <c r="AP136" i="106"/>
  <c r="AP135" i="106"/>
  <c r="AP134" i="106"/>
  <c r="AP133" i="106"/>
  <c r="AP132" i="106"/>
  <c r="AP131" i="106"/>
  <c r="AP130" i="106"/>
  <c r="AP129" i="106"/>
  <c r="AP128" i="106"/>
  <c r="AP127" i="106"/>
  <c r="AP126" i="106"/>
  <c r="AP125" i="106"/>
  <c r="AP124" i="106"/>
  <c r="AP122" i="106"/>
  <c r="AP121" i="106"/>
  <c r="AP120" i="106"/>
  <c r="AP119" i="106"/>
  <c r="AP118" i="106"/>
  <c r="AP117" i="106"/>
  <c r="AP116" i="106"/>
  <c r="AP115" i="106"/>
  <c r="AP114" i="106"/>
  <c r="AP113" i="106"/>
  <c r="AP110" i="106"/>
  <c r="AP107" i="106"/>
  <c r="AP106" i="106"/>
  <c r="AP105" i="106"/>
  <c r="AP104" i="106"/>
  <c r="AP103" i="106"/>
  <c r="AP102" i="106"/>
  <c r="AP101" i="106"/>
  <c r="AP100" i="106"/>
  <c r="AP97" i="106"/>
  <c r="AP96" i="106"/>
  <c r="AP95" i="106"/>
  <c r="AP86" i="106"/>
  <c r="AP84" i="106"/>
  <c r="AP83" i="106"/>
  <c r="AP82" i="106"/>
  <c r="AP80" i="106"/>
  <c r="AP79" i="106"/>
  <c r="AP78" i="106"/>
  <c r="AP77" i="106"/>
  <c r="AP76" i="106"/>
  <c r="AP75" i="106"/>
  <c r="AP73" i="106"/>
  <c r="AP72" i="106"/>
  <c r="AP71" i="106"/>
  <c r="AP70" i="106"/>
  <c r="AP68" i="106"/>
  <c r="AP67" i="106"/>
  <c r="AP61" i="106"/>
  <c r="AP60" i="106"/>
  <c r="AP59" i="106"/>
  <c r="AP58" i="106"/>
  <c r="AP41" i="106"/>
  <c r="AP40" i="106"/>
  <c r="AP39" i="106"/>
  <c r="AP38" i="106"/>
  <c r="AP36" i="106"/>
  <c r="AP34" i="106"/>
  <c r="AP32" i="106"/>
  <c r="AP31" i="106"/>
  <c r="AP30" i="106"/>
  <c r="AP29" i="106"/>
  <c r="AP27" i="106"/>
  <c r="AP26" i="106"/>
  <c r="AP25" i="106"/>
  <c r="AP24" i="106"/>
  <c r="AP23" i="106"/>
  <c r="AP22" i="106"/>
  <c r="AP16" i="106"/>
  <c r="J27" i="106"/>
  <c r="R58" i="106"/>
  <c r="R27" i="106"/>
  <c r="R16" i="106"/>
  <c r="AH214" i="106"/>
  <c r="AH161" i="106"/>
  <c r="AH148" i="106"/>
  <c r="AL27" i="106"/>
  <c r="DN236" i="106"/>
  <c r="DN223" i="106"/>
  <c r="DN200" i="106"/>
  <c r="DN197" i="106"/>
  <c r="DN196" i="106"/>
  <c r="DN173" i="106"/>
  <c r="DN161" i="106"/>
  <c r="DN158" i="106"/>
  <c r="DN151" i="106"/>
  <c r="DN150" i="106"/>
  <c r="DN149" i="106"/>
  <c r="DN27" i="106"/>
  <c r="DN24" i="106"/>
  <c r="DN23" i="106"/>
  <c r="DN16" i="106"/>
  <c r="N27" i="106"/>
  <c r="AD200" i="106"/>
  <c r="AD151" i="106"/>
  <c r="D29" i="107"/>
  <c r="D31" i="107"/>
  <c r="D33" i="107"/>
  <c r="C20" i="107"/>
  <c r="C25" i="107"/>
  <c r="D30" i="107"/>
  <c r="D34" i="107"/>
  <c r="D35" i="107"/>
  <c r="V238" i="106" l="1"/>
  <c r="BV238" i="106"/>
  <c r="D32" i="107"/>
  <c r="BK206" i="106"/>
  <c r="BJ206" i="106"/>
  <c r="BK208" i="106"/>
  <c r="BJ208" i="106"/>
  <c r="BK210" i="106"/>
  <c r="BJ210" i="106"/>
  <c r="BK212" i="106"/>
  <c r="BJ212" i="106"/>
  <c r="BK214" i="106"/>
  <c r="BJ214" i="106"/>
  <c r="BK216" i="106"/>
  <c r="BJ216" i="106"/>
  <c r="BK218" i="106"/>
  <c r="BJ218" i="106"/>
  <c r="BK220" i="106"/>
  <c r="BJ220" i="106"/>
  <c r="BK222" i="106"/>
  <c r="BJ222" i="106"/>
  <c r="BK224" i="106"/>
  <c r="BJ224" i="106"/>
  <c r="BK226" i="106"/>
  <c r="BJ226" i="106"/>
  <c r="BK228" i="106"/>
  <c r="BJ228" i="106"/>
  <c r="BK230" i="106"/>
  <c r="BJ230" i="106"/>
  <c r="BK232" i="106"/>
  <c r="BJ232" i="106"/>
  <c r="BK234" i="106"/>
  <c r="BJ234" i="106"/>
  <c r="BK236" i="106"/>
  <c r="BJ236" i="106"/>
  <c r="BG203" i="106"/>
  <c r="BF203" i="106"/>
  <c r="BG205" i="106"/>
  <c r="BF205" i="106"/>
  <c r="AD59" i="106"/>
  <c r="AE59" i="106"/>
  <c r="AD60" i="106"/>
  <c r="AE60" i="106"/>
  <c r="AD61" i="106"/>
  <c r="AE61" i="106"/>
  <c r="AD62" i="106"/>
  <c r="AE62" i="106"/>
  <c r="AD63" i="106"/>
  <c r="AE63" i="106"/>
  <c r="AD64" i="106"/>
  <c r="AE64" i="106"/>
  <c r="AD65" i="106"/>
  <c r="AE65" i="106"/>
  <c r="AD66" i="106"/>
  <c r="AE66" i="106"/>
  <c r="AD67" i="106"/>
  <c r="AE67" i="106"/>
  <c r="AD68" i="106"/>
  <c r="AE68" i="106"/>
  <c r="AD69" i="106"/>
  <c r="AE69" i="106"/>
  <c r="AD70" i="106"/>
  <c r="AE70" i="106"/>
  <c r="AD71" i="106"/>
  <c r="AE71" i="106"/>
  <c r="AD72" i="106"/>
  <c r="AE72" i="106"/>
  <c r="AD73" i="106"/>
  <c r="AE73" i="106"/>
  <c r="AD74" i="106"/>
  <c r="AE74" i="106"/>
  <c r="AD75" i="106"/>
  <c r="AE75" i="106"/>
  <c r="AD76" i="106"/>
  <c r="AE76" i="106"/>
  <c r="AD77" i="106"/>
  <c r="AE77" i="106"/>
  <c r="AD78" i="106"/>
  <c r="AE78" i="106"/>
  <c r="AD79" i="106"/>
  <c r="AE79" i="106"/>
  <c r="AD80" i="106"/>
  <c r="AE80" i="106"/>
  <c r="AD81" i="106"/>
  <c r="AE81" i="106"/>
  <c r="AD82" i="106"/>
  <c r="AE82" i="106"/>
  <c r="AD83" i="106"/>
  <c r="AE83" i="106"/>
  <c r="AD84" i="106"/>
  <c r="AE84" i="106"/>
  <c r="AD85" i="106"/>
  <c r="AE85" i="106"/>
  <c r="AD86" i="106"/>
  <c r="AE86" i="106"/>
  <c r="AD87" i="106"/>
  <c r="AE87" i="106"/>
  <c r="AD88" i="106"/>
  <c r="AE88" i="106"/>
  <c r="AD89" i="106"/>
  <c r="AE89" i="106"/>
  <c r="AD90" i="106"/>
  <c r="AE90" i="106"/>
  <c r="AD91" i="106"/>
  <c r="AE91" i="106"/>
  <c r="AD92" i="106"/>
  <c r="AE92" i="106"/>
  <c r="AD93" i="106"/>
  <c r="AE93" i="106"/>
  <c r="AD94" i="106"/>
  <c r="AE94" i="106"/>
  <c r="AD95" i="106"/>
  <c r="AE95" i="106"/>
  <c r="AD96" i="106"/>
  <c r="AE96" i="106"/>
  <c r="AD97" i="106"/>
  <c r="AE97" i="106"/>
  <c r="AD98" i="106"/>
  <c r="AE98" i="106"/>
  <c r="AD99" i="106"/>
  <c r="AE99" i="106"/>
  <c r="AD100" i="106"/>
  <c r="AE100" i="106"/>
  <c r="AD101" i="106"/>
  <c r="AE101" i="106"/>
  <c r="AD102" i="106"/>
  <c r="AE102" i="106"/>
  <c r="AD103" i="106"/>
  <c r="AE103" i="106"/>
  <c r="AD104" i="106"/>
  <c r="AE104" i="106"/>
  <c r="AD105" i="106"/>
  <c r="AE105" i="106"/>
  <c r="AD106" i="106"/>
  <c r="AE106" i="106"/>
  <c r="AD107" i="106"/>
  <c r="AE107" i="106"/>
  <c r="AD108" i="106"/>
  <c r="AE108" i="106"/>
  <c r="AD109" i="106"/>
  <c r="AE109" i="106"/>
  <c r="AD110" i="106"/>
  <c r="AE110" i="106"/>
  <c r="AD111" i="106"/>
  <c r="AE111" i="106"/>
  <c r="AD112" i="106"/>
  <c r="AE112" i="106"/>
  <c r="AD113" i="106"/>
  <c r="AE113" i="106"/>
  <c r="AD114" i="106"/>
  <c r="AE114" i="106"/>
  <c r="AD115" i="106"/>
  <c r="AE115" i="106"/>
  <c r="AD116" i="106"/>
  <c r="AE116" i="106"/>
  <c r="AD117" i="106"/>
  <c r="AE117" i="106"/>
  <c r="AD118" i="106"/>
  <c r="AE118" i="106"/>
  <c r="AD119" i="106"/>
  <c r="AE119" i="106"/>
  <c r="AD120" i="106"/>
  <c r="AE120" i="106"/>
  <c r="AD121" i="106"/>
  <c r="AE121" i="106"/>
  <c r="AD122" i="106"/>
  <c r="AE122" i="106"/>
  <c r="AD123" i="106"/>
  <c r="AE123" i="106"/>
  <c r="AD124" i="106"/>
  <c r="AE124" i="106"/>
  <c r="AD125" i="106"/>
  <c r="AE125" i="106"/>
  <c r="AD126" i="106"/>
  <c r="AE126" i="106"/>
  <c r="AD127" i="106"/>
  <c r="AE127" i="106"/>
  <c r="AD128" i="106"/>
  <c r="AE128" i="106"/>
  <c r="AD129" i="106"/>
  <c r="AE129" i="106"/>
  <c r="AD130" i="106"/>
  <c r="AE130" i="106"/>
  <c r="AD131" i="106"/>
  <c r="AE131" i="106"/>
  <c r="AD132" i="106"/>
  <c r="AE132" i="106"/>
  <c r="AD133" i="106"/>
  <c r="AE133" i="106"/>
  <c r="AD134" i="106"/>
  <c r="AE134" i="106"/>
  <c r="AD135" i="106"/>
  <c r="AE135" i="106"/>
  <c r="AD136" i="106"/>
  <c r="AE136" i="106"/>
  <c r="AD137" i="106"/>
  <c r="AE137" i="106"/>
  <c r="AD138" i="106"/>
  <c r="AE138" i="106"/>
  <c r="AD139" i="106"/>
  <c r="AE139" i="106"/>
  <c r="AD140" i="106"/>
  <c r="AE140" i="106"/>
  <c r="AD141" i="106"/>
  <c r="AE141" i="106"/>
  <c r="AD142" i="106"/>
  <c r="AE142" i="106"/>
  <c r="AD143" i="106"/>
  <c r="AE143" i="106"/>
  <c r="AD144" i="106"/>
  <c r="AE144" i="106"/>
  <c r="AD145" i="106"/>
  <c r="AE145" i="106"/>
  <c r="AD146" i="106"/>
  <c r="AE146" i="106"/>
  <c r="AD147" i="106"/>
  <c r="AE147" i="106"/>
  <c r="AD148" i="106"/>
  <c r="AE148" i="106"/>
  <c r="AD149" i="106"/>
  <c r="AE149" i="106"/>
  <c r="AD150" i="106"/>
  <c r="AE150" i="106"/>
  <c r="AD152" i="106"/>
  <c r="AE152" i="106"/>
  <c r="AD153" i="106"/>
  <c r="AE153" i="106"/>
  <c r="AD154" i="106"/>
  <c r="AE154" i="106"/>
  <c r="AD155" i="106"/>
  <c r="AE155" i="106"/>
  <c r="AD156" i="106"/>
  <c r="AE156" i="106"/>
  <c r="AD157" i="106"/>
  <c r="AE157" i="106"/>
  <c r="AD158" i="106"/>
  <c r="AE158" i="106"/>
  <c r="AD159" i="106"/>
  <c r="AE159" i="106"/>
  <c r="AD160" i="106"/>
  <c r="AE160" i="106"/>
  <c r="AD161" i="106"/>
  <c r="AE161" i="106"/>
  <c r="AD162" i="106"/>
  <c r="AE162" i="106"/>
  <c r="AD163" i="106"/>
  <c r="AE163" i="106"/>
  <c r="AD164" i="106"/>
  <c r="AE164" i="106"/>
  <c r="AD165" i="106"/>
  <c r="AE165" i="106"/>
  <c r="AD166" i="106"/>
  <c r="AE166" i="106"/>
  <c r="AD167" i="106"/>
  <c r="AE167" i="106"/>
  <c r="AD168" i="106"/>
  <c r="AE168" i="106"/>
  <c r="AD169" i="106"/>
  <c r="AE169" i="106"/>
  <c r="AD170" i="106"/>
  <c r="AE170" i="106"/>
  <c r="AD172" i="106"/>
  <c r="AE172" i="106"/>
  <c r="AD173" i="106"/>
  <c r="AE173" i="106"/>
  <c r="AD174" i="106"/>
  <c r="AE174" i="106"/>
  <c r="AD175" i="106"/>
  <c r="AE175" i="106"/>
  <c r="AD176" i="106"/>
  <c r="AE176" i="106"/>
  <c r="AD177" i="106"/>
  <c r="AE177" i="106"/>
  <c r="AD178" i="106"/>
  <c r="AE178" i="106"/>
  <c r="AD179" i="106"/>
  <c r="AE179" i="106"/>
  <c r="AD180" i="106"/>
  <c r="AE180" i="106"/>
  <c r="AD181" i="106"/>
  <c r="AE181" i="106"/>
  <c r="AD182" i="106"/>
  <c r="AE182" i="106"/>
  <c r="AD183" i="106"/>
  <c r="AE183" i="106"/>
  <c r="AD184" i="106"/>
  <c r="AE184" i="106"/>
  <c r="AD185" i="106"/>
  <c r="AE185" i="106"/>
  <c r="AD186" i="106"/>
  <c r="AE186" i="106"/>
  <c r="AD187" i="106"/>
  <c r="AE187" i="106"/>
  <c r="AD188" i="106"/>
  <c r="AE188" i="106"/>
  <c r="AD189" i="106"/>
  <c r="AE189" i="106"/>
  <c r="AD190" i="106"/>
  <c r="AE190" i="106"/>
  <c r="AD191" i="106"/>
  <c r="AE191" i="106"/>
  <c r="AD192" i="106"/>
  <c r="AE192" i="106"/>
  <c r="AD193" i="106"/>
  <c r="AE193" i="106"/>
  <c r="AD194" i="106"/>
  <c r="AE194" i="106"/>
  <c r="AD195" i="106"/>
  <c r="AE195" i="106"/>
  <c r="AD196" i="106"/>
  <c r="AE196" i="106"/>
  <c r="AD197" i="106"/>
  <c r="AE197" i="106"/>
  <c r="AD198" i="106"/>
  <c r="AE198" i="106"/>
  <c r="AD199" i="106"/>
  <c r="AE199" i="106"/>
  <c r="AD201" i="106"/>
  <c r="AE201" i="106"/>
  <c r="AD202" i="106"/>
  <c r="AE202" i="106"/>
  <c r="AD203" i="106"/>
  <c r="AE203" i="106"/>
  <c r="AD204" i="106"/>
  <c r="AE204" i="106"/>
  <c r="AD205" i="106"/>
  <c r="AE205" i="106"/>
  <c r="AD206" i="106"/>
  <c r="AE206" i="106"/>
  <c r="AD207" i="106"/>
  <c r="AE207" i="106"/>
  <c r="AD208" i="106"/>
  <c r="AE208" i="106"/>
  <c r="AD209" i="106"/>
  <c r="AE209" i="106"/>
  <c r="AD210" i="106"/>
  <c r="AE210" i="106"/>
  <c r="AD211" i="106"/>
  <c r="AE211" i="106"/>
  <c r="AD212" i="106"/>
  <c r="AE212" i="106"/>
  <c r="AD213" i="106"/>
  <c r="AE213" i="106"/>
  <c r="AD214" i="106"/>
  <c r="AE214" i="106"/>
  <c r="AD215" i="106"/>
  <c r="AE215" i="106"/>
  <c r="AD216" i="106"/>
  <c r="AE216" i="106"/>
  <c r="AD217" i="106"/>
  <c r="AE217" i="106"/>
  <c r="AD218" i="106"/>
  <c r="AE218" i="106"/>
  <c r="AD219" i="106"/>
  <c r="AE219" i="106"/>
  <c r="AD220" i="106"/>
  <c r="AE220" i="106"/>
  <c r="AD221" i="106"/>
  <c r="AE221" i="106"/>
  <c r="AD222" i="106"/>
  <c r="AE222" i="106"/>
  <c r="AD223" i="106"/>
  <c r="AE223" i="106"/>
  <c r="AD224" i="106"/>
  <c r="AE224" i="106"/>
  <c r="AD225" i="106"/>
  <c r="AE225" i="106"/>
  <c r="AD226" i="106"/>
  <c r="AE226" i="106"/>
  <c r="AD227" i="106"/>
  <c r="AE227" i="106"/>
  <c r="AD228" i="106"/>
  <c r="AE228" i="106"/>
  <c r="AD229" i="106"/>
  <c r="AE229" i="106"/>
  <c r="AD230" i="106"/>
  <c r="AE230" i="106"/>
  <c r="AD231" i="106"/>
  <c r="AE231" i="106"/>
  <c r="AD232" i="106"/>
  <c r="AE232" i="106"/>
  <c r="AD233" i="106"/>
  <c r="AE233" i="106"/>
  <c r="AD234" i="106"/>
  <c r="AE234" i="106"/>
  <c r="AD235" i="106"/>
  <c r="AE235" i="106"/>
  <c r="AD236" i="106"/>
  <c r="AE236" i="106"/>
  <c r="N9" i="106"/>
  <c r="O9" i="106"/>
  <c r="N10" i="106"/>
  <c r="O10" i="106"/>
  <c r="N11" i="106"/>
  <c r="O11" i="106"/>
  <c r="N12" i="106"/>
  <c r="O12" i="106"/>
  <c r="N13" i="106"/>
  <c r="O13" i="106"/>
  <c r="N14" i="106"/>
  <c r="O14" i="106"/>
  <c r="N15" i="106"/>
  <c r="O15" i="106"/>
  <c r="N16" i="106"/>
  <c r="O16" i="106"/>
  <c r="N17" i="106"/>
  <c r="O17" i="106"/>
  <c r="N18" i="106"/>
  <c r="O18" i="106"/>
  <c r="N19" i="106"/>
  <c r="O19" i="106"/>
  <c r="N20" i="106"/>
  <c r="O20" i="106"/>
  <c r="N22" i="106"/>
  <c r="O22" i="106"/>
  <c r="N23" i="106"/>
  <c r="O23" i="106"/>
  <c r="N24" i="106"/>
  <c r="O24" i="106"/>
  <c r="N25" i="106"/>
  <c r="O25" i="106"/>
  <c r="N26" i="106"/>
  <c r="O26" i="106"/>
  <c r="N28" i="106"/>
  <c r="O28" i="106"/>
  <c r="N29" i="106"/>
  <c r="O29" i="106"/>
  <c r="N30" i="106"/>
  <c r="O30" i="106"/>
  <c r="N31" i="106"/>
  <c r="O31" i="106"/>
  <c r="N32" i="106"/>
  <c r="O32" i="106"/>
  <c r="N33" i="106"/>
  <c r="O33" i="106"/>
  <c r="N34" i="106"/>
  <c r="O34" i="106"/>
  <c r="N35" i="106"/>
  <c r="O35" i="106"/>
  <c r="N36" i="106"/>
  <c r="O36" i="106"/>
  <c r="N37" i="106"/>
  <c r="O37" i="106"/>
  <c r="N38" i="106"/>
  <c r="O38" i="106"/>
  <c r="N39" i="106"/>
  <c r="O39" i="106"/>
  <c r="N40" i="106"/>
  <c r="O40" i="106"/>
  <c r="N41" i="106"/>
  <c r="O41" i="106"/>
  <c r="N42" i="106"/>
  <c r="O42" i="106"/>
  <c r="N43" i="106"/>
  <c r="O43" i="106"/>
  <c r="N44" i="106"/>
  <c r="O44" i="106"/>
  <c r="N45" i="106"/>
  <c r="O45" i="106"/>
  <c r="N46" i="106"/>
  <c r="O46" i="106"/>
  <c r="N47" i="106"/>
  <c r="O47" i="106"/>
  <c r="N48" i="106"/>
  <c r="O48" i="106"/>
  <c r="N49" i="106"/>
  <c r="O49" i="106"/>
  <c r="N50" i="106"/>
  <c r="O50" i="106"/>
  <c r="N51" i="106"/>
  <c r="O51" i="106"/>
  <c r="N52" i="106"/>
  <c r="O52" i="106"/>
  <c r="N53" i="106"/>
  <c r="O53" i="106"/>
  <c r="N54" i="106"/>
  <c r="O54" i="106"/>
  <c r="N55" i="106"/>
  <c r="O55" i="106"/>
  <c r="N56" i="106"/>
  <c r="O56" i="106"/>
  <c r="BG204" i="106"/>
  <c r="BF204" i="106"/>
  <c r="DN9" i="106"/>
  <c r="DO9" i="106"/>
  <c r="DN10" i="106"/>
  <c r="DO10" i="106"/>
  <c r="DN11" i="106"/>
  <c r="DO11" i="106"/>
  <c r="DN12" i="106"/>
  <c r="DO12" i="106"/>
  <c r="DN13" i="106"/>
  <c r="DO13" i="106"/>
  <c r="DN14" i="106"/>
  <c r="DO14" i="106"/>
  <c r="DN15" i="106"/>
  <c r="DO15" i="106"/>
  <c r="DN17" i="106"/>
  <c r="DO17" i="106"/>
  <c r="DN18" i="106"/>
  <c r="DO18" i="106"/>
  <c r="DN19" i="106"/>
  <c r="DO19" i="106"/>
  <c r="DN20" i="106"/>
  <c r="DO20" i="106"/>
  <c r="DN22" i="106"/>
  <c r="DO22" i="106"/>
  <c r="DN25" i="106"/>
  <c r="DO25" i="106"/>
  <c r="DN26" i="106"/>
  <c r="DO26" i="106"/>
  <c r="DN28" i="106"/>
  <c r="DO28" i="106"/>
  <c r="DN29" i="106"/>
  <c r="DO29" i="106"/>
  <c r="DN30" i="106"/>
  <c r="DO30" i="106"/>
  <c r="DN31" i="106"/>
  <c r="DO31" i="106"/>
  <c r="DN32" i="106"/>
  <c r="DO32" i="106"/>
  <c r="DN33" i="106"/>
  <c r="DO33" i="106"/>
  <c r="DN34" i="106"/>
  <c r="DO34" i="106"/>
  <c r="DN35" i="106"/>
  <c r="DO35" i="106"/>
  <c r="DN36" i="106"/>
  <c r="DO36" i="106"/>
  <c r="DN37" i="106"/>
  <c r="DO37" i="106"/>
  <c r="DN38" i="106"/>
  <c r="DO38" i="106"/>
  <c r="DN39" i="106"/>
  <c r="DO39" i="106"/>
  <c r="DN40" i="106"/>
  <c r="DO40" i="106"/>
  <c r="DN41" i="106"/>
  <c r="DO41" i="106"/>
  <c r="DN42" i="106"/>
  <c r="DO42" i="106"/>
  <c r="DN43" i="106"/>
  <c r="DO43" i="106"/>
  <c r="DN44" i="106"/>
  <c r="DO44" i="106"/>
  <c r="DN45" i="106"/>
  <c r="DO45" i="106"/>
  <c r="DN46" i="106"/>
  <c r="DO46" i="106"/>
  <c r="DN47" i="106"/>
  <c r="DO47" i="106"/>
  <c r="DN48" i="106"/>
  <c r="DO48" i="106"/>
  <c r="DN49" i="106"/>
  <c r="DO49" i="106"/>
  <c r="DN50" i="106"/>
  <c r="DO50" i="106"/>
  <c r="DN51" i="106"/>
  <c r="DO51" i="106"/>
  <c r="DN52" i="106"/>
  <c r="DO52" i="106"/>
  <c r="DN53" i="106"/>
  <c r="DO53" i="106"/>
  <c r="DN54" i="106"/>
  <c r="DO54" i="106"/>
  <c r="DN55" i="106"/>
  <c r="DO55" i="106"/>
  <c r="DN56" i="106"/>
  <c r="DO56" i="106"/>
  <c r="DN57" i="106"/>
  <c r="DO57" i="106"/>
  <c r="DN58" i="106"/>
  <c r="DO58" i="106"/>
  <c r="DN59" i="106"/>
  <c r="DO59" i="106"/>
  <c r="DN60" i="106"/>
  <c r="DO60" i="106"/>
  <c r="DN61" i="106"/>
  <c r="DO61" i="106"/>
  <c r="DN62" i="106"/>
  <c r="DO62" i="106"/>
  <c r="DN63" i="106"/>
  <c r="DO63" i="106"/>
  <c r="DN64" i="106"/>
  <c r="DO64" i="106"/>
  <c r="DN65" i="106"/>
  <c r="DO65" i="106"/>
  <c r="DN66" i="106"/>
  <c r="DO66" i="106"/>
  <c r="DN67" i="106"/>
  <c r="DO67" i="106"/>
  <c r="DN68" i="106"/>
  <c r="DO68" i="106"/>
  <c r="DN69" i="106"/>
  <c r="DO69" i="106"/>
  <c r="DN70" i="106"/>
  <c r="DO70" i="106"/>
  <c r="DN71" i="106"/>
  <c r="DO71" i="106"/>
  <c r="DN72" i="106"/>
  <c r="DO72" i="106"/>
  <c r="DN73" i="106"/>
  <c r="DO73" i="106"/>
  <c r="DN74" i="106"/>
  <c r="DO74" i="106"/>
  <c r="DN75" i="106"/>
  <c r="DO75" i="106"/>
  <c r="DN76" i="106"/>
  <c r="DO76" i="106"/>
  <c r="DN77" i="106"/>
  <c r="DO77" i="106"/>
  <c r="DN78" i="106"/>
  <c r="DO78" i="106"/>
  <c r="DN79" i="106"/>
  <c r="DO79" i="106"/>
  <c r="DN80" i="106"/>
  <c r="DO80" i="106"/>
  <c r="DN81" i="106"/>
  <c r="DO81" i="106"/>
  <c r="DN82" i="106"/>
  <c r="DO82" i="106"/>
  <c r="DN83" i="106"/>
  <c r="DO83" i="106"/>
  <c r="DN84" i="106"/>
  <c r="DO84" i="106"/>
  <c r="DN85" i="106"/>
  <c r="DO85" i="106"/>
  <c r="DN86" i="106"/>
  <c r="DO86" i="106"/>
  <c r="DN87" i="106"/>
  <c r="DO87" i="106"/>
  <c r="DN88" i="106"/>
  <c r="DO88" i="106"/>
  <c r="DN89" i="106"/>
  <c r="DO89" i="106"/>
  <c r="DN90" i="106"/>
  <c r="DO90" i="106"/>
  <c r="DN91" i="106"/>
  <c r="DO91" i="106"/>
  <c r="DN92" i="106"/>
  <c r="DO92" i="106"/>
  <c r="DN93" i="106"/>
  <c r="DO93" i="106"/>
  <c r="DN94" i="106"/>
  <c r="DO94" i="106"/>
  <c r="DN95" i="106"/>
  <c r="DO95" i="106"/>
  <c r="DN96" i="106"/>
  <c r="DO96" i="106"/>
  <c r="DN97" i="106"/>
  <c r="DO97" i="106"/>
  <c r="DN98" i="106"/>
  <c r="DO98" i="106"/>
  <c r="DN99" i="106"/>
  <c r="DO99" i="106"/>
  <c r="DN100" i="106"/>
  <c r="DO100" i="106"/>
  <c r="DN101" i="106"/>
  <c r="DO101" i="106"/>
  <c r="DN102" i="106"/>
  <c r="DO102" i="106"/>
  <c r="DN103" i="106"/>
  <c r="DO103" i="106"/>
  <c r="DN104" i="106"/>
  <c r="DO104" i="106"/>
  <c r="DN105" i="106"/>
  <c r="DO105" i="106"/>
  <c r="DN106" i="106"/>
  <c r="DO106" i="106"/>
  <c r="DN107" i="106"/>
  <c r="DO107" i="106"/>
  <c r="DN108" i="106"/>
  <c r="DO108" i="106"/>
  <c r="DN109" i="106"/>
  <c r="DO109" i="106"/>
  <c r="DN110" i="106"/>
  <c r="DO110" i="106"/>
  <c r="DN111" i="106"/>
  <c r="DO111" i="106"/>
  <c r="DN112" i="106"/>
  <c r="DO112" i="106"/>
  <c r="DN113" i="106"/>
  <c r="DO113" i="106"/>
  <c r="DN114" i="106"/>
  <c r="DO114" i="106"/>
  <c r="DN115" i="106"/>
  <c r="DO115" i="106"/>
  <c r="DN116" i="106"/>
  <c r="DO116" i="106"/>
  <c r="DN117" i="106"/>
  <c r="DO117" i="106"/>
  <c r="DN118" i="106"/>
  <c r="DO118" i="106"/>
  <c r="DN119" i="106"/>
  <c r="DO119" i="106"/>
  <c r="DN120" i="106"/>
  <c r="DO120" i="106"/>
  <c r="DN121" i="106"/>
  <c r="DO121" i="106"/>
  <c r="DN122" i="106"/>
  <c r="DO122" i="106"/>
  <c r="DN123" i="106"/>
  <c r="DO123" i="106"/>
  <c r="DN124" i="106"/>
  <c r="DO124" i="106"/>
  <c r="DN125" i="106"/>
  <c r="DO125" i="106"/>
  <c r="DN126" i="106"/>
  <c r="DO126" i="106"/>
  <c r="DN127" i="106"/>
  <c r="DO127" i="106"/>
  <c r="DN128" i="106"/>
  <c r="DO128" i="106"/>
  <c r="DN129" i="106"/>
  <c r="DO129" i="106"/>
  <c r="DN130" i="106"/>
  <c r="DO130" i="106"/>
  <c r="DN131" i="106"/>
  <c r="DO131" i="106"/>
  <c r="DN132" i="106"/>
  <c r="DO132" i="106"/>
  <c r="DN133" i="106"/>
  <c r="DO133" i="106"/>
  <c r="DN134" i="106"/>
  <c r="DO134" i="106"/>
  <c r="DN135" i="106"/>
  <c r="DO135" i="106"/>
  <c r="DN136" i="106"/>
  <c r="DO136" i="106"/>
  <c r="DN137" i="106"/>
  <c r="DO137" i="106"/>
  <c r="DN138" i="106"/>
  <c r="DO138" i="106"/>
  <c r="DN139" i="106"/>
  <c r="DO139" i="106"/>
  <c r="DN140" i="106"/>
  <c r="DO140" i="106"/>
  <c r="DN141" i="106"/>
  <c r="DO141" i="106"/>
  <c r="DN142" i="106"/>
  <c r="DO142" i="106"/>
  <c r="DN143" i="106"/>
  <c r="DO143" i="106"/>
  <c r="DN144" i="106"/>
  <c r="DO144" i="106"/>
  <c r="DN145" i="106"/>
  <c r="DO145" i="106"/>
  <c r="DN146" i="106"/>
  <c r="DO146" i="106"/>
  <c r="DN147" i="106"/>
  <c r="DO147" i="106"/>
  <c r="DN148" i="106"/>
  <c r="DO148" i="106"/>
  <c r="DN152" i="106"/>
  <c r="DO152" i="106"/>
  <c r="DN153" i="106"/>
  <c r="DO153" i="106"/>
  <c r="DN154" i="106"/>
  <c r="DO154" i="106"/>
  <c r="DN155" i="106"/>
  <c r="DO155" i="106"/>
  <c r="DN156" i="106"/>
  <c r="DO156" i="106"/>
  <c r="DN157" i="106"/>
  <c r="DO157" i="106"/>
  <c r="DN159" i="106"/>
  <c r="DO159" i="106"/>
  <c r="DN160" i="106"/>
  <c r="DO160" i="106"/>
  <c r="DN162" i="106"/>
  <c r="DO162" i="106"/>
  <c r="DN163" i="106"/>
  <c r="DO163" i="106"/>
  <c r="DN164" i="106"/>
  <c r="DO164" i="106"/>
  <c r="DN165" i="106"/>
  <c r="DO165" i="106"/>
  <c r="DN166" i="106"/>
  <c r="DO166" i="106"/>
  <c r="DN167" i="106"/>
  <c r="DO167" i="106"/>
  <c r="DN168" i="106"/>
  <c r="DO168" i="106"/>
  <c r="DN169" i="106"/>
  <c r="DO169" i="106"/>
  <c r="DN170" i="106"/>
  <c r="DO170" i="106"/>
  <c r="DN172" i="106"/>
  <c r="DO172" i="106"/>
  <c r="DN174" i="106"/>
  <c r="DO174" i="106"/>
  <c r="DN175" i="106"/>
  <c r="DO175" i="106"/>
  <c r="DN176" i="106"/>
  <c r="DO176" i="106"/>
  <c r="DN177" i="106"/>
  <c r="DO177" i="106"/>
  <c r="DN178" i="106"/>
  <c r="DO178" i="106"/>
  <c r="DN179" i="106"/>
  <c r="DO179" i="106"/>
  <c r="DN180" i="106"/>
  <c r="DO180" i="106"/>
  <c r="DN181" i="106"/>
  <c r="DO181" i="106"/>
  <c r="DN182" i="106"/>
  <c r="DO182" i="106"/>
  <c r="DN183" i="106"/>
  <c r="DO183" i="106"/>
  <c r="DN184" i="106"/>
  <c r="DO184" i="106"/>
  <c r="DN185" i="106"/>
  <c r="DO185" i="106"/>
  <c r="DN186" i="106"/>
  <c r="DO186" i="106"/>
  <c r="DN187" i="106"/>
  <c r="DO187" i="106"/>
  <c r="DN188" i="106"/>
  <c r="DO188" i="106"/>
  <c r="DN189" i="106"/>
  <c r="DO189" i="106"/>
  <c r="DN190" i="106"/>
  <c r="DO190" i="106"/>
  <c r="DN191" i="106"/>
  <c r="DO191" i="106"/>
  <c r="DN192" i="106"/>
  <c r="DO192" i="106"/>
  <c r="DN193" i="106"/>
  <c r="DO193" i="106"/>
  <c r="DN194" i="106"/>
  <c r="DO194" i="106"/>
  <c r="DN195" i="106"/>
  <c r="DO195" i="106"/>
  <c r="DN198" i="106"/>
  <c r="DO198" i="106"/>
  <c r="DN199" i="106"/>
  <c r="DO199" i="106"/>
  <c r="DN201" i="106"/>
  <c r="DO201" i="106"/>
  <c r="DN202" i="106"/>
  <c r="DO202" i="106"/>
  <c r="DN203" i="106"/>
  <c r="DO203" i="106"/>
  <c r="DN204" i="106"/>
  <c r="DO204" i="106"/>
  <c r="DN205" i="106"/>
  <c r="DO205" i="106"/>
  <c r="DN206" i="106"/>
  <c r="DO206" i="106"/>
  <c r="DN207" i="106"/>
  <c r="DO207" i="106"/>
  <c r="DN208" i="106"/>
  <c r="DO208" i="106"/>
  <c r="DN209" i="106"/>
  <c r="DO209" i="106"/>
  <c r="DN210" i="106"/>
  <c r="DO210" i="106"/>
  <c r="DN211" i="106"/>
  <c r="DO211" i="106"/>
  <c r="DN212" i="106"/>
  <c r="DO212" i="106"/>
  <c r="DN213" i="106"/>
  <c r="DO213" i="106"/>
  <c r="DN214" i="106"/>
  <c r="DO214" i="106"/>
  <c r="DN215" i="106"/>
  <c r="DO215" i="106"/>
  <c r="DN216" i="106"/>
  <c r="DO216" i="106"/>
  <c r="DN217" i="106"/>
  <c r="DO217" i="106"/>
  <c r="DN218" i="106"/>
  <c r="DO218" i="106"/>
  <c r="DN219" i="106"/>
  <c r="DO219" i="106"/>
  <c r="DN220" i="106"/>
  <c r="DO220" i="106"/>
  <c r="DN221" i="106"/>
  <c r="DO221" i="106"/>
  <c r="DN222" i="106"/>
  <c r="DO222" i="106"/>
  <c r="DN224" i="106"/>
  <c r="DO224" i="106"/>
  <c r="DN225" i="106"/>
  <c r="DO225" i="106"/>
  <c r="DN226" i="106"/>
  <c r="DO226" i="106"/>
  <c r="DN227" i="106"/>
  <c r="DO227" i="106"/>
  <c r="DN228" i="106"/>
  <c r="DO228" i="106"/>
  <c r="DN229" i="106"/>
  <c r="DO229" i="106"/>
  <c r="DN230" i="106"/>
  <c r="DO230" i="106"/>
  <c r="DN231" i="106"/>
  <c r="DO231" i="106"/>
  <c r="DN232" i="106"/>
  <c r="DO232" i="106"/>
  <c r="DN233" i="106"/>
  <c r="DO233" i="106"/>
  <c r="DN234" i="106"/>
  <c r="DO234" i="106"/>
  <c r="DN235" i="106"/>
  <c r="DO235" i="106"/>
  <c r="AL9" i="106"/>
  <c r="AM9" i="106"/>
  <c r="AL10" i="106"/>
  <c r="AM10" i="106"/>
  <c r="AL11" i="106"/>
  <c r="AM11" i="106"/>
  <c r="AL12" i="106"/>
  <c r="AM12" i="106"/>
  <c r="AL13" i="106"/>
  <c r="AM13" i="106"/>
  <c r="AL14" i="106"/>
  <c r="AM14" i="106"/>
  <c r="AL15" i="106"/>
  <c r="AM15" i="106"/>
  <c r="AL16" i="106"/>
  <c r="AM16" i="106"/>
  <c r="AL17" i="106"/>
  <c r="AM17" i="106"/>
  <c r="AL18" i="106"/>
  <c r="AM18" i="106"/>
  <c r="AL19" i="106"/>
  <c r="AM19" i="106"/>
  <c r="AL20" i="106"/>
  <c r="AM20" i="106"/>
  <c r="AL22" i="106"/>
  <c r="AM22" i="106"/>
  <c r="AL23" i="106"/>
  <c r="AM23" i="106"/>
  <c r="AL24" i="106"/>
  <c r="AM24" i="106"/>
  <c r="AL25" i="106"/>
  <c r="AM25" i="106"/>
  <c r="AL26" i="106"/>
  <c r="AM26" i="106"/>
  <c r="AL28" i="106"/>
  <c r="AM28" i="106"/>
  <c r="AL29" i="106"/>
  <c r="AM29" i="106"/>
  <c r="AL30" i="106"/>
  <c r="AM30" i="106"/>
  <c r="AL31" i="106"/>
  <c r="AM31" i="106"/>
  <c r="AL32" i="106"/>
  <c r="AM32" i="106"/>
  <c r="AL33" i="106"/>
  <c r="AM33" i="106"/>
  <c r="AL34" i="106"/>
  <c r="AM34" i="106"/>
  <c r="AL35" i="106"/>
  <c r="AM35" i="106"/>
  <c r="AL36" i="106"/>
  <c r="AM36" i="106"/>
  <c r="AL37" i="106"/>
  <c r="AM37" i="106"/>
  <c r="AL38" i="106"/>
  <c r="AM38" i="106"/>
  <c r="AL39" i="106"/>
  <c r="AM39" i="106"/>
  <c r="AL40" i="106"/>
  <c r="AM40" i="106"/>
  <c r="AL41" i="106"/>
  <c r="AM41" i="106"/>
  <c r="AL42" i="106"/>
  <c r="AM42" i="106"/>
  <c r="AL43" i="106"/>
  <c r="AM43" i="106"/>
  <c r="AL44" i="106"/>
  <c r="AM44" i="106"/>
  <c r="AL45" i="106"/>
  <c r="AM45" i="106"/>
  <c r="AL46" i="106"/>
  <c r="AM46" i="106"/>
  <c r="AL47" i="106"/>
  <c r="AM47" i="106"/>
  <c r="AL48" i="106"/>
  <c r="AM48" i="106"/>
  <c r="AL49" i="106"/>
  <c r="AM49" i="106"/>
  <c r="AL50" i="106"/>
  <c r="AM50" i="106"/>
  <c r="AL51" i="106"/>
  <c r="AM51" i="106"/>
  <c r="AL52" i="106"/>
  <c r="AM52" i="106"/>
  <c r="AL53" i="106"/>
  <c r="AM53" i="106"/>
  <c r="AL54" i="106"/>
  <c r="AM54" i="106"/>
  <c r="AL55" i="106"/>
  <c r="AM55" i="106"/>
  <c r="AL56" i="106"/>
  <c r="AM56" i="106"/>
  <c r="AH59" i="106"/>
  <c r="AI59" i="106"/>
  <c r="AH60" i="106"/>
  <c r="AI60" i="106"/>
  <c r="AH61" i="106"/>
  <c r="AI61" i="106"/>
  <c r="AH62" i="106"/>
  <c r="AI62" i="106"/>
  <c r="AH63" i="106"/>
  <c r="AI63" i="106"/>
  <c r="AH64" i="106"/>
  <c r="AI64" i="106"/>
  <c r="AH65" i="106"/>
  <c r="AI65" i="106"/>
  <c r="AH66" i="106"/>
  <c r="AI66" i="106"/>
  <c r="AH67" i="106"/>
  <c r="AI67" i="106"/>
  <c r="AH68" i="106"/>
  <c r="AI68" i="106"/>
  <c r="AH69" i="106"/>
  <c r="AI69" i="106"/>
  <c r="AH70" i="106"/>
  <c r="AI70" i="106"/>
  <c r="AH71" i="106"/>
  <c r="AI71" i="106"/>
  <c r="AH72" i="106"/>
  <c r="AI72" i="106"/>
  <c r="AH73" i="106"/>
  <c r="AI73" i="106"/>
  <c r="AH74" i="106"/>
  <c r="AI74" i="106"/>
  <c r="AH75" i="106"/>
  <c r="AI75" i="106"/>
  <c r="AH76" i="106"/>
  <c r="AI76" i="106"/>
  <c r="AH77" i="106"/>
  <c r="AI77" i="106"/>
  <c r="AH78" i="106"/>
  <c r="AI78" i="106"/>
  <c r="AH79" i="106"/>
  <c r="AI79" i="106"/>
  <c r="AH80" i="106"/>
  <c r="AI80" i="106"/>
  <c r="AH81" i="106"/>
  <c r="AI81" i="106"/>
  <c r="AH82" i="106"/>
  <c r="AI82" i="106"/>
  <c r="AH83" i="106"/>
  <c r="AI83" i="106"/>
  <c r="AH84" i="106"/>
  <c r="AI84" i="106"/>
  <c r="AH85" i="106"/>
  <c r="AI85" i="106"/>
  <c r="AH86" i="106"/>
  <c r="AI86" i="106"/>
  <c r="AH87" i="106"/>
  <c r="AI87" i="106"/>
  <c r="AH88" i="106"/>
  <c r="AI88" i="106"/>
  <c r="AH89" i="106"/>
  <c r="AI89" i="106"/>
  <c r="AH90" i="106"/>
  <c r="AI90" i="106"/>
  <c r="AH91" i="106"/>
  <c r="AI91" i="106"/>
  <c r="AH92" i="106"/>
  <c r="AI92" i="106"/>
  <c r="AH93" i="106"/>
  <c r="AI93" i="106"/>
  <c r="AH94" i="106"/>
  <c r="AI94" i="106"/>
  <c r="AH95" i="106"/>
  <c r="AI95" i="106"/>
  <c r="AH96" i="106"/>
  <c r="AI96" i="106"/>
  <c r="AH97" i="106"/>
  <c r="AI97" i="106"/>
  <c r="AH98" i="106"/>
  <c r="AI98" i="106"/>
  <c r="AH99" i="106"/>
  <c r="AI99" i="106"/>
  <c r="AH100" i="106"/>
  <c r="AI100" i="106"/>
  <c r="AH101" i="106"/>
  <c r="AI101" i="106"/>
  <c r="AH102" i="106"/>
  <c r="AI102" i="106"/>
  <c r="AH103" i="106"/>
  <c r="AI103" i="106"/>
  <c r="AH104" i="106"/>
  <c r="AI104" i="106"/>
  <c r="AH105" i="106"/>
  <c r="AI105" i="106"/>
  <c r="AH106" i="106"/>
  <c r="AI106" i="106"/>
  <c r="AH107" i="106"/>
  <c r="AI107" i="106"/>
  <c r="AH108" i="106"/>
  <c r="AI108" i="106"/>
  <c r="AH109" i="106"/>
  <c r="AI109" i="106"/>
  <c r="AH110" i="106"/>
  <c r="AI110" i="106"/>
  <c r="AH111" i="106"/>
  <c r="AI111" i="106"/>
  <c r="AH112" i="106"/>
  <c r="AI112" i="106"/>
  <c r="AH113" i="106"/>
  <c r="AI113" i="106"/>
  <c r="AH114" i="106"/>
  <c r="AI114" i="106"/>
  <c r="AH115" i="106"/>
  <c r="AI115" i="106"/>
  <c r="AH116" i="106"/>
  <c r="AI116" i="106"/>
  <c r="AH117" i="106"/>
  <c r="AI117" i="106"/>
  <c r="AH118" i="106"/>
  <c r="AI118" i="106"/>
  <c r="AH119" i="106"/>
  <c r="AI119" i="106"/>
  <c r="AH120" i="106"/>
  <c r="AI120" i="106"/>
  <c r="AH121" i="106"/>
  <c r="AI121" i="106"/>
  <c r="AH122" i="106"/>
  <c r="AI122" i="106"/>
  <c r="AH123" i="106"/>
  <c r="AI123" i="106"/>
  <c r="AH124" i="106"/>
  <c r="AI124" i="106"/>
  <c r="AH125" i="106"/>
  <c r="AI125" i="106"/>
  <c r="AH126" i="106"/>
  <c r="AI126" i="106"/>
  <c r="AH127" i="106"/>
  <c r="AI127" i="106"/>
  <c r="AH128" i="106"/>
  <c r="AI128" i="106"/>
  <c r="AH129" i="106"/>
  <c r="AI129" i="106"/>
  <c r="AH130" i="106"/>
  <c r="AI130" i="106"/>
  <c r="AH131" i="106"/>
  <c r="AI131" i="106"/>
  <c r="AH132" i="106"/>
  <c r="AI132" i="106"/>
  <c r="AH133" i="106"/>
  <c r="AI133" i="106"/>
  <c r="AH134" i="106"/>
  <c r="AI134" i="106"/>
  <c r="AH135" i="106"/>
  <c r="AI135" i="106"/>
  <c r="AH136" i="106"/>
  <c r="AI136" i="106"/>
  <c r="AH137" i="106"/>
  <c r="AI137" i="106"/>
  <c r="AH138" i="106"/>
  <c r="AI138" i="106"/>
  <c r="AH139" i="106"/>
  <c r="AI139" i="106"/>
  <c r="AH140" i="106"/>
  <c r="AI140" i="106"/>
  <c r="AH141" i="106"/>
  <c r="AI141" i="106"/>
  <c r="AH142" i="106"/>
  <c r="AI142" i="106"/>
  <c r="AH143" i="106"/>
  <c r="AI143" i="106"/>
  <c r="AH144" i="106"/>
  <c r="AI144" i="106"/>
  <c r="AH145" i="106"/>
  <c r="AI145" i="106"/>
  <c r="AH146" i="106"/>
  <c r="AI146" i="106"/>
  <c r="AH147" i="106"/>
  <c r="AI147" i="106"/>
  <c r="AH149" i="106"/>
  <c r="AI149" i="106"/>
  <c r="AH150" i="106"/>
  <c r="AI150" i="106"/>
  <c r="AH151" i="106"/>
  <c r="AI151" i="106"/>
  <c r="AH152" i="106"/>
  <c r="AI152" i="106"/>
  <c r="AH153" i="106"/>
  <c r="AI153" i="106"/>
  <c r="AH154" i="106"/>
  <c r="AI154" i="106"/>
  <c r="AH155" i="106"/>
  <c r="AI155" i="106"/>
  <c r="AH156" i="106"/>
  <c r="AI156" i="106"/>
  <c r="AH157" i="106"/>
  <c r="AI157" i="106"/>
  <c r="AH158" i="106"/>
  <c r="AI158" i="106"/>
  <c r="AH159" i="106"/>
  <c r="AI159" i="106"/>
  <c r="AH160" i="106"/>
  <c r="AI160" i="106"/>
  <c r="AH162" i="106"/>
  <c r="AI162" i="106"/>
  <c r="AH163" i="106"/>
  <c r="AI163" i="106"/>
  <c r="AH164" i="106"/>
  <c r="AI164" i="106"/>
  <c r="AH165" i="106"/>
  <c r="AI165" i="106"/>
  <c r="AH166" i="106"/>
  <c r="AI166" i="106"/>
  <c r="AH167" i="106"/>
  <c r="AI167" i="106"/>
  <c r="AH168" i="106"/>
  <c r="AI168" i="106"/>
  <c r="AH169" i="106"/>
  <c r="AI169" i="106"/>
  <c r="AH170" i="106"/>
  <c r="AI170" i="106"/>
  <c r="AH172" i="106"/>
  <c r="AI172" i="106"/>
  <c r="AH173" i="106"/>
  <c r="AI173" i="106"/>
  <c r="AH174" i="106"/>
  <c r="AI174" i="106"/>
  <c r="AH175" i="106"/>
  <c r="AI175" i="106"/>
  <c r="AH176" i="106"/>
  <c r="AI176" i="106"/>
  <c r="AH177" i="106"/>
  <c r="AI177" i="106"/>
  <c r="AH178" i="106"/>
  <c r="AI178" i="106"/>
  <c r="AH179" i="106"/>
  <c r="AI179" i="106"/>
  <c r="AH180" i="106"/>
  <c r="AI180" i="106"/>
  <c r="AH181" i="106"/>
  <c r="AI181" i="106"/>
  <c r="AH182" i="106"/>
  <c r="AI182" i="106"/>
  <c r="AH183" i="106"/>
  <c r="AI183" i="106"/>
  <c r="AH184" i="106"/>
  <c r="AI184" i="106"/>
  <c r="AH185" i="106"/>
  <c r="AI185" i="106"/>
  <c r="AH186" i="106"/>
  <c r="AI186" i="106"/>
  <c r="AH187" i="106"/>
  <c r="AI187" i="106"/>
  <c r="AH188" i="106"/>
  <c r="AI188" i="106"/>
  <c r="AH189" i="106"/>
  <c r="AI189" i="106"/>
  <c r="AH190" i="106"/>
  <c r="AI190" i="106"/>
  <c r="AH191" i="106"/>
  <c r="AI191" i="106"/>
  <c r="AH192" i="106"/>
  <c r="AI192" i="106"/>
  <c r="AH193" i="106"/>
  <c r="AI193" i="106"/>
  <c r="AH194" i="106"/>
  <c r="AI194" i="106"/>
  <c r="AH195" i="106"/>
  <c r="AI195" i="106"/>
  <c r="AH196" i="106"/>
  <c r="AI196" i="106"/>
  <c r="AH197" i="106"/>
  <c r="AI197" i="106"/>
  <c r="AH198" i="106"/>
  <c r="AI198" i="106"/>
  <c r="AH199" i="106"/>
  <c r="AI199" i="106"/>
  <c r="AH200" i="106"/>
  <c r="AI200" i="106"/>
  <c r="AH201" i="106"/>
  <c r="AI201" i="106"/>
  <c r="AH202" i="106"/>
  <c r="AI202" i="106"/>
  <c r="AH203" i="106"/>
  <c r="AI203" i="106"/>
  <c r="AH204" i="106"/>
  <c r="AI204" i="106"/>
  <c r="AH205" i="106"/>
  <c r="AI205" i="106"/>
  <c r="AH206" i="106"/>
  <c r="AI206" i="106"/>
  <c r="AH207" i="106"/>
  <c r="AI207" i="106"/>
  <c r="AH208" i="106"/>
  <c r="AI208" i="106"/>
  <c r="AH209" i="106"/>
  <c r="AI209" i="106"/>
  <c r="AH210" i="106"/>
  <c r="AI210" i="106"/>
  <c r="AH211" i="106"/>
  <c r="AI211" i="106"/>
  <c r="AH212" i="106"/>
  <c r="AI212" i="106"/>
  <c r="AH213" i="106"/>
  <c r="AI213" i="106"/>
  <c r="AH215" i="106"/>
  <c r="AI215" i="106"/>
  <c r="AH216" i="106"/>
  <c r="AI216" i="106"/>
  <c r="AH217" i="106"/>
  <c r="AI217" i="106"/>
  <c r="AH218" i="106"/>
  <c r="AI218" i="106"/>
  <c r="AH219" i="106"/>
  <c r="AI219" i="106"/>
  <c r="AH220" i="106"/>
  <c r="AI220" i="106"/>
  <c r="AH221" i="106"/>
  <c r="AI221" i="106"/>
  <c r="AH222" i="106"/>
  <c r="AI222" i="106"/>
  <c r="AH223" i="106"/>
  <c r="AI223" i="106"/>
  <c r="AH224" i="106"/>
  <c r="AI224" i="106"/>
  <c r="AH225" i="106"/>
  <c r="AI225" i="106"/>
  <c r="AH226" i="106"/>
  <c r="AI226" i="106"/>
  <c r="AH227" i="106"/>
  <c r="AI227" i="106"/>
  <c r="AH228" i="106"/>
  <c r="AI228" i="106"/>
  <c r="AH229" i="106"/>
  <c r="AI229" i="106"/>
  <c r="AH230" i="106"/>
  <c r="AI230" i="106"/>
  <c r="AH231" i="106"/>
  <c r="AI231" i="106"/>
  <c r="AH232" i="106"/>
  <c r="AI232" i="106"/>
  <c r="AH233" i="106"/>
  <c r="AI233" i="106"/>
  <c r="AH234" i="106"/>
  <c r="AI234" i="106"/>
  <c r="AH235" i="106"/>
  <c r="AI235" i="106"/>
  <c r="AH236" i="106"/>
  <c r="AI236" i="106"/>
  <c r="R9" i="106"/>
  <c r="S9" i="106"/>
  <c r="R10" i="106"/>
  <c r="S10" i="106"/>
  <c r="R11" i="106"/>
  <c r="S11" i="106"/>
  <c r="R12" i="106"/>
  <c r="S12" i="106"/>
  <c r="R13" i="106"/>
  <c r="S13" i="106"/>
  <c r="R14" i="106"/>
  <c r="S14" i="106"/>
  <c r="R15" i="106"/>
  <c r="S15" i="106"/>
  <c r="R17" i="106"/>
  <c r="S17" i="106"/>
  <c r="R18" i="106"/>
  <c r="S18" i="106"/>
  <c r="R19" i="106"/>
  <c r="S19" i="106"/>
  <c r="R20" i="106"/>
  <c r="S20" i="106"/>
  <c r="R22" i="106"/>
  <c r="S22" i="106"/>
  <c r="R23" i="106"/>
  <c r="S23" i="106"/>
  <c r="R24" i="106"/>
  <c r="S24" i="106"/>
  <c r="R25" i="106"/>
  <c r="S25" i="106"/>
  <c r="R26" i="106"/>
  <c r="S26" i="106"/>
  <c r="R28" i="106"/>
  <c r="S28" i="106"/>
  <c r="R29" i="106"/>
  <c r="S29" i="106"/>
  <c r="R30" i="106"/>
  <c r="S30" i="106"/>
  <c r="R31" i="106"/>
  <c r="S31" i="106"/>
  <c r="R32" i="106"/>
  <c r="S32" i="106"/>
  <c r="R33" i="106"/>
  <c r="S33" i="106"/>
  <c r="R34" i="106"/>
  <c r="S34" i="106"/>
  <c r="R35" i="106"/>
  <c r="S35" i="106"/>
  <c r="R36" i="106"/>
  <c r="S36" i="106"/>
  <c r="R37" i="106"/>
  <c r="S37" i="106"/>
  <c r="R38" i="106"/>
  <c r="S38" i="106"/>
  <c r="R39" i="106"/>
  <c r="S39" i="106"/>
  <c r="R40" i="106"/>
  <c r="S40" i="106"/>
  <c r="R41" i="106"/>
  <c r="S41" i="106"/>
  <c r="R42" i="106"/>
  <c r="S42" i="106"/>
  <c r="R43" i="106"/>
  <c r="S43" i="106"/>
  <c r="R44" i="106"/>
  <c r="S44" i="106"/>
  <c r="R45" i="106"/>
  <c r="S45" i="106"/>
  <c r="R46" i="106"/>
  <c r="S46" i="106"/>
  <c r="R47" i="106"/>
  <c r="S47" i="106"/>
  <c r="R48" i="106"/>
  <c r="S48" i="106"/>
  <c r="R49" i="106"/>
  <c r="S49" i="106"/>
  <c r="R50" i="106"/>
  <c r="S50" i="106"/>
  <c r="R51" i="106"/>
  <c r="S51" i="106"/>
  <c r="R52" i="106"/>
  <c r="S52" i="106"/>
  <c r="R53" i="106"/>
  <c r="S53" i="106"/>
  <c r="R54" i="106"/>
  <c r="S54" i="106"/>
  <c r="R55" i="106"/>
  <c r="S55" i="106"/>
  <c r="R56" i="106"/>
  <c r="S56" i="106"/>
  <c r="R57" i="106"/>
  <c r="S57" i="106"/>
  <c r="R59" i="106"/>
  <c r="S59" i="106"/>
  <c r="R60" i="106"/>
  <c r="S60" i="106"/>
  <c r="R61" i="106"/>
  <c r="S61" i="106"/>
  <c r="R62" i="106"/>
  <c r="S62" i="106"/>
  <c r="R63" i="106"/>
  <c r="S63" i="106"/>
  <c r="R64" i="106"/>
  <c r="S64" i="106"/>
  <c r="R65" i="106"/>
  <c r="S65" i="106"/>
  <c r="R66" i="106"/>
  <c r="S66" i="106"/>
  <c r="R67" i="106"/>
  <c r="S67" i="106"/>
  <c r="R68" i="106"/>
  <c r="S68" i="106"/>
  <c r="R69" i="106"/>
  <c r="S69" i="106"/>
  <c r="R70" i="106"/>
  <c r="S70" i="106"/>
  <c r="R71" i="106"/>
  <c r="S71" i="106"/>
  <c r="R72" i="106"/>
  <c r="S72" i="106"/>
  <c r="R73" i="106"/>
  <c r="S73" i="106"/>
  <c r="R74" i="106"/>
  <c r="S74" i="106"/>
  <c r="R75" i="106"/>
  <c r="S75" i="106"/>
  <c r="R76" i="106"/>
  <c r="S76" i="106"/>
  <c r="R77" i="106"/>
  <c r="S77" i="106"/>
  <c r="R78" i="106"/>
  <c r="S78" i="106"/>
  <c r="R79" i="106"/>
  <c r="S79" i="106"/>
  <c r="R80" i="106"/>
  <c r="S80" i="106"/>
  <c r="R81" i="106"/>
  <c r="S81" i="106"/>
  <c r="R82" i="106"/>
  <c r="S82" i="106"/>
  <c r="R83" i="106"/>
  <c r="S83" i="106"/>
  <c r="R84" i="106"/>
  <c r="S84" i="106"/>
  <c r="R85" i="106"/>
  <c r="S85" i="106"/>
  <c r="R86" i="106"/>
  <c r="S86" i="106"/>
  <c r="R87" i="106"/>
  <c r="S87" i="106"/>
  <c r="R88" i="106"/>
  <c r="S88" i="106"/>
  <c r="R89" i="106"/>
  <c r="S89" i="106"/>
  <c r="R90" i="106"/>
  <c r="S90" i="106"/>
  <c r="R91" i="106"/>
  <c r="S91" i="106"/>
  <c r="R92" i="106"/>
  <c r="S92" i="106"/>
  <c r="R93" i="106"/>
  <c r="S93" i="106"/>
  <c r="R94" i="106"/>
  <c r="S94" i="106"/>
  <c r="R95" i="106"/>
  <c r="S95" i="106"/>
  <c r="R96" i="106"/>
  <c r="S96" i="106"/>
  <c r="R97" i="106"/>
  <c r="S97" i="106"/>
  <c r="R98" i="106"/>
  <c r="S98" i="106"/>
  <c r="R99" i="106"/>
  <c r="S99" i="106"/>
  <c r="R100" i="106"/>
  <c r="S100" i="106"/>
  <c r="R101" i="106"/>
  <c r="S101" i="106"/>
  <c r="R102" i="106"/>
  <c r="S102" i="106"/>
  <c r="R103" i="106"/>
  <c r="S103" i="106"/>
  <c r="R104" i="106"/>
  <c r="S104" i="106"/>
  <c r="R105" i="106"/>
  <c r="S105" i="106"/>
  <c r="R106" i="106"/>
  <c r="S106" i="106"/>
  <c r="R107" i="106"/>
  <c r="S107" i="106"/>
  <c r="R108" i="106"/>
  <c r="S108" i="106"/>
  <c r="R109" i="106"/>
  <c r="S109" i="106"/>
  <c r="R110" i="106"/>
  <c r="S110" i="106"/>
  <c r="R111" i="106"/>
  <c r="S111" i="106"/>
  <c r="R112" i="106"/>
  <c r="S112" i="106"/>
  <c r="R113" i="106"/>
  <c r="S113" i="106"/>
  <c r="R114" i="106"/>
  <c r="S114" i="106"/>
  <c r="R115" i="106"/>
  <c r="S115" i="106"/>
  <c r="R116" i="106"/>
  <c r="S116" i="106"/>
  <c r="R117" i="106"/>
  <c r="S117" i="106"/>
  <c r="R118" i="106"/>
  <c r="S118" i="106"/>
  <c r="R119" i="106"/>
  <c r="S119" i="106"/>
  <c r="J9" i="106"/>
  <c r="K9" i="106"/>
  <c r="J10" i="106"/>
  <c r="K10" i="106"/>
  <c r="J11" i="106"/>
  <c r="K11" i="106"/>
  <c r="J12" i="106"/>
  <c r="K12" i="106"/>
  <c r="J13" i="106"/>
  <c r="K13" i="106"/>
  <c r="J14" i="106"/>
  <c r="K14" i="106"/>
  <c r="J15" i="106"/>
  <c r="K15" i="106"/>
  <c r="J16" i="106"/>
  <c r="K16" i="106"/>
  <c r="J17" i="106"/>
  <c r="K17" i="106"/>
  <c r="J18" i="106"/>
  <c r="K18" i="106"/>
  <c r="J19" i="106"/>
  <c r="K19" i="106"/>
  <c r="J20" i="106"/>
  <c r="K20" i="106"/>
  <c r="J22" i="106"/>
  <c r="K22" i="106"/>
  <c r="J23" i="106"/>
  <c r="K23" i="106"/>
  <c r="J24" i="106"/>
  <c r="K24" i="106"/>
  <c r="J25" i="106"/>
  <c r="K25" i="106"/>
  <c r="J26" i="106"/>
  <c r="K26" i="106"/>
  <c r="J28" i="106"/>
  <c r="K28" i="106"/>
  <c r="J29" i="106"/>
  <c r="K29" i="106"/>
  <c r="J30" i="106"/>
  <c r="K30" i="106"/>
  <c r="J31" i="106"/>
  <c r="K31" i="106"/>
  <c r="J32" i="106"/>
  <c r="K32" i="106"/>
  <c r="J33" i="106"/>
  <c r="K33" i="106"/>
  <c r="J34" i="106"/>
  <c r="K34" i="106"/>
  <c r="J35" i="106"/>
  <c r="K35" i="106"/>
  <c r="J36" i="106"/>
  <c r="K36" i="106"/>
  <c r="J37" i="106"/>
  <c r="K37" i="106"/>
  <c r="J38" i="106"/>
  <c r="K38" i="106"/>
  <c r="J39" i="106"/>
  <c r="K39" i="106"/>
  <c r="J40" i="106"/>
  <c r="K40" i="106"/>
  <c r="J41" i="106"/>
  <c r="K41" i="106"/>
  <c r="J42" i="106"/>
  <c r="K42" i="106"/>
  <c r="J43" i="106"/>
  <c r="K43" i="106"/>
  <c r="J44" i="106"/>
  <c r="K44" i="106"/>
  <c r="J45" i="106"/>
  <c r="K45" i="106"/>
  <c r="J46" i="106"/>
  <c r="K46" i="106"/>
  <c r="J47" i="106"/>
  <c r="K47" i="106"/>
  <c r="J48" i="106"/>
  <c r="K48" i="106"/>
  <c r="J49" i="106"/>
  <c r="K49" i="106"/>
  <c r="J50" i="106"/>
  <c r="K50" i="106"/>
  <c r="J51" i="106"/>
  <c r="K51" i="106"/>
  <c r="J52" i="106"/>
  <c r="K52" i="106"/>
  <c r="J53" i="106"/>
  <c r="K53" i="106"/>
  <c r="J54" i="106"/>
  <c r="K54" i="106"/>
  <c r="J55" i="106"/>
  <c r="K55" i="106"/>
  <c r="J56" i="106"/>
  <c r="K56" i="106"/>
  <c r="J232" i="106"/>
  <c r="K232" i="106"/>
  <c r="J234" i="106"/>
  <c r="K234" i="106"/>
  <c r="AP9" i="106"/>
  <c r="AQ9" i="106"/>
  <c r="AP10" i="106"/>
  <c r="AQ10" i="106"/>
  <c r="AP11" i="106"/>
  <c r="AQ11" i="106"/>
  <c r="AP12" i="106"/>
  <c r="AQ12" i="106"/>
  <c r="AP13" i="106"/>
  <c r="AQ13" i="106"/>
  <c r="AP14" i="106"/>
  <c r="AQ14" i="106"/>
  <c r="AP15" i="106"/>
  <c r="AQ15" i="106"/>
  <c r="AP17" i="106"/>
  <c r="AQ17" i="106"/>
  <c r="AP18" i="106"/>
  <c r="AQ18" i="106"/>
  <c r="AP19" i="106"/>
  <c r="AQ19" i="106"/>
  <c r="AP20" i="106"/>
  <c r="AQ20" i="106"/>
  <c r="AP28" i="106"/>
  <c r="AQ28" i="106"/>
  <c r="AP33" i="106"/>
  <c r="AQ33" i="106"/>
  <c r="AP35" i="106"/>
  <c r="AQ35" i="106"/>
  <c r="AP37" i="106"/>
  <c r="AQ37" i="106"/>
  <c r="AP42" i="106"/>
  <c r="AQ42" i="106"/>
  <c r="AP43" i="106"/>
  <c r="AQ43" i="106"/>
  <c r="AP44" i="106"/>
  <c r="AQ44" i="106"/>
  <c r="AP45" i="106"/>
  <c r="AQ45" i="106"/>
  <c r="AP46" i="106"/>
  <c r="AQ46" i="106"/>
  <c r="AP47" i="106"/>
  <c r="AQ47" i="106"/>
  <c r="AP48" i="106"/>
  <c r="AQ48" i="106"/>
  <c r="AP49" i="106"/>
  <c r="AQ49" i="106"/>
  <c r="AP50" i="106"/>
  <c r="AQ50" i="106"/>
  <c r="AP51" i="106"/>
  <c r="AQ51" i="106"/>
  <c r="AP52" i="106"/>
  <c r="AQ52" i="106"/>
  <c r="AP53" i="106"/>
  <c r="AQ53" i="106"/>
  <c r="AP54" i="106"/>
  <c r="AQ54" i="106"/>
  <c r="AP55" i="106"/>
  <c r="AQ55" i="106"/>
  <c r="AP56" i="106"/>
  <c r="AQ56" i="106"/>
  <c r="AP57" i="106"/>
  <c r="AQ57" i="106"/>
  <c r="AP62" i="106"/>
  <c r="AQ62" i="106"/>
  <c r="AP63" i="106"/>
  <c r="AQ63" i="106"/>
  <c r="AP64" i="106"/>
  <c r="AQ64" i="106"/>
  <c r="AP65" i="106"/>
  <c r="AQ65" i="106"/>
  <c r="AP66" i="106"/>
  <c r="AQ66" i="106"/>
  <c r="AP69" i="106"/>
  <c r="AQ69" i="106"/>
  <c r="AP74" i="106"/>
  <c r="AQ74" i="106"/>
  <c r="AP81" i="106"/>
  <c r="AQ81" i="106"/>
  <c r="AP85" i="106"/>
  <c r="AQ85" i="106"/>
  <c r="AP87" i="106"/>
  <c r="AQ87" i="106"/>
  <c r="AP88" i="106"/>
  <c r="AQ88" i="106"/>
  <c r="AP89" i="106"/>
  <c r="AQ89" i="106"/>
  <c r="AP90" i="106"/>
  <c r="AQ90" i="106"/>
  <c r="AP91" i="106"/>
  <c r="AQ91" i="106"/>
  <c r="AP92" i="106"/>
  <c r="AQ92" i="106"/>
  <c r="AP93" i="106"/>
  <c r="AQ93" i="106"/>
  <c r="AP94" i="106"/>
  <c r="AQ94" i="106"/>
  <c r="AP98" i="106"/>
  <c r="AQ98" i="106"/>
  <c r="AP99" i="106"/>
  <c r="AQ99" i="106"/>
  <c r="AP108" i="106"/>
  <c r="AQ108" i="106"/>
  <c r="AP109" i="106"/>
  <c r="AQ109" i="106"/>
  <c r="AP111" i="106"/>
  <c r="AQ111" i="106"/>
  <c r="AP112" i="106"/>
  <c r="AQ112" i="106"/>
  <c r="AP123" i="106"/>
  <c r="AQ123" i="106"/>
  <c r="AP139" i="106"/>
  <c r="AQ139" i="106"/>
  <c r="AP140" i="106"/>
  <c r="AQ140" i="106"/>
  <c r="AP147" i="106"/>
  <c r="AQ147" i="106"/>
  <c r="AP148" i="106"/>
  <c r="AQ148" i="106"/>
  <c r="AP182" i="106"/>
  <c r="AQ182" i="106"/>
  <c r="AP183" i="106"/>
  <c r="AQ183" i="106"/>
  <c r="AP201" i="106"/>
  <c r="AQ201" i="106"/>
  <c r="AP205" i="106"/>
  <c r="AQ205" i="106"/>
  <c r="AP206" i="106"/>
  <c r="AQ206" i="106"/>
  <c r="AP214" i="106"/>
  <c r="AQ214" i="106"/>
  <c r="AP215" i="106"/>
  <c r="AQ215" i="106"/>
  <c r="AP221" i="106"/>
  <c r="AQ221" i="106"/>
  <c r="AP229" i="106"/>
  <c r="AQ229" i="106"/>
  <c r="AP232" i="106"/>
  <c r="AQ232" i="106"/>
  <c r="AP233" i="106"/>
  <c r="AQ233" i="106"/>
  <c r="AP234" i="106"/>
  <c r="AQ234" i="106"/>
  <c r="AP235" i="106"/>
  <c r="AQ235" i="106"/>
  <c r="CI10" i="106"/>
  <c r="CH10" i="106"/>
  <c r="CI12" i="106"/>
  <c r="CH12" i="106"/>
  <c r="CI14" i="106"/>
  <c r="CH14" i="106"/>
  <c r="CI16" i="106"/>
  <c r="CH16" i="106"/>
  <c r="CI18" i="106"/>
  <c r="CH18" i="106"/>
  <c r="CH20" i="106"/>
  <c r="CI24" i="106"/>
  <c r="CH24" i="106"/>
  <c r="CI28" i="106"/>
  <c r="CH28" i="106"/>
  <c r="CI30" i="106"/>
  <c r="CH30" i="106"/>
  <c r="CI33" i="106"/>
  <c r="CH33" i="106"/>
  <c r="CI34" i="106"/>
  <c r="CH34" i="106"/>
  <c r="CI36" i="106"/>
  <c r="CH36" i="106"/>
  <c r="CI38" i="106"/>
  <c r="CH38" i="106"/>
  <c r="CI40" i="106"/>
  <c r="CH40" i="106"/>
  <c r="CH42" i="106"/>
  <c r="CI46" i="106"/>
  <c r="CH46" i="106"/>
  <c r="CI48" i="106"/>
  <c r="CH48" i="106"/>
  <c r="CI50" i="106"/>
  <c r="CH50" i="106"/>
  <c r="CI52" i="106"/>
  <c r="CH52" i="106"/>
  <c r="CI54" i="106"/>
  <c r="CH54" i="106"/>
  <c r="CH56" i="106"/>
  <c r="CI58" i="106"/>
  <c r="CH58" i="106"/>
  <c r="CI60" i="106"/>
  <c r="CH60" i="106"/>
  <c r="CI62" i="106"/>
  <c r="CH62" i="106"/>
  <c r="CI64" i="106"/>
  <c r="CH64" i="106"/>
  <c r="CI66" i="106"/>
  <c r="CH66" i="106"/>
  <c r="CI68" i="106"/>
  <c r="CH68" i="106"/>
  <c r="CI69" i="106"/>
  <c r="CH69" i="106"/>
  <c r="CI71" i="106"/>
  <c r="CH71" i="106"/>
  <c r="CI73" i="106"/>
  <c r="CH73" i="106"/>
  <c r="CI74" i="106"/>
  <c r="CH74" i="106"/>
  <c r="CI76" i="106"/>
  <c r="CH76" i="106"/>
  <c r="CI78" i="106"/>
  <c r="CH78" i="106"/>
  <c r="CI80" i="106"/>
  <c r="CH80" i="106"/>
  <c r="CI82" i="106"/>
  <c r="CH82" i="106"/>
  <c r="CI84" i="106"/>
  <c r="CH84" i="106"/>
  <c r="CI86" i="106"/>
  <c r="CH86" i="106"/>
  <c r="CI88" i="106"/>
  <c r="CH88" i="106"/>
  <c r="CI90" i="106"/>
  <c r="CH90" i="106"/>
  <c r="CI92" i="106"/>
  <c r="CH92" i="106"/>
  <c r="CI94" i="106"/>
  <c r="CH94" i="106"/>
  <c r="CI96" i="106"/>
  <c r="CH96" i="106"/>
  <c r="CI98" i="106"/>
  <c r="CH98" i="106"/>
  <c r="CI100" i="106"/>
  <c r="CH100" i="106"/>
  <c r="CI102" i="106"/>
  <c r="CH102" i="106"/>
  <c r="CI104" i="106"/>
  <c r="CH104" i="106"/>
  <c r="CI106" i="106"/>
  <c r="CH106" i="106"/>
  <c r="CI108" i="106"/>
  <c r="CH108" i="106"/>
  <c r="CI110" i="106"/>
  <c r="CH110" i="106"/>
  <c r="CI112" i="106"/>
  <c r="CH112" i="106"/>
  <c r="CI114" i="106"/>
  <c r="CH114" i="106"/>
  <c r="CI116" i="106"/>
  <c r="CH116" i="106"/>
  <c r="CI118" i="106"/>
  <c r="CH118" i="106"/>
  <c r="CI120" i="106"/>
  <c r="CH120" i="106"/>
  <c r="CI122" i="106"/>
  <c r="CH122" i="106"/>
  <c r="CI124" i="106"/>
  <c r="CH124" i="106"/>
  <c r="CI126" i="106"/>
  <c r="CH126" i="106"/>
  <c r="CI128" i="106"/>
  <c r="CH128" i="106"/>
  <c r="CI130" i="106"/>
  <c r="CH130" i="106"/>
  <c r="CI132" i="106"/>
  <c r="CH132" i="106"/>
  <c r="CI134" i="106"/>
  <c r="CH134" i="106"/>
  <c r="CI136" i="106"/>
  <c r="CH136" i="106"/>
  <c r="CI138" i="106"/>
  <c r="CH138" i="106"/>
  <c r="CI140" i="106"/>
  <c r="CH140" i="106"/>
  <c r="CI142" i="106"/>
  <c r="CH142" i="106"/>
  <c r="CI144" i="106"/>
  <c r="CH144" i="106"/>
  <c r="CI146" i="106"/>
  <c r="CH146" i="106"/>
  <c r="CI153" i="106"/>
  <c r="CH153" i="106"/>
  <c r="CI155" i="106"/>
  <c r="CH155" i="106"/>
  <c r="CI157" i="106"/>
  <c r="CH157" i="106"/>
  <c r="CI159" i="106"/>
  <c r="CH159" i="106"/>
  <c r="CI163" i="106"/>
  <c r="CH163" i="106"/>
  <c r="CI165" i="106"/>
  <c r="CH165" i="106"/>
  <c r="CI169" i="106"/>
  <c r="CH169" i="106"/>
  <c r="CI172" i="106"/>
  <c r="CH172" i="106"/>
  <c r="CI174" i="106"/>
  <c r="CH174" i="106"/>
  <c r="CI176" i="106"/>
  <c r="CH176" i="106"/>
  <c r="CI178" i="106"/>
  <c r="CH178" i="106"/>
  <c r="CI180" i="106"/>
  <c r="CH180" i="106"/>
  <c r="CI182" i="106"/>
  <c r="CH182" i="106"/>
  <c r="CI184" i="106"/>
  <c r="CH184" i="106"/>
  <c r="CI186" i="106"/>
  <c r="CH186" i="106"/>
  <c r="CI188" i="106"/>
  <c r="CH188" i="106"/>
  <c r="CI190" i="106"/>
  <c r="CH190" i="106"/>
  <c r="CI191" i="106"/>
  <c r="CH191" i="106"/>
  <c r="CI193" i="106"/>
  <c r="CH193" i="106"/>
  <c r="CI195" i="106"/>
  <c r="CH195" i="106"/>
  <c r="CI197" i="106"/>
  <c r="CH197" i="106"/>
  <c r="CI199" i="106"/>
  <c r="CH199" i="106"/>
  <c r="CI202" i="106"/>
  <c r="CH202" i="106"/>
  <c r="CI204" i="106"/>
  <c r="CH204" i="106"/>
  <c r="CI206" i="106"/>
  <c r="CH206" i="106"/>
  <c r="CI208" i="106"/>
  <c r="CH208" i="106"/>
  <c r="CI210" i="106"/>
  <c r="CH210" i="106"/>
  <c r="CI212" i="106"/>
  <c r="CH212" i="106"/>
  <c r="CI216" i="106"/>
  <c r="CH216" i="106"/>
  <c r="CI218" i="106"/>
  <c r="CH218" i="106"/>
  <c r="CI220" i="106"/>
  <c r="CH220" i="106"/>
  <c r="CI222" i="106"/>
  <c r="CH222" i="106"/>
  <c r="CI224" i="106"/>
  <c r="CH224" i="106"/>
  <c r="CI226" i="106"/>
  <c r="CH226" i="106"/>
  <c r="CI228" i="106"/>
  <c r="CH228" i="106"/>
  <c r="CI230" i="106"/>
  <c r="CH230" i="106"/>
  <c r="CI232" i="106"/>
  <c r="CH232" i="106"/>
  <c r="CI234" i="106"/>
  <c r="CH234" i="106"/>
  <c r="CI236" i="106"/>
  <c r="CH236" i="106"/>
  <c r="CE9" i="106"/>
  <c r="CD9" i="106"/>
  <c r="CE11" i="106"/>
  <c r="CD11" i="106"/>
  <c r="CE13" i="106"/>
  <c r="CD13" i="106"/>
  <c r="CE15" i="106"/>
  <c r="CD15" i="106"/>
  <c r="CE17" i="106"/>
  <c r="CD17" i="106"/>
  <c r="CE19" i="106"/>
  <c r="CD19" i="106"/>
  <c r="CE22" i="106"/>
  <c r="CD22" i="106"/>
  <c r="CE23" i="106"/>
  <c r="CD23" i="106"/>
  <c r="CE25" i="106"/>
  <c r="CD25" i="106"/>
  <c r="CE26" i="106"/>
  <c r="CD26" i="106"/>
  <c r="CE29" i="106"/>
  <c r="CD29" i="106"/>
  <c r="CE31" i="106"/>
  <c r="CD31" i="106"/>
  <c r="CE32" i="106"/>
  <c r="CD32" i="106"/>
  <c r="CE35" i="106"/>
  <c r="CD35" i="106"/>
  <c r="CE37" i="106"/>
  <c r="CD37" i="106"/>
  <c r="CE39" i="106"/>
  <c r="CD39" i="106"/>
  <c r="CE41" i="106"/>
  <c r="CD41" i="106"/>
  <c r="CE43" i="106"/>
  <c r="CD43" i="106"/>
  <c r="CE45" i="106"/>
  <c r="CD45" i="106"/>
  <c r="CE47" i="106"/>
  <c r="CD47" i="106"/>
  <c r="CE49" i="106"/>
  <c r="CD49" i="106"/>
  <c r="CE51" i="106"/>
  <c r="CD51" i="106"/>
  <c r="CE53" i="106"/>
  <c r="CD53" i="106"/>
  <c r="CE55" i="106"/>
  <c r="CD55" i="106"/>
  <c r="CE57" i="106"/>
  <c r="CD57" i="106"/>
  <c r="CE59" i="106"/>
  <c r="CD59" i="106"/>
  <c r="CE61" i="106"/>
  <c r="CD61" i="106"/>
  <c r="CE63" i="106"/>
  <c r="CD63" i="106"/>
  <c r="CE65" i="106"/>
  <c r="CD65" i="106"/>
  <c r="CE67" i="106"/>
  <c r="CD67" i="106"/>
  <c r="CE70" i="106"/>
  <c r="CD70" i="106"/>
  <c r="CE72" i="106"/>
  <c r="CD72" i="106"/>
  <c r="CE75" i="106"/>
  <c r="CD75" i="106"/>
  <c r="CE77" i="106"/>
  <c r="CD77" i="106"/>
  <c r="CE79" i="106"/>
  <c r="CD79" i="106"/>
  <c r="CE81" i="106"/>
  <c r="CD81" i="106"/>
  <c r="CE83" i="106"/>
  <c r="CD83" i="106"/>
  <c r="CE85" i="106"/>
  <c r="CD85" i="106"/>
  <c r="CE87" i="106"/>
  <c r="CD87" i="106"/>
  <c r="CE89" i="106"/>
  <c r="CD89" i="106"/>
  <c r="CE91" i="106"/>
  <c r="CD91" i="106"/>
  <c r="CE93" i="106"/>
  <c r="CD93" i="106"/>
  <c r="CE95" i="106"/>
  <c r="CD95" i="106"/>
  <c r="CE97" i="106"/>
  <c r="CD97" i="106"/>
  <c r="CE99" i="106"/>
  <c r="CD99" i="106"/>
  <c r="CE101" i="106"/>
  <c r="CD101" i="106"/>
  <c r="CE103" i="106"/>
  <c r="CD103" i="106"/>
  <c r="CE105" i="106"/>
  <c r="CD105" i="106"/>
  <c r="CE107" i="106"/>
  <c r="CD107" i="106"/>
  <c r="CE109" i="106"/>
  <c r="CD109" i="106"/>
  <c r="CE111" i="106"/>
  <c r="CD111" i="106"/>
  <c r="CE113" i="106"/>
  <c r="CD113" i="106"/>
  <c r="CE115" i="106"/>
  <c r="CD115" i="106"/>
  <c r="CE117" i="106"/>
  <c r="CD117" i="106"/>
  <c r="CE119" i="106"/>
  <c r="CD119" i="106"/>
  <c r="CE121" i="106"/>
  <c r="CD121" i="106"/>
  <c r="CE123" i="106"/>
  <c r="CD123" i="106"/>
  <c r="CE125" i="106"/>
  <c r="CD125" i="106"/>
  <c r="CE127" i="106"/>
  <c r="CD127" i="106"/>
  <c r="CE129" i="106"/>
  <c r="CD129" i="106"/>
  <c r="CE131" i="106"/>
  <c r="CD131" i="106"/>
  <c r="CE133" i="106"/>
  <c r="CD133" i="106"/>
  <c r="CE135" i="106"/>
  <c r="CD135" i="106"/>
  <c r="CE137" i="106"/>
  <c r="CD137" i="106"/>
  <c r="CE139" i="106"/>
  <c r="CD139" i="106"/>
  <c r="CE141" i="106"/>
  <c r="CD141" i="106"/>
  <c r="CE143" i="106"/>
  <c r="CD143" i="106"/>
  <c r="CE145" i="106"/>
  <c r="CD145" i="106"/>
  <c r="CE147" i="106"/>
  <c r="CD147" i="106"/>
  <c r="CE149" i="106"/>
  <c r="CD149" i="106"/>
  <c r="CE150" i="106"/>
  <c r="CD150" i="106"/>
  <c r="CE152" i="106"/>
  <c r="CD152" i="106"/>
  <c r="CE154" i="106"/>
  <c r="CD154" i="106"/>
  <c r="CE156" i="106"/>
  <c r="CD156" i="106"/>
  <c r="CE158" i="106"/>
  <c r="CD158" i="106"/>
  <c r="CE160" i="106"/>
  <c r="CD160" i="106"/>
  <c r="CE162" i="106"/>
  <c r="CD162" i="106"/>
  <c r="CE164" i="106"/>
  <c r="CD164" i="106"/>
  <c r="CE166" i="106"/>
  <c r="CD166" i="106"/>
  <c r="CE168" i="106"/>
  <c r="CD168" i="106"/>
  <c r="CE170" i="106"/>
  <c r="CD170" i="106"/>
  <c r="CE173" i="106"/>
  <c r="CD173" i="106"/>
  <c r="CE175" i="106"/>
  <c r="CD175" i="106"/>
  <c r="CE177" i="106"/>
  <c r="CD177" i="106"/>
  <c r="CE179" i="106"/>
  <c r="CD179" i="106"/>
  <c r="CE181" i="106"/>
  <c r="CD181" i="106"/>
  <c r="CE183" i="106"/>
  <c r="CD183" i="106"/>
  <c r="CE185" i="106"/>
  <c r="CD185" i="106"/>
  <c r="CE187" i="106"/>
  <c r="CD187" i="106"/>
  <c r="CE189" i="106"/>
  <c r="CD189" i="106"/>
  <c r="CE192" i="106"/>
  <c r="CD192" i="106"/>
  <c r="CE194" i="106"/>
  <c r="CD194" i="106"/>
  <c r="CE196" i="106"/>
  <c r="CD196" i="106"/>
  <c r="CE198" i="106"/>
  <c r="CD198" i="106"/>
  <c r="CE201" i="106"/>
  <c r="CD201" i="106"/>
  <c r="CE203" i="106"/>
  <c r="CD203" i="106"/>
  <c r="CE205" i="106"/>
  <c r="CD205" i="106"/>
  <c r="CE207" i="106"/>
  <c r="CD207" i="106"/>
  <c r="CE209" i="106"/>
  <c r="CD209" i="106"/>
  <c r="CE211" i="106"/>
  <c r="CD211" i="106"/>
  <c r="CE213" i="106"/>
  <c r="CD213" i="106"/>
  <c r="CE215" i="106"/>
  <c r="CD215" i="106"/>
  <c r="CE217" i="106"/>
  <c r="CD217" i="106"/>
  <c r="CE219" i="106"/>
  <c r="CD219" i="106"/>
  <c r="CE221" i="106"/>
  <c r="CD221" i="106"/>
  <c r="CE223" i="106"/>
  <c r="CD223" i="106"/>
  <c r="CE225" i="106"/>
  <c r="CD225" i="106"/>
  <c r="CE227" i="106"/>
  <c r="CD227" i="106"/>
  <c r="CE229" i="106"/>
  <c r="CD229" i="106"/>
  <c r="CE231" i="106"/>
  <c r="CD231" i="106"/>
  <c r="CE233" i="106"/>
  <c r="CD233" i="106"/>
  <c r="CE236" i="106"/>
  <c r="CD236" i="106"/>
  <c r="CA9" i="106"/>
  <c r="BZ9" i="106"/>
  <c r="CA11" i="106"/>
  <c r="BZ11" i="106"/>
  <c r="CA13" i="106"/>
  <c r="BZ13" i="106"/>
  <c r="CA15" i="106"/>
  <c r="BZ15" i="106"/>
  <c r="CA17" i="106"/>
  <c r="BZ17" i="106"/>
  <c r="CA19" i="106"/>
  <c r="BZ19" i="106"/>
  <c r="CA29" i="106"/>
  <c r="BZ29" i="106"/>
  <c r="CA31" i="106"/>
  <c r="BZ31" i="106"/>
  <c r="CA32" i="106"/>
  <c r="BZ32" i="106"/>
  <c r="CA35" i="106"/>
  <c r="BZ35" i="106"/>
  <c r="CA37" i="106"/>
  <c r="BZ37" i="106"/>
  <c r="CA39" i="106"/>
  <c r="BZ39" i="106"/>
  <c r="CA41" i="106"/>
  <c r="BZ41" i="106"/>
  <c r="CA43" i="106"/>
  <c r="BZ43" i="106"/>
  <c r="CA45" i="106"/>
  <c r="BZ45" i="106"/>
  <c r="CA47" i="106"/>
  <c r="BZ47" i="106"/>
  <c r="CA49" i="106"/>
  <c r="BZ49" i="106"/>
  <c r="CA51" i="106"/>
  <c r="BZ51" i="106"/>
  <c r="CA53" i="106"/>
  <c r="BZ53" i="106"/>
  <c r="CA55" i="106"/>
  <c r="BZ55" i="106"/>
  <c r="CA57" i="106"/>
  <c r="BZ57" i="106"/>
  <c r="CA59" i="106"/>
  <c r="BZ59" i="106"/>
  <c r="CA61" i="106"/>
  <c r="BZ61" i="106"/>
  <c r="CA63" i="106"/>
  <c r="BZ63" i="106"/>
  <c r="CA65" i="106"/>
  <c r="BZ65" i="106"/>
  <c r="CA70" i="106"/>
  <c r="BZ70" i="106"/>
  <c r="CA72" i="106"/>
  <c r="BZ72" i="106"/>
  <c r="CA75" i="106"/>
  <c r="BZ75" i="106"/>
  <c r="CA77" i="106"/>
  <c r="BZ77" i="106"/>
  <c r="CA79" i="106"/>
  <c r="BZ79" i="106"/>
  <c r="CA81" i="106"/>
  <c r="BZ81" i="106"/>
  <c r="CA83" i="106"/>
  <c r="BZ83" i="106"/>
  <c r="CA85" i="106"/>
  <c r="BZ85" i="106"/>
  <c r="CA87" i="106"/>
  <c r="BZ87" i="106"/>
  <c r="CA89" i="106"/>
  <c r="BZ89" i="106"/>
  <c r="CA91" i="106"/>
  <c r="BZ91" i="106"/>
  <c r="CA93" i="106"/>
  <c r="BZ93" i="106"/>
  <c r="CA95" i="106"/>
  <c r="BZ95" i="106"/>
  <c r="CA97" i="106"/>
  <c r="BZ97" i="106"/>
  <c r="CA99" i="106"/>
  <c r="BZ99" i="106"/>
  <c r="CA101" i="106"/>
  <c r="BZ101" i="106"/>
  <c r="CA103" i="106"/>
  <c r="BZ103" i="106"/>
  <c r="CA105" i="106"/>
  <c r="BZ105" i="106"/>
  <c r="CA107" i="106"/>
  <c r="BZ107" i="106"/>
  <c r="CA109" i="106"/>
  <c r="BZ109" i="106"/>
  <c r="CA111" i="106"/>
  <c r="BZ111" i="106"/>
  <c r="CA113" i="106"/>
  <c r="BZ113" i="106"/>
  <c r="CA115" i="106"/>
  <c r="BZ115" i="106"/>
  <c r="CA117" i="106"/>
  <c r="BZ117" i="106"/>
  <c r="CA119" i="106"/>
  <c r="BZ119" i="106"/>
  <c r="CA121" i="106"/>
  <c r="BZ121" i="106"/>
  <c r="CA123" i="106"/>
  <c r="BZ123" i="106"/>
  <c r="CA125" i="106"/>
  <c r="BZ125" i="106"/>
  <c r="CA129" i="106"/>
  <c r="BZ129" i="106"/>
  <c r="CA139" i="106"/>
  <c r="BZ139" i="106"/>
  <c r="CA141" i="106"/>
  <c r="BZ141" i="106"/>
  <c r="CA143" i="106"/>
  <c r="BZ143" i="106"/>
  <c r="CA145" i="106"/>
  <c r="BZ145" i="106"/>
  <c r="CA147" i="106"/>
  <c r="BZ147" i="106"/>
  <c r="CA175" i="106"/>
  <c r="BZ175" i="106"/>
  <c r="CA177" i="106"/>
  <c r="BZ177" i="106"/>
  <c r="CA179" i="106"/>
  <c r="BZ179" i="106"/>
  <c r="CA181" i="106"/>
  <c r="BZ181" i="106"/>
  <c r="CA183" i="106"/>
  <c r="BZ183" i="106"/>
  <c r="CA185" i="106"/>
  <c r="BZ185" i="106"/>
  <c r="CA187" i="106"/>
  <c r="BZ187" i="106"/>
  <c r="CA189" i="106"/>
  <c r="BZ189" i="106"/>
  <c r="CA194" i="106"/>
  <c r="BZ194" i="106"/>
  <c r="CA201" i="106"/>
  <c r="BZ201" i="106"/>
  <c r="CA203" i="106"/>
  <c r="BZ203" i="106"/>
  <c r="CA205" i="106"/>
  <c r="BZ205" i="106"/>
  <c r="CA207" i="106"/>
  <c r="BZ207" i="106"/>
  <c r="CA209" i="106"/>
  <c r="BZ209" i="106"/>
  <c r="CA211" i="106"/>
  <c r="BZ211" i="106"/>
  <c r="CA213" i="106"/>
  <c r="BZ213" i="106"/>
  <c r="CA215" i="106"/>
  <c r="BZ215" i="106"/>
  <c r="CA217" i="106"/>
  <c r="BZ217" i="106"/>
  <c r="CA219" i="106"/>
  <c r="BZ219" i="106"/>
  <c r="CA221" i="106"/>
  <c r="BZ221" i="106"/>
  <c r="CA223" i="106"/>
  <c r="BZ223" i="106"/>
  <c r="CA225" i="106"/>
  <c r="BZ225" i="106"/>
  <c r="CA227" i="106"/>
  <c r="BZ227" i="106"/>
  <c r="CA229" i="106"/>
  <c r="BZ229" i="106"/>
  <c r="CA233" i="106"/>
  <c r="BZ233" i="106"/>
  <c r="CA235" i="106"/>
  <c r="BZ235" i="106"/>
  <c r="BO10" i="106"/>
  <c r="BN10" i="106"/>
  <c r="BO12" i="106"/>
  <c r="BN12" i="106"/>
  <c r="BO14" i="106"/>
  <c r="BN14" i="106"/>
  <c r="BO16" i="106"/>
  <c r="BN16" i="106"/>
  <c r="BO18" i="106"/>
  <c r="BN18" i="106"/>
  <c r="BO20" i="106"/>
  <c r="BN20" i="106"/>
  <c r="BO24" i="106"/>
  <c r="BN24" i="106"/>
  <c r="BO28" i="106"/>
  <c r="BN28" i="106"/>
  <c r="BO30" i="106"/>
  <c r="BN30" i="106"/>
  <c r="BO33" i="106"/>
  <c r="BN33" i="106"/>
  <c r="BO34" i="106"/>
  <c r="BN34" i="106"/>
  <c r="BO36" i="106"/>
  <c r="BN36" i="106"/>
  <c r="BO38" i="106"/>
  <c r="BN38" i="106"/>
  <c r="BO40" i="106"/>
  <c r="BN40" i="106"/>
  <c r="BO42" i="106"/>
  <c r="BN42" i="106"/>
  <c r="BO44" i="106"/>
  <c r="BN44" i="106"/>
  <c r="BO46" i="106"/>
  <c r="BN46" i="106"/>
  <c r="BO48" i="106"/>
  <c r="BN48" i="106"/>
  <c r="BO50" i="106"/>
  <c r="BN50" i="106"/>
  <c r="BO52" i="106"/>
  <c r="BN52" i="106"/>
  <c r="BO54" i="106"/>
  <c r="BN54" i="106"/>
  <c r="BO56" i="106"/>
  <c r="BN56" i="106"/>
  <c r="BO58" i="106"/>
  <c r="BN58" i="106"/>
  <c r="BO60" i="106"/>
  <c r="BN60" i="106"/>
  <c r="BO62" i="106"/>
  <c r="BN62" i="106"/>
  <c r="BO64" i="106"/>
  <c r="BN64" i="106"/>
  <c r="BO66" i="106"/>
  <c r="BN66" i="106"/>
  <c r="BO68" i="106"/>
  <c r="BN68" i="106"/>
  <c r="BO69" i="106"/>
  <c r="BN69" i="106"/>
  <c r="BO71" i="106"/>
  <c r="BN71" i="106"/>
  <c r="BO73" i="106"/>
  <c r="BN73" i="106"/>
  <c r="BO74" i="106"/>
  <c r="BN74" i="106"/>
  <c r="BO76" i="106"/>
  <c r="BN76" i="106"/>
  <c r="BO78" i="106"/>
  <c r="BN78" i="106"/>
  <c r="BO80" i="106"/>
  <c r="BN80" i="106"/>
  <c r="BO82" i="106"/>
  <c r="BN82" i="106"/>
  <c r="BO84" i="106"/>
  <c r="BN84" i="106"/>
  <c r="BO86" i="106"/>
  <c r="BN86" i="106"/>
  <c r="BO88" i="106"/>
  <c r="BN88" i="106"/>
  <c r="BO90" i="106"/>
  <c r="BN90" i="106"/>
  <c r="BO92" i="106"/>
  <c r="BN92" i="106"/>
  <c r="BO94" i="106"/>
  <c r="BN94" i="106"/>
  <c r="BO96" i="106"/>
  <c r="BN96" i="106"/>
  <c r="BO98" i="106"/>
  <c r="BN98" i="106"/>
  <c r="BO100" i="106"/>
  <c r="BN100" i="106"/>
  <c r="BO102" i="106"/>
  <c r="BN102" i="106"/>
  <c r="BO104" i="106"/>
  <c r="BN104" i="106"/>
  <c r="BO106" i="106"/>
  <c r="BN106" i="106"/>
  <c r="BO108" i="106"/>
  <c r="BN108" i="106"/>
  <c r="BO110" i="106"/>
  <c r="BN110" i="106"/>
  <c r="BO112" i="106"/>
  <c r="BN112" i="106"/>
  <c r="BO114" i="106"/>
  <c r="BN114" i="106"/>
  <c r="BO116" i="106"/>
  <c r="BN116" i="106"/>
  <c r="BO118" i="106"/>
  <c r="BN118" i="106"/>
  <c r="BO120" i="106"/>
  <c r="BN120" i="106"/>
  <c r="BO122" i="106"/>
  <c r="BN122" i="106"/>
  <c r="BO124" i="106"/>
  <c r="BN124" i="106"/>
  <c r="BO126" i="106"/>
  <c r="BN126" i="106"/>
  <c r="BO128" i="106"/>
  <c r="BN128" i="106"/>
  <c r="BO130" i="106"/>
  <c r="BN130" i="106"/>
  <c r="BO132" i="106"/>
  <c r="BN132" i="106"/>
  <c r="BO134" i="106"/>
  <c r="BN134" i="106"/>
  <c r="BO136" i="106"/>
  <c r="BN136" i="106"/>
  <c r="BO138" i="106"/>
  <c r="BN138" i="106"/>
  <c r="BO140" i="106"/>
  <c r="BN140" i="106"/>
  <c r="BO142" i="106"/>
  <c r="BN142" i="106"/>
  <c r="BO144" i="106"/>
  <c r="BN144" i="106"/>
  <c r="BO146" i="106"/>
  <c r="BN146" i="106"/>
  <c r="BO148" i="106"/>
  <c r="BN148" i="106"/>
  <c r="BO153" i="106"/>
  <c r="BN153" i="106"/>
  <c r="BO155" i="106"/>
  <c r="BN155" i="106"/>
  <c r="BO157" i="106"/>
  <c r="BN157" i="106"/>
  <c r="BO159" i="106"/>
  <c r="BN159" i="106"/>
  <c r="BO161" i="106"/>
  <c r="BN161" i="106"/>
  <c r="BO163" i="106"/>
  <c r="BN163" i="106"/>
  <c r="BO165" i="106"/>
  <c r="BN165" i="106"/>
  <c r="BO169" i="106"/>
  <c r="BN169" i="106"/>
  <c r="BO172" i="106"/>
  <c r="BN172" i="106"/>
  <c r="BO174" i="106"/>
  <c r="BN174" i="106"/>
  <c r="BO176" i="106"/>
  <c r="BN176" i="106"/>
  <c r="BO178" i="106"/>
  <c r="BN178" i="106"/>
  <c r="BO180" i="106"/>
  <c r="BN180" i="106"/>
  <c r="BO182" i="106"/>
  <c r="BN182" i="106"/>
  <c r="BO184" i="106"/>
  <c r="BN184" i="106"/>
  <c r="BO186" i="106"/>
  <c r="BN186" i="106"/>
  <c r="BO188" i="106"/>
  <c r="BN188" i="106"/>
  <c r="BO190" i="106"/>
  <c r="BN190" i="106"/>
  <c r="BO191" i="106"/>
  <c r="BN191" i="106"/>
  <c r="BO193" i="106"/>
  <c r="BN193" i="106"/>
  <c r="BO195" i="106"/>
  <c r="BN195" i="106"/>
  <c r="BO197" i="106"/>
  <c r="BN197" i="106"/>
  <c r="BO199" i="106"/>
  <c r="BN199" i="106"/>
  <c r="BO202" i="106"/>
  <c r="BN202" i="106"/>
  <c r="BO204" i="106"/>
  <c r="BN204" i="106"/>
  <c r="BO206" i="106"/>
  <c r="BN206" i="106"/>
  <c r="BO208" i="106"/>
  <c r="BN208" i="106"/>
  <c r="BO210" i="106"/>
  <c r="BN210" i="106"/>
  <c r="BO212" i="106"/>
  <c r="BN212" i="106"/>
  <c r="BO214" i="106"/>
  <c r="BN214" i="106"/>
  <c r="BO216" i="106"/>
  <c r="BN216" i="106"/>
  <c r="BO218" i="106"/>
  <c r="BN218" i="106"/>
  <c r="BO220" i="106"/>
  <c r="BN220" i="106"/>
  <c r="BO222" i="106"/>
  <c r="BN222" i="106"/>
  <c r="BO224" i="106"/>
  <c r="BN224" i="106"/>
  <c r="BO226" i="106"/>
  <c r="BN226" i="106"/>
  <c r="BO228" i="106"/>
  <c r="BN228" i="106"/>
  <c r="BO230" i="106"/>
  <c r="BN230" i="106"/>
  <c r="BO232" i="106"/>
  <c r="BN232" i="106"/>
  <c r="BO234" i="106"/>
  <c r="BN234" i="106"/>
  <c r="BO236" i="106"/>
  <c r="BN236" i="106"/>
  <c r="BK9" i="106"/>
  <c r="BJ9" i="106"/>
  <c r="BK11" i="106"/>
  <c r="BJ11" i="106"/>
  <c r="BK13" i="106"/>
  <c r="BJ13" i="106"/>
  <c r="BK15" i="106"/>
  <c r="BJ15" i="106"/>
  <c r="BK17" i="106"/>
  <c r="BJ17" i="106"/>
  <c r="BK19" i="106"/>
  <c r="BJ19" i="106"/>
  <c r="BK22" i="106"/>
  <c r="BJ22" i="106"/>
  <c r="BK23" i="106"/>
  <c r="BJ23" i="106"/>
  <c r="BK25" i="106"/>
  <c r="BJ25" i="106"/>
  <c r="BK26" i="106"/>
  <c r="BJ26" i="106"/>
  <c r="BK29" i="106"/>
  <c r="BJ29" i="106"/>
  <c r="BK31" i="106"/>
  <c r="BJ31" i="106"/>
  <c r="BK32" i="106"/>
  <c r="BJ32" i="106"/>
  <c r="BK35" i="106"/>
  <c r="BJ35" i="106"/>
  <c r="BK37" i="106"/>
  <c r="BJ37" i="106"/>
  <c r="BK39" i="106"/>
  <c r="BJ39" i="106"/>
  <c r="BK41" i="106"/>
  <c r="BJ41" i="106"/>
  <c r="BK43" i="106"/>
  <c r="BJ43" i="106"/>
  <c r="BK45" i="106"/>
  <c r="BJ45" i="106"/>
  <c r="BK47" i="106"/>
  <c r="BJ47" i="106"/>
  <c r="BK49" i="106"/>
  <c r="BJ49" i="106"/>
  <c r="BK51" i="106"/>
  <c r="BJ51" i="106"/>
  <c r="BK53" i="106"/>
  <c r="BJ53" i="106"/>
  <c r="BK55" i="106"/>
  <c r="BJ55" i="106"/>
  <c r="BK57" i="106"/>
  <c r="BJ57" i="106"/>
  <c r="BK59" i="106"/>
  <c r="BJ59" i="106"/>
  <c r="BK61" i="106"/>
  <c r="BJ61" i="106"/>
  <c r="BK63" i="106"/>
  <c r="BJ63" i="106"/>
  <c r="BK65" i="106"/>
  <c r="BJ65" i="106"/>
  <c r="BK67" i="106"/>
  <c r="BJ67" i="106"/>
  <c r="BK70" i="106"/>
  <c r="BJ70" i="106"/>
  <c r="BK72" i="106"/>
  <c r="BJ72" i="106"/>
  <c r="BK75" i="106"/>
  <c r="BJ75" i="106"/>
  <c r="BK77" i="106"/>
  <c r="BJ77" i="106"/>
  <c r="BK79" i="106"/>
  <c r="BJ79" i="106"/>
  <c r="BK81" i="106"/>
  <c r="BJ81" i="106"/>
  <c r="BK83" i="106"/>
  <c r="BJ83" i="106"/>
  <c r="BK85" i="106"/>
  <c r="BJ85" i="106"/>
  <c r="BK87" i="106"/>
  <c r="BJ87" i="106"/>
  <c r="BK89" i="106"/>
  <c r="BJ89" i="106"/>
  <c r="BK91" i="106"/>
  <c r="BJ91" i="106"/>
  <c r="BK93" i="106"/>
  <c r="BJ93" i="106"/>
  <c r="BK95" i="106"/>
  <c r="BJ95" i="106"/>
  <c r="BK97" i="106"/>
  <c r="BJ97" i="106"/>
  <c r="BK99" i="106"/>
  <c r="BJ99" i="106"/>
  <c r="BK101" i="106"/>
  <c r="BJ101" i="106"/>
  <c r="BK103" i="106"/>
  <c r="BJ103" i="106"/>
  <c r="BK105" i="106"/>
  <c r="BJ105" i="106"/>
  <c r="BK107" i="106"/>
  <c r="BJ107" i="106"/>
  <c r="BK109" i="106"/>
  <c r="BJ109" i="106"/>
  <c r="BK111" i="106"/>
  <c r="BJ111" i="106"/>
  <c r="BK113" i="106"/>
  <c r="BJ113" i="106"/>
  <c r="BK115" i="106"/>
  <c r="BJ115" i="106"/>
  <c r="BK117" i="106"/>
  <c r="BJ117" i="106"/>
  <c r="BK119" i="106"/>
  <c r="BJ119" i="106"/>
  <c r="BK121" i="106"/>
  <c r="BJ121" i="106"/>
  <c r="BK123" i="106"/>
  <c r="BJ123" i="106"/>
  <c r="BK125" i="106"/>
  <c r="BJ125" i="106"/>
  <c r="BK127" i="106"/>
  <c r="BJ127" i="106"/>
  <c r="BK129" i="106"/>
  <c r="BJ129" i="106"/>
  <c r="BK131" i="106"/>
  <c r="BJ131" i="106"/>
  <c r="BK133" i="106"/>
  <c r="BJ133" i="106"/>
  <c r="BK135" i="106"/>
  <c r="BJ135" i="106"/>
  <c r="BK137" i="106"/>
  <c r="BJ137" i="106"/>
  <c r="BK139" i="106"/>
  <c r="BJ139" i="106"/>
  <c r="BK141" i="106"/>
  <c r="BJ141" i="106"/>
  <c r="BK143" i="106"/>
  <c r="BJ143" i="106"/>
  <c r="BK145" i="106"/>
  <c r="BJ145" i="106"/>
  <c r="BK147" i="106"/>
  <c r="BJ147" i="106"/>
  <c r="BK149" i="106"/>
  <c r="BJ149" i="106"/>
  <c r="BK150" i="106"/>
  <c r="BJ150" i="106"/>
  <c r="BK152" i="106"/>
  <c r="BJ152" i="106"/>
  <c r="BK154" i="106"/>
  <c r="BJ154" i="106"/>
  <c r="BK156" i="106"/>
  <c r="BJ156" i="106"/>
  <c r="BK158" i="106"/>
  <c r="BJ158" i="106"/>
  <c r="BK160" i="106"/>
  <c r="BJ160" i="106"/>
  <c r="BK162" i="106"/>
  <c r="BJ162" i="106"/>
  <c r="BK164" i="106"/>
  <c r="BJ164" i="106"/>
  <c r="BK166" i="106"/>
  <c r="BJ166" i="106"/>
  <c r="BK168" i="106"/>
  <c r="BJ168" i="106"/>
  <c r="BK170" i="106"/>
  <c r="BJ170" i="106"/>
  <c r="BK173" i="106"/>
  <c r="BJ173" i="106"/>
  <c r="BK175" i="106"/>
  <c r="BJ175" i="106"/>
  <c r="BK177" i="106"/>
  <c r="BJ177" i="106"/>
  <c r="BK179" i="106"/>
  <c r="BJ179" i="106"/>
  <c r="BK181" i="106"/>
  <c r="BJ181" i="106"/>
  <c r="BK183" i="106"/>
  <c r="BJ183" i="106"/>
  <c r="BK185" i="106"/>
  <c r="BJ185" i="106"/>
  <c r="BK187" i="106"/>
  <c r="BJ187" i="106"/>
  <c r="BK189" i="106"/>
  <c r="BJ189" i="106"/>
  <c r="BK192" i="106"/>
  <c r="BJ192" i="106"/>
  <c r="BK194" i="106"/>
  <c r="BJ194" i="106"/>
  <c r="BK196" i="106"/>
  <c r="BJ196" i="106"/>
  <c r="BK198" i="106"/>
  <c r="BJ198" i="106"/>
  <c r="BK201" i="106"/>
  <c r="BJ201" i="106"/>
  <c r="DF9" i="106"/>
  <c r="DG9" i="106"/>
  <c r="DF11" i="106"/>
  <c r="DG11" i="106"/>
  <c r="DF13" i="106"/>
  <c r="DG13" i="106"/>
  <c r="DF15" i="106"/>
  <c r="DG15" i="106"/>
  <c r="DF17" i="106"/>
  <c r="DG17" i="106"/>
  <c r="DF19" i="106"/>
  <c r="DG19" i="106"/>
  <c r="DF22" i="106"/>
  <c r="DG22" i="106"/>
  <c r="DF23" i="106"/>
  <c r="DG23" i="106"/>
  <c r="DF25" i="106"/>
  <c r="DG25" i="106"/>
  <c r="DF26" i="106"/>
  <c r="DG26" i="106"/>
  <c r="DF29" i="106"/>
  <c r="DG29" i="106"/>
  <c r="DF31" i="106"/>
  <c r="DG31" i="106"/>
  <c r="DF32" i="106"/>
  <c r="DG32" i="106"/>
  <c r="DF35" i="106"/>
  <c r="DG35" i="106"/>
  <c r="DF37" i="106"/>
  <c r="DG37" i="106"/>
  <c r="DF39" i="106"/>
  <c r="DG39" i="106"/>
  <c r="DF41" i="106"/>
  <c r="DG41" i="106"/>
  <c r="DF43" i="106"/>
  <c r="DG43" i="106"/>
  <c r="DF45" i="106"/>
  <c r="DG45" i="106"/>
  <c r="DF47" i="106"/>
  <c r="DG47" i="106"/>
  <c r="DF49" i="106"/>
  <c r="DG49" i="106"/>
  <c r="DF51" i="106"/>
  <c r="DG51" i="106"/>
  <c r="DF53" i="106"/>
  <c r="DG53" i="106"/>
  <c r="DF55" i="106"/>
  <c r="DG55" i="106"/>
  <c r="DF57" i="106"/>
  <c r="DG57" i="106"/>
  <c r="DF59" i="106"/>
  <c r="DG59" i="106"/>
  <c r="DF61" i="106"/>
  <c r="DG61" i="106"/>
  <c r="DF63" i="106"/>
  <c r="DG63" i="106"/>
  <c r="DF65" i="106"/>
  <c r="DG65" i="106"/>
  <c r="DF67" i="106"/>
  <c r="DG67" i="106"/>
  <c r="DF70" i="106"/>
  <c r="DG70" i="106"/>
  <c r="DF72" i="106"/>
  <c r="DG72" i="106"/>
  <c r="DF75" i="106"/>
  <c r="DG75" i="106"/>
  <c r="DF77" i="106"/>
  <c r="DG77" i="106"/>
  <c r="DF79" i="106"/>
  <c r="DG79" i="106"/>
  <c r="DF81" i="106"/>
  <c r="DG81" i="106"/>
  <c r="DF83" i="106"/>
  <c r="DG83" i="106"/>
  <c r="DF85" i="106"/>
  <c r="DG85" i="106"/>
  <c r="DF87" i="106"/>
  <c r="DG87" i="106"/>
  <c r="DF89" i="106"/>
  <c r="DG89" i="106"/>
  <c r="DF91" i="106"/>
  <c r="DG91" i="106"/>
  <c r="DF93" i="106"/>
  <c r="DG93" i="106"/>
  <c r="DF95" i="106"/>
  <c r="DG95" i="106"/>
  <c r="DF97" i="106"/>
  <c r="DG97" i="106"/>
  <c r="DF99" i="106"/>
  <c r="DG99" i="106"/>
  <c r="DF101" i="106"/>
  <c r="DG101" i="106"/>
  <c r="DF103" i="106"/>
  <c r="DG103" i="106"/>
  <c r="DF105" i="106"/>
  <c r="DG105" i="106"/>
  <c r="DF107" i="106"/>
  <c r="DG107" i="106"/>
  <c r="DF109" i="106"/>
  <c r="DG109" i="106"/>
  <c r="DF111" i="106"/>
  <c r="DG111" i="106"/>
  <c r="DF113" i="106"/>
  <c r="DG113" i="106"/>
  <c r="DF115" i="106"/>
  <c r="DG115" i="106"/>
  <c r="DF117" i="106"/>
  <c r="DG117" i="106"/>
  <c r="DF119" i="106"/>
  <c r="DG119" i="106"/>
  <c r="DF121" i="106"/>
  <c r="DG121" i="106"/>
  <c r="DF123" i="106"/>
  <c r="DG123" i="106"/>
  <c r="DF125" i="106"/>
  <c r="DG125" i="106"/>
  <c r="DF127" i="106"/>
  <c r="DG127" i="106"/>
  <c r="DF129" i="106"/>
  <c r="DG129" i="106"/>
  <c r="DF131" i="106"/>
  <c r="DG131" i="106"/>
  <c r="DF133" i="106"/>
  <c r="DG133" i="106"/>
  <c r="DF135" i="106"/>
  <c r="DG135" i="106"/>
  <c r="DF137" i="106"/>
  <c r="DG137" i="106"/>
  <c r="DF139" i="106"/>
  <c r="DG139" i="106"/>
  <c r="DF141" i="106"/>
  <c r="DG141" i="106"/>
  <c r="DF143" i="106"/>
  <c r="DG143" i="106"/>
  <c r="DF145" i="106"/>
  <c r="DG145" i="106"/>
  <c r="DF147" i="106"/>
  <c r="DG147" i="106"/>
  <c r="DF149" i="106"/>
  <c r="DG149" i="106"/>
  <c r="DF150" i="106"/>
  <c r="DG150" i="106"/>
  <c r="DF152" i="106"/>
  <c r="DG152" i="106"/>
  <c r="DF154" i="106"/>
  <c r="DG154" i="106"/>
  <c r="DF156" i="106"/>
  <c r="DG156" i="106"/>
  <c r="DF158" i="106"/>
  <c r="DG158" i="106"/>
  <c r="DF160" i="106"/>
  <c r="DG160" i="106"/>
  <c r="DF162" i="106"/>
  <c r="DG162" i="106"/>
  <c r="DF164" i="106"/>
  <c r="DG164" i="106"/>
  <c r="DF166" i="106"/>
  <c r="DG166" i="106"/>
  <c r="DF168" i="106"/>
  <c r="DG168" i="106"/>
  <c r="DF170" i="106"/>
  <c r="DG170" i="106"/>
  <c r="DF173" i="106"/>
  <c r="DG173" i="106"/>
  <c r="DF175" i="106"/>
  <c r="DG175" i="106"/>
  <c r="DF177" i="106"/>
  <c r="DG177" i="106"/>
  <c r="DF179" i="106"/>
  <c r="DG179" i="106"/>
  <c r="DF181" i="106"/>
  <c r="DG181" i="106"/>
  <c r="DF183" i="106"/>
  <c r="DG183" i="106"/>
  <c r="DF185" i="106"/>
  <c r="DG185" i="106"/>
  <c r="DF187" i="106"/>
  <c r="DG187" i="106"/>
  <c r="DF189" i="106"/>
  <c r="DG189" i="106"/>
  <c r="DF192" i="106"/>
  <c r="DG192" i="106"/>
  <c r="DF194" i="106"/>
  <c r="DG194" i="106"/>
  <c r="DF196" i="106"/>
  <c r="DG196" i="106"/>
  <c r="DF198" i="106"/>
  <c r="DG198" i="106"/>
  <c r="DF201" i="106"/>
  <c r="DG201" i="106"/>
  <c r="DF203" i="106"/>
  <c r="DG203" i="106"/>
  <c r="DF205" i="106"/>
  <c r="DG205" i="106"/>
  <c r="DF207" i="106"/>
  <c r="DG207" i="106"/>
  <c r="DF209" i="106"/>
  <c r="DG209" i="106"/>
  <c r="DF211" i="106"/>
  <c r="DG211" i="106"/>
  <c r="DF213" i="106"/>
  <c r="DG213" i="106"/>
  <c r="DF215" i="106"/>
  <c r="DG215" i="106"/>
  <c r="DF217" i="106"/>
  <c r="DG217" i="106"/>
  <c r="DF219" i="106"/>
  <c r="DG219" i="106"/>
  <c r="DF221" i="106"/>
  <c r="DG221" i="106"/>
  <c r="DF223" i="106"/>
  <c r="DG223" i="106"/>
  <c r="DF225" i="106"/>
  <c r="DG225" i="106"/>
  <c r="DF227" i="106"/>
  <c r="DG227" i="106"/>
  <c r="DF229" i="106"/>
  <c r="DG229" i="106"/>
  <c r="DF231" i="106"/>
  <c r="DG231" i="106"/>
  <c r="DF233" i="106"/>
  <c r="DG233" i="106"/>
  <c r="DF235" i="106"/>
  <c r="DG235" i="106"/>
  <c r="CI9" i="106"/>
  <c r="CH9" i="106"/>
  <c r="CI11" i="106"/>
  <c r="CH11" i="106"/>
  <c r="CI13" i="106"/>
  <c r="CH13" i="106"/>
  <c r="CI15" i="106"/>
  <c r="CH15" i="106"/>
  <c r="CI17" i="106"/>
  <c r="CH17" i="106"/>
  <c r="CI19" i="106"/>
  <c r="CH19" i="106"/>
  <c r="CI22" i="106"/>
  <c r="CH22" i="106"/>
  <c r="CI23" i="106"/>
  <c r="CH23" i="106"/>
  <c r="CI25" i="106"/>
  <c r="CH25" i="106"/>
  <c r="CI26" i="106"/>
  <c r="CH26" i="106"/>
  <c r="CI29" i="106"/>
  <c r="CH29" i="106"/>
  <c r="CI31" i="106"/>
  <c r="CH31" i="106"/>
  <c r="CI32" i="106"/>
  <c r="CH32" i="106"/>
  <c r="CI35" i="106"/>
  <c r="CH35" i="106"/>
  <c r="CI37" i="106"/>
  <c r="CH37" i="106"/>
  <c r="CI39" i="106"/>
  <c r="CH39" i="106"/>
  <c r="CI41" i="106"/>
  <c r="CH41" i="106"/>
  <c r="CI43" i="106"/>
  <c r="CH43" i="106"/>
  <c r="CI45" i="106"/>
  <c r="CH45" i="106"/>
  <c r="CI47" i="106"/>
  <c r="CH47" i="106"/>
  <c r="CI49" i="106"/>
  <c r="CH49" i="106"/>
  <c r="CI51" i="106"/>
  <c r="CH51" i="106"/>
  <c r="CI53" i="106"/>
  <c r="CH53" i="106"/>
  <c r="CH55" i="106"/>
  <c r="CI57" i="106"/>
  <c r="CH57" i="106"/>
  <c r="CI59" i="106"/>
  <c r="CH59" i="106"/>
  <c r="CI61" i="106"/>
  <c r="CH61" i="106"/>
  <c r="CI63" i="106"/>
  <c r="CH63" i="106"/>
  <c r="CI65" i="106"/>
  <c r="CH65" i="106"/>
  <c r="CI67" i="106"/>
  <c r="CH67" i="106"/>
  <c r="CI70" i="106"/>
  <c r="CH70" i="106"/>
  <c r="CI72" i="106"/>
  <c r="CH72" i="106"/>
  <c r="CI75" i="106"/>
  <c r="CH75" i="106"/>
  <c r="CI77" i="106"/>
  <c r="CH77" i="106"/>
  <c r="CI79" i="106"/>
  <c r="CH79" i="106"/>
  <c r="CI81" i="106"/>
  <c r="CH81" i="106"/>
  <c r="CI83" i="106"/>
  <c r="CH83" i="106"/>
  <c r="CI85" i="106"/>
  <c r="CH85" i="106"/>
  <c r="CI87" i="106"/>
  <c r="CH87" i="106"/>
  <c r="CI89" i="106"/>
  <c r="CH89" i="106"/>
  <c r="CI91" i="106"/>
  <c r="CH91" i="106"/>
  <c r="CI93" i="106"/>
  <c r="CH93" i="106"/>
  <c r="CI95" i="106"/>
  <c r="CH95" i="106"/>
  <c r="CI97" i="106"/>
  <c r="CH97" i="106"/>
  <c r="CI99" i="106"/>
  <c r="CH99" i="106"/>
  <c r="CI101" i="106"/>
  <c r="CH101" i="106"/>
  <c r="CI103" i="106"/>
  <c r="CH103" i="106"/>
  <c r="CI105" i="106"/>
  <c r="CH105" i="106"/>
  <c r="CI107" i="106"/>
  <c r="CH107" i="106"/>
  <c r="CI109" i="106"/>
  <c r="CH109" i="106"/>
  <c r="CI111" i="106"/>
  <c r="CH111" i="106"/>
  <c r="CI113" i="106"/>
  <c r="CH113" i="106"/>
  <c r="CI115" i="106"/>
  <c r="CH115" i="106"/>
  <c r="CI117" i="106"/>
  <c r="CH117" i="106"/>
  <c r="CI119" i="106"/>
  <c r="CH119" i="106"/>
  <c r="CI121" i="106"/>
  <c r="CH121" i="106"/>
  <c r="CI123" i="106"/>
  <c r="CH123" i="106"/>
  <c r="CI125" i="106"/>
  <c r="CH125" i="106"/>
  <c r="CI127" i="106"/>
  <c r="CH127" i="106"/>
  <c r="CI129" i="106"/>
  <c r="CH129" i="106"/>
  <c r="CI131" i="106"/>
  <c r="CH131" i="106"/>
  <c r="CI133" i="106"/>
  <c r="CH133" i="106"/>
  <c r="CI135" i="106"/>
  <c r="CH135" i="106"/>
  <c r="CI137" i="106"/>
  <c r="CH137" i="106"/>
  <c r="CI139" i="106"/>
  <c r="CH139" i="106"/>
  <c r="CI141" i="106"/>
  <c r="CH141" i="106"/>
  <c r="CI143" i="106"/>
  <c r="CH143" i="106"/>
  <c r="CI145" i="106"/>
  <c r="CH145" i="106"/>
  <c r="CI147" i="106"/>
  <c r="CH147" i="106"/>
  <c r="CI149" i="106"/>
  <c r="CH149" i="106"/>
  <c r="CI150" i="106"/>
  <c r="CH150" i="106"/>
  <c r="CI152" i="106"/>
  <c r="CH152" i="106"/>
  <c r="CI154" i="106"/>
  <c r="CH154" i="106"/>
  <c r="CI156" i="106"/>
  <c r="CH156" i="106"/>
  <c r="CI158" i="106"/>
  <c r="CH158" i="106"/>
  <c r="CI160" i="106"/>
  <c r="CH160" i="106"/>
  <c r="CI162" i="106"/>
  <c r="CH162" i="106"/>
  <c r="CI164" i="106"/>
  <c r="CH164" i="106"/>
  <c r="CI166" i="106"/>
  <c r="CH166" i="106"/>
  <c r="CI168" i="106"/>
  <c r="CH168" i="106"/>
  <c r="CI170" i="106"/>
  <c r="CH170" i="106"/>
  <c r="CI173" i="106"/>
  <c r="CH173" i="106"/>
  <c r="CI175" i="106"/>
  <c r="CH175" i="106"/>
  <c r="CI177" i="106"/>
  <c r="CH177" i="106"/>
  <c r="CI179" i="106"/>
  <c r="CH179" i="106"/>
  <c r="CI181" i="106"/>
  <c r="CH181" i="106"/>
  <c r="CI183" i="106"/>
  <c r="CH183" i="106"/>
  <c r="CI185" i="106"/>
  <c r="CH185" i="106"/>
  <c r="CI187" i="106"/>
  <c r="CH187" i="106"/>
  <c r="CI189" i="106"/>
  <c r="CH189" i="106"/>
  <c r="CI192" i="106"/>
  <c r="CH192" i="106"/>
  <c r="CI194" i="106"/>
  <c r="CH194" i="106"/>
  <c r="CI196" i="106"/>
  <c r="CH196" i="106"/>
  <c r="CI198" i="106"/>
  <c r="CH198" i="106"/>
  <c r="CI201" i="106"/>
  <c r="CH201" i="106"/>
  <c r="CI203" i="106"/>
  <c r="CH203" i="106"/>
  <c r="CI205" i="106"/>
  <c r="CH205" i="106"/>
  <c r="CI207" i="106"/>
  <c r="CH207" i="106"/>
  <c r="CI209" i="106"/>
  <c r="CH209" i="106"/>
  <c r="CI211" i="106"/>
  <c r="CH211" i="106"/>
  <c r="CI213" i="106"/>
  <c r="CH213" i="106"/>
  <c r="CI215" i="106"/>
  <c r="CH215" i="106"/>
  <c r="CI217" i="106"/>
  <c r="CH217" i="106"/>
  <c r="CI219" i="106"/>
  <c r="CH219" i="106"/>
  <c r="CI221" i="106"/>
  <c r="CH221" i="106"/>
  <c r="CI223" i="106"/>
  <c r="CH223" i="106"/>
  <c r="CI225" i="106"/>
  <c r="CH225" i="106"/>
  <c r="CI227" i="106"/>
  <c r="CH227" i="106"/>
  <c r="CI229" i="106"/>
  <c r="CH229" i="106"/>
  <c r="CI231" i="106"/>
  <c r="CH231" i="106"/>
  <c r="CI233" i="106"/>
  <c r="CH233" i="106"/>
  <c r="CI235" i="106"/>
  <c r="CH235" i="106"/>
  <c r="CA10" i="106"/>
  <c r="BZ10" i="106"/>
  <c r="CA12" i="106"/>
  <c r="BZ12" i="106"/>
  <c r="CA14" i="106"/>
  <c r="BZ14" i="106"/>
  <c r="CA18" i="106"/>
  <c r="BZ18" i="106"/>
  <c r="CA20" i="106"/>
  <c r="BZ20" i="106"/>
  <c r="CA28" i="106"/>
  <c r="BZ28" i="106"/>
  <c r="CA30" i="106"/>
  <c r="BZ30" i="106"/>
  <c r="CA33" i="106"/>
  <c r="BZ33" i="106"/>
  <c r="CA34" i="106"/>
  <c r="BZ34" i="106"/>
  <c r="CA36" i="106"/>
  <c r="BZ36" i="106"/>
  <c r="CA38" i="106"/>
  <c r="BZ38" i="106"/>
  <c r="CA40" i="106"/>
  <c r="BZ40" i="106"/>
  <c r="CA42" i="106"/>
  <c r="BZ42" i="106"/>
  <c r="CA44" i="106"/>
  <c r="BZ44" i="106"/>
  <c r="CA46" i="106"/>
  <c r="BZ46" i="106"/>
  <c r="CA48" i="106"/>
  <c r="BZ48" i="106"/>
  <c r="CA50" i="106"/>
  <c r="BZ50" i="106"/>
  <c r="CA52" i="106"/>
  <c r="BZ52" i="106"/>
  <c r="CA54" i="106"/>
  <c r="BZ54" i="106"/>
  <c r="CA56" i="106"/>
  <c r="BZ56" i="106"/>
  <c r="CA58" i="106"/>
  <c r="BZ58" i="106"/>
  <c r="CA60" i="106"/>
  <c r="BZ60" i="106"/>
  <c r="CA62" i="106"/>
  <c r="BZ62" i="106"/>
  <c r="CA64" i="106"/>
  <c r="BZ64" i="106"/>
  <c r="CA66" i="106"/>
  <c r="BZ66" i="106"/>
  <c r="CA68" i="106"/>
  <c r="BZ68" i="106"/>
  <c r="CA69" i="106"/>
  <c r="BZ69" i="106"/>
  <c r="CA71" i="106"/>
  <c r="BZ71" i="106"/>
  <c r="CA73" i="106"/>
  <c r="BZ73" i="106"/>
  <c r="CA74" i="106"/>
  <c r="BZ74" i="106"/>
  <c r="CA76" i="106"/>
  <c r="BZ76" i="106"/>
  <c r="CA78" i="106"/>
  <c r="BZ78" i="106"/>
  <c r="CA80" i="106"/>
  <c r="BZ80" i="106"/>
  <c r="CA82" i="106"/>
  <c r="BZ82" i="106"/>
  <c r="CA84" i="106"/>
  <c r="BZ84" i="106"/>
  <c r="CA86" i="106"/>
  <c r="BZ86" i="106"/>
  <c r="CA88" i="106"/>
  <c r="BZ88" i="106"/>
  <c r="CA90" i="106"/>
  <c r="BZ90" i="106"/>
  <c r="CA92" i="106"/>
  <c r="BZ92" i="106"/>
  <c r="CA94" i="106"/>
  <c r="BZ94" i="106"/>
  <c r="CA96" i="106"/>
  <c r="BZ96" i="106"/>
  <c r="CA98" i="106"/>
  <c r="BZ98" i="106"/>
  <c r="CA100" i="106"/>
  <c r="BZ100" i="106"/>
  <c r="CA102" i="106"/>
  <c r="BZ102" i="106"/>
  <c r="CA104" i="106"/>
  <c r="BZ104" i="106"/>
  <c r="CA106" i="106"/>
  <c r="BZ106" i="106"/>
  <c r="CA108" i="106"/>
  <c r="BZ108" i="106"/>
  <c r="CA110" i="106"/>
  <c r="BZ110" i="106"/>
  <c r="CA112" i="106"/>
  <c r="BZ112" i="106"/>
  <c r="CA114" i="106"/>
  <c r="BZ114" i="106"/>
  <c r="CA116" i="106"/>
  <c r="BZ116" i="106"/>
  <c r="CA118" i="106"/>
  <c r="BZ118" i="106"/>
  <c r="CA120" i="106"/>
  <c r="BZ120" i="106"/>
  <c r="CA122" i="106"/>
  <c r="BZ122" i="106"/>
  <c r="CA124" i="106"/>
  <c r="BZ124" i="106"/>
  <c r="CA126" i="106"/>
  <c r="BZ126" i="106"/>
  <c r="CA130" i="106"/>
  <c r="BZ130" i="106"/>
  <c r="CA134" i="106"/>
  <c r="BZ134" i="106"/>
  <c r="CA136" i="106"/>
  <c r="BZ136" i="106"/>
  <c r="CA140" i="106"/>
  <c r="BZ140" i="106"/>
  <c r="CA142" i="106"/>
  <c r="BZ142" i="106"/>
  <c r="CA148" i="106"/>
  <c r="BZ148" i="106"/>
  <c r="CA174" i="106"/>
  <c r="BZ174" i="106"/>
  <c r="CA176" i="106"/>
  <c r="BZ176" i="106"/>
  <c r="CA178" i="106"/>
  <c r="BZ178" i="106"/>
  <c r="CA180" i="106"/>
  <c r="BZ180" i="106"/>
  <c r="CA182" i="106"/>
  <c r="BZ182" i="106"/>
  <c r="CA184" i="106"/>
  <c r="BZ184" i="106"/>
  <c r="CA186" i="106"/>
  <c r="BZ186" i="106"/>
  <c r="CA188" i="106"/>
  <c r="BZ188" i="106"/>
  <c r="CA190" i="106"/>
  <c r="BZ190" i="106"/>
  <c r="CA195" i="106"/>
  <c r="BZ195" i="106"/>
  <c r="CA202" i="106"/>
  <c r="BZ202" i="106"/>
  <c r="CA204" i="106"/>
  <c r="BZ204" i="106"/>
  <c r="CA206" i="106"/>
  <c r="BZ206" i="106"/>
  <c r="CA208" i="106"/>
  <c r="BZ208" i="106"/>
  <c r="CA210" i="106"/>
  <c r="BZ210" i="106"/>
  <c r="CA212" i="106"/>
  <c r="BZ212" i="106"/>
  <c r="CA214" i="106"/>
  <c r="BZ214" i="106"/>
  <c r="CA216" i="106"/>
  <c r="BZ216" i="106"/>
  <c r="CA218" i="106"/>
  <c r="BZ218" i="106"/>
  <c r="CA222" i="106"/>
  <c r="BZ222" i="106"/>
  <c r="CA224" i="106"/>
  <c r="BZ224" i="106"/>
  <c r="CA226" i="106"/>
  <c r="BZ226" i="106"/>
  <c r="CA228" i="106"/>
  <c r="BZ228" i="106"/>
  <c r="CA230" i="106"/>
  <c r="BZ230" i="106"/>
  <c r="CA232" i="106"/>
  <c r="BZ232" i="106"/>
  <c r="CA234" i="106"/>
  <c r="BZ234" i="106"/>
  <c r="BW9" i="106"/>
  <c r="BV9" i="106"/>
  <c r="BW11" i="106"/>
  <c r="BV11" i="106"/>
  <c r="BW13" i="106"/>
  <c r="BV13" i="106"/>
  <c r="BW15" i="106"/>
  <c r="BV15" i="106"/>
  <c r="BW17" i="106"/>
  <c r="BV17" i="106"/>
  <c r="BW19" i="106"/>
  <c r="BV19" i="106"/>
  <c r="BW22" i="106"/>
  <c r="BV22" i="106"/>
  <c r="BV23" i="106"/>
  <c r="BW29" i="106"/>
  <c r="BV29" i="106"/>
  <c r="BW31" i="106"/>
  <c r="BV31" i="106"/>
  <c r="BW32" i="106"/>
  <c r="BV32" i="106"/>
  <c r="BW35" i="106"/>
  <c r="BV35" i="106"/>
  <c r="BW37" i="106"/>
  <c r="BV37" i="106"/>
  <c r="BW39" i="106"/>
  <c r="BV39" i="106"/>
  <c r="BW41" i="106"/>
  <c r="BV41" i="106"/>
  <c r="BW43" i="106"/>
  <c r="BV43" i="106"/>
  <c r="BW45" i="106"/>
  <c r="BV45" i="106"/>
  <c r="BW47" i="106"/>
  <c r="BV47" i="106"/>
  <c r="BW49" i="106"/>
  <c r="BV49" i="106"/>
  <c r="BW51" i="106"/>
  <c r="BV51" i="106"/>
  <c r="BW53" i="106"/>
  <c r="BV53" i="106"/>
  <c r="BW55" i="106"/>
  <c r="BV55" i="106"/>
  <c r="BW57" i="106"/>
  <c r="BV57" i="106"/>
  <c r="BW59" i="106"/>
  <c r="BV59" i="106"/>
  <c r="BW61" i="106"/>
  <c r="BV61" i="106"/>
  <c r="BW63" i="106"/>
  <c r="BV63" i="106"/>
  <c r="BW65" i="106"/>
  <c r="BV65" i="106"/>
  <c r="BW67" i="106"/>
  <c r="BV67" i="106"/>
  <c r="BW70" i="106"/>
  <c r="BV70" i="106"/>
  <c r="BW72" i="106"/>
  <c r="BV72" i="106"/>
  <c r="BW75" i="106"/>
  <c r="BV75" i="106"/>
  <c r="BW77" i="106"/>
  <c r="BV77" i="106"/>
  <c r="BW79" i="106"/>
  <c r="BV79" i="106"/>
  <c r="BW81" i="106"/>
  <c r="BV81" i="106"/>
  <c r="BW83" i="106"/>
  <c r="BV83" i="106"/>
  <c r="BW85" i="106"/>
  <c r="BV85" i="106"/>
  <c r="BW87" i="106"/>
  <c r="BV87" i="106"/>
  <c r="BW89" i="106"/>
  <c r="BV89" i="106"/>
  <c r="BW91" i="106"/>
  <c r="BV91" i="106"/>
  <c r="BW93" i="106"/>
  <c r="BV93" i="106"/>
  <c r="BW95" i="106"/>
  <c r="BV95" i="106"/>
  <c r="BW97" i="106"/>
  <c r="BV97" i="106"/>
  <c r="BW99" i="106"/>
  <c r="BV99" i="106"/>
  <c r="BW105" i="106"/>
  <c r="BV105" i="106"/>
  <c r="BW107" i="106"/>
  <c r="BV107" i="106"/>
  <c r="BW109" i="106"/>
  <c r="BV109" i="106"/>
  <c r="BW111" i="106"/>
  <c r="BV111" i="106"/>
  <c r="BW113" i="106"/>
  <c r="BV113" i="106"/>
  <c r="BW115" i="106"/>
  <c r="BV115" i="106"/>
  <c r="BW121" i="106"/>
  <c r="BV121" i="106"/>
  <c r="BW123" i="106"/>
  <c r="BV123" i="106"/>
  <c r="BW125" i="106"/>
  <c r="BV125" i="106"/>
  <c r="BW127" i="106"/>
  <c r="BV127" i="106"/>
  <c r="BW129" i="106"/>
  <c r="BV129" i="106"/>
  <c r="BW131" i="106"/>
  <c r="BV131" i="106"/>
  <c r="BW133" i="106"/>
  <c r="BV133" i="106"/>
  <c r="BW135" i="106"/>
  <c r="BV135" i="106"/>
  <c r="BW137" i="106"/>
  <c r="BV137" i="106"/>
  <c r="BW139" i="106"/>
  <c r="BV139" i="106"/>
  <c r="BW141" i="106"/>
  <c r="BV141" i="106"/>
  <c r="BW143" i="106"/>
  <c r="BV143" i="106"/>
  <c r="BW145" i="106"/>
  <c r="BV145" i="106"/>
  <c r="BW147" i="106"/>
  <c r="BV147" i="106"/>
  <c r="BV149" i="106"/>
  <c r="BW152" i="106"/>
  <c r="BV152" i="106"/>
  <c r="BW156" i="106"/>
  <c r="BV156" i="106"/>
  <c r="BW158" i="106"/>
  <c r="BV158" i="106"/>
  <c r="BW160" i="106"/>
  <c r="BV160" i="106"/>
  <c r="BW162" i="106"/>
  <c r="BV162" i="106"/>
  <c r="BW164" i="106"/>
  <c r="BV164" i="106"/>
  <c r="BW166" i="106"/>
  <c r="BV166" i="106"/>
  <c r="BW170" i="106"/>
  <c r="BV170" i="106"/>
  <c r="BW175" i="106"/>
  <c r="BV175" i="106"/>
  <c r="BW177" i="106"/>
  <c r="BV177" i="106"/>
  <c r="BW179" i="106"/>
  <c r="BV179" i="106"/>
  <c r="BW181" i="106"/>
  <c r="BV181" i="106"/>
  <c r="BW183" i="106"/>
  <c r="BV183" i="106"/>
  <c r="BW185" i="106"/>
  <c r="BV185" i="106"/>
  <c r="BW187" i="106"/>
  <c r="BV187" i="106"/>
  <c r="BW189" i="106"/>
  <c r="BV189" i="106"/>
  <c r="BW192" i="106"/>
  <c r="BV192" i="106"/>
  <c r="BW201" i="106"/>
  <c r="BV201" i="106"/>
  <c r="BW203" i="106"/>
  <c r="BV203" i="106"/>
  <c r="BW205" i="106"/>
  <c r="BV205" i="106"/>
  <c r="BW207" i="106"/>
  <c r="BV207" i="106"/>
  <c r="BW209" i="106"/>
  <c r="BV209" i="106"/>
  <c r="BV211" i="106"/>
  <c r="BW215" i="106"/>
  <c r="BV215" i="106"/>
  <c r="BW217" i="106"/>
  <c r="BV217" i="106"/>
  <c r="BW219" i="106"/>
  <c r="BV219" i="106"/>
  <c r="BW221" i="106"/>
  <c r="BV221" i="106"/>
  <c r="BV223" i="106"/>
  <c r="BW225" i="106"/>
  <c r="BV225" i="106"/>
  <c r="BW227" i="106"/>
  <c r="BV227" i="106"/>
  <c r="BW229" i="106"/>
  <c r="BV229" i="106"/>
  <c r="BW231" i="106"/>
  <c r="BV231" i="106"/>
  <c r="BW233" i="106"/>
  <c r="BV233" i="106"/>
  <c r="BW235" i="106"/>
  <c r="BV235" i="106"/>
  <c r="BK10" i="106"/>
  <c r="BJ10" i="106"/>
  <c r="BK12" i="106"/>
  <c r="BJ12" i="106"/>
  <c r="BK14" i="106"/>
  <c r="BJ14" i="106"/>
  <c r="BK16" i="106"/>
  <c r="BJ16" i="106"/>
  <c r="BK18" i="106"/>
  <c r="BJ18" i="106"/>
  <c r="BK20" i="106"/>
  <c r="BJ20" i="106"/>
  <c r="BK24" i="106"/>
  <c r="BJ24" i="106"/>
  <c r="BK28" i="106"/>
  <c r="BJ28" i="106"/>
  <c r="BK30" i="106"/>
  <c r="BJ30" i="106"/>
  <c r="BK33" i="106"/>
  <c r="BJ33" i="106"/>
  <c r="BK34" i="106"/>
  <c r="BJ34" i="106"/>
  <c r="BK36" i="106"/>
  <c r="BJ36" i="106"/>
  <c r="BK38" i="106"/>
  <c r="BJ38" i="106"/>
  <c r="BK40" i="106"/>
  <c r="BJ40" i="106"/>
  <c r="BK42" i="106"/>
  <c r="BJ42" i="106"/>
  <c r="BK44" i="106"/>
  <c r="BJ44" i="106"/>
  <c r="BK46" i="106"/>
  <c r="BJ46" i="106"/>
  <c r="BK48" i="106"/>
  <c r="BJ48" i="106"/>
  <c r="BK50" i="106"/>
  <c r="BJ50" i="106"/>
  <c r="BK52" i="106"/>
  <c r="BJ52" i="106"/>
  <c r="BK54" i="106"/>
  <c r="BJ54" i="106"/>
  <c r="BK56" i="106"/>
  <c r="BJ56" i="106"/>
  <c r="BK58" i="106"/>
  <c r="BJ58" i="106"/>
  <c r="BK60" i="106"/>
  <c r="BJ60" i="106"/>
  <c r="BK62" i="106"/>
  <c r="BJ62" i="106"/>
  <c r="BK64" i="106"/>
  <c r="BJ64" i="106"/>
  <c r="BK66" i="106"/>
  <c r="BJ66" i="106"/>
  <c r="BK68" i="106"/>
  <c r="BJ68" i="106"/>
  <c r="BK69" i="106"/>
  <c r="BJ69" i="106"/>
  <c r="BK71" i="106"/>
  <c r="BJ71" i="106"/>
  <c r="BK73" i="106"/>
  <c r="BJ73" i="106"/>
  <c r="BK74" i="106"/>
  <c r="BJ74" i="106"/>
  <c r="BK76" i="106"/>
  <c r="BJ76" i="106"/>
  <c r="BK78" i="106"/>
  <c r="BJ78" i="106"/>
  <c r="BK80" i="106"/>
  <c r="BJ80" i="106"/>
  <c r="BK82" i="106"/>
  <c r="BJ82" i="106"/>
  <c r="BK84" i="106"/>
  <c r="BJ84" i="106"/>
  <c r="BK86" i="106"/>
  <c r="BJ86" i="106"/>
  <c r="BK88" i="106"/>
  <c r="BJ88" i="106"/>
  <c r="BK90" i="106"/>
  <c r="BJ90" i="106"/>
  <c r="BK92" i="106"/>
  <c r="BJ92" i="106"/>
  <c r="BK94" i="106"/>
  <c r="BJ94" i="106"/>
  <c r="BK96" i="106"/>
  <c r="BJ96" i="106"/>
  <c r="BK98" i="106"/>
  <c r="BJ98" i="106"/>
  <c r="BK100" i="106"/>
  <c r="BJ100" i="106"/>
  <c r="BK102" i="106"/>
  <c r="BJ102" i="106"/>
  <c r="BK104" i="106"/>
  <c r="BJ104" i="106"/>
  <c r="BK106" i="106"/>
  <c r="BJ106" i="106"/>
  <c r="BK108" i="106"/>
  <c r="BJ108" i="106"/>
  <c r="BK110" i="106"/>
  <c r="BJ110" i="106"/>
  <c r="BK112" i="106"/>
  <c r="BJ112" i="106"/>
  <c r="BK114" i="106"/>
  <c r="BJ114" i="106"/>
  <c r="BK116" i="106"/>
  <c r="BJ116" i="106"/>
  <c r="BK118" i="106"/>
  <c r="BJ118" i="106"/>
  <c r="BK120" i="106"/>
  <c r="BJ120" i="106"/>
  <c r="BK122" i="106"/>
  <c r="BJ122" i="106"/>
  <c r="BK124" i="106"/>
  <c r="BJ124" i="106"/>
  <c r="BK126" i="106"/>
  <c r="BJ126" i="106"/>
  <c r="BK128" i="106"/>
  <c r="BJ128" i="106"/>
  <c r="BK130" i="106"/>
  <c r="BJ130" i="106"/>
  <c r="BK132" i="106"/>
  <c r="BJ132" i="106"/>
  <c r="BK134" i="106"/>
  <c r="BJ134" i="106"/>
  <c r="BK136" i="106"/>
  <c r="BJ136" i="106"/>
  <c r="BK138" i="106"/>
  <c r="BJ138" i="106"/>
  <c r="BK140" i="106"/>
  <c r="BJ140" i="106"/>
  <c r="BK142" i="106"/>
  <c r="BJ142" i="106"/>
  <c r="BK144" i="106"/>
  <c r="BJ144" i="106"/>
  <c r="BK146" i="106"/>
  <c r="BJ146" i="106"/>
  <c r="BK148" i="106"/>
  <c r="BJ148" i="106"/>
  <c r="BK153" i="106"/>
  <c r="BJ153" i="106"/>
  <c r="BK155" i="106"/>
  <c r="BJ155" i="106"/>
  <c r="BK157" i="106"/>
  <c r="BJ157" i="106"/>
  <c r="BK159" i="106"/>
  <c r="BJ159" i="106"/>
  <c r="BK161" i="106"/>
  <c r="BJ161" i="106"/>
  <c r="BK163" i="106"/>
  <c r="BJ163" i="106"/>
  <c r="BK165" i="106"/>
  <c r="BJ165" i="106"/>
  <c r="BK169" i="106"/>
  <c r="BJ169" i="106"/>
  <c r="BK172" i="106"/>
  <c r="BJ172" i="106"/>
  <c r="BK174" i="106"/>
  <c r="BJ174" i="106"/>
  <c r="BK176" i="106"/>
  <c r="BJ176" i="106"/>
  <c r="BK178" i="106"/>
  <c r="BJ178" i="106"/>
  <c r="BK180" i="106"/>
  <c r="BJ180" i="106"/>
  <c r="BK182" i="106"/>
  <c r="BJ182" i="106"/>
  <c r="BK184" i="106"/>
  <c r="BJ184" i="106"/>
  <c r="BK186" i="106"/>
  <c r="BJ186" i="106"/>
  <c r="BK188" i="106"/>
  <c r="BJ188" i="106"/>
  <c r="BK190" i="106"/>
  <c r="BJ190" i="106"/>
  <c r="BK191" i="106"/>
  <c r="BJ191" i="106"/>
  <c r="BK193" i="106"/>
  <c r="BJ193" i="106"/>
  <c r="BK195" i="106"/>
  <c r="BJ195" i="106"/>
  <c r="BK197" i="106"/>
  <c r="BJ197" i="106"/>
  <c r="BK199" i="106"/>
  <c r="BJ199" i="106"/>
  <c r="AX9" i="106"/>
  <c r="AY9" i="106"/>
  <c r="AX10" i="106"/>
  <c r="AY10" i="106"/>
  <c r="AX11" i="106"/>
  <c r="AY11" i="106"/>
  <c r="AX12" i="106"/>
  <c r="AY12" i="106"/>
  <c r="AX13" i="106"/>
  <c r="AY13" i="106"/>
  <c r="AX14" i="106"/>
  <c r="AY14" i="106"/>
  <c r="AX15" i="106"/>
  <c r="AY15" i="106"/>
  <c r="AX16" i="106"/>
  <c r="AY16" i="106"/>
  <c r="AX17" i="106"/>
  <c r="AY17" i="106"/>
  <c r="AX18" i="106"/>
  <c r="AY18" i="106"/>
  <c r="AX19" i="106"/>
  <c r="AY19" i="106"/>
  <c r="AX20" i="106"/>
  <c r="AY20" i="106"/>
  <c r="AX22" i="106"/>
  <c r="AY22" i="106"/>
  <c r="AX23" i="106"/>
  <c r="AY23" i="106"/>
  <c r="AX24" i="106"/>
  <c r="AY24" i="106"/>
  <c r="AX25" i="106"/>
  <c r="AY25" i="106"/>
  <c r="AX26" i="106"/>
  <c r="AY26" i="106"/>
  <c r="AX27" i="106"/>
  <c r="AX28" i="106"/>
  <c r="AY28" i="106"/>
  <c r="AX29" i="106"/>
  <c r="AY29" i="106"/>
  <c r="AX30" i="106"/>
  <c r="AY30" i="106"/>
  <c r="AX31" i="106"/>
  <c r="AY31" i="106"/>
  <c r="AX32" i="106"/>
  <c r="AY32" i="106"/>
  <c r="AX33" i="106"/>
  <c r="AY33" i="106"/>
  <c r="AX34" i="106"/>
  <c r="AY34" i="106"/>
  <c r="AX35" i="106"/>
  <c r="AY35" i="106"/>
  <c r="AX36" i="106"/>
  <c r="AY36" i="106"/>
  <c r="AX37" i="106"/>
  <c r="AY37" i="106"/>
  <c r="AX38" i="106"/>
  <c r="AY38" i="106"/>
  <c r="AX39" i="106"/>
  <c r="AY39" i="106"/>
  <c r="AX40" i="106"/>
  <c r="AY40" i="106"/>
  <c r="AX41" i="106"/>
  <c r="AY41" i="106"/>
  <c r="AX42" i="106"/>
  <c r="AY42" i="106"/>
  <c r="AX43" i="106"/>
  <c r="AY43" i="106"/>
  <c r="AX44" i="106"/>
  <c r="AY44" i="106"/>
  <c r="AX45" i="106"/>
  <c r="AY45" i="106"/>
  <c r="AX46" i="106"/>
  <c r="AY46" i="106"/>
  <c r="AX47" i="106"/>
  <c r="AY47" i="106"/>
  <c r="AX48" i="106"/>
  <c r="AY48" i="106"/>
  <c r="AX49" i="106"/>
  <c r="AY49" i="106"/>
  <c r="AX50" i="106"/>
  <c r="AY50" i="106"/>
  <c r="AX51" i="106"/>
  <c r="AY51" i="106"/>
  <c r="AX52" i="106"/>
  <c r="AY52" i="106"/>
  <c r="AX53" i="106"/>
  <c r="AY53" i="106"/>
  <c r="AX54" i="106"/>
  <c r="AY54" i="106"/>
  <c r="AX55" i="106"/>
  <c r="AY55" i="106"/>
  <c r="AX56" i="106"/>
  <c r="AY56" i="106"/>
  <c r="AX57" i="106"/>
  <c r="AY57" i="106"/>
  <c r="AX58" i="106"/>
  <c r="AY58" i="106"/>
  <c r="AX59" i="106"/>
  <c r="AY59" i="106"/>
  <c r="AX60" i="106"/>
  <c r="AY60" i="106"/>
  <c r="AX61" i="106"/>
  <c r="AY61" i="106"/>
  <c r="AX62" i="106"/>
  <c r="AY62" i="106"/>
  <c r="AX63" i="106"/>
  <c r="AY63" i="106"/>
  <c r="AX64" i="106"/>
  <c r="AY64" i="106"/>
  <c r="AX65" i="106"/>
  <c r="AY65" i="106"/>
  <c r="AX66" i="106"/>
  <c r="AY66" i="106"/>
  <c r="AX67" i="106"/>
  <c r="AY67" i="106"/>
  <c r="AX68" i="106"/>
  <c r="AY68" i="106"/>
  <c r="AX69" i="106"/>
  <c r="AY69" i="106"/>
  <c r="AX70" i="106"/>
  <c r="AY70" i="106"/>
  <c r="AX71" i="106"/>
  <c r="AY71" i="106"/>
  <c r="AX72" i="106"/>
  <c r="AY72" i="106"/>
  <c r="AX73" i="106"/>
  <c r="AY73" i="106"/>
  <c r="AX74" i="106"/>
  <c r="AY74" i="106"/>
  <c r="AX75" i="106"/>
  <c r="AY75" i="106"/>
  <c r="AX76" i="106"/>
  <c r="AY76" i="106"/>
  <c r="AX77" i="106"/>
  <c r="AY77" i="106"/>
  <c r="AX78" i="106"/>
  <c r="AY78" i="106"/>
  <c r="AX79" i="106"/>
  <c r="AY79" i="106"/>
  <c r="AX80" i="106"/>
  <c r="AY80" i="106"/>
  <c r="AX81" i="106"/>
  <c r="AY81" i="106"/>
  <c r="AX82" i="106"/>
  <c r="AY82" i="106"/>
  <c r="AX83" i="106"/>
  <c r="AY83" i="106"/>
  <c r="AX84" i="106"/>
  <c r="AY84" i="106"/>
  <c r="AX85" i="106"/>
  <c r="AY85" i="106"/>
  <c r="AX86" i="106"/>
  <c r="AY86" i="106"/>
  <c r="AX87" i="106"/>
  <c r="AY87" i="106"/>
  <c r="AX88" i="106"/>
  <c r="AY88" i="106"/>
  <c r="AX89" i="106"/>
  <c r="AY89" i="106"/>
  <c r="AX90" i="106"/>
  <c r="AY90" i="106"/>
  <c r="AX91" i="106"/>
  <c r="AY91" i="106"/>
  <c r="AX92" i="106"/>
  <c r="AY92" i="106"/>
  <c r="AX93" i="106"/>
  <c r="AY93" i="106"/>
  <c r="AX94" i="106"/>
  <c r="AY94" i="106"/>
  <c r="AX95" i="106"/>
  <c r="AY95" i="106"/>
  <c r="AX96" i="106"/>
  <c r="AY96" i="106"/>
  <c r="AX97" i="106"/>
  <c r="AY97" i="106"/>
  <c r="AX98" i="106"/>
  <c r="AY98" i="106"/>
  <c r="AX99" i="106"/>
  <c r="AY99" i="106"/>
  <c r="AX100" i="106"/>
  <c r="AY100" i="106"/>
  <c r="AX101" i="106"/>
  <c r="AY101" i="106"/>
  <c r="AX102" i="106"/>
  <c r="AY102" i="106"/>
  <c r="AX103" i="106"/>
  <c r="AY103" i="106"/>
  <c r="AX104" i="106"/>
  <c r="AY104" i="106"/>
  <c r="AX105" i="106"/>
  <c r="AY105" i="106"/>
  <c r="AX106" i="106"/>
  <c r="AY106" i="106"/>
  <c r="AX107" i="106"/>
  <c r="AY107" i="106"/>
  <c r="AX108" i="106"/>
  <c r="AY108" i="106"/>
  <c r="AX109" i="106"/>
  <c r="AY109" i="106"/>
  <c r="AX110" i="106"/>
  <c r="AY110" i="106"/>
  <c r="AX111" i="106"/>
  <c r="AY111" i="106"/>
  <c r="AX112" i="106"/>
  <c r="AY112" i="106"/>
  <c r="AX113" i="106"/>
  <c r="AY113" i="106"/>
  <c r="AX114" i="106"/>
  <c r="AY114" i="106"/>
  <c r="AX115" i="106"/>
  <c r="AY115" i="106"/>
  <c r="AX116" i="106"/>
  <c r="AY116" i="106"/>
  <c r="AX117" i="106"/>
  <c r="AY117" i="106"/>
  <c r="AX118" i="106"/>
  <c r="AY118" i="106"/>
  <c r="AX119" i="106"/>
  <c r="AY119" i="106"/>
  <c r="AX120" i="106"/>
  <c r="AY120" i="106"/>
  <c r="AX121" i="106"/>
  <c r="AY121" i="106"/>
  <c r="AX122" i="106"/>
  <c r="AY122" i="106"/>
  <c r="AX123" i="106"/>
  <c r="AY123" i="106"/>
  <c r="AX124" i="106"/>
  <c r="AY124" i="106"/>
  <c r="AX125" i="106"/>
  <c r="AY125" i="106"/>
  <c r="AX126" i="106"/>
  <c r="AY126" i="106"/>
  <c r="AX127" i="106"/>
  <c r="AY127" i="106"/>
  <c r="AX128" i="106"/>
  <c r="AY128" i="106"/>
  <c r="AX129" i="106"/>
  <c r="AY129" i="106"/>
  <c r="AX130" i="106"/>
  <c r="AY130" i="106"/>
  <c r="AX131" i="106"/>
  <c r="AY131" i="106"/>
  <c r="AX132" i="106"/>
  <c r="AY132" i="106"/>
  <c r="AX133" i="106"/>
  <c r="AY133" i="106"/>
  <c r="AX134" i="106"/>
  <c r="AY134" i="106"/>
  <c r="AX135" i="106"/>
  <c r="AY135" i="106"/>
  <c r="AX136" i="106"/>
  <c r="AY136" i="106"/>
  <c r="AX137" i="106"/>
  <c r="AY137" i="106"/>
  <c r="AX138" i="106"/>
  <c r="AY138" i="106"/>
  <c r="AX139" i="106"/>
  <c r="AY139" i="106"/>
  <c r="AX140" i="106"/>
  <c r="AY140" i="106"/>
  <c r="AX141" i="106"/>
  <c r="AY141" i="106"/>
  <c r="AX142" i="106"/>
  <c r="AY142" i="106"/>
  <c r="AX143" i="106"/>
  <c r="AY143" i="106"/>
  <c r="AX144" i="106"/>
  <c r="AY144" i="106"/>
  <c r="AX145" i="106"/>
  <c r="AY145" i="106"/>
  <c r="AX146" i="106"/>
  <c r="AY146" i="106"/>
  <c r="AX147" i="106"/>
  <c r="AY147" i="106"/>
  <c r="AX148" i="106"/>
  <c r="AY148" i="106"/>
  <c r="AX149" i="106"/>
  <c r="AY149" i="106"/>
  <c r="AX150" i="106"/>
  <c r="AY150" i="106"/>
  <c r="AX152" i="106"/>
  <c r="AY152" i="106"/>
  <c r="AX153" i="106"/>
  <c r="AY153" i="106"/>
  <c r="AX154" i="106"/>
  <c r="AY154" i="106"/>
  <c r="AX155" i="106"/>
  <c r="AY155" i="106"/>
  <c r="AX156" i="106"/>
  <c r="AY156" i="106"/>
  <c r="AX157" i="106"/>
  <c r="AY157" i="106"/>
  <c r="AX158" i="106"/>
  <c r="AY158" i="106"/>
  <c r="AX159" i="106"/>
  <c r="AY159" i="106"/>
  <c r="AX160" i="106"/>
  <c r="AY160" i="106"/>
  <c r="AX161" i="106"/>
  <c r="AY161" i="106"/>
  <c r="AX162" i="106"/>
  <c r="AY162" i="106"/>
  <c r="AX163" i="106"/>
  <c r="AY163" i="106"/>
  <c r="AX164" i="106"/>
  <c r="AY164" i="106"/>
  <c r="AX165" i="106"/>
  <c r="AY165" i="106"/>
  <c r="AX166" i="106"/>
  <c r="AY166" i="106"/>
  <c r="AX167" i="106"/>
  <c r="AY167" i="106"/>
  <c r="AX168" i="106"/>
  <c r="AY168" i="106"/>
  <c r="AX169" i="106"/>
  <c r="AY169" i="106"/>
  <c r="AX170" i="106"/>
  <c r="AY170" i="106"/>
  <c r="AX172" i="106"/>
  <c r="AY172" i="106"/>
  <c r="AX173" i="106"/>
  <c r="AY173" i="106"/>
  <c r="AX174" i="106"/>
  <c r="AY174" i="106"/>
  <c r="AX175" i="106"/>
  <c r="AY175" i="106"/>
  <c r="AX176" i="106"/>
  <c r="AY176" i="106"/>
  <c r="AX177" i="106"/>
  <c r="AY177" i="106"/>
  <c r="AX178" i="106"/>
  <c r="AY178" i="106"/>
  <c r="AX179" i="106"/>
  <c r="AY179" i="106"/>
  <c r="AX180" i="106"/>
  <c r="AY180" i="106"/>
  <c r="AX181" i="106"/>
  <c r="AY181" i="106"/>
  <c r="AX182" i="106"/>
  <c r="AY182" i="106"/>
  <c r="AX183" i="106"/>
  <c r="AY183" i="106"/>
  <c r="AX184" i="106"/>
  <c r="AY184" i="106"/>
  <c r="AX185" i="106"/>
  <c r="AY185" i="106"/>
  <c r="AX186" i="106"/>
  <c r="AY186" i="106"/>
  <c r="AX187" i="106"/>
  <c r="AY187" i="106"/>
  <c r="AX188" i="106"/>
  <c r="AY188" i="106"/>
  <c r="AX189" i="106"/>
  <c r="AY189" i="106"/>
  <c r="AX190" i="106"/>
  <c r="AY190" i="106"/>
  <c r="AX191" i="106"/>
  <c r="AY191" i="106"/>
  <c r="AX192" i="106"/>
  <c r="AY192" i="106"/>
  <c r="AX193" i="106"/>
  <c r="AY193" i="106"/>
  <c r="AX194" i="106"/>
  <c r="AY194" i="106"/>
  <c r="AX195" i="106"/>
  <c r="AY195" i="106"/>
  <c r="AX196" i="106"/>
  <c r="AY196" i="106"/>
  <c r="AX197" i="106"/>
  <c r="AY197" i="106"/>
  <c r="AX198" i="106"/>
  <c r="AY198" i="106"/>
  <c r="AX199" i="106"/>
  <c r="AY199" i="106"/>
  <c r="AX200" i="106"/>
  <c r="AY200" i="106"/>
  <c r="AX201" i="106"/>
  <c r="AY201" i="106"/>
  <c r="AX202" i="106"/>
  <c r="AY202" i="106"/>
  <c r="AX203" i="106"/>
  <c r="AY203" i="106"/>
  <c r="AX204" i="106"/>
  <c r="AY204" i="106"/>
  <c r="AX205" i="106"/>
  <c r="AY205" i="106"/>
  <c r="AX206" i="106"/>
  <c r="AY206" i="106"/>
  <c r="AX207" i="106"/>
  <c r="AY207" i="106"/>
  <c r="AX208" i="106"/>
  <c r="AY208" i="106"/>
  <c r="AX209" i="106"/>
  <c r="AY209" i="106"/>
  <c r="AX210" i="106"/>
  <c r="AY210" i="106"/>
  <c r="AX211" i="106"/>
  <c r="AY211" i="106"/>
  <c r="AX212" i="106"/>
  <c r="AY212" i="106"/>
  <c r="AX213" i="106"/>
  <c r="AY213" i="106"/>
  <c r="AX214" i="106"/>
  <c r="AY214" i="106"/>
  <c r="AX215" i="106"/>
  <c r="AY215" i="106"/>
  <c r="AX216" i="106"/>
  <c r="AY216" i="106"/>
  <c r="AX217" i="106"/>
  <c r="AY217" i="106"/>
  <c r="AX218" i="106"/>
  <c r="AY218" i="106"/>
  <c r="AX219" i="106"/>
  <c r="AY219" i="106"/>
  <c r="AX220" i="106"/>
  <c r="AY220" i="106"/>
  <c r="AX221" i="106"/>
  <c r="AY221" i="106"/>
  <c r="AX222" i="106"/>
  <c r="AY222" i="106"/>
  <c r="AX223" i="106"/>
  <c r="AY223" i="106"/>
  <c r="AX224" i="106"/>
  <c r="AY224" i="106"/>
  <c r="AX225" i="106"/>
  <c r="AY225" i="106"/>
  <c r="AX226" i="106"/>
  <c r="AY226" i="106"/>
  <c r="AX227" i="106"/>
  <c r="AY227" i="106"/>
  <c r="AX228" i="106"/>
  <c r="AY228" i="106"/>
  <c r="AX229" i="106"/>
  <c r="AY229" i="106"/>
  <c r="AX230" i="106"/>
  <c r="AY230" i="106"/>
  <c r="AX231" i="106"/>
  <c r="AY231" i="106"/>
  <c r="AX232" i="106"/>
  <c r="AY232" i="106"/>
  <c r="AX233" i="106"/>
  <c r="AY233" i="106"/>
  <c r="AX234" i="106"/>
  <c r="AY234" i="106"/>
  <c r="AX235" i="106"/>
  <c r="AY235" i="106"/>
  <c r="AX236" i="106"/>
  <c r="AY236" i="106"/>
  <c r="DJ9" i="106"/>
  <c r="DK9" i="106"/>
  <c r="DJ10" i="106"/>
  <c r="DK10" i="106"/>
  <c r="DJ11" i="106"/>
  <c r="DK11" i="106"/>
  <c r="DJ12" i="106"/>
  <c r="DK12" i="106"/>
  <c r="DJ13" i="106"/>
  <c r="DK13" i="106"/>
  <c r="DJ14" i="106"/>
  <c r="DK14" i="106"/>
  <c r="DJ15" i="106"/>
  <c r="DK15" i="106"/>
  <c r="DJ17" i="106"/>
  <c r="DK17" i="106"/>
  <c r="DJ18" i="106"/>
  <c r="DK18" i="106"/>
  <c r="DJ19" i="106"/>
  <c r="DK19" i="106"/>
  <c r="DJ20" i="106"/>
  <c r="DK20" i="106"/>
  <c r="DJ22" i="106"/>
  <c r="DK22" i="106"/>
  <c r="DJ25" i="106"/>
  <c r="DK25" i="106"/>
  <c r="DJ26" i="106"/>
  <c r="DK26" i="106"/>
  <c r="DJ28" i="106"/>
  <c r="DK28" i="106"/>
  <c r="DJ29" i="106"/>
  <c r="DK29" i="106"/>
  <c r="DJ30" i="106"/>
  <c r="DK30" i="106"/>
  <c r="DJ31" i="106"/>
  <c r="DK31" i="106"/>
  <c r="DJ32" i="106"/>
  <c r="DK32" i="106"/>
  <c r="DJ33" i="106"/>
  <c r="DK33" i="106"/>
  <c r="DJ34" i="106"/>
  <c r="DK34" i="106"/>
  <c r="DJ35" i="106"/>
  <c r="DK35" i="106"/>
  <c r="DJ36" i="106"/>
  <c r="DK36" i="106"/>
  <c r="DJ37" i="106"/>
  <c r="DK37" i="106"/>
  <c r="DJ38" i="106"/>
  <c r="DK38" i="106"/>
  <c r="DJ39" i="106"/>
  <c r="DK39" i="106"/>
  <c r="DJ40" i="106"/>
  <c r="DK40" i="106"/>
  <c r="DJ41" i="106"/>
  <c r="DK41" i="106"/>
  <c r="DJ42" i="106"/>
  <c r="DK42" i="106"/>
  <c r="DJ43" i="106"/>
  <c r="DK43" i="106"/>
  <c r="DJ44" i="106"/>
  <c r="DK44" i="106"/>
  <c r="DJ45" i="106"/>
  <c r="DK45" i="106"/>
  <c r="DJ46" i="106"/>
  <c r="DK46" i="106"/>
  <c r="DJ47" i="106"/>
  <c r="DK47" i="106"/>
  <c r="DJ48" i="106"/>
  <c r="DK48" i="106"/>
  <c r="DJ49" i="106"/>
  <c r="DK49" i="106"/>
  <c r="DJ50" i="106"/>
  <c r="DK50" i="106"/>
  <c r="DJ51" i="106"/>
  <c r="DK51" i="106"/>
  <c r="DJ52" i="106"/>
  <c r="DK52" i="106"/>
  <c r="DJ53" i="106"/>
  <c r="DK53" i="106"/>
  <c r="DJ54" i="106"/>
  <c r="DK54" i="106"/>
  <c r="DJ55" i="106"/>
  <c r="DK55" i="106"/>
  <c r="DJ56" i="106"/>
  <c r="DK56" i="106"/>
  <c r="DJ57" i="106"/>
  <c r="DK57" i="106"/>
  <c r="DJ58" i="106"/>
  <c r="DK58" i="106"/>
  <c r="DJ59" i="106"/>
  <c r="DK59" i="106"/>
  <c r="DJ60" i="106"/>
  <c r="DK60" i="106"/>
  <c r="DJ61" i="106"/>
  <c r="DK61" i="106"/>
  <c r="DJ62" i="106"/>
  <c r="DK62" i="106"/>
  <c r="DJ63" i="106"/>
  <c r="DK63" i="106"/>
  <c r="DJ64" i="106"/>
  <c r="DK64" i="106"/>
  <c r="DJ65" i="106"/>
  <c r="DK65" i="106"/>
  <c r="DJ66" i="106"/>
  <c r="DK66" i="106"/>
  <c r="DJ67" i="106"/>
  <c r="DK67" i="106"/>
  <c r="DJ68" i="106"/>
  <c r="DK68" i="106"/>
  <c r="DJ69" i="106"/>
  <c r="DK69" i="106"/>
  <c r="DJ70" i="106"/>
  <c r="DK70" i="106"/>
  <c r="DJ71" i="106"/>
  <c r="DK71" i="106"/>
  <c r="DJ72" i="106"/>
  <c r="DK72" i="106"/>
  <c r="DJ73" i="106"/>
  <c r="DK73" i="106"/>
  <c r="DJ74" i="106"/>
  <c r="DK74" i="106"/>
  <c r="DJ75" i="106"/>
  <c r="DK75" i="106"/>
  <c r="DJ76" i="106"/>
  <c r="DK76" i="106"/>
  <c r="DJ77" i="106"/>
  <c r="DK77" i="106"/>
  <c r="DJ78" i="106"/>
  <c r="DK78" i="106"/>
  <c r="DJ79" i="106"/>
  <c r="DK79" i="106"/>
  <c r="DJ80" i="106"/>
  <c r="DK80" i="106"/>
  <c r="DJ81" i="106"/>
  <c r="DK81" i="106"/>
  <c r="DJ82" i="106"/>
  <c r="DK82" i="106"/>
  <c r="DJ83" i="106"/>
  <c r="DK83" i="106"/>
  <c r="DJ84" i="106"/>
  <c r="DK84" i="106"/>
  <c r="DJ85" i="106"/>
  <c r="DK85" i="106"/>
  <c r="DJ86" i="106"/>
  <c r="DK86" i="106"/>
  <c r="DJ87" i="106"/>
  <c r="DK87" i="106"/>
  <c r="DJ88" i="106"/>
  <c r="DK88" i="106"/>
  <c r="DJ89" i="106"/>
  <c r="DK89" i="106"/>
  <c r="DJ90" i="106"/>
  <c r="DK90" i="106"/>
  <c r="DJ91" i="106"/>
  <c r="DK91" i="106"/>
  <c r="DJ92" i="106"/>
  <c r="DK92" i="106"/>
  <c r="DJ93" i="106"/>
  <c r="DK93" i="106"/>
  <c r="DJ94" i="106"/>
  <c r="DK94" i="106"/>
  <c r="DJ95" i="106"/>
  <c r="DK95" i="106"/>
  <c r="DJ96" i="106"/>
  <c r="DK96" i="106"/>
  <c r="DJ97" i="106"/>
  <c r="DK97" i="106"/>
  <c r="DJ98" i="106"/>
  <c r="DK98" i="106"/>
  <c r="DJ99" i="106"/>
  <c r="DK99" i="106"/>
  <c r="DJ100" i="106"/>
  <c r="DK100" i="106"/>
  <c r="DJ101" i="106"/>
  <c r="DK101" i="106"/>
  <c r="DJ102" i="106"/>
  <c r="DK102" i="106"/>
  <c r="DJ103" i="106"/>
  <c r="DK103" i="106"/>
  <c r="DJ104" i="106"/>
  <c r="DK104" i="106"/>
  <c r="DJ105" i="106"/>
  <c r="DK105" i="106"/>
  <c r="DJ106" i="106"/>
  <c r="DK106" i="106"/>
  <c r="DJ107" i="106"/>
  <c r="DK107" i="106"/>
  <c r="DJ108" i="106"/>
  <c r="DK108" i="106"/>
  <c r="DJ109" i="106"/>
  <c r="DK109" i="106"/>
  <c r="DJ110" i="106"/>
  <c r="DK110" i="106"/>
  <c r="DJ111" i="106"/>
  <c r="DK111" i="106"/>
  <c r="DJ112" i="106"/>
  <c r="DK112" i="106"/>
  <c r="DJ113" i="106"/>
  <c r="DK113" i="106"/>
  <c r="DJ114" i="106"/>
  <c r="DK114" i="106"/>
  <c r="DJ115" i="106"/>
  <c r="DK115" i="106"/>
  <c r="DJ116" i="106"/>
  <c r="DK116" i="106"/>
  <c r="DJ117" i="106"/>
  <c r="DK117" i="106"/>
  <c r="DJ118" i="106"/>
  <c r="DK118" i="106"/>
  <c r="DJ119" i="106"/>
  <c r="DK119" i="106"/>
  <c r="DJ120" i="106"/>
  <c r="DK120" i="106"/>
  <c r="DJ121" i="106"/>
  <c r="DK121" i="106"/>
  <c r="DJ122" i="106"/>
  <c r="DK122" i="106"/>
  <c r="DJ123" i="106"/>
  <c r="DK123" i="106"/>
  <c r="DJ124" i="106"/>
  <c r="DK124" i="106"/>
  <c r="DJ125" i="106"/>
  <c r="DK125" i="106"/>
  <c r="DJ126" i="106"/>
  <c r="DK126" i="106"/>
  <c r="DJ127" i="106"/>
  <c r="DK127" i="106"/>
  <c r="DJ128" i="106"/>
  <c r="DK128" i="106"/>
  <c r="DJ129" i="106"/>
  <c r="DK129" i="106"/>
  <c r="DJ130" i="106"/>
  <c r="DK130" i="106"/>
  <c r="DJ131" i="106"/>
  <c r="DK131" i="106"/>
  <c r="DJ132" i="106"/>
  <c r="DK132" i="106"/>
  <c r="DJ133" i="106"/>
  <c r="DK133" i="106"/>
  <c r="DJ134" i="106"/>
  <c r="DK134" i="106"/>
  <c r="DJ135" i="106"/>
  <c r="DK135" i="106"/>
  <c r="DJ136" i="106"/>
  <c r="DK136" i="106"/>
  <c r="DJ137" i="106"/>
  <c r="DK137" i="106"/>
  <c r="DJ138" i="106"/>
  <c r="DK138" i="106"/>
  <c r="DJ139" i="106"/>
  <c r="DK139" i="106"/>
  <c r="DJ140" i="106"/>
  <c r="DK140" i="106"/>
  <c r="DJ141" i="106"/>
  <c r="DK141" i="106"/>
  <c r="DJ142" i="106"/>
  <c r="DK142" i="106"/>
  <c r="DJ143" i="106"/>
  <c r="DK143" i="106"/>
  <c r="DJ144" i="106"/>
  <c r="DK144" i="106"/>
  <c r="DJ145" i="106"/>
  <c r="DK145" i="106"/>
  <c r="DJ146" i="106"/>
  <c r="DK146" i="106"/>
  <c r="DJ147" i="106"/>
  <c r="DK147" i="106"/>
  <c r="DJ148" i="106"/>
  <c r="DK148" i="106"/>
  <c r="DJ152" i="106"/>
  <c r="DK152" i="106"/>
  <c r="DJ153" i="106"/>
  <c r="DK153" i="106"/>
  <c r="DJ154" i="106"/>
  <c r="DK154" i="106"/>
  <c r="DJ155" i="106"/>
  <c r="DK155" i="106"/>
  <c r="DJ156" i="106"/>
  <c r="DK156" i="106"/>
  <c r="DJ157" i="106"/>
  <c r="DK157" i="106"/>
  <c r="DJ159" i="106"/>
  <c r="DK159" i="106"/>
  <c r="DJ160" i="106"/>
  <c r="DK160" i="106"/>
  <c r="DJ162" i="106"/>
  <c r="DK162" i="106"/>
  <c r="DJ163" i="106"/>
  <c r="DK163" i="106"/>
  <c r="DJ164" i="106"/>
  <c r="DK164" i="106"/>
  <c r="DJ165" i="106"/>
  <c r="DK165" i="106"/>
  <c r="DJ166" i="106"/>
  <c r="DK166" i="106"/>
  <c r="DJ167" i="106"/>
  <c r="DK167" i="106"/>
  <c r="DJ168" i="106"/>
  <c r="DK168" i="106"/>
  <c r="DJ169" i="106"/>
  <c r="DK169" i="106"/>
  <c r="DJ170" i="106"/>
  <c r="DK170" i="106"/>
  <c r="DJ172" i="106"/>
  <c r="DK172" i="106"/>
  <c r="DJ174" i="106"/>
  <c r="DK174" i="106"/>
  <c r="DJ175" i="106"/>
  <c r="DK175" i="106"/>
  <c r="DJ176" i="106"/>
  <c r="DK176" i="106"/>
  <c r="DJ177" i="106"/>
  <c r="DK177" i="106"/>
  <c r="DJ178" i="106"/>
  <c r="DK178" i="106"/>
  <c r="DJ179" i="106"/>
  <c r="DK179" i="106"/>
  <c r="DJ180" i="106"/>
  <c r="DK180" i="106"/>
  <c r="DJ181" i="106"/>
  <c r="DK181" i="106"/>
  <c r="DJ182" i="106"/>
  <c r="DK182" i="106"/>
  <c r="DJ183" i="106"/>
  <c r="DK183" i="106"/>
  <c r="DJ184" i="106"/>
  <c r="DK184" i="106"/>
  <c r="DJ185" i="106"/>
  <c r="DK185" i="106"/>
  <c r="DJ186" i="106"/>
  <c r="DK186" i="106"/>
  <c r="DJ187" i="106"/>
  <c r="DK187" i="106"/>
  <c r="DJ188" i="106"/>
  <c r="DK188" i="106"/>
  <c r="DJ189" i="106"/>
  <c r="DK189" i="106"/>
  <c r="DJ190" i="106"/>
  <c r="DK190" i="106"/>
  <c r="DJ191" i="106"/>
  <c r="DK191" i="106"/>
  <c r="DJ192" i="106"/>
  <c r="DK192" i="106"/>
  <c r="DJ193" i="106"/>
  <c r="DK193" i="106"/>
  <c r="DJ194" i="106"/>
  <c r="DK194" i="106"/>
  <c r="DJ195" i="106"/>
  <c r="DK195" i="106"/>
  <c r="DJ198" i="106"/>
  <c r="DK198" i="106"/>
  <c r="DJ199" i="106"/>
  <c r="DK199" i="106"/>
  <c r="DJ201" i="106"/>
  <c r="DK201" i="106"/>
  <c r="DJ202" i="106"/>
  <c r="DK202" i="106"/>
  <c r="DJ203" i="106"/>
  <c r="DK203" i="106"/>
  <c r="DJ204" i="106"/>
  <c r="DK204" i="106"/>
  <c r="DJ205" i="106"/>
  <c r="DK205" i="106"/>
  <c r="DJ206" i="106"/>
  <c r="DK206" i="106"/>
  <c r="DJ207" i="106"/>
  <c r="DK207" i="106"/>
  <c r="DJ208" i="106"/>
  <c r="DK208" i="106"/>
  <c r="DJ209" i="106"/>
  <c r="DK209" i="106"/>
  <c r="DJ210" i="106"/>
  <c r="DK210" i="106"/>
  <c r="DJ211" i="106"/>
  <c r="DK211" i="106"/>
  <c r="DJ212" i="106"/>
  <c r="DK212" i="106"/>
  <c r="DJ213" i="106"/>
  <c r="DK213" i="106"/>
  <c r="DJ214" i="106"/>
  <c r="DK214" i="106"/>
  <c r="DJ215" i="106"/>
  <c r="DK215" i="106"/>
  <c r="DJ216" i="106"/>
  <c r="DK216" i="106"/>
  <c r="DJ217" i="106"/>
  <c r="DK217" i="106"/>
  <c r="DJ218" i="106"/>
  <c r="DK218" i="106"/>
  <c r="DJ219" i="106"/>
  <c r="DK219" i="106"/>
  <c r="DJ220" i="106"/>
  <c r="DK220" i="106"/>
  <c r="DJ221" i="106"/>
  <c r="DK221" i="106"/>
  <c r="DJ222" i="106"/>
  <c r="DK222" i="106"/>
  <c r="DJ224" i="106"/>
  <c r="DK224" i="106"/>
  <c r="DJ225" i="106"/>
  <c r="DK225" i="106"/>
  <c r="DJ226" i="106"/>
  <c r="DK226" i="106"/>
  <c r="DJ227" i="106"/>
  <c r="DK227" i="106"/>
  <c r="DJ228" i="106"/>
  <c r="DK228" i="106"/>
  <c r="DJ229" i="106"/>
  <c r="DK229" i="106"/>
  <c r="DJ230" i="106"/>
  <c r="DK230" i="106"/>
  <c r="DJ231" i="106"/>
  <c r="DK231" i="106"/>
  <c r="DJ232" i="106"/>
  <c r="DK232" i="106"/>
  <c r="DJ233" i="106"/>
  <c r="DK233" i="106"/>
  <c r="DJ234" i="106"/>
  <c r="DK234" i="106"/>
  <c r="DJ235" i="106"/>
  <c r="DK235" i="106"/>
  <c r="AD9" i="106"/>
  <c r="AE9" i="106"/>
  <c r="AD10" i="106"/>
  <c r="AE10" i="106"/>
  <c r="AD11" i="106"/>
  <c r="AE11" i="106"/>
  <c r="AD12" i="106"/>
  <c r="AE12" i="106"/>
  <c r="AD13" i="106"/>
  <c r="AE13" i="106"/>
  <c r="AD14" i="106"/>
  <c r="AE14" i="106"/>
  <c r="AD15" i="106"/>
  <c r="AE15" i="106"/>
  <c r="AD16" i="106"/>
  <c r="AE16" i="106"/>
  <c r="AD17" i="106"/>
  <c r="AE17" i="106"/>
  <c r="AD18" i="106"/>
  <c r="AE18" i="106"/>
  <c r="AD19" i="106"/>
  <c r="AE19" i="106"/>
  <c r="AD20" i="106"/>
  <c r="AE20" i="106"/>
  <c r="AD22" i="106"/>
  <c r="AE22" i="106"/>
  <c r="AD23" i="106"/>
  <c r="AE23" i="106"/>
  <c r="AD24" i="106"/>
  <c r="AE24" i="106"/>
  <c r="AD25" i="106"/>
  <c r="AE25" i="106"/>
  <c r="AD26" i="106"/>
  <c r="AE26" i="106"/>
  <c r="AD28" i="106"/>
  <c r="AE28" i="106"/>
  <c r="AD29" i="106"/>
  <c r="AE29" i="106"/>
  <c r="AD30" i="106"/>
  <c r="AE30" i="106"/>
  <c r="AD31" i="106"/>
  <c r="AE31" i="106"/>
  <c r="AD32" i="106"/>
  <c r="AE32" i="106"/>
  <c r="AD33" i="106"/>
  <c r="AE33" i="106"/>
  <c r="AD34" i="106"/>
  <c r="AE34" i="106"/>
  <c r="AD35" i="106"/>
  <c r="AE35" i="106"/>
  <c r="AD36" i="106"/>
  <c r="AE36" i="106"/>
  <c r="AD37" i="106"/>
  <c r="AE37" i="106"/>
  <c r="AD38" i="106"/>
  <c r="AE38" i="106"/>
  <c r="AD39" i="106"/>
  <c r="AE39" i="106"/>
  <c r="AD40" i="106"/>
  <c r="AE40" i="106"/>
  <c r="AD41" i="106"/>
  <c r="AE41" i="106"/>
  <c r="AD42" i="106"/>
  <c r="AE42" i="106"/>
  <c r="AD43" i="106"/>
  <c r="AE43" i="106"/>
  <c r="AD44" i="106"/>
  <c r="AE44" i="106"/>
  <c r="AD45" i="106"/>
  <c r="AE45" i="106"/>
  <c r="AD46" i="106"/>
  <c r="AE46" i="106"/>
  <c r="AD47" i="106"/>
  <c r="AE47" i="106"/>
  <c r="AD48" i="106"/>
  <c r="AE48" i="106"/>
  <c r="AD49" i="106"/>
  <c r="AE49" i="106"/>
  <c r="AD50" i="106"/>
  <c r="AE50" i="106"/>
  <c r="AD51" i="106"/>
  <c r="AE51" i="106"/>
  <c r="AD52" i="106"/>
  <c r="AE52" i="106"/>
  <c r="AD53" i="106"/>
  <c r="AE53" i="106"/>
  <c r="AD54" i="106"/>
  <c r="AE54" i="106"/>
  <c r="AD55" i="106"/>
  <c r="AE55" i="106"/>
  <c r="AD56" i="106"/>
  <c r="AE56" i="106"/>
  <c r="V9" i="106"/>
  <c r="W9" i="106"/>
  <c r="V10" i="106"/>
  <c r="W10" i="106"/>
  <c r="V11" i="106"/>
  <c r="W11" i="106"/>
  <c r="V12" i="106"/>
  <c r="W12" i="106"/>
  <c r="V13" i="106"/>
  <c r="W13" i="106"/>
  <c r="V14" i="106"/>
  <c r="W14" i="106"/>
  <c r="V15" i="106"/>
  <c r="W15" i="106"/>
  <c r="V17" i="106"/>
  <c r="W17" i="106"/>
  <c r="V18" i="106"/>
  <c r="W18" i="106"/>
  <c r="V19" i="106"/>
  <c r="W19" i="106"/>
  <c r="V20" i="106"/>
  <c r="W20" i="106"/>
  <c r="V22" i="106"/>
  <c r="W22" i="106"/>
  <c r="V28" i="106"/>
  <c r="W28" i="106"/>
  <c r="V29" i="106"/>
  <c r="W29" i="106"/>
  <c r="V30" i="106"/>
  <c r="W30" i="106"/>
  <c r="V31" i="106"/>
  <c r="W31" i="106"/>
  <c r="V32" i="106"/>
  <c r="W32" i="106"/>
  <c r="V33" i="106"/>
  <c r="W33" i="106"/>
  <c r="V34" i="106"/>
  <c r="W34" i="106"/>
  <c r="V35" i="106"/>
  <c r="W35" i="106"/>
  <c r="V36" i="106"/>
  <c r="W36" i="106"/>
  <c r="V37" i="106"/>
  <c r="W37" i="106"/>
  <c r="V38" i="106"/>
  <c r="W38" i="106"/>
  <c r="V39" i="106"/>
  <c r="W39" i="106"/>
  <c r="V40" i="106"/>
  <c r="W40" i="106"/>
  <c r="V41" i="106"/>
  <c r="W41" i="106"/>
  <c r="V42" i="106"/>
  <c r="W42" i="106"/>
  <c r="V43" i="106"/>
  <c r="W43" i="106"/>
  <c r="V44" i="106"/>
  <c r="W44" i="106"/>
  <c r="V45" i="106"/>
  <c r="W45" i="106"/>
  <c r="V46" i="106"/>
  <c r="W46" i="106"/>
  <c r="V47" i="106"/>
  <c r="W47" i="106"/>
  <c r="V48" i="106"/>
  <c r="W48" i="106"/>
  <c r="V49" i="106"/>
  <c r="W49" i="106"/>
  <c r="V50" i="106"/>
  <c r="W50" i="106"/>
  <c r="V51" i="106"/>
  <c r="W51" i="106"/>
  <c r="V52" i="106"/>
  <c r="W52" i="106"/>
  <c r="V53" i="106"/>
  <c r="W53" i="106"/>
  <c r="V54" i="106"/>
  <c r="W54" i="106"/>
  <c r="V55" i="106"/>
  <c r="W55" i="106"/>
  <c r="V56" i="106"/>
  <c r="W56" i="106"/>
  <c r="V57" i="106"/>
  <c r="W57" i="106"/>
  <c r="V59" i="106"/>
  <c r="W59" i="106"/>
  <c r="V60" i="106"/>
  <c r="W60" i="106"/>
  <c r="V61" i="106"/>
  <c r="W61" i="106"/>
  <c r="V62" i="106"/>
  <c r="W62" i="106"/>
  <c r="V63" i="106"/>
  <c r="W63" i="106"/>
  <c r="V64" i="106"/>
  <c r="W64" i="106"/>
  <c r="V65" i="106"/>
  <c r="W65" i="106"/>
  <c r="V66" i="106"/>
  <c r="W66" i="106"/>
  <c r="V67" i="106"/>
  <c r="W67" i="106"/>
  <c r="V68" i="106"/>
  <c r="W68" i="106"/>
  <c r="V69" i="106"/>
  <c r="W69" i="106"/>
  <c r="V70" i="106"/>
  <c r="W70" i="106"/>
  <c r="V71" i="106"/>
  <c r="W71" i="106"/>
  <c r="V72" i="106"/>
  <c r="W72" i="106"/>
  <c r="V73" i="106"/>
  <c r="W73" i="106"/>
  <c r="V74" i="106"/>
  <c r="W74" i="106"/>
  <c r="V75" i="106"/>
  <c r="W75" i="106"/>
  <c r="V76" i="106"/>
  <c r="W76" i="106"/>
  <c r="V77" i="106"/>
  <c r="W77" i="106"/>
  <c r="V78" i="106"/>
  <c r="W78" i="106"/>
  <c r="V79" i="106"/>
  <c r="W79" i="106"/>
  <c r="V80" i="106"/>
  <c r="W80" i="106"/>
  <c r="V81" i="106"/>
  <c r="W81" i="106"/>
  <c r="V82" i="106"/>
  <c r="W82" i="106"/>
  <c r="V83" i="106"/>
  <c r="W83" i="106"/>
  <c r="V84" i="106"/>
  <c r="W84" i="106"/>
  <c r="V85" i="106"/>
  <c r="W85" i="106"/>
  <c r="V86" i="106"/>
  <c r="W86" i="106"/>
  <c r="V87" i="106"/>
  <c r="W87" i="106"/>
  <c r="V88" i="106"/>
  <c r="W88" i="106"/>
  <c r="V89" i="106"/>
  <c r="W89" i="106"/>
  <c r="V90" i="106"/>
  <c r="W90" i="106"/>
  <c r="V91" i="106"/>
  <c r="W91" i="106"/>
  <c r="V92" i="106"/>
  <c r="W92" i="106"/>
  <c r="V93" i="106"/>
  <c r="W93" i="106"/>
  <c r="V94" i="106"/>
  <c r="W94" i="106"/>
  <c r="V95" i="106"/>
  <c r="W95" i="106"/>
  <c r="V96" i="106"/>
  <c r="W96" i="106"/>
  <c r="V97" i="106"/>
  <c r="W97" i="106"/>
  <c r="V98" i="106"/>
  <c r="W98" i="106"/>
  <c r="V99" i="106"/>
  <c r="W99" i="106"/>
  <c r="V102" i="106"/>
  <c r="W102" i="106"/>
  <c r="V104" i="106"/>
  <c r="W104" i="106"/>
  <c r="V105" i="106"/>
  <c r="W105" i="106"/>
  <c r="V106" i="106"/>
  <c r="W106" i="106"/>
  <c r="V107" i="106"/>
  <c r="W107" i="106"/>
  <c r="V108" i="106"/>
  <c r="W108" i="106"/>
  <c r="V109" i="106"/>
  <c r="W109" i="106"/>
  <c r="V110" i="106"/>
  <c r="W110" i="106"/>
  <c r="V111" i="106"/>
  <c r="W111" i="106"/>
  <c r="V112" i="106"/>
  <c r="W112" i="106"/>
  <c r="V113" i="106"/>
  <c r="W113" i="106"/>
  <c r="V114" i="106"/>
  <c r="W114" i="106"/>
  <c r="V115" i="106"/>
  <c r="W115" i="106"/>
  <c r="V116" i="106"/>
  <c r="W116" i="106"/>
  <c r="V120" i="106"/>
  <c r="W120" i="106"/>
  <c r="V121" i="106"/>
  <c r="W121" i="106"/>
  <c r="V122" i="106"/>
  <c r="W122" i="106"/>
  <c r="V123" i="106"/>
  <c r="W123" i="106"/>
  <c r="V124" i="106"/>
  <c r="W124" i="106"/>
  <c r="V125" i="106"/>
  <c r="W125" i="106"/>
  <c r="V126" i="106"/>
  <c r="W126" i="106"/>
  <c r="V127" i="106"/>
  <c r="W127" i="106"/>
  <c r="V128" i="106"/>
  <c r="W128" i="106"/>
  <c r="V129" i="106"/>
  <c r="W129" i="106"/>
  <c r="V130" i="106"/>
  <c r="W130" i="106"/>
  <c r="V131" i="106"/>
  <c r="W131" i="106"/>
  <c r="V132" i="106"/>
  <c r="W132" i="106"/>
  <c r="V133" i="106"/>
  <c r="W133" i="106"/>
  <c r="V134" i="106"/>
  <c r="W134" i="106"/>
  <c r="V135" i="106"/>
  <c r="W135" i="106"/>
  <c r="V136" i="106"/>
  <c r="W136" i="106"/>
  <c r="V137" i="106"/>
  <c r="W137" i="106"/>
  <c r="V138" i="106"/>
  <c r="W138" i="106"/>
  <c r="V139" i="106"/>
  <c r="W139" i="106"/>
  <c r="V140" i="106"/>
  <c r="W140" i="106"/>
  <c r="V141" i="106"/>
  <c r="W141" i="106"/>
  <c r="V142" i="106"/>
  <c r="W142" i="106"/>
  <c r="V143" i="106"/>
  <c r="W143" i="106"/>
  <c r="V144" i="106"/>
  <c r="W144" i="106"/>
  <c r="V145" i="106"/>
  <c r="W145" i="106"/>
  <c r="V146" i="106"/>
  <c r="W146" i="106"/>
  <c r="V147" i="106"/>
  <c r="W147" i="106"/>
  <c r="V148" i="106"/>
  <c r="W148" i="106"/>
  <c r="V152" i="106"/>
  <c r="W152" i="106"/>
  <c r="V153" i="106"/>
  <c r="W153" i="106"/>
  <c r="V156" i="106"/>
  <c r="W156" i="106"/>
  <c r="V157" i="106"/>
  <c r="W157" i="106"/>
  <c r="V158" i="106"/>
  <c r="W158" i="106"/>
  <c r="V159" i="106"/>
  <c r="W159" i="106"/>
  <c r="V160" i="106"/>
  <c r="W160" i="106"/>
  <c r="V161" i="106"/>
  <c r="W161" i="106"/>
  <c r="V162" i="106"/>
  <c r="W162" i="106"/>
  <c r="V163" i="106"/>
  <c r="W163" i="106"/>
  <c r="V164" i="106"/>
  <c r="W164" i="106"/>
  <c r="V165" i="106"/>
  <c r="W165" i="106"/>
  <c r="V166" i="106"/>
  <c r="W166" i="106"/>
  <c r="V167" i="106"/>
  <c r="W167" i="106"/>
  <c r="V169" i="106"/>
  <c r="W169" i="106"/>
  <c r="V170" i="106"/>
  <c r="W170" i="106"/>
  <c r="V172" i="106"/>
  <c r="W172" i="106"/>
  <c r="V174" i="106"/>
  <c r="W174" i="106"/>
  <c r="V175" i="106"/>
  <c r="W175" i="106"/>
  <c r="V176" i="106"/>
  <c r="W176" i="106"/>
  <c r="V177" i="106"/>
  <c r="W177" i="106"/>
  <c r="V178" i="106"/>
  <c r="W178" i="106"/>
  <c r="V179" i="106"/>
  <c r="W179" i="106"/>
  <c r="V180" i="106"/>
  <c r="W180" i="106"/>
  <c r="V181" i="106"/>
  <c r="W181" i="106"/>
  <c r="V182" i="106"/>
  <c r="W182" i="106"/>
  <c r="V183" i="106"/>
  <c r="W183" i="106"/>
  <c r="V184" i="106"/>
  <c r="W184" i="106"/>
  <c r="V185" i="106"/>
  <c r="W185" i="106"/>
  <c r="V186" i="106"/>
  <c r="W186" i="106"/>
  <c r="V187" i="106"/>
  <c r="W187" i="106"/>
  <c r="V188" i="106"/>
  <c r="W188" i="106"/>
  <c r="V189" i="106"/>
  <c r="W189" i="106"/>
  <c r="V190" i="106"/>
  <c r="W190" i="106"/>
  <c r="V191" i="106"/>
  <c r="W191" i="106"/>
  <c r="V192" i="106"/>
  <c r="W192" i="106"/>
  <c r="V199" i="106"/>
  <c r="W199" i="106"/>
  <c r="V201" i="106"/>
  <c r="W201" i="106"/>
  <c r="V202" i="106"/>
  <c r="W202" i="106"/>
  <c r="V203" i="106"/>
  <c r="W203" i="106"/>
  <c r="V204" i="106"/>
  <c r="W204" i="106"/>
  <c r="V205" i="106"/>
  <c r="W205" i="106"/>
  <c r="V206" i="106"/>
  <c r="W206" i="106"/>
  <c r="V207" i="106"/>
  <c r="W207" i="106"/>
  <c r="V208" i="106"/>
  <c r="W208" i="106"/>
  <c r="V209" i="106"/>
  <c r="W209" i="106"/>
  <c r="V210" i="106"/>
  <c r="W210" i="106"/>
  <c r="V214" i="106"/>
  <c r="W214" i="106"/>
  <c r="V215" i="106"/>
  <c r="W215" i="106"/>
  <c r="V216" i="106"/>
  <c r="W216" i="106"/>
  <c r="V217" i="106"/>
  <c r="W217" i="106"/>
  <c r="V218" i="106"/>
  <c r="W218" i="106"/>
  <c r="V219" i="106"/>
  <c r="W219" i="106"/>
  <c r="V220" i="106"/>
  <c r="W220" i="106"/>
  <c r="V221" i="106"/>
  <c r="W221" i="106"/>
  <c r="V222" i="106"/>
  <c r="W222" i="106"/>
  <c r="V224" i="106"/>
  <c r="W224" i="106"/>
  <c r="V225" i="106"/>
  <c r="W225" i="106"/>
  <c r="V226" i="106"/>
  <c r="W226" i="106"/>
  <c r="V227" i="106"/>
  <c r="W227" i="106"/>
  <c r="V228" i="106"/>
  <c r="W228" i="106"/>
  <c r="V229" i="106"/>
  <c r="W229" i="106"/>
  <c r="V230" i="106"/>
  <c r="W230" i="106"/>
  <c r="V231" i="106"/>
  <c r="W231" i="106"/>
  <c r="V232" i="106"/>
  <c r="W232" i="106"/>
  <c r="V233" i="106"/>
  <c r="W233" i="106"/>
  <c r="V234" i="106"/>
  <c r="W234" i="106"/>
  <c r="V235" i="106"/>
  <c r="W235" i="106"/>
  <c r="J233" i="106"/>
  <c r="K233" i="106"/>
  <c r="N59" i="106"/>
  <c r="O59" i="106"/>
  <c r="N60" i="106"/>
  <c r="O60" i="106"/>
  <c r="N61" i="106"/>
  <c r="O61" i="106"/>
  <c r="N62" i="106"/>
  <c r="O62" i="106"/>
  <c r="N63" i="106"/>
  <c r="O63" i="106"/>
  <c r="N64" i="106"/>
  <c r="O64" i="106"/>
  <c r="N65" i="106"/>
  <c r="O65" i="106"/>
  <c r="N66" i="106"/>
  <c r="O66" i="106"/>
  <c r="N67" i="106"/>
  <c r="O67" i="106"/>
  <c r="N68" i="106"/>
  <c r="O68" i="106"/>
  <c r="N69" i="106"/>
  <c r="O69" i="106"/>
  <c r="N70" i="106"/>
  <c r="O70" i="106"/>
  <c r="N71" i="106"/>
  <c r="O71" i="106"/>
  <c r="N72" i="106"/>
  <c r="O72" i="106"/>
  <c r="N73" i="106"/>
  <c r="O73" i="106"/>
  <c r="N74" i="106"/>
  <c r="O74" i="106"/>
  <c r="N75" i="106"/>
  <c r="O75" i="106"/>
  <c r="N76" i="106"/>
  <c r="O76" i="106"/>
  <c r="N77" i="106"/>
  <c r="O77" i="106"/>
  <c r="N78" i="106"/>
  <c r="O78" i="106"/>
  <c r="N79" i="106"/>
  <c r="O79" i="106"/>
  <c r="N80" i="106"/>
  <c r="O80" i="106"/>
  <c r="N81" i="106"/>
  <c r="O81" i="106"/>
  <c r="N82" i="106"/>
  <c r="O82" i="106"/>
  <c r="N83" i="106"/>
  <c r="O83" i="106"/>
  <c r="N84" i="106"/>
  <c r="O84" i="106"/>
  <c r="N85" i="106"/>
  <c r="O85" i="106"/>
  <c r="N86" i="106"/>
  <c r="O86" i="106"/>
  <c r="N87" i="106"/>
  <c r="O87" i="106"/>
  <c r="N88" i="106"/>
  <c r="O88" i="106"/>
  <c r="N89" i="106"/>
  <c r="O89" i="106"/>
  <c r="N90" i="106"/>
  <c r="O90" i="106"/>
  <c r="N91" i="106"/>
  <c r="O91" i="106"/>
  <c r="N92" i="106"/>
  <c r="O92" i="106"/>
  <c r="N93" i="106"/>
  <c r="O93" i="106"/>
  <c r="N94" i="106"/>
  <c r="O94" i="106"/>
  <c r="N95" i="106"/>
  <c r="O95" i="106"/>
  <c r="N96" i="106"/>
  <c r="O96" i="106"/>
  <c r="N97" i="106"/>
  <c r="O97" i="106"/>
  <c r="N98" i="106"/>
  <c r="O98" i="106"/>
  <c r="N99" i="106"/>
  <c r="O99" i="106"/>
  <c r="N100" i="106"/>
  <c r="O100" i="106"/>
  <c r="N101" i="106"/>
  <c r="O101" i="106"/>
  <c r="N102" i="106"/>
  <c r="O102" i="106"/>
  <c r="N103" i="106"/>
  <c r="O103" i="106"/>
  <c r="N104" i="106"/>
  <c r="O104" i="106"/>
  <c r="N105" i="106"/>
  <c r="O105" i="106"/>
  <c r="N106" i="106"/>
  <c r="O106" i="106"/>
  <c r="N107" i="106"/>
  <c r="O107" i="106"/>
  <c r="N108" i="106"/>
  <c r="O108" i="106"/>
  <c r="N109" i="106"/>
  <c r="O109" i="106"/>
  <c r="N110" i="106"/>
  <c r="O110" i="106"/>
  <c r="N111" i="106"/>
  <c r="O111" i="106"/>
  <c r="N112" i="106"/>
  <c r="O112" i="106"/>
  <c r="N113" i="106"/>
  <c r="O113" i="106"/>
  <c r="N114" i="106"/>
  <c r="O114" i="106"/>
  <c r="N115" i="106"/>
  <c r="O115" i="106"/>
  <c r="N116" i="106"/>
  <c r="O116" i="106"/>
  <c r="N117" i="106"/>
  <c r="O117" i="106"/>
  <c r="N118" i="106"/>
  <c r="O118" i="106"/>
  <c r="N119" i="106"/>
  <c r="O119" i="106"/>
  <c r="N120" i="106"/>
  <c r="O120" i="106"/>
  <c r="N121" i="106"/>
  <c r="O121" i="106"/>
  <c r="N122" i="106"/>
  <c r="O122" i="106"/>
  <c r="N123" i="106"/>
  <c r="O123" i="106"/>
  <c r="N124" i="106"/>
  <c r="O124" i="106"/>
  <c r="N125" i="106"/>
  <c r="O125" i="106"/>
  <c r="N126" i="106"/>
  <c r="O126" i="106"/>
  <c r="N127" i="106"/>
  <c r="O127" i="106"/>
  <c r="N128" i="106"/>
  <c r="O128" i="106"/>
  <c r="N129" i="106"/>
  <c r="O129" i="106"/>
  <c r="N130" i="106"/>
  <c r="O130" i="106"/>
  <c r="N131" i="106"/>
  <c r="O131" i="106"/>
  <c r="N132" i="106"/>
  <c r="O132" i="106"/>
  <c r="N133" i="106"/>
  <c r="O133" i="106"/>
  <c r="N134" i="106"/>
  <c r="O134" i="106"/>
  <c r="N135" i="106"/>
  <c r="O135" i="106"/>
  <c r="N136" i="106"/>
  <c r="O136" i="106"/>
  <c r="N137" i="106"/>
  <c r="O137" i="106"/>
  <c r="N138" i="106"/>
  <c r="O138" i="106"/>
  <c r="N139" i="106"/>
  <c r="O139" i="106"/>
  <c r="N140" i="106"/>
  <c r="O140" i="106"/>
  <c r="N141" i="106"/>
  <c r="O141" i="106"/>
  <c r="N142" i="106"/>
  <c r="O142" i="106"/>
  <c r="N143" i="106"/>
  <c r="O143" i="106"/>
  <c r="N144" i="106"/>
  <c r="O144" i="106"/>
  <c r="N145" i="106"/>
  <c r="O145" i="106"/>
  <c r="N146" i="106"/>
  <c r="O146" i="106"/>
  <c r="N147" i="106"/>
  <c r="O147" i="106"/>
  <c r="N148" i="106"/>
  <c r="O148" i="106"/>
  <c r="N149" i="106"/>
  <c r="O149" i="106"/>
  <c r="N150" i="106"/>
  <c r="O150" i="106"/>
  <c r="N152" i="106"/>
  <c r="O152" i="106"/>
  <c r="N153" i="106"/>
  <c r="O153" i="106"/>
  <c r="N154" i="106"/>
  <c r="O154" i="106"/>
  <c r="N155" i="106"/>
  <c r="O155" i="106"/>
  <c r="N156" i="106"/>
  <c r="O156" i="106"/>
  <c r="N157" i="106"/>
  <c r="O157" i="106"/>
  <c r="N158" i="106"/>
  <c r="O158" i="106"/>
  <c r="N159" i="106"/>
  <c r="O159" i="106"/>
  <c r="N160" i="106"/>
  <c r="O160" i="106"/>
  <c r="N161" i="106"/>
  <c r="O161" i="106"/>
  <c r="N162" i="106"/>
  <c r="O162" i="106"/>
  <c r="N163" i="106"/>
  <c r="O163" i="106"/>
  <c r="N164" i="106"/>
  <c r="O164" i="106"/>
  <c r="N165" i="106"/>
  <c r="O165" i="106"/>
  <c r="N166" i="106"/>
  <c r="O166" i="106"/>
  <c r="N167" i="106"/>
  <c r="O167" i="106"/>
  <c r="N168" i="106"/>
  <c r="O168" i="106"/>
  <c r="N169" i="106"/>
  <c r="O169" i="106"/>
  <c r="N170" i="106"/>
  <c r="O170" i="106"/>
  <c r="N172" i="106"/>
  <c r="O172" i="106"/>
  <c r="N173" i="106"/>
  <c r="O173" i="106"/>
  <c r="N174" i="106"/>
  <c r="O174" i="106"/>
  <c r="N175" i="106"/>
  <c r="O175" i="106"/>
  <c r="N176" i="106"/>
  <c r="O176" i="106"/>
  <c r="N177" i="106"/>
  <c r="O177" i="106"/>
  <c r="N178" i="106"/>
  <c r="O178" i="106"/>
  <c r="N179" i="106"/>
  <c r="O179" i="106"/>
  <c r="N180" i="106"/>
  <c r="O180" i="106"/>
  <c r="N181" i="106"/>
  <c r="O181" i="106"/>
  <c r="N182" i="106"/>
  <c r="O182" i="106"/>
  <c r="N183" i="106"/>
  <c r="O183" i="106"/>
  <c r="N184" i="106"/>
  <c r="O184" i="106"/>
  <c r="N185" i="106"/>
  <c r="O185" i="106"/>
  <c r="N186" i="106"/>
  <c r="O186" i="106"/>
  <c r="N187" i="106"/>
  <c r="O187" i="106"/>
  <c r="N188" i="106"/>
  <c r="O188" i="106"/>
  <c r="N189" i="106"/>
  <c r="O189" i="106"/>
  <c r="N190" i="106"/>
  <c r="O190" i="106"/>
  <c r="N191" i="106"/>
  <c r="O191" i="106"/>
  <c r="N192" i="106"/>
  <c r="O192" i="106"/>
  <c r="N193" i="106"/>
  <c r="O193" i="106"/>
  <c r="N194" i="106"/>
  <c r="O194" i="106"/>
  <c r="N195" i="106"/>
  <c r="O195" i="106"/>
  <c r="N196" i="106"/>
  <c r="O196" i="106"/>
  <c r="N197" i="106"/>
  <c r="O197" i="106"/>
  <c r="N198" i="106"/>
  <c r="O198" i="106"/>
  <c r="N199" i="106"/>
  <c r="O199" i="106"/>
  <c r="N201" i="106"/>
  <c r="O201" i="106"/>
  <c r="N202" i="106"/>
  <c r="O202" i="106"/>
  <c r="N203" i="106"/>
  <c r="O203" i="106"/>
  <c r="N204" i="106"/>
  <c r="O204" i="106"/>
  <c r="N205" i="106"/>
  <c r="O205" i="106"/>
  <c r="N206" i="106"/>
  <c r="O206" i="106"/>
  <c r="N207" i="106"/>
  <c r="O207" i="106"/>
  <c r="N208" i="106"/>
  <c r="O208" i="106"/>
  <c r="N209" i="106"/>
  <c r="O209" i="106"/>
  <c r="N210" i="106"/>
  <c r="O210" i="106"/>
  <c r="N211" i="106"/>
  <c r="O211" i="106"/>
  <c r="N212" i="106"/>
  <c r="O212" i="106"/>
  <c r="N213" i="106"/>
  <c r="O213" i="106"/>
  <c r="N214" i="106"/>
  <c r="O214" i="106"/>
  <c r="N215" i="106"/>
  <c r="O215" i="106"/>
  <c r="N216" i="106"/>
  <c r="O216" i="106"/>
  <c r="N217" i="106"/>
  <c r="O217" i="106"/>
  <c r="N218" i="106"/>
  <c r="O218" i="106"/>
  <c r="N219" i="106"/>
  <c r="O219" i="106"/>
  <c r="N220" i="106"/>
  <c r="O220" i="106"/>
  <c r="N221" i="106"/>
  <c r="O221" i="106"/>
  <c r="N222" i="106"/>
  <c r="O222" i="106"/>
  <c r="N223" i="106"/>
  <c r="O223" i="106"/>
  <c r="N224" i="106"/>
  <c r="O224" i="106"/>
  <c r="N225" i="106"/>
  <c r="O225" i="106"/>
  <c r="N226" i="106"/>
  <c r="O226" i="106"/>
  <c r="N227" i="106"/>
  <c r="O227" i="106"/>
  <c r="N228" i="106"/>
  <c r="O228" i="106"/>
  <c r="N229" i="106"/>
  <c r="O229" i="106"/>
  <c r="N230" i="106"/>
  <c r="O230" i="106"/>
  <c r="N231" i="106"/>
  <c r="O231" i="106"/>
  <c r="N232" i="106"/>
  <c r="O232" i="106"/>
  <c r="N233" i="106"/>
  <c r="O233" i="106"/>
  <c r="N234" i="106"/>
  <c r="O234" i="106"/>
  <c r="N235" i="106"/>
  <c r="O235" i="106"/>
  <c r="N236" i="106"/>
  <c r="O236" i="106"/>
  <c r="AP226" i="106"/>
  <c r="AQ226" i="106"/>
  <c r="AP230" i="106"/>
  <c r="AQ230" i="106"/>
  <c r="BW10" i="106"/>
  <c r="BV10" i="106"/>
  <c r="BW12" i="106"/>
  <c r="BV12" i="106"/>
  <c r="BW14" i="106"/>
  <c r="BV14" i="106"/>
  <c r="BW18" i="106"/>
  <c r="BV18" i="106"/>
  <c r="BW20" i="106"/>
  <c r="BV20" i="106"/>
  <c r="BW28" i="106"/>
  <c r="BV28" i="106"/>
  <c r="BW30" i="106"/>
  <c r="BV30" i="106"/>
  <c r="BW33" i="106"/>
  <c r="BV33" i="106"/>
  <c r="BW34" i="106"/>
  <c r="BV34" i="106"/>
  <c r="BW36" i="106"/>
  <c r="BV36" i="106"/>
  <c r="BW38" i="106"/>
  <c r="BV38" i="106"/>
  <c r="BW40" i="106"/>
  <c r="BV40" i="106"/>
  <c r="BW42" i="106"/>
  <c r="BV42" i="106"/>
  <c r="BW44" i="106"/>
  <c r="BV44" i="106"/>
  <c r="BW46" i="106"/>
  <c r="BV46" i="106"/>
  <c r="BW48" i="106"/>
  <c r="BV48" i="106"/>
  <c r="BW50" i="106"/>
  <c r="BV50" i="106"/>
  <c r="BW52" i="106"/>
  <c r="BV52" i="106"/>
  <c r="BW54" i="106"/>
  <c r="BV54" i="106"/>
  <c r="BW56" i="106"/>
  <c r="BV56" i="106"/>
  <c r="BW60" i="106"/>
  <c r="BV60" i="106"/>
  <c r="BW62" i="106"/>
  <c r="BV62" i="106"/>
  <c r="BW64" i="106"/>
  <c r="BV64" i="106"/>
  <c r="BW66" i="106"/>
  <c r="BV66" i="106"/>
  <c r="BW68" i="106"/>
  <c r="BV68" i="106"/>
  <c r="BW69" i="106"/>
  <c r="BV69" i="106"/>
  <c r="BW71" i="106"/>
  <c r="BV71" i="106"/>
  <c r="BW73" i="106"/>
  <c r="BV73" i="106"/>
  <c r="BW74" i="106"/>
  <c r="BV74" i="106"/>
  <c r="BW76" i="106"/>
  <c r="BV76" i="106"/>
  <c r="BW78" i="106"/>
  <c r="BV78" i="106"/>
  <c r="BW80" i="106"/>
  <c r="BV80" i="106"/>
  <c r="BW82" i="106"/>
  <c r="BV82" i="106"/>
  <c r="BW84" i="106"/>
  <c r="BV84" i="106"/>
  <c r="BW86" i="106"/>
  <c r="BV86" i="106"/>
  <c r="BW88" i="106"/>
  <c r="BV88" i="106"/>
  <c r="BW90" i="106"/>
  <c r="BV90" i="106"/>
  <c r="BW92" i="106"/>
  <c r="BV92" i="106"/>
  <c r="BW94" i="106"/>
  <c r="BV94" i="106"/>
  <c r="BW96" i="106"/>
  <c r="BV96" i="106"/>
  <c r="BW98" i="106"/>
  <c r="BV98" i="106"/>
  <c r="BV100" i="106"/>
  <c r="BW102" i="106"/>
  <c r="BV102" i="106"/>
  <c r="BW104" i="106"/>
  <c r="BV104" i="106"/>
  <c r="BW106" i="106"/>
  <c r="BV106" i="106"/>
  <c r="BW108" i="106"/>
  <c r="BV108" i="106"/>
  <c r="BW110" i="106"/>
  <c r="BV110" i="106"/>
  <c r="BW112" i="106"/>
  <c r="BV112" i="106"/>
  <c r="BW114" i="106"/>
  <c r="BV114" i="106"/>
  <c r="BW116" i="106"/>
  <c r="BV116" i="106"/>
  <c r="BW120" i="106"/>
  <c r="BV120" i="106"/>
  <c r="BW122" i="106"/>
  <c r="BV122" i="106"/>
  <c r="BW124" i="106"/>
  <c r="BV124" i="106"/>
  <c r="BW126" i="106"/>
  <c r="BV126" i="106"/>
  <c r="BW128" i="106"/>
  <c r="BV128" i="106"/>
  <c r="BW130" i="106"/>
  <c r="BV130" i="106"/>
  <c r="BW132" i="106"/>
  <c r="BV132" i="106"/>
  <c r="BW134" i="106"/>
  <c r="BV134" i="106"/>
  <c r="BW136" i="106"/>
  <c r="BV136" i="106"/>
  <c r="BW138" i="106"/>
  <c r="BV138" i="106"/>
  <c r="BW140" i="106"/>
  <c r="BV140" i="106"/>
  <c r="BW142" i="106"/>
  <c r="BV142" i="106"/>
  <c r="BW144" i="106"/>
  <c r="BV144" i="106"/>
  <c r="BW146" i="106"/>
  <c r="BV146" i="106"/>
  <c r="BW148" i="106"/>
  <c r="BV148" i="106"/>
  <c r="BW153" i="106"/>
  <c r="BV153" i="106"/>
  <c r="BW157" i="106"/>
  <c r="BV157" i="106"/>
  <c r="BW159" i="106"/>
  <c r="BV159" i="106"/>
  <c r="BW161" i="106"/>
  <c r="BV161" i="106"/>
  <c r="BW163" i="106"/>
  <c r="BV163" i="106"/>
  <c r="BW165" i="106"/>
  <c r="BV165" i="106"/>
  <c r="BW169" i="106"/>
  <c r="BV169" i="106"/>
  <c r="BW172" i="106"/>
  <c r="BV172" i="106"/>
  <c r="BW174" i="106"/>
  <c r="BV174" i="106"/>
  <c r="BW176" i="106"/>
  <c r="BV176" i="106"/>
  <c r="BW178" i="106"/>
  <c r="BV178" i="106"/>
  <c r="BW180" i="106"/>
  <c r="BV180" i="106"/>
  <c r="BW182" i="106"/>
  <c r="BV182" i="106"/>
  <c r="BW184" i="106"/>
  <c r="BV184" i="106"/>
  <c r="BW186" i="106"/>
  <c r="BV186" i="106"/>
  <c r="BW188" i="106"/>
  <c r="BV188" i="106"/>
  <c r="BW190" i="106"/>
  <c r="BV190" i="106"/>
  <c r="BW191" i="106"/>
  <c r="BV191" i="106"/>
  <c r="BW199" i="106"/>
  <c r="BV199" i="106"/>
  <c r="BW202" i="106"/>
  <c r="BV202" i="106"/>
  <c r="BW204" i="106"/>
  <c r="BV204" i="106"/>
  <c r="BW206" i="106"/>
  <c r="BV206" i="106"/>
  <c r="BW208" i="106"/>
  <c r="BV208" i="106"/>
  <c r="BW210" i="106"/>
  <c r="BV210" i="106"/>
  <c r="BW214" i="106"/>
  <c r="BV214" i="106"/>
  <c r="BW216" i="106"/>
  <c r="BV216" i="106"/>
  <c r="BW218" i="106"/>
  <c r="BV218" i="106"/>
  <c r="BW220" i="106"/>
  <c r="BV220" i="106"/>
  <c r="BW222" i="106"/>
  <c r="BV222" i="106"/>
  <c r="BW224" i="106"/>
  <c r="BV224" i="106"/>
  <c r="BW226" i="106"/>
  <c r="BV226" i="106"/>
  <c r="BW228" i="106"/>
  <c r="BV228" i="106"/>
  <c r="BW230" i="106"/>
  <c r="BV230" i="106"/>
  <c r="BW232" i="106"/>
  <c r="BV232" i="106"/>
  <c r="BW234" i="106"/>
  <c r="BV234" i="106"/>
  <c r="BS9" i="106"/>
  <c r="BR9" i="106"/>
  <c r="BS11" i="106"/>
  <c r="BR11" i="106"/>
  <c r="BS13" i="106"/>
  <c r="BR13" i="106"/>
  <c r="BS15" i="106"/>
  <c r="BR15" i="106"/>
  <c r="BS17" i="106"/>
  <c r="BR17" i="106"/>
  <c r="BS19" i="106"/>
  <c r="BR19" i="106"/>
  <c r="BS22" i="106"/>
  <c r="BR22" i="106"/>
  <c r="BS23" i="106"/>
  <c r="BR23" i="106"/>
  <c r="BS25" i="106"/>
  <c r="BR25" i="106"/>
  <c r="BS26" i="106"/>
  <c r="BR26" i="106"/>
  <c r="BS29" i="106"/>
  <c r="BR29" i="106"/>
  <c r="BS31" i="106"/>
  <c r="BR31" i="106"/>
  <c r="BS32" i="106"/>
  <c r="BR32" i="106"/>
  <c r="BS35" i="106"/>
  <c r="BR35" i="106"/>
  <c r="BS37" i="106"/>
  <c r="BR37" i="106"/>
  <c r="BS39" i="106"/>
  <c r="BR39" i="106"/>
  <c r="BS41" i="106"/>
  <c r="BR41" i="106"/>
  <c r="BS43" i="106"/>
  <c r="BR43" i="106"/>
  <c r="BS45" i="106"/>
  <c r="BR45" i="106"/>
  <c r="BS47" i="106"/>
  <c r="BR47" i="106"/>
  <c r="BS49" i="106"/>
  <c r="BR49" i="106"/>
  <c r="BS51" i="106"/>
  <c r="BR51" i="106"/>
  <c r="BS53" i="106"/>
  <c r="BR53" i="106"/>
  <c r="BS55" i="106"/>
  <c r="BR55" i="106"/>
  <c r="BS57" i="106"/>
  <c r="BR57" i="106"/>
  <c r="BS59" i="106"/>
  <c r="BR59" i="106"/>
  <c r="BS61" i="106"/>
  <c r="BR61" i="106"/>
  <c r="BS63" i="106"/>
  <c r="BR63" i="106"/>
  <c r="BS65" i="106"/>
  <c r="BR65" i="106"/>
  <c r="BS67" i="106"/>
  <c r="BR67" i="106"/>
  <c r="BS70" i="106"/>
  <c r="BR70" i="106"/>
  <c r="BS72" i="106"/>
  <c r="BR72" i="106"/>
  <c r="BS75" i="106"/>
  <c r="BR75" i="106"/>
  <c r="BS77" i="106"/>
  <c r="BR77" i="106"/>
  <c r="BS79" i="106"/>
  <c r="BR79" i="106"/>
  <c r="BS81" i="106"/>
  <c r="BR81" i="106"/>
  <c r="BS83" i="106"/>
  <c r="BR83" i="106"/>
  <c r="BS85" i="106"/>
  <c r="BR85" i="106"/>
  <c r="BS87" i="106"/>
  <c r="BR87" i="106"/>
  <c r="BS89" i="106"/>
  <c r="BR89" i="106"/>
  <c r="BS91" i="106"/>
  <c r="BR91" i="106"/>
  <c r="BS93" i="106"/>
  <c r="BR93" i="106"/>
  <c r="BS95" i="106"/>
  <c r="BR95" i="106"/>
  <c r="BS97" i="106"/>
  <c r="BR97" i="106"/>
  <c r="BS99" i="106"/>
  <c r="BR99" i="106"/>
  <c r="BS101" i="106"/>
  <c r="BR101" i="106"/>
  <c r="BS103" i="106"/>
  <c r="BR103" i="106"/>
  <c r="BS105" i="106"/>
  <c r="BR105" i="106"/>
  <c r="BS107" i="106"/>
  <c r="BR107" i="106"/>
  <c r="BS109" i="106"/>
  <c r="BR109" i="106"/>
  <c r="BS111" i="106"/>
  <c r="BR111" i="106"/>
  <c r="BS113" i="106"/>
  <c r="BR113" i="106"/>
  <c r="BS115" i="106"/>
  <c r="BR115" i="106"/>
  <c r="BS117" i="106"/>
  <c r="BR117" i="106"/>
  <c r="BS119" i="106"/>
  <c r="BR119" i="106"/>
  <c r="BS121" i="106"/>
  <c r="BR121" i="106"/>
  <c r="BS123" i="106"/>
  <c r="BR123" i="106"/>
  <c r="BS125" i="106"/>
  <c r="BR125" i="106"/>
  <c r="BS127" i="106"/>
  <c r="BR127" i="106"/>
  <c r="BS129" i="106"/>
  <c r="BR129" i="106"/>
  <c r="BS131" i="106"/>
  <c r="BR131" i="106"/>
  <c r="BS133" i="106"/>
  <c r="BR133" i="106"/>
  <c r="BS135" i="106"/>
  <c r="BR135" i="106"/>
  <c r="BS137" i="106"/>
  <c r="BR137" i="106"/>
  <c r="BS139" i="106"/>
  <c r="BR139" i="106"/>
  <c r="BS141" i="106"/>
  <c r="BR141" i="106"/>
  <c r="BS143" i="106"/>
  <c r="BR143" i="106"/>
  <c r="BS145" i="106"/>
  <c r="BR145" i="106"/>
  <c r="BS147" i="106"/>
  <c r="BR147" i="106"/>
  <c r="BS152" i="106"/>
  <c r="BR152" i="106"/>
  <c r="BS156" i="106"/>
  <c r="BR156" i="106"/>
  <c r="BS158" i="106"/>
  <c r="BR158" i="106"/>
  <c r="BS160" i="106"/>
  <c r="BR160" i="106"/>
  <c r="BS162" i="106"/>
  <c r="BR162" i="106"/>
  <c r="BS164" i="106"/>
  <c r="BR164" i="106"/>
  <c r="BS166" i="106"/>
  <c r="BR166" i="106"/>
  <c r="BS168" i="106"/>
  <c r="BR168" i="106"/>
  <c r="BS170" i="106"/>
  <c r="BR170" i="106"/>
  <c r="BS175" i="106"/>
  <c r="BR175" i="106"/>
  <c r="BS177" i="106"/>
  <c r="BR177" i="106"/>
  <c r="BS179" i="106"/>
  <c r="BR179" i="106"/>
  <c r="BS181" i="106"/>
  <c r="BR181" i="106"/>
  <c r="BS183" i="106"/>
  <c r="BR183" i="106"/>
  <c r="BS185" i="106"/>
  <c r="BR185" i="106"/>
  <c r="BS187" i="106"/>
  <c r="BR187" i="106"/>
  <c r="BS189" i="106"/>
  <c r="BR189" i="106"/>
  <c r="BS192" i="106"/>
  <c r="BR192" i="106"/>
  <c r="BS194" i="106"/>
  <c r="BR194" i="106"/>
  <c r="BS201" i="106"/>
  <c r="BR201" i="106"/>
  <c r="BS203" i="106"/>
  <c r="BR203" i="106"/>
  <c r="BS205" i="106"/>
  <c r="BR205" i="106"/>
  <c r="BS207" i="106"/>
  <c r="BR207" i="106"/>
  <c r="BS209" i="106"/>
  <c r="BR209" i="106"/>
  <c r="BS211" i="106"/>
  <c r="BR211" i="106"/>
  <c r="BS213" i="106"/>
  <c r="BR213" i="106"/>
  <c r="BS215" i="106"/>
  <c r="BR215" i="106"/>
  <c r="BS217" i="106"/>
  <c r="BR217" i="106"/>
  <c r="BS219" i="106"/>
  <c r="BR219" i="106"/>
  <c r="BS221" i="106"/>
  <c r="BR221" i="106"/>
  <c r="BS225" i="106"/>
  <c r="BR225" i="106"/>
  <c r="BS227" i="106"/>
  <c r="BR227" i="106"/>
  <c r="BS229" i="106"/>
  <c r="BR229" i="106"/>
  <c r="BS231" i="106"/>
  <c r="BR231" i="106"/>
  <c r="BS233" i="106"/>
  <c r="BR233" i="106"/>
  <c r="BS235" i="106"/>
  <c r="BR235" i="106"/>
  <c r="DF10" i="106"/>
  <c r="DG10" i="106"/>
  <c r="DF12" i="106"/>
  <c r="DG12" i="106"/>
  <c r="DF14" i="106"/>
  <c r="DG14" i="106"/>
  <c r="DF16" i="106"/>
  <c r="DG16" i="106"/>
  <c r="DF18" i="106"/>
  <c r="DG18" i="106"/>
  <c r="DF20" i="106"/>
  <c r="DG20" i="106"/>
  <c r="DF24" i="106"/>
  <c r="DG24" i="106"/>
  <c r="DF28" i="106"/>
  <c r="DG28" i="106"/>
  <c r="DF30" i="106"/>
  <c r="DG30" i="106"/>
  <c r="DF33" i="106"/>
  <c r="DG33" i="106"/>
  <c r="DF34" i="106"/>
  <c r="DG34" i="106"/>
  <c r="DF36" i="106"/>
  <c r="DG36" i="106"/>
  <c r="DF38" i="106"/>
  <c r="DG38" i="106"/>
  <c r="DF40" i="106"/>
  <c r="DG40" i="106"/>
  <c r="DF42" i="106"/>
  <c r="DG42" i="106"/>
  <c r="DF44" i="106"/>
  <c r="DG44" i="106"/>
  <c r="DF46" i="106"/>
  <c r="DG46" i="106"/>
  <c r="DF48" i="106"/>
  <c r="DG48" i="106"/>
  <c r="DF50" i="106"/>
  <c r="DG50" i="106"/>
  <c r="DF52" i="106"/>
  <c r="DG52" i="106"/>
  <c r="DF54" i="106"/>
  <c r="DG54" i="106"/>
  <c r="DF56" i="106"/>
  <c r="DG56" i="106"/>
  <c r="DF58" i="106"/>
  <c r="DG58" i="106"/>
  <c r="DF60" i="106"/>
  <c r="DG60" i="106"/>
  <c r="DF62" i="106"/>
  <c r="DG62" i="106"/>
  <c r="DF64" i="106"/>
  <c r="DG64" i="106"/>
  <c r="DF66" i="106"/>
  <c r="DG66" i="106"/>
  <c r="DF68" i="106"/>
  <c r="DG68" i="106"/>
  <c r="DF69" i="106"/>
  <c r="DG69" i="106"/>
  <c r="DF71" i="106"/>
  <c r="DG71" i="106"/>
  <c r="DF73" i="106"/>
  <c r="DG73" i="106"/>
  <c r="DF74" i="106"/>
  <c r="DG74" i="106"/>
  <c r="DF76" i="106"/>
  <c r="DG76" i="106"/>
  <c r="DF78" i="106"/>
  <c r="DG78" i="106"/>
  <c r="DF80" i="106"/>
  <c r="DG80" i="106"/>
  <c r="DF82" i="106"/>
  <c r="DG82" i="106"/>
  <c r="DF84" i="106"/>
  <c r="DG84" i="106"/>
  <c r="DF86" i="106"/>
  <c r="DG86" i="106"/>
  <c r="DF88" i="106"/>
  <c r="DG88" i="106"/>
  <c r="DF90" i="106"/>
  <c r="DG90" i="106"/>
  <c r="DF92" i="106"/>
  <c r="DG92" i="106"/>
  <c r="DF94" i="106"/>
  <c r="DG94" i="106"/>
  <c r="DF96" i="106"/>
  <c r="DG96" i="106"/>
  <c r="DF98" i="106"/>
  <c r="DG98" i="106"/>
  <c r="DF100" i="106"/>
  <c r="DG100" i="106"/>
  <c r="DF102" i="106"/>
  <c r="DG102" i="106"/>
  <c r="DF104" i="106"/>
  <c r="DG104" i="106"/>
  <c r="DF106" i="106"/>
  <c r="DG106" i="106"/>
  <c r="DF108" i="106"/>
  <c r="DG108" i="106"/>
  <c r="DF110" i="106"/>
  <c r="DG110" i="106"/>
  <c r="DF112" i="106"/>
  <c r="DG112" i="106"/>
  <c r="DF114" i="106"/>
  <c r="DG114" i="106"/>
  <c r="DF116" i="106"/>
  <c r="DG116" i="106"/>
  <c r="DF118" i="106"/>
  <c r="DG118" i="106"/>
  <c r="DF120" i="106"/>
  <c r="DG120" i="106"/>
  <c r="DF122" i="106"/>
  <c r="DG122" i="106"/>
  <c r="DF124" i="106"/>
  <c r="DG124" i="106"/>
  <c r="DF126" i="106"/>
  <c r="DG126" i="106"/>
  <c r="DF128" i="106"/>
  <c r="DG128" i="106"/>
  <c r="DF130" i="106"/>
  <c r="DG130" i="106"/>
  <c r="DF132" i="106"/>
  <c r="DG132" i="106"/>
  <c r="DF134" i="106"/>
  <c r="DG134" i="106"/>
  <c r="DF136" i="106"/>
  <c r="DG136" i="106"/>
  <c r="DF138" i="106"/>
  <c r="DG138" i="106"/>
  <c r="DF140" i="106"/>
  <c r="DG140" i="106"/>
  <c r="DF142" i="106"/>
  <c r="DG142" i="106"/>
  <c r="DF144" i="106"/>
  <c r="DG144" i="106"/>
  <c r="DF146" i="106"/>
  <c r="DG146" i="106"/>
  <c r="DF148" i="106"/>
  <c r="DG148" i="106"/>
  <c r="DF153" i="106"/>
  <c r="DG153" i="106"/>
  <c r="DF155" i="106"/>
  <c r="DG155" i="106"/>
  <c r="DF157" i="106"/>
  <c r="DG157" i="106"/>
  <c r="DF159" i="106"/>
  <c r="DG159" i="106"/>
  <c r="DF161" i="106"/>
  <c r="DG161" i="106"/>
  <c r="DF163" i="106"/>
  <c r="DG163" i="106"/>
  <c r="DF165" i="106"/>
  <c r="DG165" i="106"/>
  <c r="DF167" i="106"/>
  <c r="DG167" i="106"/>
  <c r="DF169" i="106"/>
  <c r="DG169" i="106"/>
  <c r="DF172" i="106"/>
  <c r="DG172" i="106"/>
  <c r="DF174" i="106"/>
  <c r="DG174" i="106"/>
  <c r="DF176" i="106"/>
  <c r="DG176" i="106"/>
  <c r="DF178" i="106"/>
  <c r="DG178" i="106"/>
  <c r="DF180" i="106"/>
  <c r="DG180" i="106"/>
  <c r="DF182" i="106"/>
  <c r="DG182" i="106"/>
  <c r="DF184" i="106"/>
  <c r="DG184" i="106"/>
  <c r="DF186" i="106"/>
  <c r="DG186" i="106"/>
  <c r="DF188" i="106"/>
  <c r="DG188" i="106"/>
  <c r="DF190" i="106"/>
  <c r="DG190" i="106"/>
  <c r="DF191" i="106"/>
  <c r="DG191" i="106"/>
  <c r="DF193" i="106"/>
  <c r="DG193" i="106"/>
  <c r="DF195" i="106"/>
  <c r="DG195" i="106"/>
  <c r="DF197" i="106"/>
  <c r="DG197" i="106"/>
  <c r="DF199" i="106"/>
  <c r="DG199" i="106"/>
  <c r="DF202" i="106"/>
  <c r="DG202" i="106"/>
  <c r="DF204" i="106"/>
  <c r="DG204" i="106"/>
  <c r="DF206" i="106"/>
  <c r="DG206" i="106"/>
  <c r="DF208" i="106"/>
  <c r="DG208" i="106"/>
  <c r="DF210" i="106"/>
  <c r="DG210" i="106"/>
  <c r="DF212" i="106"/>
  <c r="DG212" i="106"/>
  <c r="DF214" i="106"/>
  <c r="DG214" i="106"/>
  <c r="DF216" i="106"/>
  <c r="DG216" i="106"/>
  <c r="DF218" i="106"/>
  <c r="DG218" i="106"/>
  <c r="DF220" i="106"/>
  <c r="DG220" i="106"/>
  <c r="DF222" i="106"/>
  <c r="DG222" i="106"/>
  <c r="DF224" i="106"/>
  <c r="DG224" i="106"/>
  <c r="DF226" i="106"/>
  <c r="DG226" i="106"/>
  <c r="DF228" i="106"/>
  <c r="DG228" i="106"/>
  <c r="DF230" i="106"/>
  <c r="DG230" i="106"/>
  <c r="DF232" i="106"/>
  <c r="DG232" i="106"/>
  <c r="DF234" i="106"/>
  <c r="DG234" i="106"/>
  <c r="DF236" i="106"/>
  <c r="DG236" i="106"/>
  <c r="CE10" i="106"/>
  <c r="CD10" i="106"/>
  <c r="CE12" i="106"/>
  <c r="CD12" i="106"/>
  <c r="CE14" i="106"/>
  <c r="CD14" i="106"/>
  <c r="CE16" i="106"/>
  <c r="CD16" i="106"/>
  <c r="CE18" i="106"/>
  <c r="CD18" i="106"/>
  <c r="CE20" i="106"/>
  <c r="CD20" i="106"/>
  <c r="CE24" i="106"/>
  <c r="CD24" i="106"/>
  <c r="CE28" i="106"/>
  <c r="CD28" i="106"/>
  <c r="CE30" i="106"/>
  <c r="CD30" i="106"/>
  <c r="CE33" i="106"/>
  <c r="CD33" i="106"/>
  <c r="CE34" i="106"/>
  <c r="CD34" i="106"/>
  <c r="CE36" i="106"/>
  <c r="CD36" i="106"/>
  <c r="CE38" i="106"/>
  <c r="CD38" i="106"/>
  <c r="CE40" i="106"/>
  <c r="CD40" i="106"/>
  <c r="CE42" i="106"/>
  <c r="CD42" i="106"/>
  <c r="CE44" i="106"/>
  <c r="CD44" i="106"/>
  <c r="CE46" i="106"/>
  <c r="CD46" i="106"/>
  <c r="CE48" i="106"/>
  <c r="CD48" i="106"/>
  <c r="CE50" i="106"/>
  <c r="CD50" i="106"/>
  <c r="CE52" i="106"/>
  <c r="CD52" i="106"/>
  <c r="CE54" i="106"/>
  <c r="CD54" i="106"/>
  <c r="CE56" i="106"/>
  <c r="CD56" i="106"/>
  <c r="CE58" i="106"/>
  <c r="CD58" i="106"/>
  <c r="CE60" i="106"/>
  <c r="CD60" i="106"/>
  <c r="CE62" i="106"/>
  <c r="CD62" i="106"/>
  <c r="CE64" i="106"/>
  <c r="CD64" i="106"/>
  <c r="CE66" i="106"/>
  <c r="CD66" i="106"/>
  <c r="CE68" i="106"/>
  <c r="CD68" i="106"/>
  <c r="CE69" i="106"/>
  <c r="CD69" i="106"/>
  <c r="CE71" i="106"/>
  <c r="CD71" i="106"/>
  <c r="CE73" i="106"/>
  <c r="CD73" i="106"/>
  <c r="CE74" i="106"/>
  <c r="CD74" i="106"/>
  <c r="CE76" i="106"/>
  <c r="CD76" i="106"/>
  <c r="CE78" i="106"/>
  <c r="CD78" i="106"/>
  <c r="CE80" i="106"/>
  <c r="CD80" i="106"/>
  <c r="CE82" i="106"/>
  <c r="CD82" i="106"/>
  <c r="CE84" i="106"/>
  <c r="CD84" i="106"/>
  <c r="CE86" i="106"/>
  <c r="CD86" i="106"/>
  <c r="CE88" i="106"/>
  <c r="CD88" i="106"/>
  <c r="CE90" i="106"/>
  <c r="CD90" i="106"/>
  <c r="CE92" i="106"/>
  <c r="CD92" i="106"/>
  <c r="CE94" i="106"/>
  <c r="CD94" i="106"/>
  <c r="CE96" i="106"/>
  <c r="CD96" i="106"/>
  <c r="CE98" i="106"/>
  <c r="CD98" i="106"/>
  <c r="CE100" i="106"/>
  <c r="CD100" i="106"/>
  <c r="CE102" i="106"/>
  <c r="CD102" i="106"/>
  <c r="CE104" i="106"/>
  <c r="CD104" i="106"/>
  <c r="CE106" i="106"/>
  <c r="CD106" i="106"/>
  <c r="CE108" i="106"/>
  <c r="CD108" i="106"/>
  <c r="CE110" i="106"/>
  <c r="CD110" i="106"/>
  <c r="CE112" i="106"/>
  <c r="CD112" i="106"/>
  <c r="CE114" i="106"/>
  <c r="CD114" i="106"/>
  <c r="CE116" i="106"/>
  <c r="CD116" i="106"/>
  <c r="CE118" i="106"/>
  <c r="CD118" i="106"/>
  <c r="CE120" i="106"/>
  <c r="CD120" i="106"/>
  <c r="CE122" i="106"/>
  <c r="CD122" i="106"/>
  <c r="CE124" i="106"/>
  <c r="CD124" i="106"/>
  <c r="CE126" i="106"/>
  <c r="CD126" i="106"/>
  <c r="CE128" i="106"/>
  <c r="CD128" i="106"/>
  <c r="CE130" i="106"/>
  <c r="CD130" i="106"/>
  <c r="CE132" i="106"/>
  <c r="CD132" i="106"/>
  <c r="CE134" i="106"/>
  <c r="CD134" i="106"/>
  <c r="CE136" i="106"/>
  <c r="CD136" i="106"/>
  <c r="CE138" i="106"/>
  <c r="CD138" i="106"/>
  <c r="CE140" i="106"/>
  <c r="CD140" i="106"/>
  <c r="CE142" i="106"/>
  <c r="CD142" i="106"/>
  <c r="CE144" i="106"/>
  <c r="CD144" i="106"/>
  <c r="CE146" i="106"/>
  <c r="CD146" i="106"/>
  <c r="CE148" i="106"/>
  <c r="CD148" i="106"/>
  <c r="CE153" i="106"/>
  <c r="CD153" i="106"/>
  <c r="CE155" i="106"/>
  <c r="CD155" i="106"/>
  <c r="CE157" i="106"/>
  <c r="CD157" i="106"/>
  <c r="CE159" i="106"/>
  <c r="CD159" i="106"/>
  <c r="CE161" i="106"/>
  <c r="CD161" i="106"/>
  <c r="CE163" i="106"/>
  <c r="CD163" i="106"/>
  <c r="CE165" i="106"/>
  <c r="CD165" i="106"/>
  <c r="CE169" i="106"/>
  <c r="CD169" i="106"/>
  <c r="CE172" i="106"/>
  <c r="CD172" i="106"/>
  <c r="CE174" i="106"/>
  <c r="CD174" i="106"/>
  <c r="CE176" i="106"/>
  <c r="CD176" i="106"/>
  <c r="CE178" i="106"/>
  <c r="CD178" i="106"/>
  <c r="CE180" i="106"/>
  <c r="CD180" i="106"/>
  <c r="CE182" i="106"/>
  <c r="CD182" i="106"/>
  <c r="CE184" i="106"/>
  <c r="CD184" i="106"/>
  <c r="CE186" i="106"/>
  <c r="CD186" i="106"/>
  <c r="CE188" i="106"/>
  <c r="CD188" i="106"/>
  <c r="CE190" i="106"/>
  <c r="CD190" i="106"/>
  <c r="CE191" i="106"/>
  <c r="CD191" i="106"/>
  <c r="CE193" i="106"/>
  <c r="CD193" i="106"/>
  <c r="CE195" i="106"/>
  <c r="CD195" i="106"/>
  <c r="CE197" i="106"/>
  <c r="CD197" i="106"/>
  <c r="CE199" i="106"/>
  <c r="CD199" i="106"/>
  <c r="CE202" i="106"/>
  <c r="CD202" i="106"/>
  <c r="CE204" i="106"/>
  <c r="CD204" i="106"/>
  <c r="CE206" i="106"/>
  <c r="CD206" i="106"/>
  <c r="CE208" i="106"/>
  <c r="CD208" i="106"/>
  <c r="CE210" i="106"/>
  <c r="CD210" i="106"/>
  <c r="CE212" i="106"/>
  <c r="CD212" i="106"/>
  <c r="CE214" i="106"/>
  <c r="CD214" i="106"/>
  <c r="CE216" i="106"/>
  <c r="CD216" i="106"/>
  <c r="CE218" i="106"/>
  <c r="CD218" i="106"/>
  <c r="CE220" i="106"/>
  <c r="CD220" i="106"/>
  <c r="CE222" i="106"/>
  <c r="CD222" i="106"/>
  <c r="CE224" i="106"/>
  <c r="CD224" i="106"/>
  <c r="CE226" i="106"/>
  <c r="CD226" i="106"/>
  <c r="CE228" i="106"/>
  <c r="CD228" i="106"/>
  <c r="CE230" i="106"/>
  <c r="CD230" i="106"/>
  <c r="CE232" i="106"/>
  <c r="CD232" i="106"/>
  <c r="CE234" i="106"/>
  <c r="CD234" i="106"/>
  <c r="BS10" i="106"/>
  <c r="BR10" i="106"/>
  <c r="BS12" i="106"/>
  <c r="BR12" i="106"/>
  <c r="BS14" i="106"/>
  <c r="BR14" i="106"/>
  <c r="BS18" i="106"/>
  <c r="BR18" i="106"/>
  <c r="BS20" i="106"/>
  <c r="BR20" i="106"/>
  <c r="BS24" i="106"/>
  <c r="BR24" i="106"/>
  <c r="BS28" i="106"/>
  <c r="BR28" i="106"/>
  <c r="BS30" i="106"/>
  <c r="BR30" i="106"/>
  <c r="BS33" i="106"/>
  <c r="BR33" i="106"/>
  <c r="BS34" i="106"/>
  <c r="BR34" i="106"/>
  <c r="BS36" i="106"/>
  <c r="BR36" i="106"/>
  <c r="BS38" i="106"/>
  <c r="BR38" i="106"/>
  <c r="BS40" i="106"/>
  <c r="BR40" i="106"/>
  <c r="BS42" i="106"/>
  <c r="BR42" i="106"/>
  <c r="BS44" i="106"/>
  <c r="BR44" i="106"/>
  <c r="BS46" i="106"/>
  <c r="BR46" i="106"/>
  <c r="BS48" i="106"/>
  <c r="BR48" i="106"/>
  <c r="BS50" i="106"/>
  <c r="BR50" i="106"/>
  <c r="BS52" i="106"/>
  <c r="BR52" i="106"/>
  <c r="BS54" i="106"/>
  <c r="BR54" i="106"/>
  <c r="BS56" i="106"/>
  <c r="BR56" i="106"/>
  <c r="BS60" i="106"/>
  <c r="BR60" i="106"/>
  <c r="BS62" i="106"/>
  <c r="BR62" i="106"/>
  <c r="BS64" i="106"/>
  <c r="BR64" i="106"/>
  <c r="BS66" i="106"/>
  <c r="BR66" i="106"/>
  <c r="BS68" i="106"/>
  <c r="BR68" i="106"/>
  <c r="BS69" i="106"/>
  <c r="BR69" i="106"/>
  <c r="BS71" i="106"/>
  <c r="BR71" i="106"/>
  <c r="BS73" i="106"/>
  <c r="BR73" i="106"/>
  <c r="BS74" i="106"/>
  <c r="BR74" i="106"/>
  <c r="BS76" i="106"/>
  <c r="BR76" i="106"/>
  <c r="BS78" i="106"/>
  <c r="BR78" i="106"/>
  <c r="BS80" i="106"/>
  <c r="BR80" i="106"/>
  <c r="BS82" i="106"/>
  <c r="BR82" i="106"/>
  <c r="BS84" i="106"/>
  <c r="BR84" i="106"/>
  <c r="BS86" i="106"/>
  <c r="BR86" i="106"/>
  <c r="BS88" i="106"/>
  <c r="BR88" i="106"/>
  <c r="BS90" i="106"/>
  <c r="BR90" i="106"/>
  <c r="BS92" i="106"/>
  <c r="BR92" i="106"/>
  <c r="BS94" i="106"/>
  <c r="BR94" i="106"/>
  <c r="BS96" i="106"/>
  <c r="BR96" i="106"/>
  <c r="BS98" i="106"/>
  <c r="BR98" i="106"/>
  <c r="BS100" i="106"/>
  <c r="BR100" i="106"/>
  <c r="BS102" i="106"/>
  <c r="BR102" i="106"/>
  <c r="BS104" i="106"/>
  <c r="BR104" i="106"/>
  <c r="BS106" i="106"/>
  <c r="BR106" i="106"/>
  <c r="BS108" i="106"/>
  <c r="BR108" i="106"/>
  <c r="BS110" i="106"/>
  <c r="BR110" i="106"/>
  <c r="BS112" i="106"/>
  <c r="BR112" i="106"/>
  <c r="BS114" i="106"/>
  <c r="BR114" i="106"/>
  <c r="BS116" i="106"/>
  <c r="BR116" i="106"/>
  <c r="BS118" i="106"/>
  <c r="BR118" i="106"/>
  <c r="BS120" i="106"/>
  <c r="BR120" i="106"/>
  <c r="BS122" i="106"/>
  <c r="BR122" i="106"/>
  <c r="BS124" i="106"/>
  <c r="BR124" i="106"/>
  <c r="BS126" i="106"/>
  <c r="BR126" i="106"/>
  <c r="BS128" i="106"/>
  <c r="BR128" i="106"/>
  <c r="BS130" i="106"/>
  <c r="BR130" i="106"/>
  <c r="BS132" i="106"/>
  <c r="BR132" i="106"/>
  <c r="BS134" i="106"/>
  <c r="BR134" i="106"/>
  <c r="BS136" i="106"/>
  <c r="BR136" i="106"/>
  <c r="BS138" i="106"/>
  <c r="BR138" i="106"/>
  <c r="BS140" i="106"/>
  <c r="BR140" i="106"/>
  <c r="BS142" i="106"/>
  <c r="BR142" i="106"/>
  <c r="BS144" i="106"/>
  <c r="BR144" i="106"/>
  <c r="BS146" i="106"/>
  <c r="BR146" i="106"/>
  <c r="BS148" i="106"/>
  <c r="BR148" i="106"/>
  <c r="BS153" i="106"/>
  <c r="BR153" i="106"/>
  <c r="BS157" i="106"/>
  <c r="BR157" i="106"/>
  <c r="BS159" i="106"/>
  <c r="BR159" i="106"/>
  <c r="BS161" i="106"/>
  <c r="BR161" i="106"/>
  <c r="BS163" i="106"/>
  <c r="BR163" i="106"/>
  <c r="BS165" i="106"/>
  <c r="BR165" i="106"/>
  <c r="BS169" i="106"/>
  <c r="BR169" i="106"/>
  <c r="BS172" i="106"/>
  <c r="BR172" i="106"/>
  <c r="BS174" i="106"/>
  <c r="BR174" i="106"/>
  <c r="BS176" i="106"/>
  <c r="BR176" i="106"/>
  <c r="BS178" i="106"/>
  <c r="BR178" i="106"/>
  <c r="BS180" i="106"/>
  <c r="BR180" i="106"/>
  <c r="BS182" i="106"/>
  <c r="BR182" i="106"/>
  <c r="BS184" i="106"/>
  <c r="BR184" i="106"/>
  <c r="BS186" i="106"/>
  <c r="BR186" i="106"/>
  <c r="BS188" i="106"/>
  <c r="BR188" i="106"/>
  <c r="BS190" i="106"/>
  <c r="BR190" i="106"/>
  <c r="BS191" i="106"/>
  <c r="BR191" i="106"/>
  <c r="BS195" i="106"/>
  <c r="BR195" i="106"/>
  <c r="BS199" i="106"/>
  <c r="BR199" i="106"/>
  <c r="BS202" i="106"/>
  <c r="BR202" i="106"/>
  <c r="BS204" i="106"/>
  <c r="BR204" i="106"/>
  <c r="BS206" i="106"/>
  <c r="BR206" i="106"/>
  <c r="BS208" i="106"/>
  <c r="BR208" i="106"/>
  <c r="BS210" i="106"/>
  <c r="BR210" i="106"/>
  <c r="BS212" i="106"/>
  <c r="BR212" i="106"/>
  <c r="BS214" i="106"/>
  <c r="BR214" i="106"/>
  <c r="BS216" i="106"/>
  <c r="BR216" i="106"/>
  <c r="BS218" i="106"/>
  <c r="BR218" i="106"/>
  <c r="BS220" i="106"/>
  <c r="BR220" i="106"/>
  <c r="BS222" i="106"/>
  <c r="BR222" i="106"/>
  <c r="BS224" i="106"/>
  <c r="BR224" i="106"/>
  <c r="BS226" i="106"/>
  <c r="BR226" i="106"/>
  <c r="BS228" i="106"/>
  <c r="BR228" i="106"/>
  <c r="BS230" i="106"/>
  <c r="BR230" i="106"/>
  <c r="BS232" i="106"/>
  <c r="BR232" i="106"/>
  <c r="BS234" i="106"/>
  <c r="BR234" i="106"/>
  <c r="BO9" i="106"/>
  <c r="BN9" i="106"/>
  <c r="BO11" i="106"/>
  <c r="BN11" i="106"/>
  <c r="BO13" i="106"/>
  <c r="BN13" i="106"/>
  <c r="BO15" i="106"/>
  <c r="BN15" i="106"/>
  <c r="BO17" i="106"/>
  <c r="BN17" i="106"/>
  <c r="BO19" i="106"/>
  <c r="BN19" i="106"/>
  <c r="BO22" i="106"/>
  <c r="BN22" i="106"/>
  <c r="BO23" i="106"/>
  <c r="BN23" i="106"/>
  <c r="BO25" i="106"/>
  <c r="BN25" i="106"/>
  <c r="BO26" i="106"/>
  <c r="BN26" i="106"/>
  <c r="BO29" i="106"/>
  <c r="BN29" i="106"/>
  <c r="BO31" i="106"/>
  <c r="BN31" i="106"/>
  <c r="BO32" i="106"/>
  <c r="BN32" i="106"/>
  <c r="BO35" i="106"/>
  <c r="BN35" i="106"/>
  <c r="BO37" i="106"/>
  <c r="BN37" i="106"/>
  <c r="BO39" i="106"/>
  <c r="BN39" i="106"/>
  <c r="BO41" i="106"/>
  <c r="BN41" i="106"/>
  <c r="BO43" i="106"/>
  <c r="BN43" i="106"/>
  <c r="BO45" i="106"/>
  <c r="BN45" i="106"/>
  <c r="BO47" i="106"/>
  <c r="BN47" i="106"/>
  <c r="BO49" i="106"/>
  <c r="BN49" i="106"/>
  <c r="BO51" i="106"/>
  <c r="BN51" i="106"/>
  <c r="BO53" i="106"/>
  <c r="BN53" i="106"/>
  <c r="BO55" i="106"/>
  <c r="BN55" i="106"/>
  <c r="BO57" i="106"/>
  <c r="BN57" i="106"/>
  <c r="BO59" i="106"/>
  <c r="BN59" i="106"/>
  <c r="BO61" i="106"/>
  <c r="BN61" i="106"/>
  <c r="BO63" i="106"/>
  <c r="BN63" i="106"/>
  <c r="BO65" i="106"/>
  <c r="BN65" i="106"/>
  <c r="BO67" i="106"/>
  <c r="BN67" i="106"/>
  <c r="BO70" i="106"/>
  <c r="BN70" i="106"/>
  <c r="BO72" i="106"/>
  <c r="BN72" i="106"/>
  <c r="BO75" i="106"/>
  <c r="BN75" i="106"/>
  <c r="BO77" i="106"/>
  <c r="BN77" i="106"/>
  <c r="BO79" i="106"/>
  <c r="BN79" i="106"/>
  <c r="BO81" i="106"/>
  <c r="BN81" i="106"/>
  <c r="BO83" i="106"/>
  <c r="BN83" i="106"/>
  <c r="BO85" i="106"/>
  <c r="BN85" i="106"/>
  <c r="BO87" i="106"/>
  <c r="BN87" i="106"/>
  <c r="BO89" i="106"/>
  <c r="BN89" i="106"/>
  <c r="BO91" i="106"/>
  <c r="BN91" i="106"/>
  <c r="BO93" i="106"/>
  <c r="BN93" i="106"/>
  <c r="BO95" i="106"/>
  <c r="BN95" i="106"/>
  <c r="BO97" i="106"/>
  <c r="BN97" i="106"/>
  <c r="BO99" i="106"/>
  <c r="BN99" i="106"/>
  <c r="BO101" i="106"/>
  <c r="BN101" i="106"/>
  <c r="BO103" i="106"/>
  <c r="BN103" i="106"/>
  <c r="BO105" i="106"/>
  <c r="BN105" i="106"/>
  <c r="BO107" i="106"/>
  <c r="BN107" i="106"/>
  <c r="BO109" i="106"/>
  <c r="BN109" i="106"/>
  <c r="BO111" i="106"/>
  <c r="BN111" i="106"/>
  <c r="BO113" i="106"/>
  <c r="BN113" i="106"/>
  <c r="BO115" i="106"/>
  <c r="BN115" i="106"/>
  <c r="BO117" i="106"/>
  <c r="BN117" i="106"/>
  <c r="BO119" i="106"/>
  <c r="BN119" i="106"/>
  <c r="BO121" i="106"/>
  <c r="BN121" i="106"/>
  <c r="BO123" i="106"/>
  <c r="BN123" i="106"/>
  <c r="BO125" i="106"/>
  <c r="BN125" i="106"/>
  <c r="BO127" i="106"/>
  <c r="BN127" i="106"/>
  <c r="BO129" i="106"/>
  <c r="BN129" i="106"/>
  <c r="BO131" i="106"/>
  <c r="BN131" i="106"/>
  <c r="BO133" i="106"/>
  <c r="BN133" i="106"/>
  <c r="BO135" i="106"/>
  <c r="BN135" i="106"/>
  <c r="BO137" i="106"/>
  <c r="BN137" i="106"/>
  <c r="BO139" i="106"/>
  <c r="BN139" i="106"/>
  <c r="BO141" i="106"/>
  <c r="BN141" i="106"/>
  <c r="BO143" i="106"/>
  <c r="BN143" i="106"/>
  <c r="BO145" i="106"/>
  <c r="BN145" i="106"/>
  <c r="BO147" i="106"/>
  <c r="BN147" i="106"/>
  <c r="BO149" i="106"/>
  <c r="BN149" i="106"/>
  <c r="BO150" i="106"/>
  <c r="BN150" i="106"/>
  <c r="BO152" i="106"/>
  <c r="BN152" i="106"/>
  <c r="BO154" i="106"/>
  <c r="BN154" i="106"/>
  <c r="BO156" i="106"/>
  <c r="BN156" i="106"/>
  <c r="BO158" i="106"/>
  <c r="BN158" i="106"/>
  <c r="BO160" i="106"/>
  <c r="BN160" i="106"/>
  <c r="BO162" i="106"/>
  <c r="BN162" i="106"/>
  <c r="BO164" i="106"/>
  <c r="BN164" i="106"/>
  <c r="BO166" i="106"/>
  <c r="BN166" i="106"/>
  <c r="BO168" i="106"/>
  <c r="BN168" i="106"/>
  <c r="BO170" i="106"/>
  <c r="BN170" i="106"/>
  <c r="BO173" i="106"/>
  <c r="BN173" i="106"/>
  <c r="BO175" i="106"/>
  <c r="BN175" i="106"/>
  <c r="BO177" i="106"/>
  <c r="BN177" i="106"/>
  <c r="BO179" i="106"/>
  <c r="BN179" i="106"/>
  <c r="BO181" i="106"/>
  <c r="BN181" i="106"/>
  <c r="BO183" i="106"/>
  <c r="BN183" i="106"/>
  <c r="BO185" i="106"/>
  <c r="BN185" i="106"/>
  <c r="BO187" i="106"/>
  <c r="BN187" i="106"/>
  <c r="BO189" i="106"/>
  <c r="BN189" i="106"/>
  <c r="BO192" i="106"/>
  <c r="BN192" i="106"/>
  <c r="BO194" i="106"/>
  <c r="BN194" i="106"/>
  <c r="BO196" i="106"/>
  <c r="BN196" i="106"/>
  <c r="BO198" i="106"/>
  <c r="BN198" i="106"/>
  <c r="BO201" i="106"/>
  <c r="BN201" i="106"/>
  <c r="BO203" i="106"/>
  <c r="BN203" i="106"/>
  <c r="BO205" i="106"/>
  <c r="BN205" i="106"/>
  <c r="BO207" i="106"/>
  <c r="BN207" i="106"/>
  <c r="BO209" i="106"/>
  <c r="BN209" i="106"/>
  <c r="BO211" i="106"/>
  <c r="BN211" i="106"/>
  <c r="BO213" i="106"/>
  <c r="BN213" i="106"/>
  <c r="BO215" i="106"/>
  <c r="BN215" i="106"/>
  <c r="BO217" i="106"/>
  <c r="BN217" i="106"/>
  <c r="BO219" i="106"/>
  <c r="BN219" i="106"/>
  <c r="BO221" i="106"/>
  <c r="BN221" i="106"/>
  <c r="BO223" i="106"/>
  <c r="BN223" i="106"/>
  <c r="BO225" i="106"/>
  <c r="BN225" i="106"/>
  <c r="BO227" i="106"/>
  <c r="BN227" i="106"/>
  <c r="BO229" i="106"/>
  <c r="BN229" i="106"/>
  <c r="BO231" i="106"/>
  <c r="BN231" i="106"/>
  <c r="BO233" i="106"/>
  <c r="BN233" i="106"/>
  <c r="BO235" i="106"/>
  <c r="BN235" i="106"/>
  <c r="AL59" i="106"/>
  <c r="AM59" i="106"/>
  <c r="AL60" i="106"/>
  <c r="AM60" i="106"/>
  <c r="AL61" i="106"/>
  <c r="AM61" i="106"/>
  <c r="AL62" i="106"/>
  <c r="AM62" i="106"/>
  <c r="AL63" i="106"/>
  <c r="AM63" i="106"/>
  <c r="AL64" i="106"/>
  <c r="AM64" i="106"/>
  <c r="AL65" i="106"/>
  <c r="AM65" i="106"/>
  <c r="AL66" i="106"/>
  <c r="AM66" i="106"/>
  <c r="AL67" i="106"/>
  <c r="AM67" i="106"/>
  <c r="AL68" i="106"/>
  <c r="AM68" i="106"/>
  <c r="AL69" i="106"/>
  <c r="AM69" i="106"/>
  <c r="AL70" i="106"/>
  <c r="AM70" i="106"/>
  <c r="AL71" i="106"/>
  <c r="AM71" i="106"/>
  <c r="AL72" i="106"/>
  <c r="AM72" i="106"/>
  <c r="AL73" i="106"/>
  <c r="AM73" i="106"/>
  <c r="AL74" i="106"/>
  <c r="AM74" i="106"/>
  <c r="AL75" i="106"/>
  <c r="AM75" i="106"/>
  <c r="AL76" i="106"/>
  <c r="AM76" i="106"/>
  <c r="AL77" i="106"/>
  <c r="AM77" i="106"/>
  <c r="AL78" i="106"/>
  <c r="AM78" i="106"/>
  <c r="AL79" i="106"/>
  <c r="AM79" i="106"/>
  <c r="AL80" i="106"/>
  <c r="AM80" i="106"/>
  <c r="AL81" i="106"/>
  <c r="AM81" i="106"/>
  <c r="AL82" i="106"/>
  <c r="AM82" i="106"/>
  <c r="AL83" i="106"/>
  <c r="AM83" i="106"/>
  <c r="AL84" i="106"/>
  <c r="AM84" i="106"/>
  <c r="AL85" i="106"/>
  <c r="AM85" i="106"/>
  <c r="AL86" i="106"/>
  <c r="AM86" i="106"/>
  <c r="AL87" i="106"/>
  <c r="AM87" i="106"/>
  <c r="AL88" i="106"/>
  <c r="AM88" i="106"/>
  <c r="AL89" i="106"/>
  <c r="AM89" i="106"/>
  <c r="AL90" i="106"/>
  <c r="AM90" i="106"/>
  <c r="AL91" i="106"/>
  <c r="AM91" i="106"/>
  <c r="AL92" i="106"/>
  <c r="AM92" i="106"/>
  <c r="AL93" i="106"/>
  <c r="AM93" i="106"/>
  <c r="AL94" i="106"/>
  <c r="AM94" i="106"/>
  <c r="AL95" i="106"/>
  <c r="AM95" i="106"/>
  <c r="AL96" i="106"/>
  <c r="AM96" i="106"/>
  <c r="AL97" i="106"/>
  <c r="AM97" i="106"/>
  <c r="AL98" i="106"/>
  <c r="AM98" i="106"/>
  <c r="AL99" i="106"/>
  <c r="AM99" i="106"/>
  <c r="AL100" i="106"/>
  <c r="AM100" i="106"/>
  <c r="AL101" i="106"/>
  <c r="AM101" i="106"/>
  <c r="AL102" i="106"/>
  <c r="AM102" i="106"/>
  <c r="AL103" i="106"/>
  <c r="AM103" i="106"/>
  <c r="AL104" i="106"/>
  <c r="AM104" i="106"/>
  <c r="AL105" i="106"/>
  <c r="AM105" i="106"/>
  <c r="AL106" i="106"/>
  <c r="AM106" i="106"/>
  <c r="AL107" i="106"/>
  <c r="AM107" i="106"/>
  <c r="AL108" i="106"/>
  <c r="AM108" i="106"/>
  <c r="AL109" i="106"/>
  <c r="AM109" i="106"/>
  <c r="AL110" i="106"/>
  <c r="AM110" i="106"/>
  <c r="AL111" i="106"/>
  <c r="AM111" i="106"/>
  <c r="AL112" i="106"/>
  <c r="AM112" i="106"/>
  <c r="AL113" i="106"/>
  <c r="AM113" i="106"/>
  <c r="AL114" i="106"/>
  <c r="AM114" i="106"/>
  <c r="AL115" i="106"/>
  <c r="AM115" i="106"/>
  <c r="AL116" i="106"/>
  <c r="AM116" i="106"/>
  <c r="AL117" i="106"/>
  <c r="AM117" i="106"/>
  <c r="AL118" i="106"/>
  <c r="AM118" i="106"/>
  <c r="AL119" i="106"/>
  <c r="AM119" i="106"/>
  <c r="AL120" i="106"/>
  <c r="AM120" i="106"/>
  <c r="AL121" i="106"/>
  <c r="AM121" i="106"/>
  <c r="AL122" i="106"/>
  <c r="AM122" i="106"/>
  <c r="AL123" i="106"/>
  <c r="AM123" i="106"/>
  <c r="AL124" i="106"/>
  <c r="AM124" i="106"/>
  <c r="AL125" i="106"/>
  <c r="AM125" i="106"/>
  <c r="AL126" i="106"/>
  <c r="AM126" i="106"/>
  <c r="AL127" i="106"/>
  <c r="AM127" i="106"/>
  <c r="AL128" i="106"/>
  <c r="AM128" i="106"/>
  <c r="AL129" i="106"/>
  <c r="AM129" i="106"/>
  <c r="AL130" i="106"/>
  <c r="AM130" i="106"/>
  <c r="AL131" i="106"/>
  <c r="AM131" i="106"/>
  <c r="AL132" i="106"/>
  <c r="AM132" i="106"/>
  <c r="AL133" i="106"/>
  <c r="AM133" i="106"/>
  <c r="AL134" i="106"/>
  <c r="AM134" i="106"/>
  <c r="AL135" i="106"/>
  <c r="AM135" i="106"/>
  <c r="AL136" i="106"/>
  <c r="AM136" i="106"/>
  <c r="AL137" i="106"/>
  <c r="AM137" i="106"/>
  <c r="AL138" i="106"/>
  <c r="AM138" i="106"/>
  <c r="AL139" i="106"/>
  <c r="AM139" i="106"/>
  <c r="AL140" i="106"/>
  <c r="AM140" i="106"/>
  <c r="AL141" i="106"/>
  <c r="AM141" i="106"/>
  <c r="AL142" i="106"/>
  <c r="AM142" i="106"/>
  <c r="AL143" i="106"/>
  <c r="AM143" i="106"/>
  <c r="AL144" i="106"/>
  <c r="AM144" i="106"/>
  <c r="AL145" i="106"/>
  <c r="AM145" i="106"/>
  <c r="AL146" i="106"/>
  <c r="AM146" i="106"/>
  <c r="AL147" i="106"/>
  <c r="AM147" i="106"/>
  <c r="AL148" i="106"/>
  <c r="AM148" i="106"/>
  <c r="AL149" i="106"/>
  <c r="AM149" i="106"/>
  <c r="AL150" i="106"/>
  <c r="AM150" i="106"/>
  <c r="AL152" i="106"/>
  <c r="AM152" i="106"/>
  <c r="AL153" i="106"/>
  <c r="AM153" i="106"/>
  <c r="AL154" i="106"/>
  <c r="AM154" i="106"/>
  <c r="AL155" i="106"/>
  <c r="AM155" i="106"/>
  <c r="AL156" i="106"/>
  <c r="AM156" i="106"/>
  <c r="AL157" i="106"/>
  <c r="AM157" i="106"/>
  <c r="AL158" i="106"/>
  <c r="AM158" i="106"/>
  <c r="AL159" i="106"/>
  <c r="AM159" i="106"/>
  <c r="AL160" i="106"/>
  <c r="AM160" i="106"/>
  <c r="AL161" i="106"/>
  <c r="AM161" i="106"/>
  <c r="AL162" i="106"/>
  <c r="AM162" i="106"/>
  <c r="AL163" i="106"/>
  <c r="AM163" i="106"/>
  <c r="AL164" i="106"/>
  <c r="AM164" i="106"/>
  <c r="AL165" i="106"/>
  <c r="AM165" i="106"/>
  <c r="AL166" i="106"/>
  <c r="AM166" i="106"/>
  <c r="AL167" i="106"/>
  <c r="AM167" i="106"/>
  <c r="AL168" i="106"/>
  <c r="AM168" i="106"/>
  <c r="AL169" i="106"/>
  <c r="AM169" i="106"/>
  <c r="AL170" i="106"/>
  <c r="AM170" i="106"/>
  <c r="AL172" i="106"/>
  <c r="AM172" i="106"/>
  <c r="AL173" i="106"/>
  <c r="AM173" i="106"/>
  <c r="AL174" i="106"/>
  <c r="AM174" i="106"/>
  <c r="AL175" i="106"/>
  <c r="AM175" i="106"/>
  <c r="AL176" i="106"/>
  <c r="AM176" i="106"/>
  <c r="AL177" i="106"/>
  <c r="AM177" i="106"/>
  <c r="AL178" i="106"/>
  <c r="AM178" i="106"/>
  <c r="AL179" i="106"/>
  <c r="AM179" i="106"/>
  <c r="AL180" i="106"/>
  <c r="AM180" i="106"/>
  <c r="AL181" i="106"/>
  <c r="AM181" i="106"/>
  <c r="AL182" i="106"/>
  <c r="AM182" i="106"/>
  <c r="AL183" i="106"/>
  <c r="AM183" i="106"/>
  <c r="AL184" i="106"/>
  <c r="AM184" i="106"/>
  <c r="AL185" i="106"/>
  <c r="AM185" i="106"/>
  <c r="AL186" i="106"/>
  <c r="AM186" i="106"/>
  <c r="AL187" i="106"/>
  <c r="AM187" i="106"/>
  <c r="AL188" i="106"/>
  <c r="AM188" i="106"/>
  <c r="AL189" i="106"/>
  <c r="AM189" i="106"/>
  <c r="AL190" i="106"/>
  <c r="AM190" i="106"/>
  <c r="AL191" i="106"/>
  <c r="AM191" i="106"/>
  <c r="AL192" i="106"/>
  <c r="AM192" i="106"/>
  <c r="AL193" i="106"/>
  <c r="AM193" i="106"/>
  <c r="AL194" i="106"/>
  <c r="AM194" i="106"/>
  <c r="AL195" i="106"/>
  <c r="AM195" i="106"/>
  <c r="AL196" i="106"/>
  <c r="AM196" i="106"/>
  <c r="AL197" i="106"/>
  <c r="AM197" i="106"/>
  <c r="AL198" i="106"/>
  <c r="AM198" i="106"/>
  <c r="AL199" i="106"/>
  <c r="AM199" i="106"/>
  <c r="AL201" i="106"/>
  <c r="AM201" i="106"/>
  <c r="AL202" i="106"/>
  <c r="AM202" i="106"/>
  <c r="AL203" i="106"/>
  <c r="AM203" i="106"/>
  <c r="AL204" i="106"/>
  <c r="AM204" i="106"/>
  <c r="AL205" i="106"/>
  <c r="AM205" i="106"/>
  <c r="AL206" i="106"/>
  <c r="AM206" i="106"/>
  <c r="AL207" i="106"/>
  <c r="AM207" i="106"/>
  <c r="AL208" i="106"/>
  <c r="AM208" i="106"/>
  <c r="AL209" i="106"/>
  <c r="AM209" i="106"/>
  <c r="AL210" i="106"/>
  <c r="AM210" i="106"/>
  <c r="AL211" i="106"/>
  <c r="AM211" i="106"/>
  <c r="AL212" i="106"/>
  <c r="AM212" i="106"/>
  <c r="AL213" i="106"/>
  <c r="AM213" i="106"/>
  <c r="AL214" i="106"/>
  <c r="AM214" i="106"/>
  <c r="AL215" i="106"/>
  <c r="AM215" i="106"/>
  <c r="AL216" i="106"/>
  <c r="AM216" i="106"/>
  <c r="AL217" i="106"/>
  <c r="AM217" i="106"/>
  <c r="AL218" i="106"/>
  <c r="AM218" i="106"/>
  <c r="AL219" i="106"/>
  <c r="AM219" i="106"/>
  <c r="AL220" i="106"/>
  <c r="AM220" i="106"/>
  <c r="AL221" i="106"/>
  <c r="AM221" i="106"/>
  <c r="AL222" i="106"/>
  <c r="AM222" i="106"/>
  <c r="AL223" i="106"/>
  <c r="AM223" i="106"/>
  <c r="AL224" i="106"/>
  <c r="AM224" i="106"/>
  <c r="AL225" i="106"/>
  <c r="AM225" i="106"/>
  <c r="AL226" i="106"/>
  <c r="AM226" i="106"/>
  <c r="AL227" i="106"/>
  <c r="AM227" i="106"/>
  <c r="AL228" i="106"/>
  <c r="AM228" i="106"/>
  <c r="AL229" i="106"/>
  <c r="AM229" i="106"/>
  <c r="AL230" i="106"/>
  <c r="AM230" i="106"/>
  <c r="AL231" i="106"/>
  <c r="AM231" i="106"/>
  <c r="AL232" i="106"/>
  <c r="AM232" i="106"/>
  <c r="AL233" i="106"/>
  <c r="AM233" i="106"/>
  <c r="AL234" i="106"/>
  <c r="AM234" i="106"/>
  <c r="AL235" i="106"/>
  <c r="AM235" i="106"/>
  <c r="AL236" i="106"/>
  <c r="AM236" i="106"/>
  <c r="AH9" i="106"/>
  <c r="AI9" i="106"/>
  <c r="AH10" i="106"/>
  <c r="AI10" i="106"/>
  <c r="AH11" i="106"/>
  <c r="AI11" i="106"/>
  <c r="AH12" i="106"/>
  <c r="AI12" i="106"/>
  <c r="AH13" i="106"/>
  <c r="AI13" i="106"/>
  <c r="AH14" i="106"/>
  <c r="AI14" i="106"/>
  <c r="AH15" i="106"/>
  <c r="AI15" i="106"/>
  <c r="AH16" i="106"/>
  <c r="AI16" i="106"/>
  <c r="AH17" i="106"/>
  <c r="AI17" i="106"/>
  <c r="AH18" i="106"/>
  <c r="AI18" i="106"/>
  <c r="AH19" i="106"/>
  <c r="AI19" i="106"/>
  <c r="AH22" i="106"/>
  <c r="AI22" i="106"/>
  <c r="AH24" i="106"/>
  <c r="AI24" i="106"/>
  <c r="AH25" i="106"/>
  <c r="AI25" i="106"/>
  <c r="AH26" i="106"/>
  <c r="AI26" i="106"/>
  <c r="AH28" i="106"/>
  <c r="AI28" i="106"/>
  <c r="AH29" i="106"/>
  <c r="AI29" i="106"/>
  <c r="AH30" i="106"/>
  <c r="AI30" i="106"/>
  <c r="AH31" i="106"/>
  <c r="AI31" i="106"/>
  <c r="AH32" i="106"/>
  <c r="AI32" i="106"/>
  <c r="AH33" i="106"/>
  <c r="AI33" i="106"/>
  <c r="AH34" i="106"/>
  <c r="AI34" i="106"/>
  <c r="AH35" i="106"/>
  <c r="AI35" i="106"/>
  <c r="AH36" i="106"/>
  <c r="AI36" i="106"/>
  <c r="AH37" i="106"/>
  <c r="AI37" i="106"/>
  <c r="AH38" i="106"/>
  <c r="AI38" i="106"/>
  <c r="AH39" i="106"/>
  <c r="AI39" i="106"/>
  <c r="AH40" i="106"/>
  <c r="AI40" i="106"/>
  <c r="AH41" i="106"/>
  <c r="AI41" i="106"/>
  <c r="AH43" i="106"/>
  <c r="AI43" i="106"/>
  <c r="AH45" i="106"/>
  <c r="AI45" i="106"/>
  <c r="AH46" i="106"/>
  <c r="AI46" i="106"/>
  <c r="AH47" i="106"/>
  <c r="AI47" i="106"/>
  <c r="AH48" i="106"/>
  <c r="AI48" i="106"/>
  <c r="AH49" i="106"/>
  <c r="AI49" i="106"/>
  <c r="AH50" i="106"/>
  <c r="AI50" i="106"/>
  <c r="AH51" i="106"/>
  <c r="AI51" i="106"/>
  <c r="AH52" i="106"/>
  <c r="AI52" i="106"/>
  <c r="AH53" i="106"/>
  <c r="AI53" i="106"/>
  <c r="AH54" i="106"/>
  <c r="AI54" i="106"/>
  <c r="J59" i="106"/>
  <c r="K59" i="106"/>
  <c r="J60" i="106"/>
  <c r="K60" i="106"/>
  <c r="J61" i="106"/>
  <c r="K61" i="106"/>
  <c r="J62" i="106"/>
  <c r="K62" i="106"/>
  <c r="J63" i="106"/>
  <c r="K63" i="106"/>
  <c r="J64" i="106"/>
  <c r="K64" i="106"/>
  <c r="J65" i="106"/>
  <c r="K65" i="106"/>
  <c r="J66" i="106"/>
  <c r="K66" i="106"/>
  <c r="J67" i="106"/>
  <c r="K67" i="106"/>
  <c r="J68" i="106"/>
  <c r="K68" i="106"/>
  <c r="J69" i="106"/>
  <c r="K69" i="106"/>
  <c r="J70" i="106"/>
  <c r="K70" i="106"/>
  <c r="J71" i="106"/>
  <c r="K71" i="106"/>
  <c r="J72" i="106"/>
  <c r="K72" i="106"/>
  <c r="J73" i="106"/>
  <c r="K73" i="106"/>
  <c r="J74" i="106"/>
  <c r="K74" i="106"/>
  <c r="J75" i="106"/>
  <c r="K75" i="106"/>
  <c r="J76" i="106"/>
  <c r="K76" i="106"/>
  <c r="J77" i="106"/>
  <c r="K77" i="106"/>
  <c r="J78" i="106"/>
  <c r="K78" i="106"/>
  <c r="J79" i="106"/>
  <c r="K79" i="106"/>
  <c r="J80" i="106"/>
  <c r="K80" i="106"/>
  <c r="J81" i="106"/>
  <c r="K81" i="106"/>
  <c r="J82" i="106"/>
  <c r="K82" i="106"/>
  <c r="J83" i="106"/>
  <c r="K83" i="106"/>
  <c r="J84" i="106"/>
  <c r="K84" i="106"/>
  <c r="J85" i="106"/>
  <c r="K85" i="106"/>
  <c r="J86" i="106"/>
  <c r="K86" i="106"/>
  <c r="J87" i="106"/>
  <c r="K87" i="106"/>
  <c r="J88" i="106"/>
  <c r="K88" i="106"/>
  <c r="J89" i="106"/>
  <c r="K89" i="106"/>
  <c r="J90" i="106"/>
  <c r="K90" i="106"/>
  <c r="J91" i="106"/>
  <c r="K91" i="106"/>
  <c r="J92" i="106"/>
  <c r="K92" i="106"/>
  <c r="J93" i="106"/>
  <c r="K93" i="106"/>
  <c r="J94" i="106"/>
  <c r="K94" i="106"/>
  <c r="J95" i="106"/>
  <c r="K95" i="106"/>
  <c r="J96" i="106"/>
  <c r="K96" i="106"/>
  <c r="J97" i="106"/>
  <c r="K97" i="106"/>
  <c r="J98" i="106"/>
  <c r="K98" i="106"/>
  <c r="J99" i="106"/>
  <c r="K99" i="106"/>
  <c r="J100" i="106"/>
  <c r="K100" i="106"/>
  <c r="J101" i="106"/>
  <c r="K101" i="106"/>
  <c r="J102" i="106"/>
  <c r="K102" i="106"/>
  <c r="J103" i="106"/>
  <c r="K103" i="106"/>
  <c r="J104" i="106"/>
  <c r="K104" i="106"/>
  <c r="J105" i="106"/>
  <c r="K105" i="106"/>
  <c r="J106" i="106"/>
  <c r="K106" i="106"/>
  <c r="J107" i="106"/>
  <c r="K107" i="106"/>
  <c r="J108" i="106"/>
  <c r="K108" i="106"/>
  <c r="BK207" i="106"/>
  <c r="BJ207" i="106"/>
  <c r="BK209" i="106"/>
  <c r="BJ209" i="106"/>
  <c r="BK211" i="106"/>
  <c r="BJ211" i="106"/>
  <c r="BK213" i="106"/>
  <c r="BJ213" i="106"/>
  <c r="BK215" i="106"/>
  <c r="BJ215" i="106"/>
  <c r="BK217" i="106"/>
  <c r="BJ217" i="106"/>
  <c r="BK219" i="106"/>
  <c r="BJ219" i="106"/>
  <c r="BK221" i="106"/>
  <c r="BJ221" i="106"/>
  <c r="BK223" i="106"/>
  <c r="BJ223" i="106"/>
  <c r="BK225" i="106"/>
  <c r="BJ225" i="106"/>
  <c r="BK227" i="106"/>
  <c r="BJ227" i="106"/>
  <c r="BK229" i="106"/>
  <c r="BJ229" i="106"/>
  <c r="BK231" i="106"/>
  <c r="BJ231" i="106"/>
  <c r="BK233" i="106"/>
  <c r="BJ233" i="106"/>
  <c r="BK235" i="106"/>
  <c r="BJ235" i="106"/>
  <c r="DF238" i="106"/>
  <c r="DG238" i="106"/>
  <c r="CI238" i="106"/>
  <c r="C36" i="107" s="1"/>
  <c r="CH238" i="106"/>
  <c r="CE238" i="106"/>
  <c r="C35" i="107" s="1"/>
  <c r="CD238" i="106"/>
  <c r="BO238" i="106"/>
  <c r="C31" i="107" s="1"/>
  <c r="BN238" i="106"/>
  <c r="AX238" i="106"/>
  <c r="AY238" i="106"/>
  <c r="C26" i="107" s="1"/>
  <c r="DN238" i="106"/>
  <c r="DO238" i="106"/>
  <c r="DJ238" i="106"/>
  <c r="DK238" i="106"/>
  <c r="AH238" i="106"/>
  <c r="AI238" i="106"/>
  <c r="AD238" i="106"/>
  <c r="AE238" i="106"/>
  <c r="C21" i="107" s="1"/>
  <c r="CA238" i="106"/>
  <c r="C34" i="107" s="1"/>
  <c r="BZ238" i="106"/>
  <c r="BS238" i="106"/>
  <c r="C32" i="107" s="1"/>
  <c r="BR238" i="106"/>
  <c r="BK238" i="106"/>
  <c r="C30" i="107" s="1"/>
  <c r="C28" i="107" s="1"/>
  <c r="BJ238" i="106"/>
  <c r="CI8" i="106"/>
  <c r="CH8" i="106"/>
  <c r="AD8" i="106"/>
  <c r="AE8" i="106"/>
  <c r="N8" i="106"/>
  <c r="O8" i="106"/>
  <c r="BK8" i="106"/>
  <c r="BJ8" i="106"/>
  <c r="AL8" i="106"/>
  <c r="Z8" i="106"/>
  <c r="AA8" i="106"/>
  <c r="R8" i="106"/>
  <c r="BZ167" i="106"/>
  <c r="BF8" i="106"/>
  <c r="BD239" i="106"/>
  <c r="BD263" i="106" s="1"/>
  <c r="AM8" i="106"/>
  <c r="S8" i="106"/>
  <c r="Q239" i="106"/>
  <c r="CP8" i="106"/>
  <c r="CP239" i="106" s="1"/>
  <c r="CQ8" i="106"/>
  <c r="CN239" i="106"/>
  <c r="CQ239" i="106" s="1"/>
  <c r="J8" i="106"/>
  <c r="K8" i="106"/>
  <c r="EL206" i="106"/>
  <c r="EL207" i="106"/>
  <c r="EL209" i="106"/>
  <c r="EL210" i="106"/>
  <c r="EL211" i="106"/>
  <c r="EL213" i="106"/>
  <c r="EL214" i="106"/>
  <c r="EL215" i="106"/>
  <c r="EL221" i="106"/>
  <c r="EL225" i="106"/>
  <c r="EL228" i="106"/>
  <c r="EL229" i="106"/>
  <c r="EL232" i="106"/>
  <c r="EL233" i="106"/>
  <c r="EL234" i="106"/>
  <c r="AO239" i="106"/>
  <c r="EI9" i="106"/>
  <c r="EI13" i="106"/>
  <c r="EI17" i="106"/>
  <c r="EI22" i="106"/>
  <c r="EI25" i="106"/>
  <c r="EI194" i="106"/>
  <c r="EI198" i="106"/>
  <c r="EI12" i="106"/>
  <c r="EI16" i="106"/>
  <c r="EI20" i="106"/>
  <c r="EI24" i="106"/>
  <c r="EI30" i="106"/>
  <c r="EI36" i="106"/>
  <c r="EI40" i="106"/>
  <c r="EI44" i="106"/>
  <c r="EI52" i="106"/>
  <c r="EI60" i="106"/>
  <c r="EI64" i="106"/>
  <c r="EI68" i="106"/>
  <c r="EI73" i="106"/>
  <c r="EI76" i="106"/>
  <c r="EI80" i="106"/>
  <c r="EI84" i="106"/>
  <c r="EI92" i="106"/>
  <c r="EI96" i="106"/>
  <c r="EI100" i="106"/>
  <c r="EI104" i="106"/>
  <c r="EI108" i="106"/>
  <c r="EI151" i="106"/>
  <c r="EL217" i="106"/>
  <c r="EL218" i="106"/>
  <c r="EL219" i="106"/>
  <c r="EL222" i="106"/>
  <c r="EL224" i="106"/>
  <c r="EL226" i="106"/>
  <c r="EL227" i="106"/>
  <c r="EL230" i="106"/>
  <c r="T239" i="106"/>
  <c r="CG239" i="106"/>
  <c r="AV239" i="106"/>
  <c r="DL239" i="106"/>
  <c r="DH239" i="106"/>
  <c r="BI239" i="106"/>
  <c r="EM238" i="106"/>
  <c r="BM239" i="106"/>
  <c r="EL223" i="106" l="1"/>
  <c r="EL220" i="106"/>
  <c r="EI33" i="106"/>
  <c r="EL216" i="106"/>
  <c r="EL212" i="106"/>
  <c r="EL208" i="106"/>
  <c r="EL201" i="106"/>
  <c r="EL200" i="106"/>
  <c r="EL199" i="106"/>
  <c r="EL198" i="106"/>
  <c r="EL197" i="106"/>
  <c r="EL196" i="106"/>
  <c r="EL195" i="106"/>
  <c r="EL194" i="106"/>
  <c r="EL193" i="106"/>
  <c r="EL192" i="106"/>
  <c r="EL191" i="106"/>
  <c r="EL190" i="106"/>
  <c r="EL189" i="106"/>
  <c r="EL188" i="106"/>
  <c r="EL187" i="106"/>
  <c r="EL186" i="106"/>
  <c r="EL185" i="106"/>
  <c r="EL184" i="106"/>
  <c r="EL183" i="106"/>
  <c r="EL182" i="106"/>
  <c r="EL181" i="106"/>
  <c r="EL180" i="106"/>
  <c r="EL179" i="106"/>
  <c r="EL178" i="106"/>
  <c r="EL177" i="106"/>
  <c r="EL176" i="106"/>
  <c r="EL175" i="106"/>
  <c r="EL174" i="106"/>
  <c r="EL173" i="106"/>
  <c r="EL172" i="106"/>
  <c r="EL170" i="106"/>
  <c r="EL169" i="106"/>
  <c r="EL168" i="106"/>
  <c r="EL166" i="106"/>
  <c r="EL165" i="106"/>
  <c r="EL164" i="106"/>
  <c r="EL163" i="106"/>
  <c r="EL162" i="106"/>
  <c r="EL161" i="106"/>
  <c r="EL160" i="106"/>
  <c r="EL159" i="106"/>
  <c r="EL158" i="106"/>
  <c r="EL157" i="106"/>
  <c r="EL156" i="106"/>
  <c r="EL155" i="106"/>
  <c r="EL154" i="106"/>
  <c r="EL153" i="106"/>
  <c r="EL152" i="106"/>
  <c r="EL151" i="106"/>
  <c r="EL150" i="106"/>
  <c r="EL149" i="106"/>
  <c r="EL148" i="106"/>
  <c r="EL147" i="106"/>
  <c r="EL146" i="106"/>
  <c r="EL145" i="106"/>
  <c r="EL144" i="106"/>
  <c r="EL143" i="106"/>
  <c r="EL142" i="106"/>
  <c r="EL141" i="106"/>
  <c r="EL140" i="106"/>
  <c r="EL139" i="106"/>
  <c r="EL138" i="106"/>
  <c r="EL137" i="106"/>
  <c r="EL136" i="106"/>
  <c r="EL135" i="106"/>
  <c r="EL134" i="106"/>
  <c r="EL133" i="106"/>
  <c r="EL132" i="106"/>
  <c r="EL131" i="106"/>
  <c r="EL130" i="106"/>
  <c r="EL129" i="106"/>
  <c r="EL128" i="106"/>
  <c r="EL127" i="106"/>
  <c r="EL126" i="106"/>
  <c r="EL125" i="106"/>
  <c r="EL124" i="106"/>
  <c r="EL123" i="106"/>
  <c r="EL122" i="106"/>
  <c r="EL121" i="106"/>
  <c r="EL120" i="106"/>
  <c r="EL119" i="106"/>
  <c r="EL118" i="106"/>
  <c r="EL117" i="106"/>
  <c r="EL116" i="106"/>
  <c r="EL115" i="106"/>
  <c r="EL114" i="106"/>
  <c r="EL113" i="106"/>
  <c r="EL112" i="106"/>
  <c r="EL111" i="106"/>
  <c r="EL110" i="106"/>
  <c r="EL108" i="106"/>
  <c r="EL107" i="106"/>
  <c r="EL106" i="106"/>
  <c r="EL105" i="106"/>
  <c r="EL104" i="106"/>
  <c r="EL103" i="106"/>
  <c r="EL102" i="106"/>
  <c r="EL101" i="106"/>
  <c r="EL100" i="106"/>
  <c r="EL99" i="106"/>
  <c r="EL98" i="106"/>
  <c r="EL97" i="106"/>
  <c r="EL96" i="106"/>
  <c r="EL95" i="106"/>
  <c r="EL94" i="106"/>
  <c r="EL93" i="106"/>
  <c r="EL92" i="106"/>
  <c r="EL91" i="106"/>
  <c r="EL90" i="106"/>
  <c r="EL89" i="106"/>
  <c r="EL88" i="106"/>
  <c r="EL87" i="106"/>
  <c r="EL86" i="106"/>
  <c r="EL85" i="106"/>
  <c r="EL84" i="106"/>
  <c r="EL83" i="106"/>
  <c r="EL82" i="106"/>
  <c r="EL81" i="106"/>
  <c r="EL80" i="106"/>
  <c r="EL79" i="106"/>
  <c r="EL78" i="106"/>
  <c r="EL77" i="106"/>
  <c r="EL76" i="106"/>
  <c r="EL75" i="106"/>
  <c r="EL74" i="106"/>
  <c r="EL73" i="106"/>
  <c r="EL72" i="106"/>
  <c r="EL71" i="106"/>
  <c r="EL70" i="106"/>
  <c r="EL69" i="106"/>
  <c r="EL68" i="106"/>
  <c r="EL67" i="106"/>
  <c r="EL66" i="106"/>
  <c r="EL65" i="106"/>
  <c r="EL64" i="106"/>
  <c r="EL63" i="106"/>
  <c r="EL62" i="106"/>
  <c r="EL61" i="106"/>
  <c r="EL60" i="106"/>
  <c r="EL59" i="106"/>
  <c r="EL56" i="106"/>
  <c r="EL55" i="106"/>
  <c r="EL54" i="106"/>
  <c r="EL53" i="106"/>
  <c r="EL52" i="106"/>
  <c r="EL51" i="106"/>
  <c r="EL50" i="106"/>
  <c r="EL49" i="106"/>
  <c r="EL48" i="106"/>
  <c r="EL47" i="106"/>
  <c r="EL46" i="106"/>
  <c r="EL45" i="106"/>
  <c r="EL44" i="106"/>
  <c r="EL43" i="106"/>
  <c r="EL42" i="106"/>
  <c r="EL41" i="106"/>
  <c r="EL40" i="106"/>
  <c r="EL39" i="106"/>
  <c r="EL38" i="106"/>
  <c r="EL37" i="106"/>
  <c r="EL36" i="106"/>
  <c r="EL35" i="106"/>
  <c r="EL34" i="106"/>
  <c r="EL33" i="106"/>
  <c r="EL32" i="106"/>
  <c r="EL31" i="106"/>
  <c r="EL30" i="106"/>
  <c r="EL29" i="106"/>
  <c r="EL28" i="106"/>
  <c r="EL27" i="106"/>
  <c r="EL26" i="106"/>
  <c r="EL25" i="106"/>
  <c r="EL24" i="106"/>
  <c r="EL23" i="106"/>
  <c r="EL22" i="106"/>
  <c r="EL20" i="106"/>
  <c r="EL19" i="106"/>
  <c r="EL18" i="106"/>
  <c r="EL17" i="106"/>
  <c r="EL16" i="106"/>
  <c r="EL15" i="106"/>
  <c r="EL14" i="106"/>
  <c r="EL13" i="106"/>
  <c r="EL12" i="106"/>
  <c r="EL11" i="106"/>
  <c r="EL10" i="106"/>
  <c r="EL9" i="106"/>
  <c r="E26" i="107"/>
  <c r="F26" i="107"/>
  <c r="F36" i="107"/>
  <c r="E36" i="107"/>
  <c r="EI27" i="106"/>
  <c r="BF196" i="106"/>
  <c r="BG196" i="106"/>
  <c r="BF192" i="106"/>
  <c r="BG192" i="106"/>
  <c r="BF189" i="106"/>
  <c r="BG189" i="106"/>
  <c r="BF185" i="106"/>
  <c r="BG185" i="106"/>
  <c r="BF181" i="106"/>
  <c r="BG181" i="106"/>
  <c r="BF177" i="106"/>
  <c r="BG177" i="106"/>
  <c r="BF173" i="106"/>
  <c r="BG173" i="106"/>
  <c r="BF168" i="106"/>
  <c r="BG168" i="106"/>
  <c r="BF166" i="106"/>
  <c r="BG166" i="106"/>
  <c r="BF162" i="106"/>
  <c r="BG162" i="106"/>
  <c r="BF158" i="106"/>
  <c r="BG158" i="106"/>
  <c r="BF154" i="106"/>
  <c r="BG154" i="106"/>
  <c r="BF150" i="106"/>
  <c r="BG150" i="106"/>
  <c r="BF147" i="106"/>
  <c r="BG147" i="106"/>
  <c r="BF143" i="106"/>
  <c r="BG143" i="106"/>
  <c r="BF139" i="106"/>
  <c r="BG139" i="106"/>
  <c r="BF135" i="106"/>
  <c r="BG135" i="106"/>
  <c r="BF131" i="106"/>
  <c r="BG131" i="106"/>
  <c r="BF127" i="106"/>
  <c r="BG127" i="106"/>
  <c r="BF123" i="106"/>
  <c r="BG123" i="106"/>
  <c r="BF119" i="106"/>
  <c r="BG119" i="106"/>
  <c r="BF115" i="106"/>
  <c r="BG115" i="106"/>
  <c r="BF111" i="106"/>
  <c r="BG111" i="106"/>
  <c r="BF107" i="106"/>
  <c r="BG107" i="106"/>
  <c r="BF103" i="106"/>
  <c r="BG103" i="106"/>
  <c r="BF99" i="106"/>
  <c r="BG99" i="106"/>
  <c r="BF95" i="106"/>
  <c r="BG95" i="106"/>
  <c r="BF91" i="106"/>
  <c r="BG91" i="106"/>
  <c r="BF87" i="106"/>
  <c r="BG87" i="106"/>
  <c r="BF83" i="106"/>
  <c r="BG83" i="106"/>
  <c r="BF79" i="106"/>
  <c r="BG79" i="106"/>
  <c r="BF75" i="106"/>
  <c r="BG75" i="106"/>
  <c r="BF72" i="106"/>
  <c r="BG72" i="106"/>
  <c r="BF67" i="106"/>
  <c r="BG67" i="106"/>
  <c r="BF63" i="106"/>
  <c r="BG63" i="106"/>
  <c r="BF59" i="106"/>
  <c r="BG59" i="106"/>
  <c r="BF58" i="106"/>
  <c r="BG58" i="106"/>
  <c r="BF57" i="106"/>
  <c r="BG57" i="106"/>
  <c r="BF53" i="106"/>
  <c r="BG53" i="106"/>
  <c r="BF49" i="106"/>
  <c r="BG49" i="106"/>
  <c r="BF45" i="106"/>
  <c r="BG45" i="106"/>
  <c r="BF41" i="106"/>
  <c r="BG41" i="106"/>
  <c r="BF37" i="106"/>
  <c r="BG37" i="106"/>
  <c r="BF31" i="106"/>
  <c r="BG31" i="106"/>
  <c r="BF25" i="106"/>
  <c r="BG25" i="106"/>
  <c r="BF22" i="106"/>
  <c r="BG22" i="106"/>
  <c r="BF17" i="106"/>
  <c r="BG17" i="106"/>
  <c r="BF13" i="106"/>
  <c r="BG13" i="106"/>
  <c r="BF9" i="106"/>
  <c r="BG9" i="106"/>
  <c r="BK167" i="106"/>
  <c r="BJ167" i="106"/>
  <c r="BS167" i="106"/>
  <c r="BR167" i="106"/>
  <c r="CE167" i="106"/>
  <c r="CD167" i="106"/>
  <c r="BF202" i="106"/>
  <c r="BG202" i="106"/>
  <c r="BF200" i="106"/>
  <c r="BG200" i="106"/>
  <c r="BF197" i="106"/>
  <c r="BG197" i="106"/>
  <c r="BF193" i="106"/>
  <c r="BG193" i="106"/>
  <c r="BF190" i="106"/>
  <c r="BG190" i="106"/>
  <c r="BF186" i="106"/>
  <c r="BG186" i="106"/>
  <c r="BF182" i="106"/>
  <c r="BG182" i="106"/>
  <c r="BF178" i="106"/>
  <c r="BG178" i="106"/>
  <c r="BF174" i="106"/>
  <c r="BG174" i="106"/>
  <c r="BF169" i="106"/>
  <c r="BG169" i="106"/>
  <c r="BF163" i="106"/>
  <c r="BG163" i="106"/>
  <c r="BF159" i="106"/>
  <c r="BG159" i="106"/>
  <c r="BF155" i="106"/>
  <c r="BG155" i="106"/>
  <c r="BF148" i="106"/>
  <c r="BG148" i="106"/>
  <c r="BF144" i="106"/>
  <c r="BG144" i="106"/>
  <c r="BF140" i="106"/>
  <c r="BG140" i="106"/>
  <c r="BF136" i="106"/>
  <c r="BG136" i="106"/>
  <c r="BF132" i="106"/>
  <c r="BG132" i="106"/>
  <c r="BF128" i="106"/>
  <c r="BG128" i="106"/>
  <c r="BF124" i="106"/>
  <c r="BG124" i="106"/>
  <c r="BF120" i="106"/>
  <c r="BG120" i="106"/>
  <c r="BF116" i="106"/>
  <c r="BG116" i="106"/>
  <c r="BF112" i="106"/>
  <c r="BG112" i="106"/>
  <c r="BF109" i="106"/>
  <c r="BG109" i="106"/>
  <c r="BF105" i="106"/>
  <c r="BG105" i="106"/>
  <c r="BF101" i="106"/>
  <c r="BG101" i="106"/>
  <c r="BF97" i="106"/>
  <c r="BG97" i="106"/>
  <c r="BF93" i="106"/>
  <c r="BG93" i="106"/>
  <c r="BF89" i="106"/>
  <c r="BG89" i="106"/>
  <c r="BF85" i="106"/>
  <c r="BG85" i="106"/>
  <c r="BF81" i="106"/>
  <c r="BG81" i="106"/>
  <c r="BF77" i="106"/>
  <c r="BG77" i="106"/>
  <c r="BF70" i="106"/>
  <c r="BG70" i="106"/>
  <c r="BF65" i="106"/>
  <c r="BG65" i="106"/>
  <c r="BF61" i="106"/>
  <c r="BG61" i="106"/>
  <c r="BF55" i="106"/>
  <c r="BG55" i="106"/>
  <c r="BF51" i="106"/>
  <c r="BG51" i="106"/>
  <c r="BF47" i="106"/>
  <c r="BG47" i="106"/>
  <c r="BF43" i="106"/>
  <c r="BG43" i="106"/>
  <c r="BF39" i="106"/>
  <c r="BG39" i="106"/>
  <c r="BF35" i="106"/>
  <c r="BG35" i="106"/>
  <c r="BF32" i="106"/>
  <c r="BG32" i="106"/>
  <c r="BF29" i="106"/>
  <c r="BG29" i="106"/>
  <c r="BF26" i="106"/>
  <c r="BG26" i="106"/>
  <c r="BF23" i="106"/>
  <c r="BG23" i="106"/>
  <c r="BF19" i="106"/>
  <c r="BG19" i="106"/>
  <c r="BF15" i="106"/>
  <c r="BG15" i="106"/>
  <c r="BF11" i="106"/>
  <c r="BG11" i="106"/>
  <c r="BF236" i="106"/>
  <c r="BG236" i="106"/>
  <c r="BF235" i="106"/>
  <c r="BG235" i="106"/>
  <c r="BF233" i="106"/>
  <c r="BG233" i="106"/>
  <c r="BF230" i="106"/>
  <c r="BG230" i="106"/>
  <c r="BF228" i="106"/>
  <c r="BG228" i="106"/>
  <c r="BF226" i="106"/>
  <c r="BG226" i="106"/>
  <c r="BF224" i="106"/>
  <c r="BG224" i="106"/>
  <c r="BF222" i="106"/>
  <c r="BG222" i="106"/>
  <c r="BF220" i="106"/>
  <c r="BG220" i="106"/>
  <c r="BF218" i="106"/>
  <c r="BG218" i="106"/>
  <c r="BF216" i="106"/>
  <c r="BG216" i="106"/>
  <c r="BF214" i="106"/>
  <c r="BG214" i="106"/>
  <c r="BF212" i="106"/>
  <c r="BG212" i="106"/>
  <c r="BF210" i="106"/>
  <c r="BG210" i="106"/>
  <c r="BF208" i="106"/>
  <c r="BG208" i="106"/>
  <c r="BF206" i="106"/>
  <c r="BG206" i="106"/>
  <c r="BO167" i="106"/>
  <c r="BN167" i="106"/>
  <c r="BW167" i="106"/>
  <c r="BV167" i="106"/>
  <c r="CI167" i="106"/>
  <c r="CH167" i="106"/>
  <c r="CH239" i="106" s="1"/>
  <c r="BF199" i="106"/>
  <c r="BG199" i="106"/>
  <c r="BF195" i="106"/>
  <c r="BG195" i="106"/>
  <c r="BF191" i="106"/>
  <c r="BG191" i="106"/>
  <c r="BF188" i="106"/>
  <c r="BG188" i="106"/>
  <c r="BF184" i="106"/>
  <c r="BG184" i="106"/>
  <c r="BF180" i="106"/>
  <c r="BG180" i="106"/>
  <c r="BF176" i="106"/>
  <c r="BG176" i="106"/>
  <c r="BF172" i="106"/>
  <c r="BG172" i="106"/>
  <c r="BF167" i="106"/>
  <c r="BG167" i="106"/>
  <c r="BF165" i="106"/>
  <c r="BG165" i="106"/>
  <c r="BF161" i="106"/>
  <c r="BG161" i="106"/>
  <c r="BF157" i="106"/>
  <c r="BG157" i="106"/>
  <c r="BF153" i="106"/>
  <c r="BG153" i="106"/>
  <c r="BF151" i="106"/>
  <c r="BG151" i="106"/>
  <c r="BF146" i="106"/>
  <c r="BG146" i="106"/>
  <c r="BF142" i="106"/>
  <c r="BG142" i="106"/>
  <c r="BF138" i="106"/>
  <c r="BG138" i="106"/>
  <c r="BF134" i="106"/>
  <c r="BG134" i="106"/>
  <c r="BF130" i="106"/>
  <c r="BG130" i="106"/>
  <c r="BF126" i="106"/>
  <c r="BG126" i="106"/>
  <c r="BF122" i="106"/>
  <c r="BG122" i="106"/>
  <c r="BF118" i="106"/>
  <c r="BG118" i="106"/>
  <c r="BF114" i="106"/>
  <c r="BG114" i="106"/>
  <c r="BF110" i="106"/>
  <c r="BG110" i="106"/>
  <c r="BF106" i="106"/>
  <c r="BG106" i="106"/>
  <c r="BF102" i="106"/>
  <c r="BG102" i="106"/>
  <c r="BF98" i="106"/>
  <c r="BG98" i="106"/>
  <c r="BF94" i="106"/>
  <c r="BG94" i="106"/>
  <c r="BF90" i="106"/>
  <c r="BG90" i="106"/>
  <c r="BF86" i="106"/>
  <c r="BG86" i="106"/>
  <c r="BF82" i="106"/>
  <c r="BG82" i="106"/>
  <c r="BF78" i="106"/>
  <c r="BG78" i="106"/>
  <c r="BF74" i="106"/>
  <c r="BG74" i="106"/>
  <c r="BF71" i="106"/>
  <c r="BG71" i="106"/>
  <c r="BF66" i="106"/>
  <c r="BG66" i="106"/>
  <c r="BF62" i="106"/>
  <c r="BG62" i="106"/>
  <c r="BF56" i="106"/>
  <c r="BG56" i="106"/>
  <c r="BF52" i="106"/>
  <c r="BG52" i="106"/>
  <c r="BF48" i="106"/>
  <c r="BG48" i="106"/>
  <c r="BF44" i="106"/>
  <c r="BG44" i="106"/>
  <c r="BF40" i="106"/>
  <c r="BG40" i="106"/>
  <c r="BF36" i="106"/>
  <c r="BG36" i="106"/>
  <c r="BF33" i="106"/>
  <c r="BG33" i="106"/>
  <c r="BF30" i="106"/>
  <c r="BG30" i="106"/>
  <c r="BF27" i="106"/>
  <c r="BG27" i="106"/>
  <c r="BF24" i="106"/>
  <c r="BG24" i="106"/>
  <c r="BF20" i="106"/>
  <c r="BG20" i="106"/>
  <c r="BF16" i="106"/>
  <c r="BG16" i="106"/>
  <c r="BF12" i="106"/>
  <c r="BG12" i="106"/>
  <c r="BF201" i="106"/>
  <c r="BG201" i="106"/>
  <c r="BF198" i="106"/>
  <c r="BG198" i="106"/>
  <c r="BF194" i="106"/>
  <c r="BG194" i="106"/>
  <c r="BF187" i="106"/>
  <c r="BG187" i="106"/>
  <c r="BF183" i="106"/>
  <c r="BG183" i="106"/>
  <c r="BF179" i="106"/>
  <c r="BG179" i="106"/>
  <c r="BF175" i="106"/>
  <c r="BG175" i="106"/>
  <c r="BF170" i="106"/>
  <c r="BG170" i="106"/>
  <c r="BF164" i="106"/>
  <c r="BG164" i="106"/>
  <c r="BF160" i="106"/>
  <c r="BG160" i="106"/>
  <c r="BF156" i="106"/>
  <c r="BG156" i="106"/>
  <c r="BF152" i="106"/>
  <c r="BG152" i="106"/>
  <c r="BF149" i="106"/>
  <c r="BG149" i="106"/>
  <c r="BF145" i="106"/>
  <c r="BG145" i="106"/>
  <c r="BF141" i="106"/>
  <c r="BG141" i="106"/>
  <c r="BF137" i="106"/>
  <c r="BG137" i="106"/>
  <c r="BF133" i="106"/>
  <c r="BG133" i="106"/>
  <c r="BF129" i="106"/>
  <c r="BG129" i="106"/>
  <c r="BF125" i="106"/>
  <c r="BG125" i="106"/>
  <c r="BF121" i="106"/>
  <c r="BG121" i="106"/>
  <c r="BF117" i="106"/>
  <c r="BG117" i="106"/>
  <c r="BF113" i="106"/>
  <c r="BG113" i="106"/>
  <c r="BF108" i="106"/>
  <c r="BG108" i="106"/>
  <c r="BF104" i="106"/>
  <c r="BG104" i="106"/>
  <c r="BF100" i="106"/>
  <c r="BG100" i="106"/>
  <c r="BF96" i="106"/>
  <c r="BG96" i="106"/>
  <c r="BF92" i="106"/>
  <c r="BG92" i="106"/>
  <c r="BF88" i="106"/>
  <c r="BG88" i="106"/>
  <c r="BF84" i="106"/>
  <c r="BG84" i="106"/>
  <c r="BF80" i="106"/>
  <c r="BG80" i="106"/>
  <c r="BF76" i="106"/>
  <c r="BG76" i="106"/>
  <c r="BF73" i="106"/>
  <c r="BG73" i="106"/>
  <c r="BF69" i="106"/>
  <c r="BG69" i="106"/>
  <c r="BF68" i="106"/>
  <c r="BG68" i="106"/>
  <c r="BF64" i="106"/>
  <c r="BG64" i="106"/>
  <c r="BF60" i="106"/>
  <c r="BG60" i="106"/>
  <c r="BF54" i="106"/>
  <c r="BG54" i="106"/>
  <c r="BF50" i="106"/>
  <c r="BG50" i="106"/>
  <c r="BF46" i="106"/>
  <c r="BG46" i="106"/>
  <c r="BF42" i="106"/>
  <c r="BG42" i="106"/>
  <c r="BF38" i="106"/>
  <c r="BG38" i="106"/>
  <c r="BF34" i="106"/>
  <c r="BG34" i="106"/>
  <c r="BF28" i="106"/>
  <c r="BG28" i="106"/>
  <c r="BF18" i="106"/>
  <c r="BG18" i="106"/>
  <c r="BF14" i="106"/>
  <c r="BG14" i="106"/>
  <c r="BF10" i="106"/>
  <c r="BG10" i="106"/>
  <c r="BF234" i="106"/>
  <c r="BG234" i="106"/>
  <c r="BF232" i="106"/>
  <c r="BG232" i="106"/>
  <c r="BF231" i="106"/>
  <c r="BG231" i="106"/>
  <c r="BF229" i="106"/>
  <c r="BG229" i="106"/>
  <c r="BF227" i="106"/>
  <c r="BG227" i="106"/>
  <c r="BF225" i="106"/>
  <c r="BG225" i="106"/>
  <c r="BF223" i="106"/>
  <c r="BG223" i="106"/>
  <c r="BF221" i="106"/>
  <c r="BG221" i="106"/>
  <c r="BF219" i="106"/>
  <c r="BG219" i="106"/>
  <c r="BF217" i="106"/>
  <c r="BG217" i="106"/>
  <c r="BF215" i="106"/>
  <c r="BG215" i="106"/>
  <c r="BF213" i="106"/>
  <c r="BG213" i="106"/>
  <c r="BF211" i="106"/>
  <c r="BG211" i="106"/>
  <c r="BF209" i="106"/>
  <c r="BG209" i="106"/>
  <c r="BF207" i="106"/>
  <c r="BG207" i="106"/>
  <c r="EI197" i="106"/>
  <c r="EI193" i="106"/>
  <c r="EI190" i="106"/>
  <c r="EI186" i="106"/>
  <c r="EI182" i="106"/>
  <c r="EI178" i="106"/>
  <c r="EI174" i="106"/>
  <c r="EI169" i="106"/>
  <c r="EI163" i="106"/>
  <c r="EI159" i="106"/>
  <c r="EI155" i="106"/>
  <c r="EI148" i="106"/>
  <c r="EI144" i="106"/>
  <c r="EI140" i="106"/>
  <c r="EI136" i="106"/>
  <c r="EI132" i="106"/>
  <c r="EI128" i="106"/>
  <c r="EI124" i="106"/>
  <c r="EI120" i="106"/>
  <c r="EI116" i="106"/>
  <c r="EI112" i="106"/>
  <c r="EI107" i="106"/>
  <c r="EI103" i="106"/>
  <c r="EI99" i="106"/>
  <c r="EI95" i="106"/>
  <c r="EI91" i="106"/>
  <c r="EI87" i="106"/>
  <c r="EI83" i="106"/>
  <c r="EI79" i="106"/>
  <c r="EI75" i="106"/>
  <c r="EI72" i="106"/>
  <c r="EI67" i="106"/>
  <c r="EI63" i="106"/>
  <c r="EI59" i="106"/>
  <c r="EI55" i="106"/>
  <c r="EI51" i="106"/>
  <c r="EI47" i="106"/>
  <c r="EI43" i="106"/>
  <c r="EI39" i="106"/>
  <c r="EI35" i="106"/>
  <c r="EI32" i="106"/>
  <c r="EI29" i="106"/>
  <c r="EI106" i="106"/>
  <c r="EI102" i="106"/>
  <c r="EI90" i="106"/>
  <c r="EI86" i="106"/>
  <c r="EI82" i="106"/>
  <c r="EI78" i="106"/>
  <c r="EI71" i="106"/>
  <c r="EI66" i="106"/>
  <c r="EI62" i="106"/>
  <c r="EI54" i="106"/>
  <c r="EI50" i="106"/>
  <c r="EI46" i="106"/>
  <c r="EI42" i="106"/>
  <c r="EI38" i="106"/>
  <c r="EI34" i="106"/>
  <c r="EI18" i="106"/>
  <c r="EI14" i="106"/>
  <c r="EI141" i="106"/>
  <c r="EI133" i="106"/>
  <c r="EI129" i="106"/>
  <c r="EI125" i="106"/>
  <c r="EI121" i="106"/>
  <c r="EI117" i="106"/>
  <c r="EI113" i="106"/>
  <c r="EI189" i="106"/>
  <c r="EI185" i="106"/>
  <c r="EI181" i="106"/>
  <c r="EI177" i="106"/>
  <c r="EI173" i="106"/>
  <c r="EI168" i="106"/>
  <c r="EI164" i="106"/>
  <c r="EI160" i="106"/>
  <c r="EI156" i="106"/>
  <c r="EI152" i="106"/>
  <c r="EI149" i="106"/>
  <c r="EI145" i="106"/>
  <c r="EI137" i="106"/>
  <c r="EI201" i="106"/>
  <c r="EI196" i="106"/>
  <c r="EI192" i="106"/>
  <c r="EI187" i="106"/>
  <c r="EI179" i="106"/>
  <c r="EI175" i="106"/>
  <c r="EI170" i="106"/>
  <c r="EI166" i="106"/>
  <c r="EI162" i="106"/>
  <c r="EI158" i="106"/>
  <c r="EI154" i="106"/>
  <c r="EI150" i="106"/>
  <c r="EI147" i="106"/>
  <c r="EI143" i="106"/>
  <c r="EI139" i="106"/>
  <c r="EI135" i="106"/>
  <c r="EI131" i="106"/>
  <c r="EI127" i="106"/>
  <c r="EI123" i="106"/>
  <c r="EI119" i="106"/>
  <c r="EI115" i="106"/>
  <c r="EI111" i="106"/>
  <c r="EI49" i="106"/>
  <c r="EI45" i="106"/>
  <c r="EI41" i="106"/>
  <c r="EI37" i="106"/>
  <c r="EI31" i="106"/>
  <c r="EI26" i="106"/>
  <c r="EI23" i="106"/>
  <c r="EI19" i="106"/>
  <c r="EI15" i="106"/>
  <c r="EI11" i="106"/>
  <c r="EI200" i="106"/>
  <c r="EI199" i="106"/>
  <c r="EI195" i="106"/>
  <c r="EI191" i="106"/>
  <c r="EI188" i="106"/>
  <c r="EI184" i="106"/>
  <c r="EI180" i="106"/>
  <c r="EI176" i="106"/>
  <c r="EI172" i="106"/>
  <c r="EI165" i="106"/>
  <c r="EI161" i="106"/>
  <c r="EI157" i="106"/>
  <c r="EI153" i="106"/>
  <c r="EI146" i="106"/>
  <c r="EI142" i="106"/>
  <c r="EI138" i="106"/>
  <c r="EI134" i="106"/>
  <c r="EI130" i="106"/>
  <c r="EI126" i="106"/>
  <c r="EI122" i="106"/>
  <c r="EI118" i="106"/>
  <c r="EI114" i="106"/>
  <c r="EI110" i="106"/>
  <c r="EI105" i="106"/>
  <c r="EI101" i="106"/>
  <c r="EI97" i="106"/>
  <c r="EI93" i="106"/>
  <c r="EI89" i="106"/>
  <c r="EI85" i="106"/>
  <c r="EI81" i="106"/>
  <c r="EI77" i="106"/>
  <c r="EI70" i="106"/>
  <c r="EI65" i="106"/>
  <c r="EI61" i="106"/>
  <c r="EI53" i="106"/>
  <c r="BW8" i="106"/>
  <c r="BV8" i="106"/>
  <c r="CT8" i="106"/>
  <c r="CU8" i="106"/>
  <c r="CR239" i="106"/>
  <c r="DP239" i="106"/>
  <c r="BU239" i="106"/>
  <c r="BU263" i="106" s="1"/>
  <c r="EI221" i="106"/>
  <c r="EI183" i="106"/>
  <c r="EI234" i="106"/>
  <c r="EI230" i="106"/>
  <c r="EI226" i="106"/>
  <c r="EI222" i="106"/>
  <c r="EI218" i="106"/>
  <c r="EI214" i="106"/>
  <c r="EI210" i="106"/>
  <c r="EI206" i="106"/>
  <c r="EM196" i="106"/>
  <c r="EM192" i="106"/>
  <c r="EM189" i="106"/>
  <c r="EM185" i="106"/>
  <c r="EM181" i="106"/>
  <c r="EM177" i="106"/>
  <c r="EM173" i="106"/>
  <c r="EM168" i="106"/>
  <c r="EM166" i="106"/>
  <c r="EM162" i="106"/>
  <c r="EM158" i="106"/>
  <c r="EM154" i="106"/>
  <c r="EM150" i="106"/>
  <c r="EM147" i="106"/>
  <c r="EM143" i="106"/>
  <c r="EM139" i="106"/>
  <c r="EM135" i="106"/>
  <c r="EM131" i="106"/>
  <c r="EM127" i="106"/>
  <c r="EM123" i="106"/>
  <c r="EM119" i="106"/>
  <c r="EM115" i="106"/>
  <c r="EM111" i="106"/>
  <c r="EM107" i="106"/>
  <c r="EM103" i="106"/>
  <c r="EM99" i="106"/>
  <c r="EM95" i="106"/>
  <c r="EM91" i="106"/>
  <c r="EM87" i="106"/>
  <c r="EM83" i="106"/>
  <c r="EM79" i="106"/>
  <c r="EM75" i="106"/>
  <c r="EM72" i="106"/>
  <c r="EM67" i="106"/>
  <c r="EM63" i="106"/>
  <c r="EM59" i="106"/>
  <c r="EM58" i="106"/>
  <c r="EM57" i="106"/>
  <c r="EM53" i="106"/>
  <c r="EM49" i="106"/>
  <c r="EM45" i="106"/>
  <c r="EM41" i="106"/>
  <c r="EM37" i="106"/>
  <c r="EM31" i="106"/>
  <c r="EM25" i="106"/>
  <c r="EM22" i="106"/>
  <c r="EM17" i="106"/>
  <c r="EM13" i="106"/>
  <c r="EM9" i="106"/>
  <c r="F27" i="107"/>
  <c r="BG8" i="106"/>
  <c r="BE239" i="106"/>
  <c r="EI233" i="106"/>
  <c r="EI229" i="106"/>
  <c r="EI225" i="106"/>
  <c r="EI217" i="106"/>
  <c r="EI213" i="106"/>
  <c r="EI209" i="106"/>
  <c r="EM201" i="106"/>
  <c r="EM198" i="106"/>
  <c r="EM194" i="106"/>
  <c r="EM187" i="106"/>
  <c r="EM183" i="106"/>
  <c r="EM179" i="106"/>
  <c r="EM175" i="106"/>
  <c r="EM170" i="106"/>
  <c r="EM164" i="106"/>
  <c r="EM160" i="106"/>
  <c r="EM156" i="106"/>
  <c r="EM152" i="106"/>
  <c r="EM149" i="106"/>
  <c r="EM145" i="106"/>
  <c r="EM141" i="106"/>
  <c r="EM137" i="106"/>
  <c r="EM133" i="106"/>
  <c r="EM129" i="106"/>
  <c r="EM125" i="106"/>
  <c r="EM121" i="106"/>
  <c r="EM117" i="106"/>
  <c r="EM113" i="106"/>
  <c r="EM108" i="106"/>
  <c r="EM104" i="106"/>
  <c r="EM100" i="106"/>
  <c r="EM96" i="106"/>
  <c r="EM92" i="106"/>
  <c r="EM88" i="106"/>
  <c r="EM84" i="106"/>
  <c r="EM80" i="106"/>
  <c r="EM76" i="106"/>
  <c r="EM73" i="106"/>
  <c r="EM69" i="106"/>
  <c r="EM68" i="106"/>
  <c r="EM64" i="106"/>
  <c r="EM60" i="106"/>
  <c r="EM54" i="106"/>
  <c r="EM50" i="106"/>
  <c r="EM46" i="106"/>
  <c r="EM42" i="106"/>
  <c r="EM38" i="106"/>
  <c r="EM34" i="106"/>
  <c r="EM28" i="106"/>
  <c r="EM18" i="106"/>
  <c r="EM14" i="106"/>
  <c r="EM10" i="106"/>
  <c r="EM234" i="106"/>
  <c r="EM232" i="106"/>
  <c r="EM231" i="106"/>
  <c r="EM229" i="106"/>
  <c r="EM227" i="106"/>
  <c r="EM225" i="106"/>
  <c r="EM223" i="106"/>
  <c r="EM221" i="106"/>
  <c r="EM219" i="106"/>
  <c r="EM217" i="106"/>
  <c r="EM215" i="106"/>
  <c r="EM213" i="106"/>
  <c r="EM211" i="106"/>
  <c r="EM209" i="106"/>
  <c r="EM207" i="106"/>
  <c r="F29" i="107"/>
  <c r="E29" i="107"/>
  <c r="E20" i="107"/>
  <c r="F20" i="107"/>
  <c r="DU239" i="106"/>
  <c r="BO8" i="106"/>
  <c r="BN8" i="106"/>
  <c r="DD239" i="106"/>
  <c r="EI232" i="106"/>
  <c r="EI98" i="106"/>
  <c r="EI94" i="106"/>
  <c r="EI88" i="106"/>
  <c r="EI74" i="106"/>
  <c r="EI69" i="106"/>
  <c r="EI56" i="106"/>
  <c r="EI48" i="106"/>
  <c r="EI28" i="106"/>
  <c r="EI10" i="106"/>
  <c r="EI228" i="106"/>
  <c r="EI224" i="106"/>
  <c r="EI220" i="106"/>
  <c r="EI216" i="106"/>
  <c r="EI212" i="106"/>
  <c r="EI208" i="106"/>
  <c r="E37" i="107"/>
  <c r="F37" i="107"/>
  <c r="EM199" i="106"/>
  <c r="EM195" i="106"/>
  <c r="EM191" i="106"/>
  <c r="EM188" i="106"/>
  <c r="EM184" i="106"/>
  <c r="EM180" i="106"/>
  <c r="EM176" i="106"/>
  <c r="EM172" i="106"/>
  <c r="EM167" i="106"/>
  <c r="EM165" i="106"/>
  <c r="EM161" i="106"/>
  <c r="EM157" i="106"/>
  <c r="EM153" i="106"/>
  <c r="EM151" i="106"/>
  <c r="EM146" i="106"/>
  <c r="EM142" i="106"/>
  <c r="EM138" i="106"/>
  <c r="EM134" i="106"/>
  <c r="EM130" i="106"/>
  <c r="EM126" i="106"/>
  <c r="EM122" i="106"/>
  <c r="EM118" i="106"/>
  <c r="EM114" i="106"/>
  <c r="EM110" i="106"/>
  <c r="EM106" i="106"/>
  <c r="EM102" i="106"/>
  <c r="EM98" i="106"/>
  <c r="EM94" i="106"/>
  <c r="EM90" i="106"/>
  <c r="EM86" i="106"/>
  <c r="EM82" i="106"/>
  <c r="EM78" i="106"/>
  <c r="EM74" i="106"/>
  <c r="EM71" i="106"/>
  <c r="EM66" i="106"/>
  <c r="EM62" i="106"/>
  <c r="EM56" i="106"/>
  <c r="EM52" i="106"/>
  <c r="EM48" i="106"/>
  <c r="EM44" i="106"/>
  <c r="EM40" i="106"/>
  <c r="EM36" i="106"/>
  <c r="EM33" i="106"/>
  <c r="EM30" i="106"/>
  <c r="EM27" i="106"/>
  <c r="EM24" i="106"/>
  <c r="EM20" i="106"/>
  <c r="EM16" i="106"/>
  <c r="EM12" i="106"/>
  <c r="EI227" i="106"/>
  <c r="EI223" i="106"/>
  <c r="EI219" i="106"/>
  <c r="EI215" i="106"/>
  <c r="EI211" i="106"/>
  <c r="EI207" i="106"/>
  <c r="EM200" i="106"/>
  <c r="EM197" i="106"/>
  <c r="EM193" i="106"/>
  <c r="EM190" i="106"/>
  <c r="EM186" i="106"/>
  <c r="EM182" i="106"/>
  <c r="EM178" i="106"/>
  <c r="EM174" i="106"/>
  <c r="EM169" i="106"/>
  <c r="EM163" i="106"/>
  <c r="EM159" i="106"/>
  <c r="EM155" i="106"/>
  <c r="EM148" i="106"/>
  <c r="EM144" i="106"/>
  <c r="EM140" i="106"/>
  <c r="EM136" i="106"/>
  <c r="EM132" i="106"/>
  <c r="EM128" i="106"/>
  <c r="EM124" i="106"/>
  <c r="EM120" i="106"/>
  <c r="EM116" i="106"/>
  <c r="EM112" i="106"/>
  <c r="EM109" i="106"/>
  <c r="EM105" i="106"/>
  <c r="EM101" i="106"/>
  <c r="EM97" i="106"/>
  <c r="EM93" i="106"/>
  <c r="EM89" i="106"/>
  <c r="EM85" i="106"/>
  <c r="EM81" i="106"/>
  <c r="EM77" i="106"/>
  <c r="EM70" i="106"/>
  <c r="EM65" i="106"/>
  <c r="EM61" i="106"/>
  <c r="EM55" i="106"/>
  <c r="EM51" i="106"/>
  <c r="EM47" i="106"/>
  <c r="EM43" i="106"/>
  <c r="EM39" i="106"/>
  <c r="EM35" i="106"/>
  <c r="EM32" i="106"/>
  <c r="EM29" i="106"/>
  <c r="EM26" i="106"/>
  <c r="EM23" i="106"/>
  <c r="EM19" i="106"/>
  <c r="EM15" i="106"/>
  <c r="EM11" i="106"/>
  <c r="EM236" i="106"/>
  <c r="EM233" i="106"/>
  <c r="EM230" i="106"/>
  <c r="EM228" i="106"/>
  <c r="EM226" i="106"/>
  <c r="EM224" i="106"/>
  <c r="EM222" i="106"/>
  <c r="EM220" i="106"/>
  <c r="EM218" i="106"/>
  <c r="EM216" i="106"/>
  <c r="EM214" i="106"/>
  <c r="EM212" i="106"/>
  <c r="EM210" i="106"/>
  <c r="EM208" i="106"/>
  <c r="EM206" i="106"/>
  <c r="BN239" i="106"/>
  <c r="E19" i="107"/>
  <c r="F19" i="107"/>
  <c r="F35" i="107"/>
  <c r="E35" i="107"/>
  <c r="BI263" i="106"/>
  <c r="BM263" i="106"/>
  <c r="BO239" i="106"/>
  <c r="BW239" i="106"/>
  <c r="CI239" i="106"/>
  <c r="CG263" i="106"/>
  <c r="C50" i="107" l="1"/>
  <c r="C49" i="107"/>
  <c r="EI167" i="106"/>
  <c r="EL167" i="106"/>
  <c r="AP8" i="106"/>
  <c r="AQ8" i="106"/>
  <c r="BV239" i="106"/>
  <c r="BF239" i="106"/>
  <c r="CA8" i="106"/>
  <c r="BZ8" i="106"/>
  <c r="BZ239" i="106" s="1"/>
  <c r="BY239" i="106"/>
  <c r="BS8" i="106"/>
  <c r="BR8" i="106"/>
  <c r="BR239" i="106" s="1"/>
  <c r="BQ239" i="106"/>
  <c r="CE8" i="106"/>
  <c r="CD8" i="106"/>
  <c r="AI8" i="106"/>
  <c r="AG239" i="106"/>
  <c r="AH8" i="106"/>
  <c r="E27" i="107"/>
  <c r="E38" i="107"/>
  <c r="F38" i="107"/>
  <c r="AN239" i="106"/>
  <c r="AQ239" i="106" s="1"/>
  <c r="AP239" i="106"/>
  <c r="AR239" i="106"/>
  <c r="AU239" i="106" s="1"/>
  <c r="AT239" i="106"/>
  <c r="EM8" i="106"/>
  <c r="ED239" i="106"/>
  <c r="AY8" i="106"/>
  <c r="AW239" i="106"/>
  <c r="AY239" i="106" s="1"/>
  <c r="AX8" i="106"/>
  <c r="AX239" i="106" s="1"/>
  <c r="DO8" i="106"/>
  <c r="DM239" i="106"/>
  <c r="DO239" i="106" s="1"/>
  <c r="DN8" i="106"/>
  <c r="DN239" i="106" s="1"/>
  <c r="DK8" i="106"/>
  <c r="DI239" i="106"/>
  <c r="DK239" i="106" s="1"/>
  <c r="DJ8" i="106"/>
  <c r="DJ239" i="106" s="1"/>
  <c r="W8" i="106"/>
  <c r="U239" i="106"/>
  <c r="W239" i="106" s="1"/>
  <c r="V8" i="106"/>
  <c r="V239" i="106" s="1"/>
  <c r="F30" i="107"/>
  <c r="E30" i="107"/>
  <c r="BG239" i="106"/>
  <c r="BE263" i="106"/>
  <c r="C44" i="107"/>
  <c r="F32" i="107"/>
  <c r="E32" i="107"/>
  <c r="D28" i="107" l="1"/>
  <c r="F28" i="107" s="1"/>
  <c r="BS239" i="106"/>
  <c r="BQ263" i="106"/>
  <c r="BY263" i="106"/>
  <c r="CA239" i="106"/>
  <c r="F42" i="107"/>
  <c r="E42" i="107"/>
  <c r="F43" i="107"/>
  <c r="E43" i="107"/>
  <c r="F25" i="107"/>
  <c r="E25" i="107"/>
  <c r="E24" i="107"/>
  <c r="F24" i="107"/>
  <c r="DS8" i="106"/>
  <c r="DQ239" i="106"/>
  <c r="DS239" i="106" s="1"/>
  <c r="DR8" i="106"/>
  <c r="DR239" i="106" s="1"/>
  <c r="DG8" i="106"/>
  <c r="DE239" i="106"/>
  <c r="DG239" i="106" s="1"/>
  <c r="DF8" i="106"/>
  <c r="DF239" i="106" s="1"/>
  <c r="F21" i="107"/>
  <c r="E21" i="107"/>
  <c r="F34" i="107"/>
  <c r="E34" i="107"/>
  <c r="F31" i="107"/>
  <c r="E31" i="107"/>
  <c r="F33" i="107"/>
  <c r="E33" i="107"/>
  <c r="E28" i="107" l="1"/>
  <c r="F41" i="107"/>
  <c r="E41" i="107"/>
  <c r="F45" i="107"/>
  <c r="E45" i="107"/>
  <c r="D44" i="107"/>
  <c r="DX8" i="106"/>
  <c r="DV239" i="106"/>
  <c r="DX239" i="106" s="1"/>
  <c r="DW8" i="106"/>
  <c r="EL8" i="106"/>
  <c r="DW239" i="106" l="1"/>
  <c r="D49" i="107"/>
  <c r="F44" i="107"/>
  <c r="EI8" i="106"/>
  <c r="EH8" i="106"/>
  <c r="F46" i="107"/>
  <c r="E46" i="107"/>
  <c r="E44" i="107" s="1"/>
  <c r="F47" i="107"/>
  <c r="E47" i="107"/>
  <c r="E49" i="107" l="1"/>
  <c r="F49" i="107"/>
  <c r="EE239" i="106"/>
  <c r="D22" i="107" l="1"/>
  <c r="D14" i="107" s="1"/>
  <c r="D48" i="107" s="1"/>
  <c r="AK239" i="106"/>
  <c r="D51" i="107" l="1"/>
  <c r="C15" i="107" l="1"/>
  <c r="F15" i="107" l="1"/>
  <c r="E15" i="107"/>
  <c r="J238" i="106"/>
  <c r="K238" i="106"/>
  <c r="R238" i="106" l="1"/>
  <c r="S238" i="106"/>
  <c r="C18" i="107" s="1"/>
  <c r="CE235" i="106"/>
  <c r="CD235" i="106"/>
  <c r="CD239" i="106" s="1"/>
  <c r="EM235" i="106"/>
  <c r="CC239" i="106"/>
  <c r="R239" i="106"/>
  <c r="P239" i="106"/>
  <c r="S239" i="106" s="1"/>
  <c r="C16" i="107"/>
  <c r="F18" i="107" l="1"/>
  <c r="E18" i="107"/>
  <c r="E16" i="107"/>
  <c r="F16" i="107"/>
  <c r="AD57" i="106"/>
  <c r="AE57" i="106"/>
  <c r="N57" i="106"/>
  <c r="O57" i="106"/>
  <c r="J109" i="106"/>
  <c r="K109" i="106"/>
  <c r="N238" i="106"/>
  <c r="O238" i="106"/>
  <c r="C17" i="107" s="1"/>
  <c r="AL57" i="106"/>
  <c r="AM57" i="106"/>
  <c r="AH57" i="106"/>
  <c r="AI57" i="106"/>
  <c r="Z57" i="106"/>
  <c r="AA57" i="106"/>
  <c r="J57" i="106"/>
  <c r="K57" i="106"/>
  <c r="J58" i="106"/>
  <c r="K58" i="106"/>
  <c r="EL109" i="106"/>
  <c r="CC263" i="106"/>
  <c r="CE239" i="106"/>
  <c r="EL57" i="106"/>
  <c r="F17" i="107" l="1"/>
  <c r="E17" i="107"/>
  <c r="EL238" i="106"/>
  <c r="C22" i="107"/>
  <c r="BJ204" i="106"/>
  <c r="BK204" i="106"/>
  <c r="BJ203" i="106"/>
  <c r="BK203" i="106"/>
  <c r="J235" i="106"/>
  <c r="K235" i="106"/>
  <c r="BJ205" i="106"/>
  <c r="BK205" i="106"/>
  <c r="BJ202" i="106"/>
  <c r="BK202" i="106"/>
  <c r="J231" i="106"/>
  <c r="K231" i="106"/>
  <c r="AL238" i="106"/>
  <c r="AM238" i="106"/>
  <c r="C23" i="107" s="1"/>
  <c r="EM204" i="106"/>
  <c r="EL204" i="106"/>
  <c r="EL203" i="106"/>
  <c r="EM203" i="106"/>
  <c r="EL235" i="106"/>
  <c r="EI57" i="106"/>
  <c r="EI109" i="106"/>
  <c r="EM205" i="106"/>
  <c r="EL205" i="106"/>
  <c r="BJ239" i="106"/>
  <c r="BH239" i="106"/>
  <c r="EL202" i="106"/>
  <c r="EM202" i="106"/>
  <c r="J239" i="106"/>
  <c r="EL231" i="106"/>
  <c r="H239" i="106"/>
  <c r="K239" i="106" s="1"/>
  <c r="AJ239" i="106"/>
  <c r="AM239" i="106" s="1"/>
  <c r="EI238" i="106"/>
  <c r="E23" i="107" l="1"/>
  <c r="F23" i="107"/>
  <c r="E22" i="107"/>
  <c r="E14" i="107" s="1"/>
  <c r="F22" i="107"/>
  <c r="C14" i="107"/>
  <c r="C48" i="107" s="1"/>
  <c r="AL58" i="106"/>
  <c r="AM58" i="106"/>
  <c r="AH58" i="106"/>
  <c r="AH239" i="106" s="1"/>
  <c r="AI58" i="106"/>
  <c r="AD58" i="106"/>
  <c r="AD239" i="106" s="1"/>
  <c r="AE58" i="106"/>
  <c r="Z58" i="106"/>
  <c r="Z239" i="106" s="1"/>
  <c r="AA58" i="106"/>
  <c r="N58" i="106"/>
  <c r="N239" i="106" s="1"/>
  <c r="O58" i="106"/>
  <c r="EM239" i="106"/>
  <c r="EI204" i="106"/>
  <c r="AL239" i="106"/>
  <c r="AF239" i="106"/>
  <c r="AI239" i="106" s="1"/>
  <c r="AB239" i="106"/>
  <c r="AE239" i="106" s="1"/>
  <c r="X239" i="106"/>
  <c r="AA239" i="106" s="1"/>
  <c r="EL58" i="106"/>
  <c r="L239" i="106"/>
  <c r="O239" i="106" s="1"/>
  <c r="EI231" i="106"/>
  <c r="EI202" i="106"/>
  <c r="BH263" i="106"/>
  <c r="BK239" i="106"/>
  <c r="EI205" i="106"/>
  <c r="EI235" i="106"/>
  <c r="EI203" i="106"/>
  <c r="C51" i="107" l="1"/>
  <c r="H51" i="107" s="1"/>
  <c r="F14" i="107"/>
  <c r="EI58" i="106"/>
  <c r="EF239" i="106"/>
  <c r="E48" i="107" l="1"/>
  <c r="F48" i="107"/>
  <c r="E51" i="107" l="1"/>
  <c r="F51" i="107"/>
  <c r="CU236" i="106" l="1"/>
  <c r="CT236" i="106"/>
  <c r="EL236" i="106"/>
  <c r="CT239" i="106"/>
  <c r="CS239" i="106"/>
  <c r="CU239" i="106" s="1"/>
  <c r="EI236" i="106" l="1"/>
  <c r="EG239" i="106"/>
  <c r="EI239" i="106" s="1"/>
  <c r="EH239" i="106" l="1"/>
  <c r="EL239" i="106"/>
</calcChain>
</file>

<file path=xl/comments1.xml><?xml version="1.0" encoding="utf-8"?>
<comments xmlns="http://schemas.openxmlformats.org/spreadsheetml/2006/main">
  <authors>
    <author>Автор</author>
  </authors>
  <commentList>
    <comment ref="I5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Лютий то покрівлі
</t>
        </r>
      </text>
    </comment>
    <comment ref="BG1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акт за грудень 2023
</t>
        </r>
      </text>
    </comment>
    <comment ref="BB1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акт за березень
 2023
</t>
        </r>
      </text>
    </comment>
    <comment ref="DE2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перенесено  на тп з гвп
</t>
        </r>
      </text>
    </comment>
    <comment ref="DJ2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актті було пр гвп.
Гвп не має
</t>
        </r>
      </text>
    </comment>
  </commentList>
</comments>
</file>

<file path=xl/sharedStrings.xml><?xml version="1.0" encoding="utf-8"?>
<sst xmlns="http://schemas.openxmlformats.org/spreadsheetml/2006/main" count="1437" uniqueCount="789">
  <si>
    <t>Комунальне підприємство "ЖЕК-10" Чернігівської міської ради</t>
  </si>
  <si>
    <t>Показники</t>
  </si>
  <si>
    <t>Поверх</t>
  </si>
  <si>
    <t>Під"їзд</t>
  </si>
  <si>
    <t>Заг площа житл та нежитл прим., м2</t>
  </si>
  <si>
    <t>Адреса будинку</t>
  </si>
  <si>
    <t>Нараховано згідно тарифу, грн</t>
  </si>
  <si>
    <t>Фактично виконано, грн</t>
  </si>
  <si>
    <t>Різниця</t>
  </si>
  <si>
    <t>БОРЩОВА 2</t>
  </si>
  <si>
    <t>БОРЩОВА 4</t>
  </si>
  <si>
    <t>БОРЩОВА 4а</t>
  </si>
  <si>
    <t>БОРЩОВА 5</t>
  </si>
  <si>
    <t>БОРЩОВА 6а</t>
  </si>
  <si>
    <t>ВЕРЬОВКИ 12</t>
  </si>
  <si>
    <t>ВСIХСВЯТСЬКА 10а</t>
  </si>
  <si>
    <t>ВСIХСВЯТСЬКА 12</t>
  </si>
  <si>
    <t>ВСIХСВЯТСЬКА 12а</t>
  </si>
  <si>
    <t>ВСIХСВЯТСЬКА 16а</t>
  </si>
  <si>
    <t>ВСIХСВЯТСЬКА 18</t>
  </si>
  <si>
    <t>ВСIХСВЯТСЬКА 18б</t>
  </si>
  <si>
    <t>ВСIХСВЯТСЬКА 6</t>
  </si>
  <si>
    <t>ВСIХСВЯТСЬКА 6а</t>
  </si>
  <si>
    <t>ВСIХСВЯТСЬКА 8</t>
  </si>
  <si>
    <t>ГЕНЕРАЛА ПУХОВА 107</t>
  </si>
  <si>
    <t>ГЕНЕРАЛА ПУХОВА 109 к1</t>
  </si>
  <si>
    <t>ГЕНЕРАЛА ПУХОВА 109 к2</t>
  </si>
  <si>
    <t>ГЕНЕРАЛА ПУХОВА 109 к3</t>
  </si>
  <si>
    <t>ГЕНЕРАЛА ПУХОВА 111 к1</t>
  </si>
  <si>
    <t>ГЕНЕРАЛА ПУХОВА 115а</t>
  </si>
  <si>
    <t>ГЕНЕРАЛА ПУХОВА 117</t>
  </si>
  <si>
    <t>ГЕНЕРАЛА ПУХОВА 119</t>
  </si>
  <si>
    <t>ГЕНЕРАЛА ПУХОВА 121</t>
  </si>
  <si>
    <t>ГЕНЕРАЛА ПУХОВА 129 к1</t>
  </si>
  <si>
    <t>ГЕНЕРАЛА ПУХОВА 129 к2</t>
  </si>
  <si>
    <t>ГЕНЕРАЛА ПУХОВА 129 к3</t>
  </si>
  <si>
    <t>ГЕНЕРАЛА ПУХОВА 130</t>
  </si>
  <si>
    <t>ГЕНЕРАЛА ПУХОВА 131 к1</t>
  </si>
  <si>
    <t>ГЕНЕРАЛА ПУХОВА 131 к2</t>
  </si>
  <si>
    <t>ГЕНЕРАЛА ПУХОВА 131 к3</t>
  </si>
  <si>
    <t>ГЕНЕРАЛА ПУХОВА 132</t>
  </si>
  <si>
    <t>ГЕНЕРАЛА ПУХОВА 133</t>
  </si>
  <si>
    <t>ГЕНЕРАЛА ПУХОВА 136</t>
  </si>
  <si>
    <t>ГЕНЕРАЛА ПУХОВА 138</t>
  </si>
  <si>
    <t>ГЕНЕРАЛА ПУХОВА 140</t>
  </si>
  <si>
    <t>ГЕНЕРАЛА ПУХОВА 142</t>
  </si>
  <si>
    <t>ГЕНЕРАЛА ПУХОВА 148</t>
  </si>
  <si>
    <t>ГЕНЕРАЛА ПУХОВА 150</t>
  </si>
  <si>
    <t>ГЕНЕРАЛА ПУХОВА 152</t>
  </si>
  <si>
    <t>ГЕНЕРАЛА ПУХОВА 154</t>
  </si>
  <si>
    <t>ГЕНЕРАЛА ПУХОВА 45</t>
  </si>
  <si>
    <t>ГЕНЕРАЛА ПУХОВА 51</t>
  </si>
  <si>
    <t>ДОЦЕНКА 1</t>
  </si>
  <si>
    <t>ДОЦЕНКА 10</t>
  </si>
  <si>
    <t>ДОЦЕНКА 11</t>
  </si>
  <si>
    <t>ДОЦЕНКА 12</t>
  </si>
  <si>
    <t>ДОЦЕНКА 14</t>
  </si>
  <si>
    <t>ДОЦЕНКА 15</t>
  </si>
  <si>
    <t>ДОЦЕНКА 16</t>
  </si>
  <si>
    <t>ДОЦЕНКА 17а</t>
  </si>
  <si>
    <t>ДОЦЕНКА 17б</t>
  </si>
  <si>
    <t>ДОЦЕНКА 17в</t>
  </si>
  <si>
    <t>ДОЦЕНКА 17г</t>
  </si>
  <si>
    <t>ДОЦЕНКА 2</t>
  </si>
  <si>
    <t>ДОЦЕНКА 21</t>
  </si>
  <si>
    <t>ДОЦЕНКА 25в</t>
  </si>
  <si>
    <t>ДОЦЕНКА 26а</t>
  </si>
  <si>
    <t>ДОЦЕНКА 27</t>
  </si>
  <si>
    <t>ДОЦЕНКА 3</t>
  </si>
  <si>
    <t>ДОЦЕНКА 30</t>
  </si>
  <si>
    <t>ДОЦЕНКА 32</t>
  </si>
  <si>
    <t>ДОЦЕНКА 3а</t>
  </si>
  <si>
    <t>ДОЦЕНКА 4</t>
  </si>
  <si>
    <t>ДОЦЕНКА 4а</t>
  </si>
  <si>
    <t>ДОЦЕНКА 4б</t>
  </si>
  <si>
    <t>ДОЦЕНКА 5</t>
  </si>
  <si>
    <t>ДОЦЕНКА 5а</t>
  </si>
  <si>
    <t>ДОЦЕНКА 7</t>
  </si>
  <si>
    <t>ДОЦЕНКА 7а</t>
  </si>
  <si>
    <t>ДОЦЕНКА 7в</t>
  </si>
  <si>
    <t>ДОЦЕНКА 8а</t>
  </si>
  <si>
    <t>ЗАХИСНИКIВ УКРАЇНИ 1</t>
  </si>
  <si>
    <t>ЗАХИСНИКIВ УКРАЇНИ 10</t>
  </si>
  <si>
    <t>ЗАХИСНИКIВ УКРАЇНИ 10а</t>
  </si>
  <si>
    <t>ЗАХИСНИКIВ УКРАЇНИ 11а</t>
  </si>
  <si>
    <t>ЗАХИСНИКIВ УКРАЇНИ 11б</t>
  </si>
  <si>
    <t>ЗАХИСНИКIВ УКРАЇНИ 12</t>
  </si>
  <si>
    <t>ЗАХИСНИКIВ УКРАЇНИ 12а</t>
  </si>
  <si>
    <t>ЗАХИСНИКIВ УКРАЇНИ 12б</t>
  </si>
  <si>
    <t>ЗАХИСНИКIВ УКРАЇНИ 13</t>
  </si>
  <si>
    <t>ЗАХИСНИКIВ УКРАЇНИ 13а</t>
  </si>
  <si>
    <t>ЗАХИСНИКIВ УКРАЇНИ 13б</t>
  </si>
  <si>
    <t>ЗАХИСНИКIВ УКРАЇНИ 14</t>
  </si>
  <si>
    <t>ЗАХИСНИКIВ УКРАЇНИ 14б</t>
  </si>
  <si>
    <t>ЗАХИСНИКIВ УКРАЇНИ 16</t>
  </si>
  <si>
    <t>ЗАХИСНИКIВ УКРАЇНИ 17</t>
  </si>
  <si>
    <t>ЗАХИСНИКIВ УКРАЇНИ 3</t>
  </si>
  <si>
    <t>ЗАХИСНИКIВ УКРАЇНИ 3а</t>
  </si>
  <si>
    <t>ЗАХИСНИКIВ УКРАЇНИ 5</t>
  </si>
  <si>
    <t>ЗАХИСНИКIВ УКРАЇНИ 6</t>
  </si>
  <si>
    <t>ЗАХИСНИКIВ УКРАЇНИ 7</t>
  </si>
  <si>
    <t>ЗАХИСНИКIВ УКРАЇНИ 8</t>
  </si>
  <si>
    <t>ЗАХИСНИКIВ УКРАЇНИ 9а</t>
  </si>
  <si>
    <t>КIЛЬЦЕВА 20</t>
  </si>
  <si>
    <t>КЛЕНОВА 12а</t>
  </si>
  <si>
    <t>КЛЕНОВА 18</t>
  </si>
  <si>
    <t>КЛЕНОВА 32</t>
  </si>
  <si>
    <t>КОРОЛЬОВА 10</t>
  </si>
  <si>
    <t>КОРОЛЬОВА 10а</t>
  </si>
  <si>
    <t>КОРОЛЬОВА 10б</t>
  </si>
  <si>
    <t>КОРОЛЬОВА 10в</t>
  </si>
  <si>
    <t>КОРОЛЬОВА 11</t>
  </si>
  <si>
    <t>КОРОЛЬОВА 12</t>
  </si>
  <si>
    <t>КОРОЛЬОВА 13</t>
  </si>
  <si>
    <t>КОРОЛЬОВА 14</t>
  </si>
  <si>
    <t>КОРОЛЬОВА 14а</t>
  </si>
  <si>
    <t>КОРОЛЬОВА 15</t>
  </si>
  <si>
    <t>КОРОЛЬОВА 16</t>
  </si>
  <si>
    <t>КОРОЛЬОВА 17</t>
  </si>
  <si>
    <t>КОРОЛЬОВА 18</t>
  </si>
  <si>
    <t>КОРОЛЬОВА 18а</t>
  </si>
  <si>
    <t>КОРОЛЬОВА 19</t>
  </si>
  <si>
    <t>КОРОЛЬОВА 21</t>
  </si>
  <si>
    <t>КОРОЛЬОВА 4</t>
  </si>
  <si>
    <t>КОРОЛЬОВА 4а</t>
  </si>
  <si>
    <t>КОРОЛЬОВА 8</t>
  </si>
  <si>
    <t>КОРОЛЬОВА 9</t>
  </si>
  <si>
    <t>КОСМОНАВТIВ 1</t>
  </si>
  <si>
    <t>КОСМОНАВТIВ 10</t>
  </si>
  <si>
    <t>КОСМОНАВТIВ 10а</t>
  </si>
  <si>
    <t>КОСМОНАВТIВ 12</t>
  </si>
  <si>
    <t>КОСМОНАВТIВ 1а</t>
  </si>
  <si>
    <t>КОСМОНАВТIВ 2</t>
  </si>
  <si>
    <t>КОСМОНАВТIВ 20</t>
  </si>
  <si>
    <t>КОСМОНАВТIВ 22</t>
  </si>
  <si>
    <t>КОСМОНАВТIВ 24</t>
  </si>
  <si>
    <t>КОСМОНАВТIВ 26</t>
  </si>
  <si>
    <t>КОСМОНАВТIВ 3</t>
  </si>
  <si>
    <t>КОСМОНАВТIВ 4</t>
  </si>
  <si>
    <t>КОСМОНАВТIВ 4а</t>
  </si>
  <si>
    <t>КОСМОНАВТIВ 5</t>
  </si>
  <si>
    <t>КОСМОНАВТIВ 5а</t>
  </si>
  <si>
    <t>КОСМОНАВТIВ 6</t>
  </si>
  <si>
    <t>КОСМОНАВТIВ 8</t>
  </si>
  <si>
    <t>МАКСИМА БЕРЕЗОВСЬКОГО 1</t>
  </si>
  <si>
    <t>МАКСИМА БЕРЕЗОВСЬКОГО 2</t>
  </si>
  <si>
    <t>МАЛИНОВСЬКОГО 38</t>
  </si>
  <si>
    <t>МАЛИНОВСЬКОГО 39</t>
  </si>
  <si>
    <t>МАЛИНОВСЬКОГО 41</t>
  </si>
  <si>
    <t>МАЛИНОВСЬКОГО 55</t>
  </si>
  <si>
    <t>МАЛИНОВСЬКОГО 57</t>
  </si>
  <si>
    <t>МАРЕСЬЄВА 1</t>
  </si>
  <si>
    <t>МАРЕСЬЄВА 4</t>
  </si>
  <si>
    <t>ПЕТРА СМОЛIЧЕВА 12</t>
  </si>
  <si>
    <t>ШЕВЧЕНКА 101</t>
  </si>
  <si>
    <t>ШЕВЧЕНКА 248а</t>
  </si>
  <si>
    <t>РАЗОМ</t>
  </si>
  <si>
    <t>Начальник ПЕВ</t>
  </si>
  <si>
    <t>Всього, грн</t>
  </si>
  <si>
    <t>в т.ч. поточний ремонт, грн</t>
  </si>
  <si>
    <t>Винагорода управителю Нараховано</t>
  </si>
  <si>
    <t>Винагорода управителю Виконано</t>
  </si>
  <si>
    <t>НАЧАЛЬНИК КП ЖЕК - 10</t>
  </si>
  <si>
    <t>ІГОР ЛУЩАЙ</t>
  </si>
  <si>
    <t>НАЧАЛЬНИК ПЕВ</t>
  </si>
  <si>
    <t>ВАЛЕНТИНА РУДЕНОК</t>
  </si>
  <si>
    <t>вик. Олена Чернявська</t>
  </si>
  <si>
    <t>КОРОЛЬОВА 2</t>
  </si>
  <si>
    <t xml:space="preserve"> - перев</t>
  </si>
  <si>
    <t xml:space="preserve"> + недовик</t>
  </si>
  <si>
    <t>1.1.1. Технічне обслуговування ВБС                           ХОЛОДНОГО ВОДОПОСТАЧАННЯ</t>
  </si>
  <si>
    <t>1.1.2 Технічне обслуговування ВБС  ВОДОВІДВЕДЕННЯ</t>
  </si>
  <si>
    <t>1.1.3  Технічне обслуговування ВБС ТЕПЛОПОСТАЧАННЯ</t>
  </si>
  <si>
    <t>1.1.4  Технічне обслуговування ВБС                         ГАРЯЧОГО  ВОДОПОСТАЧАННЯ</t>
  </si>
  <si>
    <t>1.1.5 Технічне обслуговування ВБС                                          ЗЛИВОВОЇ  КАНАЛІЗАЦІЇ</t>
  </si>
  <si>
    <t>1.1.6 Технічне обслуговування ВБС ЕЛЕКТРОПОСТАЧАННЯ</t>
  </si>
  <si>
    <t>1.1.7 Технічне обслуговування ВБС                    ГАЗОПОСТАЧАННЯ</t>
  </si>
  <si>
    <t>1.1.8 Аварійне обслуговування</t>
  </si>
  <si>
    <t>1.2. Технiчне обслуговування лiфтiв</t>
  </si>
  <si>
    <t>1.3. Обслуговування систем диспетчеризацiї</t>
  </si>
  <si>
    <t>1.4  Обслуговування димових та вентиляцiйних каналiв</t>
  </si>
  <si>
    <t>1.5 Технічне обслуговування систем ППА та димовидалення                ( У разі їх наявності)</t>
  </si>
  <si>
    <t xml:space="preserve">1.6  Поточний ремонт конструктивних елементів </t>
  </si>
  <si>
    <t>1.7.1 Поточний ремонт ВБС                                                             ХОЛОДНОГО  ВОДОПОСТАЧАННЯ</t>
  </si>
  <si>
    <t>1.7.2 Поточний ремонт ВБС                                                             ВОДОВІДВЕДЕННЯ</t>
  </si>
  <si>
    <t>1.7.3 Поточний ремонт ВБС                                                             ТЕПЛОПОСТАЧАННЯ</t>
  </si>
  <si>
    <t>1.7.4 Поточний ремонт ВБС                                                             ГАРЯЧОГО ВОДОПОСТАЧАННЯ</t>
  </si>
  <si>
    <t>1.7.5 Поточний ремонт ВБС                                                             ЗЛИВОВОЇ  КАНАЛІЗАЦІЇ</t>
  </si>
  <si>
    <t>1.7.6 Поточний ремонт ВБС                                                     ЕЛЕКТРОПОСТАЧАННЯ</t>
  </si>
  <si>
    <t>1.7.7 Поточний ремонт ВБС                                                     ГАЗОПОСТАЧАННЯ</t>
  </si>
  <si>
    <t>1.8 Поточний ремонт систем ППА та димовидалення                ( У разі їх наявності)</t>
  </si>
  <si>
    <t>1.9  Прибирання прибудинкової територiї</t>
  </si>
  <si>
    <t>1.11  Прибирання i вивезення снiгу, посипання частини прибудинкової території, призначеної для проходу та проїзду, протиожеледними сумішами</t>
  </si>
  <si>
    <t>1.12  Дератизацiя</t>
  </si>
  <si>
    <t>1.13. Дезинсекцiя</t>
  </si>
  <si>
    <t>1.14.1  Освiтлення мiсць загального користування і підвалів та пiдкачування води</t>
  </si>
  <si>
    <t>1.14.2.Живлення лiфтiв</t>
  </si>
  <si>
    <t>віхилення: + недовик,                - перевик</t>
  </si>
  <si>
    <t>% виконання</t>
  </si>
  <si>
    <t>віхилення:                  + недовик,                - перевик</t>
  </si>
  <si>
    <t>НАРАУВАННЯ за ЛИСТОПАД</t>
  </si>
  <si>
    <t>БОРГ на 01.12.2019</t>
  </si>
  <si>
    <t>Просрочена понад місяць заборгованість</t>
  </si>
  <si>
    <t>К-ть місяців просроченої заборгов</t>
  </si>
  <si>
    <t>№ 4/159</t>
  </si>
  <si>
    <t>№ 4/160</t>
  </si>
  <si>
    <t>№ 4/161</t>
  </si>
  <si>
    <t>№ 4/162</t>
  </si>
  <si>
    <t>№ 4/226</t>
  </si>
  <si>
    <t>№ 4/163</t>
  </si>
  <si>
    <t>№ 4/164</t>
  </si>
  <si>
    <t>№ 4/165</t>
  </si>
  <si>
    <t>№ 4/4</t>
  </si>
  <si>
    <t>№ 4/166</t>
  </si>
  <si>
    <t>№ 4/167</t>
  </si>
  <si>
    <t>№ 4/168</t>
  </si>
  <si>
    <t>№ 4/169</t>
  </si>
  <si>
    <t>№ 4/5</t>
  </si>
  <si>
    <t>№ 4/6</t>
  </si>
  <si>
    <t>№ 4/7</t>
  </si>
  <si>
    <t>№ 4/8</t>
  </si>
  <si>
    <t>№ 4/9</t>
  </si>
  <si>
    <t>№ 4/1</t>
  </si>
  <si>
    <t>№ 4/155</t>
  </si>
  <si>
    <t>№ 4/40</t>
  </si>
  <si>
    <t>№ 4/41</t>
  </si>
  <si>
    <t>№ 4/42</t>
  </si>
  <si>
    <t>№ 4/43</t>
  </si>
  <si>
    <t>№ 4/171</t>
  </si>
  <si>
    <t>№ 4/45</t>
  </si>
  <si>
    <t>№ 4/172</t>
  </si>
  <si>
    <t>№ 4/46</t>
  </si>
  <si>
    <t>№ 4/173</t>
  </si>
  <si>
    <t>№ 4/47</t>
  </si>
  <si>
    <t>№ 4/48</t>
  </si>
  <si>
    <t>№ 4/49</t>
  </si>
  <si>
    <t>№ 4/50</t>
  </si>
  <si>
    <t>№ 4/231</t>
  </si>
  <si>
    <t>№ 4/174</t>
  </si>
  <si>
    <t>№ 4/175</t>
  </si>
  <si>
    <t>№ 4/176</t>
  </si>
  <si>
    <t>№ 4/177</t>
  </si>
  <si>
    <t>№ 4/178</t>
  </si>
  <si>
    <t>№ 4/179</t>
  </si>
  <si>
    <t>№ 4/180</t>
  </si>
  <si>
    <t>№ 4/181</t>
  </si>
  <si>
    <t>№ 4/182</t>
  </si>
  <si>
    <t>№ 4/183</t>
  </si>
  <si>
    <t>№ 4/184</t>
  </si>
  <si>
    <t>№ 4/185</t>
  </si>
  <si>
    <t>№ 4/232</t>
  </si>
  <si>
    <t>№ 4/233</t>
  </si>
  <si>
    <t>№ 4/186</t>
  </si>
  <si>
    <t>№ 4/51</t>
  </si>
  <si>
    <t>№ 4/52</t>
  </si>
  <si>
    <t>№ 4/53</t>
  </si>
  <si>
    <t>№ 4/54</t>
  </si>
  <si>
    <t>№ 4/187</t>
  </si>
  <si>
    <t>№ 4/188</t>
  </si>
  <si>
    <t>№ 4/189</t>
  </si>
  <si>
    <t>№ 4/190</t>
  </si>
  <si>
    <t>№ 4/191</t>
  </si>
  <si>
    <t>№ 4/55</t>
  </si>
  <si>
    <t>№ 4/56</t>
  </si>
  <si>
    <t>№ 4/195</t>
  </si>
  <si>
    <t>№ 4/57</t>
  </si>
  <si>
    <t>№ 4/58</t>
  </si>
  <si>
    <t>№ 4/59</t>
  </si>
  <si>
    <t>№ 4/60</t>
  </si>
  <si>
    <t>№ 4/196</t>
  </si>
  <si>
    <t>№ 4/62</t>
  </si>
  <si>
    <t>№ 4/63</t>
  </si>
  <si>
    <t>№ 4/64</t>
  </si>
  <si>
    <t>№ 4/65</t>
  </si>
  <si>
    <t>№ 4/66</t>
  </si>
  <si>
    <t>№ 4/67</t>
  </si>
  <si>
    <t>№ 4/197</t>
  </si>
  <si>
    <t>№ 4/68</t>
  </si>
  <si>
    <t>№ 4/69</t>
  </si>
  <si>
    <t>№ 4/70</t>
  </si>
  <si>
    <t>№ 4/156</t>
  </si>
  <si>
    <t>№ 4/71</t>
  </si>
  <si>
    <t>№ 4/157</t>
  </si>
  <si>
    <t>№ 4/158</t>
  </si>
  <si>
    <t>№ 4/198</t>
  </si>
  <si>
    <t>№ 4/199</t>
  </si>
  <si>
    <t>№ 4/200</t>
  </si>
  <si>
    <t>№ 4/201</t>
  </si>
  <si>
    <t>№ 4/202</t>
  </si>
  <si>
    <t>№ 4/227</t>
  </si>
  <si>
    <t>№ 4/72</t>
  </si>
  <si>
    <t>№ 4/73</t>
  </si>
  <si>
    <t>№ 4/74</t>
  </si>
  <si>
    <t>№ 4/203</t>
  </si>
  <si>
    <t>№ 4/204</t>
  </si>
  <si>
    <t>№ 4/75</t>
  </si>
  <si>
    <t>№ 4/76</t>
  </si>
  <si>
    <t>№ 4/77</t>
  </si>
  <si>
    <t>№ 4/78</t>
  </si>
  <si>
    <t>№ 4/79</t>
  </si>
  <si>
    <t>№ 4/80</t>
  </si>
  <si>
    <t>№ 4/81</t>
  </si>
  <si>
    <t>№ 4/82</t>
  </si>
  <si>
    <t>№ 4/205</t>
  </si>
  <si>
    <t>№ 4/206</t>
  </si>
  <si>
    <t>№ 4/83</t>
  </si>
  <si>
    <t>№ 4/207</t>
  </si>
  <si>
    <t>№ 4/208</t>
  </si>
  <si>
    <t>№ 4/84</t>
  </si>
  <si>
    <t>№ 4/85</t>
  </si>
  <si>
    <t>№ 4/86</t>
  </si>
  <si>
    <t>№ 4/87</t>
  </si>
  <si>
    <t>№ 4/88</t>
  </si>
  <si>
    <t>№ 4/89</t>
  </si>
  <si>
    <t>№ 4/90</t>
  </si>
  <si>
    <t>№ 4/91</t>
  </si>
  <si>
    <t>№ 4/92</t>
  </si>
  <si>
    <t>№ 4/93</t>
  </si>
  <si>
    <t>№ 4/209</t>
  </si>
  <si>
    <t>№ 4/94</t>
  </si>
  <si>
    <t>№ 4/95</t>
  </si>
  <si>
    <t>№ 4/96</t>
  </si>
  <si>
    <t>№ 4/97</t>
  </si>
  <si>
    <t>№ 4/98</t>
  </si>
  <si>
    <t>№ 4/99</t>
  </si>
  <si>
    <t>№ 4/100</t>
  </si>
  <si>
    <t>№ 4/101</t>
  </si>
  <si>
    <t>№ 4/102</t>
  </si>
  <si>
    <t>№ 4/103</t>
  </si>
  <si>
    <t>№ 4/104</t>
  </si>
  <si>
    <t>№ 4/105</t>
  </si>
  <si>
    <t>№ 4/106</t>
  </si>
  <si>
    <t>№ 4/107</t>
  </si>
  <si>
    <t>№ 4/108</t>
  </si>
  <si>
    <t>№ 4/210</t>
  </si>
  <si>
    <t>№ 4/211</t>
  </si>
  <si>
    <t>№ 4/109</t>
  </si>
  <si>
    <t>№ 4/110</t>
  </si>
  <si>
    <t>№ 4/111</t>
  </si>
  <si>
    <t>№ 4/112</t>
  </si>
  <si>
    <t>№ 4/113</t>
  </si>
  <si>
    <t>№ 4/114</t>
  </si>
  <si>
    <t>№ 4/212</t>
  </si>
  <si>
    <t>№ 4/213</t>
  </si>
  <si>
    <t>№ 4/10</t>
  </si>
  <si>
    <t>№ 4/11</t>
  </si>
  <si>
    <t>№ 4/2</t>
  </si>
  <si>
    <t>№ 4/12</t>
  </si>
  <si>
    <t>№ 4/13</t>
  </si>
  <si>
    <t>№ 4/30</t>
  </si>
  <si>
    <t>№ 4/31</t>
  </si>
  <si>
    <t>№ 4/14</t>
  </si>
  <si>
    <t>№ 4/32</t>
  </si>
  <si>
    <t>№ 4/15</t>
  </si>
  <si>
    <t>№ 4/16</t>
  </si>
  <si>
    <t>№ 4/38</t>
  </si>
  <si>
    <t>№ 4/17</t>
  </si>
  <si>
    <t>№ 4/33</t>
  </si>
  <si>
    <t>№ 4/18</t>
  </si>
  <si>
    <t>№ 4/34</t>
  </si>
  <si>
    <t>№ 4/35</t>
  </si>
  <si>
    <t>№ 4/19</t>
  </si>
  <si>
    <t>№ 4/20</t>
  </si>
  <si>
    <t>№ 4/21</t>
  </si>
  <si>
    <t>№ 4/36</t>
  </si>
  <si>
    <t>№ 4/22</t>
  </si>
  <si>
    <t>№ 4/23</t>
  </si>
  <si>
    <t>№ 4/115</t>
  </si>
  <si>
    <t>№ 4/116</t>
  </si>
  <si>
    <t>№ 4/117</t>
  </si>
  <si>
    <t>№ 4/118</t>
  </si>
  <si>
    <t>№ 4/119</t>
  </si>
  <si>
    <t>№ 4/120</t>
  </si>
  <si>
    <t>№ 4/121</t>
  </si>
  <si>
    <t>№ 4/122</t>
  </si>
  <si>
    <t>№ 4/214</t>
  </si>
  <si>
    <t>№ 4/215</t>
  </si>
  <si>
    <t>№ 4/123</t>
  </si>
  <si>
    <t>№ 4/124</t>
  </si>
  <si>
    <t>№ 4/125</t>
  </si>
  <si>
    <t>№ 4/126</t>
  </si>
  <si>
    <t>№ 4/127</t>
  </si>
  <si>
    <t>№ 4/128</t>
  </si>
  <si>
    <t>№ 4/129</t>
  </si>
  <si>
    <t>№ 4/130</t>
  </si>
  <si>
    <t>№ 4/37</t>
  </si>
  <si>
    <t>№ 4/24</t>
  </si>
  <si>
    <t>№ 4/131</t>
  </si>
  <si>
    <t>№ 4/132</t>
  </si>
  <si>
    <t>№ 4/25</t>
  </si>
  <si>
    <t>№ 4/26</t>
  </si>
  <si>
    <t>№ 4/27</t>
  </si>
  <si>
    <t>№ 4/28</t>
  </si>
  <si>
    <t>№ 4/3</t>
  </si>
  <si>
    <t>№ 4/216</t>
  </si>
  <si>
    <t>№ 4/133</t>
  </si>
  <si>
    <t>№ 4/134</t>
  </si>
  <si>
    <t>№ 4/135</t>
  </si>
  <si>
    <t>№ 4/217</t>
  </si>
  <si>
    <t>№ 4/218</t>
  </si>
  <si>
    <t>№ 4/136</t>
  </si>
  <si>
    <t>№ 4/137</t>
  </si>
  <si>
    <t>№ 4/138</t>
  </si>
  <si>
    <t>№ 4/139</t>
  </si>
  <si>
    <t>№ 4/140</t>
  </si>
  <si>
    <t>№ 4/141</t>
  </si>
  <si>
    <t>№ 4/142</t>
  </si>
  <si>
    <t>№ 4/234</t>
  </si>
  <si>
    <t>№ 4/219</t>
  </si>
  <si>
    <t>№ 4/143</t>
  </si>
  <si>
    <t>№ 4/144</t>
  </si>
  <si>
    <t>№ 4/145</t>
  </si>
  <si>
    <t>№ 4/146</t>
  </si>
  <si>
    <t>№ 4/147</t>
  </si>
  <si>
    <t>№ 4/220</t>
  </si>
  <si>
    <t>№ 4/148</t>
  </si>
  <si>
    <t>№ 4/149</t>
  </si>
  <si>
    <t>№ 4/150</t>
  </si>
  <si>
    <t>№ 4/151</t>
  </si>
  <si>
    <t>№ 4/221</t>
  </si>
  <si>
    <t>№ 4/152</t>
  </si>
  <si>
    <t>№ 4/153</t>
  </si>
  <si>
    <t>№ 4/222</t>
  </si>
  <si>
    <t>№ 4/223</t>
  </si>
  <si>
    <t>№ 4/154</t>
  </si>
  <si>
    <t>№ 4/224</t>
  </si>
  <si>
    <t>№ 4/228</t>
  </si>
  <si>
    <t>№ 4/229</t>
  </si>
  <si>
    <t>№ 4/230</t>
  </si>
  <si>
    <t>№ 4/29</t>
  </si>
  <si>
    <t>№ 4/225</t>
  </si>
  <si>
    <t xml:space="preserve">Договір </t>
  </si>
  <si>
    <t>пн</t>
  </si>
  <si>
    <t>Витрати, грн ( з ПДВ)</t>
  </si>
  <si>
    <t>плановий кошторис</t>
  </si>
  <si>
    <t>ФАКТ</t>
  </si>
  <si>
    <t>віхилення:                      + недовик,                - перевик</t>
  </si>
  <si>
    <t>% виконання кошторису</t>
  </si>
  <si>
    <t>Загальна площа, м2</t>
  </si>
  <si>
    <t>1.</t>
  </si>
  <si>
    <t>Обов'язковий перелік робіт (послуг)</t>
  </si>
  <si>
    <t>1.1.</t>
  </si>
  <si>
    <t>Технічне обслуговування внутрішньобудинкових систем</t>
  </si>
  <si>
    <t>1.1.1.</t>
  </si>
  <si>
    <t xml:space="preserve">водопостачання </t>
  </si>
  <si>
    <t>1.1.2.</t>
  </si>
  <si>
    <t>водовідведення</t>
  </si>
  <si>
    <t>1.1.3.</t>
  </si>
  <si>
    <t>теплопостачання</t>
  </si>
  <si>
    <t>1.1.4.</t>
  </si>
  <si>
    <t>гарячого водопостачання</t>
  </si>
  <si>
    <t>1.1.5.</t>
  </si>
  <si>
    <t>зливової каналізації</t>
  </si>
  <si>
    <t>1.1.6.</t>
  </si>
  <si>
    <t>електропостачання</t>
  </si>
  <si>
    <t>1.1.7.</t>
  </si>
  <si>
    <t>газопостачання</t>
  </si>
  <si>
    <t>1.1.8.</t>
  </si>
  <si>
    <t>аварійне обслуговування</t>
  </si>
  <si>
    <t>1.2.</t>
  </si>
  <si>
    <t>Технічне обслуговування ліфтів</t>
  </si>
  <si>
    <t>1.3.</t>
  </si>
  <si>
    <t>Обслуговування систем диспетчеризації</t>
  </si>
  <si>
    <t>1.4.</t>
  </si>
  <si>
    <t>Обслуговування димових та вентиляційних каналів</t>
  </si>
  <si>
    <t>1.5.</t>
  </si>
  <si>
    <t>Технічне обслуговування систем ППА та димовидалення (у разі їх наявності)</t>
  </si>
  <si>
    <t>1.6.</t>
  </si>
  <si>
    <t>1.7.</t>
  </si>
  <si>
    <t>Поточний ремонт внутрішньобудинкових систем</t>
  </si>
  <si>
    <t>1.7.1.</t>
  </si>
  <si>
    <t>1.7.2.</t>
  </si>
  <si>
    <t>1.7.3.</t>
  </si>
  <si>
    <t>1.7.4.</t>
  </si>
  <si>
    <t>1.7.5.</t>
  </si>
  <si>
    <t>1.7.6.</t>
  </si>
  <si>
    <t>1.7.7.</t>
  </si>
  <si>
    <t>1.8.</t>
  </si>
  <si>
    <t>Поточний ремонт систем ППА та димовидалення (у разі їх наявності)</t>
  </si>
  <si>
    <t>1.9.</t>
  </si>
  <si>
    <t>Прибирання прибудинкової території</t>
  </si>
  <si>
    <t>1.10.</t>
  </si>
  <si>
    <t>1.11.</t>
  </si>
  <si>
    <t>Прибирання та вивезення снігу, посипання частини прибудинкової території, призначеної для проходу та проїзду, протиожеледними сумішами</t>
  </si>
  <si>
    <t>1.12.</t>
  </si>
  <si>
    <t>12. Дератизація</t>
  </si>
  <si>
    <t>1.13.</t>
  </si>
  <si>
    <t>13. Дезінсекція</t>
  </si>
  <si>
    <t>1.14.</t>
  </si>
  <si>
    <t>14. Придбання електричної енергії для освітлення місць загального користуванння, живлення ліфтів та забезпечення функціонування іншого спільного майна багатоквартирного будинку</t>
  </si>
  <si>
    <t>для освітлення місць загального користування</t>
  </si>
  <si>
    <t>для живлення ліфтів</t>
  </si>
  <si>
    <t>2.</t>
  </si>
  <si>
    <t>Загальна сума витрат (з урахуванням ПДВ)</t>
  </si>
  <si>
    <t>5.</t>
  </si>
  <si>
    <t>6.</t>
  </si>
  <si>
    <t>місяці</t>
  </si>
  <si>
    <t>№ 4/235</t>
  </si>
  <si>
    <t>від  20.02.2019р</t>
  </si>
  <si>
    <r>
      <t>Поточний ремонт конструктивних елементів, технічних пристроїв та елементів зовнішнього упорядження, що розміщені на закріпленій в установленому порядку прибудинковій території</t>
    </r>
    <r>
      <rPr>
        <b/>
        <sz val="10"/>
        <rFont val="Times New Roman"/>
        <family val="1"/>
        <charset val="204"/>
      </rPr>
      <t xml:space="preserve"> (в т.ч спорт., дитячих та інших майданчиків), та іншого спільного майна багатоквартирного будинку*</t>
    </r>
  </si>
  <si>
    <t xml:space="preserve">Винагорода управителю </t>
  </si>
  <si>
    <t>Загальна сума витрат з ПДВ та  винагородою управителю</t>
  </si>
  <si>
    <t>Прострочена заборгованість населення станом на            (без поточних нарахувань)</t>
  </si>
  <si>
    <t>наявність коштів (+);                                           відсутні кошти (-)</t>
  </si>
  <si>
    <t>Адміністрація  КП "ЖЕК-10</t>
  </si>
  <si>
    <t>УВАГА! ВИБРАТИ СВОЮ АДРЕСУ!</t>
  </si>
  <si>
    <t>Звіт про виконання кошторису на послуги з  управління багатоповерховими будинками</t>
  </si>
  <si>
    <t>ШЕВЧЕНКА 246а</t>
  </si>
  <si>
    <t>КОРОЛЬОВА 6</t>
  </si>
  <si>
    <t>1-ї ТАНКОВОЇ БРИГАДИ 10</t>
  </si>
  <si>
    <t>1-ї ТАНКОВОЇ БРИГАДИ 12</t>
  </si>
  <si>
    <t>1-ї ТАНКОВОЇ БРИГАДИ 12а</t>
  </si>
  <si>
    <t>1-ї ТАНКОВОЇ БРИГАДИ 14</t>
  </si>
  <si>
    <t>1-ї ТАНКОВОЇ БРИГАДИ 17</t>
  </si>
  <si>
    <t>1-ї ТАНКОВОЇ БРИГАДИ 18</t>
  </si>
  <si>
    <t>1-ї ТАНКОВОЇ БРИГАДИ 2</t>
  </si>
  <si>
    <t>1-ї ТАНКОВОЇ БРИГАДИ 20</t>
  </si>
  <si>
    <t>1-ї ТАНКОВОЇ БРИГАДИ 21 к1</t>
  </si>
  <si>
    <t>1-ї ТАНКОВОЇ БРИГАДИ 21 к2</t>
  </si>
  <si>
    <t>1-ї ТАНКОВОЇ БРИГАДИ 21 к3</t>
  </si>
  <si>
    <t>1-ї ТАНКОВОЇ БРИГАДИ 22</t>
  </si>
  <si>
    <t>1-ї ТАНКОВОЇ БРИГАДИ 23 к1</t>
  </si>
  <si>
    <t>1-ї ТАНКОВОЇ БРИГАДИ 23 к2</t>
  </si>
  <si>
    <t>1-ї ТАНКОВОЇ БРИГАДИ 23 к3</t>
  </si>
  <si>
    <t>1-ї ТАНКОВОЇ БРИГАДИ 23 к4</t>
  </si>
  <si>
    <t>1-ї ТАНКОВОЇ БРИГАДИ 24</t>
  </si>
  <si>
    <t>1-ї ТАНКОВОЇ БРИГАДИ 25</t>
  </si>
  <si>
    <t>1-ї ТАНКОВОЇ БРИГАДИ 27</t>
  </si>
  <si>
    <t>1-ї ТАНКОВОЇ БРИГАДИ 29 п1</t>
  </si>
  <si>
    <t>1-ї ТАНКОВОЇ БРИГАДИ 29 п2-3</t>
  </si>
  <si>
    <t>1-ї ТАНКОВОЇ БРИГАДИ 30 к1</t>
  </si>
  <si>
    <t>1-ї ТАНКОВОЇ БРИГАДИ 30 к2</t>
  </si>
  <si>
    <t>1-ї ТАНКОВОЇ БРИГАДИ 30 к3</t>
  </si>
  <si>
    <t>1-ї ТАНКОВОЇ БРИГАДИ 37 к1</t>
  </si>
  <si>
    <t>1-ї ТАНКОВОЇ БРИГАДИ 37 к2</t>
  </si>
  <si>
    <t>1-ї ТАНКОВОЇ БРИГАДИ 37 к3</t>
  </si>
  <si>
    <t>1-ї ТАНКОВОЇ БРИГАДИ 37 к4</t>
  </si>
  <si>
    <t>1-ї ТАНКОВОЇ БРИГАДИ 37 к5</t>
  </si>
  <si>
    <t>1-ї ТАНКОВОЇ БРИГАДИ 6</t>
  </si>
  <si>
    <t>1-ї ТАНКОВОЇ БРИГАДИ 8</t>
  </si>
  <si>
    <t>№ договору від 20.02.2019</t>
  </si>
  <si>
    <t>1.1. Прибирання місць загального користування.</t>
  </si>
  <si>
    <t>2. Прибирання прибудинкової територiї</t>
  </si>
  <si>
    <t>4. Технiчне обслуговування лiфтiв</t>
  </si>
  <si>
    <t>5. Обслуговування систем диспетчеризацiї</t>
  </si>
  <si>
    <t>ТО ХВП</t>
  </si>
  <si>
    <t>ТО ВВ</t>
  </si>
  <si>
    <t>ТО ТП</t>
  </si>
  <si>
    <t>ТО ГВП</t>
  </si>
  <si>
    <t>ТО ЗК</t>
  </si>
  <si>
    <t>ТО ЕП</t>
  </si>
  <si>
    <t>ТО ГАЗ</t>
  </si>
  <si>
    <t>Аварійне обслуговування</t>
  </si>
  <si>
    <t>7. Дератизацiя</t>
  </si>
  <si>
    <t>8. Дезинсекцiя</t>
  </si>
  <si>
    <t>10. Обслуговування димових та вентиляцiйних каналiв</t>
  </si>
  <si>
    <t xml:space="preserve">12.1. Поточний ремонт конструктивних елементів </t>
  </si>
  <si>
    <t>ПР ХВП</t>
  </si>
  <si>
    <t>ПР ВВ</t>
  </si>
  <si>
    <t>ПР ТП</t>
  </si>
  <si>
    <t>ПР ГВП</t>
  </si>
  <si>
    <t>ПР ЗК</t>
  </si>
  <si>
    <t>ПР ЕП</t>
  </si>
  <si>
    <t>ПР ГАЗ</t>
  </si>
  <si>
    <t>13. Прибирання i вивезення снiгу, посипання частини прибудинкової території, призначеної для проходу та проїзду, протиожеледними сумішами</t>
  </si>
  <si>
    <t>15.  Освiтлення мiсць загального користування і підвалів та пiдкачування води</t>
  </si>
  <si>
    <t>16. Енергопостачання лiфтiв</t>
  </si>
  <si>
    <t>№</t>
  </si>
  <si>
    <t>Недовиконано, грн</t>
  </si>
  <si>
    <t>Перевиконано, грн</t>
  </si>
  <si>
    <t>Ітогова Різниця, грн</t>
  </si>
  <si>
    <t>ПР-Т МИХАЙЛА ГРУШЕВСЬКОГО 155</t>
  </si>
  <si>
    <t>ПР-Т МИХАЙЛА ГРУШЕВСЬКОГО 157</t>
  </si>
  <si>
    <t>ПР-Т МИХАЙЛА ГРУШЕВСЬКОГО 159</t>
  </si>
  <si>
    <t>ПР-Т МИХАЙЛА ГРУШЕВСЬКОГО 161</t>
  </si>
  <si>
    <t>ПР-Т МИХАЙЛА ГРУШЕВСЬКОГО 161а</t>
  </si>
  <si>
    <t>ПР-Т МИХАЙЛА ГРУШЕВСЬКОГО 163</t>
  </si>
  <si>
    <t>ПР-Т МИХАЙЛА ГРУШЕВСЬКОГО 165 к1</t>
  </si>
  <si>
    <t>ПР-Т МИХАЙЛА ГРУШЕВСЬКОГО 165 к2</t>
  </si>
  <si>
    <t>ПР-Т МИХАЙЛА ГРУШЕВСЬКОГО 167</t>
  </si>
  <si>
    <t>ПР-Т МИХАЙЛА ГРУШЕВСЬКОГО 167а</t>
  </si>
  <si>
    <t>ПР-Т МИХАЙЛА ГРУШЕВСЬКОГО 169 к1</t>
  </si>
  <si>
    <t>ПР-Т МИХАЙЛА ГРУШЕВСЬКОГО 169 к2</t>
  </si>
  <si>
    <t>ПР-Т МИХАЙЛА ГРУШЕВСЬКОГО 171</t>
  </si>
  <si>
    <t>ПР-Т МИХАЙЛА ГРУШЕВСЬКОГО 182</t>
  </si>
  <si>
    <t>ПР-Т ЛЕВКА ЛУК"ЯНЕНКА 10</t>
  </si>
  <si>
    <t>ПР-Т ЛЕВКА ЛУК"ЯНЕНКА 12а</t>
  </si>
  <si>
    <t>ПР-Т ЛЕВКА ЛУК"ЯНЕНКА 12б</t>
  </si>
  <si>
    <t>ПР-Т ЛЕВКА ЛУК"ЯНЕНКА 12в</t>
  </si>
  <si>
    <t>ПР-Т ЛЕВКА ЛУК"ЯНЕНКА 12к1</t>
  </si>
  <si>
    <t>ПР-Т ЛЕВКА ЛУК"ЯНЕНКА 14</t>
  </si>
  <si>
    <t>ПР-Т ЛЕВКА ЛУК"ЯНЕНКА 14а</t>
  </si>
  <si>
    <t>ПР-Т ЛЕВКА ЛУК"ЯНЕНКА 14б</t>
  </si>
  <si>
    <t>ПР-Т ЛЕВКА ЛУК"ЯНЕНКА 14в</t>
  </si>
  <si>
    <t>ПР-Т ЛЕВКА ЛУК"ЯНЕНКА 18</t>
  </si>
  <si>
    <t>ПР-Т ЛЕВКА ЛУК"ЯНЕНКА 20</t>
  </si>
  <si>
    <t>ПР-Т ЛЕВКА ЛУК"ЯНЕНКА 20б</t>
  </si>
  <si>
    <t>ПР-Т ЛЕВКА ЛУК"ЯНЕНКА 22</t>
  </si>
  <si>
    <t>ПР-Т ЛЕВКА ЛУК"ЯНЕНКА 28</t>
  </si>
  <si>
    <t>ПР-Т ЛЕВКА ЛУК"ЯНЕНКА 30</t>
  </si>
  <si>
    <t>ПР-Т ЛЕВКА ЛУК"ЯНЕНКА 32</t>
  </si>
  <si>
    <t>ПР-Т ЛЕВКА ЛУК"ЯНЕНКА 34</t>
  </si>
  <si>
    <t>ПР-Т ЛЕВКА ЛУК"ЯНЕНКА 36</t>
  </si>
  <si>
    <t>ПР-Т ЛЕВКА ЛУК"ЯНЕНКА 38</t>
  </si>
  <si>
    <t>ПР-Т ЛЕВКА ЛУК"ЯНЕНКА 4</t>
  </si>
  <si>
    <t>ПР-Т ЛЕВКА ЛУК"ЯНЕНКА 40</t>
  </si>
  <si>
    <t>ПР-Т ЛЕВКА ЛУК"ЯНЕНКА 42</t>
  </si>
  <si>
    <t>ПР-Т ЛЕВКА ЛУК"ЯНЕНКА 42а</t>
  </si>
  <si>
    <t>ПР-Т ЛЕВКА ЛУК"ЯНЕНКА 44</t>
  </si>
  <si>
    <t>ПР-Т ЛЕВКА ЛУК"ЯНЕНКА 46</t>
  </si>
  <si>
    <t>ПР-Т ЛЕВКА ЛУК"ЯНЕНКА 48</t>
  </si>
  <si>
    <t>ПР-Т ЛЕВКА ЛУК"ЯНЕНКА 50</t>
  </si>
  <si>
    <t>ПР-Т ЛЕВКА ЛУК"ЯНЕНКА 54</t>
  </si>
  <si>
    <t>ПР-Т ЛЕВКА ЛУК"ЯНЕНКА 54а</t>
  </si>
  <si>
    <t>ПР-Т ЛЕВКА ЛУК"ЯНЕНКА 58</t>
  </si>
  <si>
    <t>ПР-Т ЛЕВКА ЛУК"ЯНЕНКА 6</t>
  </si>
  <si>
    <t>ПР-Т ЛЕВКА ЛУК"ЯНЕНКА 60</t>
  </si>
  <si>
    <t>ПР-Т ЛЕВКА ЛУК"ЯНЕНКА 62</t>
  </si>
  <si>
    <t>ПР-Т ЛЕВКА ЛУК"ЯНЕНКА 66</t>
  </si>
  <si>
    <t>ПР-Т ЛЕВКА ЛУК"ЯНЕНКА 68</t>
  </si>
  <si>
    <t>ВСІХСВЯТСЬКА 16</t>
  </si>
  <si>
    <t>ВСІХСВЯТСЬКА 18а</t>
  </si>
  <si>
    <t>ЗАХИСНИКIВ УКРАЇНИ 4</t>
  </si>
  <si>
    <t>3.</t>
  </si>
  <si>
    <t>4.</t>
  </si>
  <si>
    <t>Інші доходи</t>
  </si>
  <si>
    <t>Недовиконано або перевиконано послуг за2016- 2022 рік + січ-лют. 2023р.</t>
  </si>
  <si>
    <r>
      <t xml:space="preserve"> за </t>
    </r>
    <r>
      <rPr>
        <b/>
        <sz val="12"/>
        <color theme="1"/>
        <rFont val="Times New Roman"/>
        <family val="1"/>
        <charset val="204"/>
      </rPr>
      <t>БЕРЕЗЕНЬ 2024р.- ЛЮТИЙ</t>
    </r>
    <r>
      <rPr>
        <b/>
        <sz val="13"/>
        <color theme="1"/>
        <rFont val="Times New Roman"/>
        <family val="1"/>
        <charset val="204"/>
      </rPr>
      <t xml:space="preserve"> 2025р.</t>
    </r>
  </si>
  <si>
    <t>Фактичне виконання кошторису  з управління  багатоквартирних будинків в розрізі кожного будинку  за березень 2024р.- лютий  2025р.</t>
  </si>
  <si>
    <t>ПР-Т МИХАЙЛА ГРУШЕВСЬКОГО 179а</t>
  </si>
  <si>
    <t xml:space="preserve"> РАЗОМ з ПДВ побудинкові доходи та витрати  за  березень 2024-лютий 2025рр.</t>
  </si>
  <si>
    <t>Інши доходи березень-грудень 2024р.-січень- лютий 2025р.</t>
  </si>
  <si>
    <t>Недовиконано або перевиконано послуг з березеня 2024- лютий 2025рр. з урахуванням 2016-2023 року+ січень-лютий 2024р. + інши  доходи</t>
  </si>
  <si>
    <t>Недовиконано або перевиконано послуг за березеня 2024-лютий 2025рр. з урахуванням 2016-2023р + січень-лютий 2024рр. (Тариф)</t>
  </si>
  <si>
    <t>1.Прибирання сходових клітин з 04.11.2024р.</t>
  </si>
  <si>
    <t>49.Прибирання приміщень загального користування (в т.ч. допоміжних) з 04.11.2024р.</t>
  </si>
  <si>
    <t>17. Інші послуги (абонплата та послуги "КОЛЛ-ЦЕНТРУ")</t>
  </si>
  <si>
    <t>Володимира Коваленка 101</t>
  </si>
  <si>
    <t>Володимира Коваленка 105</t>
  </si>
  <si>
    <t>Володимира Коваленка 111/2</t>
  </si>
  <si>
    <t>Володимира Коваленка 115(3 01.01.2019)</t>
  </si>
  <si>
    <t>1-ГО ТРАВНЯ 189а(3 01.03.2018)</t>
  </si>
  <si>
    <t>СОБОРНОСТІ 23 (з 01.09.16-ОСББ)</t>
  </si>
  <si>
    <t>СОБОРНОСТІ 24 (з 01.10.16-ОСББ)</t>
  </si>
  <si>
    <t>Володимира Коваленка 113</t>
  </si>
  <si>
    <t>1-ГО ТРАВНЯ 189</t>
  </si>
  <si>
    <t>Володимира Коваленка 103</t>
  </si>
  <si>
    <t>Фактичне виконання тарифів на послуги з утримання будинків і споруд та прибудинкових територій по кожному будинку  за березень 2024-лютий 2025 р.</t>
  </si>
  <si>
    <t>Недовиконано (+) або перевиконано (-) послуг за 2016- 2024 рік січень-лютий 2025</t>
  </si>
  <si>
    <t xml:space="preserve"> РАЗОМ з ПДВ побудинкові доходи та витрати  за березень 2024-лютий 2025</t>
  </si>
  <si>
    <t>Інші доходи березень-грудень 2024р.-січень- лютий 2025р.</t>
  </si>
  <si>
    <t>Недовиконано (+) або перевиконано (-) послуг за березень 2024-лютий 2025 з урахуванням  2016-2023рр. + І-ІІ 2024 року</t>
  </si>
  <si>
    <t>БОРГ на 01.03.2025</t>
  </si>
  <si>
    <t>1.10. Прибирання приміщень загального користування ( у т.ч. допоміжних) до 04.11.2024р.</t>
  </si>
  <si>
    <t>Прибирання приміщень загального користування (у т.ч допоміжних) до 04.11.2024р.</t>
  </si>
  <si>
    <t>1.15.</t>
  </si>
  <si>
    <t>1.16.</t>
  </si>
  <si>
    <t>1.16.1.</t>
  </si>
  <si>
    <t>1.16.2.</t>
  </si>
  <si>
    <t>Інші роботи (абонплата та послуги "КОЛЛ-ЦЕНТРУ"</t>
  </si>
  <si>
    <t>1.11. Прибирання сходових клітин з 04.11.2024р.</t>
  </si>
  <si>
    <t>1.10. Прибирання приміщень загального користування ( у т.ч. допоміжних) з 04.11.2024р.</t>
  </si>
  <si>
    <t>Інші послуги (абонплата та послуги "КОЛЛ-ЦЕНТРУ"</t>
  </si>
  <si>
    <t>НАРАУВАННЯ за Лютий 2025</t>
  </si>
  <si>
    <t>(з врахуванням 2016-2024 років + січень-лютий 2025р.)</t>
  </si>
  <si>
    <t>в редакції додаткової угоди</t>
  </si>
  <si>
    <t>№2    від 03.10.2024 року</t>
  </si>
  <si>
    <t>№4    від 03.10.2024 року</t>
  </si>
  <si>
    <t>№6    від 03.10.2024 року</t>
  </si>
  <si>
    <t>№3    від 03.10.2024 року</t>
  </si>
  <si>
    <t>№5    від 03.10.2024 року</t>
  </si>
  <si>
    <t>№14    від 03.10.2024 року</t>
  </si>
  <si>
    <t>СОБОРНОСТІ 1</t>
  </si>
  <si>
    <t>СОБОРНОСТІ 10</t>
  </si>
  <si>
    <t>СОБОРНОСТІ 11</t>
  </si>
  <si>
    <t>СОБОРНОСТІ 12</t>
  </si>
  <si>
    <t>СОБОРНОСТІ 14</t>
  </si>
  <si>
    <t>СОБОРНОСТІ 15</t>
  </si>
  <si>
    <t>СОБОРНОСТІ 16</t>
  </si>
  <si>
    <t>СОБОРНОСТІ 17а</t>
  </si>
  <si>
    <t>СОБОРНОСТІ 17б</t>
  </si>
  <si>
    <t>СОБОРНОСТІ 17в</t>
  </si>
  <si>
    <t>СОБОРНОСТІ 17г</t>
  </si>
  <si>
    <t>СОБОРНОСТІ 2</t>
  </si>
  <si>
    <t>СОБОРНОСТІ 21</t>
  </si>
  <si>
    <t>СОБОРНОСТІ 25в</t>
  </si>
  <si>
    <t>СОБОРНОСТІ 26а</t>
  </si>
  <si>
    <t>СОБОРНОСТІ 27</t>
  </si>
  <si>
    <t>СОБОРНОСТІ 3</t>
  </si>
  <si>
    <t>СОБОРНОСТІ 30</t>
  </si>
  <si>
    <t>СОБОРНОСТІ 32</t>
  </si>
  <si>
    <t>СОБОРНОСТІ 3а</t>
  </si>
  <si>
    <t>СОБОРНОСТІ 4</t>
  </si>
  <si>
    <t>СОБОРНОСТІ 4а</t>
  </si>
  <si>
    <t>СОБОРНОСТІ 4б</t>
  </si>
  <si>
    <t>СОБОРНОСТІ 5</t>
  </si>
  <si>
    <t>СОБОРНОСТІ 5а</t>
  </si>
  <si>
    <t>СОБОРНОСТІ 7</t>
  </si>
  <si>
    <t>СОБОРНОСТІ 7а</t>
  </si>
  <si>
    <t>СОБОРНОСТІ 7в</t>
  </si>
  <si>
    <t>СОБОРНОСТІ 8а</t>
  </si>
  <si>
    <t>ВОЛОДИМИРА КОВАЛЕНКА 107</t>
  </si>
  <si>
    <t>ВОЛОДИМИРА КОВАЛЕНКА 109 к1</t>
  </si>
  <si>
    <t>ВОЛОДИМИРА КОВАЛЕНКА 109 к2</t>
  </si>
  <si>
    <t>ВОЛОДИМИРА КОВАЛЕНКА 109 к3</t>
  </si>
  <si>
    <t>ВОЛОДИМИРА КОВАЛЕНКА 111 к1</t>
  </si>
  <si>
    <t>ВОЛОДИМИРА КОВАЛЕНКА 115а</t>
  </si>
  <si>
    <t>ВОЛОДИМИРА КОВАЛЕНКА 117</t>
  </si>
  <si>
    <t>ВОЛОДИМИРА КОВАЛЕНКА 119</t>
  </si>
  <si>
    <t>ВОЛОДИМИРА КОВАЛЕНКА 121</t>
  </si>
  <si>
    <t>ВОЛОДИМИРА КОВАЛЕНКА 129 к1</t>
  </si>
  <si>
    <t>ВОЛОДИМИРА КОВАЛЕНКА 129 к2</t>
  </si>
  <si>
    <t>ВОЛОДИМИРА КОВАЛЕНКА 129 к3</t>
  </si>
  <si>
    <t>ВОЛОДИМИРА КОВАЛЕНКА 130</t>
  </si>
  <si>
    <t>ВОЛОДИМИРА КОВАЛЕНКА 131 к1</t>
  </si>
  <si>
    <t>ВОЛОДИМИРА КОВАЛЕНКА 131 к2</t>
  </si>
  <si>
    <t>ВОЛОДИМИРА КОВАЛЕНКА 131 к3</t>
  </si>
  <si>
    <t>ВОЛОДИМИРА КОВАЛЕНКА 132</t>
  </si>
  <si>
    <t>ВОЛОДИМИРА КОВАЛЕНКА 133</t>
  </si>
  <si>
    <t>ВОЛОДИМИРА КОВАЛЕНКА 136</t>
  </si>
  <si>
    <t>ВОЛОДИМИРА КОВАЛЕНКА 138</t>
  </si>
  <si>
    <t>ВОЛОДИМИРА КОВАЛЕНКА 140</t>
  </si>
  <si>
    <t>ВОЛОДИМИРА КОВАЛЕНКА 142</t>
  </si>
  <si>
    <t>ВОЛОДИМИРА КОВАЛЕНКА 148</t>
  </si>
  <si>
    <t>ВОЛОДИМИРА КОВАЛЕНКА 150</t>
  </si>
  <si>
    <t>ВОЛОДИМИРА КОВАЛЕНКА 152</t>
  </si>
  <si>
    <t>ВОЛОДИМИРА КОВАЛЕНКА 154</t>
  </si>
  <si>
    <t>ВОЛОДИМИРА КОВАЛЕНКА 45</t>
  </si>
  <si>
    <t>ВОЛОДИМИРА КОВАЛЕНКА 51</t>
  </si>
  <si>
    <t>ВЕТЕРИНАРНА 1</t>
  </si>
  <si>
    <t>ВЕТЕРИНАРНА 4</t>
  </si>
  <si>
    <t>Наявність коштів станом на 01.03.2025р.</t>
  </si>
  <si>
    <t>№ додаткової угоди від 03.10.2024р.</t>
  </si>
  <si>
    <t>нараховано без винагороди</t>
  </si>
  <si>
    <t>виконано без винагороди</t>
  </si>
  <si>
    <t>Перевірка без винагороди</t>
  </si>
  <si>
    <t>Складова витрат на послуги з управління будинком та прибудинковою територією та поточний ремонт спільного майна будинку.</t>
  </si>
  <si>
    <t>Прибирання сходових клітин з 04.11.2024р.</t>
  </si>
  <si>
    <t>Прибирання допоміжних приміщень загального користування з 04.11.2024р.</t>
  </si>
  <si>
    <t>просп. М.ГРУШЕВСЬКОГО 155</t>
  </si>
  <si>
    <t>просп. М.ГРУШЕВСЬКОГО 157</t>
  </si>
  <si>
    <t>просп. М.ГРУШЕВСЬКОГО 159</t>
  </si>
  <si>
    <t>просп. М.ГРУШЕВСЬКОГО 161</t>
  </si>
  <si>
    <t>просп. М.ГРУШЕВСЬКОГО 161а</t>
  </si>
  <si>
    <t>просп. М.ГРУШЕВСЬКОГО 163</t>
  </si>
  <si>
    <t>просп. М.ГРУШЕВСЬКОГО 165 к1</t>
  </si>
  <si>
    <t>просп. М.ГРУШЕВСЬКОГО 165 к2</t>
  </si>
  <si>
    <t>просп. М.ГРУШЕВСЬКОГО 167</t>
  </si>
  <si>
    <t>просп. М.ГРУШЕВСЬКОГО 167а</t>
  </si>
  <si>
    <t>просп. М.ГРУШЕВСЬКОГО 169 к1</t>
  </si>
  <si>
    <t>просп. М.ГРУШЕВСЬКОГО 169 к2</t>
  </si>
  <si>
    <t>просп. М.ГРУШЕВСЬКОГО 171</t>
  </si>
  <si>
    <t>просп. М.ГРУШЕВСЬКОГО 179а</t>
  </si>
  <si>
    <t>просп. М.ГРУШЕВСЬКОГО 182</t>
  </si>
  <si>
    <t>просп. Л. ЛУК"ЯНЕНКА 10</t>
  </si>
  <si>
    <t>просп. Л. ЛУК"ЯНЕНКА 12а</t>
  </si>
  <si>
    <t>просп. Л. ЛУК"ЯНЕНКА 12б</t>
  </si>
  <si>
    <t>просп. Л. ЛУК"ЯНЕНКА 12в</t>
  </si>
  <si>
    <t>просп. Л. ЛУК"ЯНЕНКА 12к1</t>
  </si>
  <si>
    <t>просп. Л. ЛУК"ЯНЕНКА 14</t>
  </si>
  <si>
    <t>просп. Л. ЛУК"ЯНЕНКА 14а</t>
  </si>
  <si>
    <t>просп. Л. ЛУК"ЯНЕНКА 14б</t>
  </si>
  <si>
    <t>просп. Л. ЛУК"ЯНЕНКА 14в</t>
  </si>
  <si>
    <t>просп. Л. ЛУК"ЯНЕНКА 18</t>
  </si>
  <si>
    <t>просп. Л. ЛУК"ЯНЕНКА 20</t>
  </si>
  <si>
    <t>просп. Л. ЛУК"ЯНЕНКА 20б</t>
  </si>
  <si>
    <t>просп. Л. ЛУК"ЯНЕНКА 22</t>
  </si>
  <si>
    <t>просп. Л. ЛУК"ЯНЕНКА 28</t>
  </si>
  <si>
    <t>просп. Л. ЛУК"ЯНЕНКА 30</t>
  </si>
  <si>
    <t>просп. Л. ЛУК"ЯНЕНКА 32</t>
  </si>
  <si>
    <t>просп. Л. ЛУК"ЯНЕНКА 34</t>
  </si>
  <si>
    <t>просп. Л. ЛУК"ЯНЕНКА 36</t>
  </si>
  <si>
    <t>просп. Л. ЛУК"ЯНЕНКА 38</t>
  </si>
  <si>
    <t>просп. Л. ЛУК"ЯНЕНКА 4</t>
  </si>
  <si>
    <t>просп. Л. ЛУК"ЯНЕНКА 40</t>
  </si>
  <si>
    <t>просп. Л. ЛУК"ЯНЕНКА 42</t>
  </si>
  <si>
    <t>просп. Л. ЛУК"ЯНЕНКА 42а</t>
  </si>
  <si>
    <t>просп. Л. ЛУК"ЯНЕНКА 44</t>
  </si>
  <si>
    <t>просп. Л. ЛУК"ЯНЕНКА 46</t>
  </si>
  <si>
    <t>просп. Л. ЛУК"ЯНЕНКА 48</t>
  </si>
  <si>
    <t>просп. Л. ЛУК"ЯНЕНКА 50</t>
  </si>
  <si>
    <t>просп. Л. ЛУК"ЯНЕНКА 54</t>
  </si>
  <si>
    <t>просп. Л. ЛУК"ЯНЕНКА 54а</t>
  </si>
  <si>
    <t>просп. Л. ЛУК"ЯНЕНКА 58</t>
  </si>
  <si>
    <t>просп. Л. ЛУК"ЯНЕНКА 6</t>
  </si>
  <si>
    <t>просп. Л. ЛУК"ЯНЕНКА 60</t>
  </si>
  <si>
    <t>просп. Л. ЛУК"ЯНЕНКА 62</t>
  </si>
  <si>
    <t>просп. Л. ЛУК"ЯНЕНКА 66</t>
  </si>
  <si>
    <t>просп. Л. ЛУК"ЯНЕНКА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</si>
</sst>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;[Red]\-0.00\ "/>
    <numFmt numFmtId="165" formatCode="0.0%"/>
    <numFmt numFmtId="166" formatCode="0.0"/>
  </numFmts>
  <fonts count="5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color rgb="FF002060"/>
      <name val="Arial"/>
      <family val="2"/>
      <charset val="204"/>
    </font>
    <font>
      <sz val="9"/>
      <color rgb="FFFF0000"/>
      <name val="Arial"/>
      <family val="2"/>
      <charset val="204"/>
    </font>
    <font>
      <i/>
      <sz val="9"/>
      <color rgb="FFFF0000"/>
      <name val="Arial"/>
      <family val="2"/>
      <charset val="204"/>
    </font>
    <font>
      <i/>
      <sz val="9"/>
      <name val="Arial"/>
      <family val="2"/>
      <charset val="204"/>
    </font>
    <font>
      <sz val="9"/>
      <color rgb="FF002060"/>
      <name val="Arial"/>
      <family val="2"/>
      <charset val="204"/>
    </font>
    <font>
      <sz val="9"/>
      <color rgb="FFC00000"/>
      <name val="Arial"/>
      <family val="2"/>
      <charset val="204"/>
    </font>
    <font>
      <i/>
      <sz val="9"/>
      <color rgb="FF002060"/>
      <name val="Arial"/>
      <family val="2"/>
      <charset val="204"/>
    </font>
    <font>
      <b/>
      <sz val="9"/>
      <color rgb="FFC00000"/>
      <name val="Arial"/>
      <family val="2"/>
      <charset val="204"/>
    </font>
    <font>
      <i/>
      <sz val="9"/>
      <color rgb="FFC00000"/>
      <name val="Arial"/>
      <family val="2"/>
      <charset val="204"/>
    </font>
    <font>
      <b/>
      <sz val="9"/>
      <color rgb="FF00B050"/>
      <name val="Arial"/>
      <family val="2"/>
      <charset val="204"/>
    </font>
    <font>
      <b/>
      <sz val="8"/>
      <name val="Arial"/>
      <family val="2"/>
      <charset val="204"/>
    </font>
    <font>
      <sz val="11"/>
      <color theme="1"/>
      <name val="Calibri"/>
      <family val="2"/>
      <charset val="1"/>
      <scheme val="minor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theme="1"/>
      <name val="Arial"/>
      <family val="2"/>
      <charset val="204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 style="thin">
        <color indexed="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medium">
        <color indexed="64"/>
      </top>
      <bottom style="thin">
        <color indexed="62"/>
      </bottom>
      <diagonal/>
    </border>
    <border>
      <left style="thin">
        <color indexed="64"/>
      </left>
      <right/>
      <top style="thin">
        <color indexed="6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2"/>
      </top>
      <bottom/>
      <diagonal/>
    </border>
    <border>
      <left style="thin">
        <color indexed="64"/>
      </left>
      <right/>
      <top style="thin">
        <color indexed="62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5" fillId="0" borderId="0"/>
    <xf numFmtId="0" fontId="24" fillId="0" borderId="0"/>
    <xf numFmtId="0" fontId="1" fillId="0" borderId="0"/>
    <xf numFmtId="0" fontId="42" fillId="0" borderId="0"/>
    <xf numFmtId="0" fontId="1" fillId="0" borderId="0"/>
  </cellStyleXfs>
  <cellXfs count="437">
    <xf numFmtId="0" fontId="0" fillId="0" borderId="0" xfId="0"/>
    <xf numFmtId="0" fontId="4" fillId="4" borderId="27" xfId="0" applyFont="1" applyFill="1" applyBorder="1" applyAlignment="1">
      <alignment horizontal="left"/>
    </xf>
    <xf numFmtId="0" fontId="9" fillId="4" borderId="0" xfId="0" applyFont="1" applyFill="1"/>
    <xf numFmtId="2" fontId="9" fillId="4" borderId="0" xfId="0" applyNumberFormat="1" applyFont="1" applyFill="1"/>
    <xf numFmtId="0" fontId="13" fillId="4" borderId="0" xfId="0" applyFont="1" applyFill="1"/>
    <xf numFmtId="0" fontId="4" fillId="4" borderId="25" xfId="0" applyFont="1" applyFill="1" applyBorder="1" applyAlignment="1">
      <alignment horizontal="left"/>
    </xf>
    <xf numFmtId="0" fontId="4" fillId="4" borderId="27" xfId="0" applyFont="1" applyFill="1" applyBorder="1"/>
    <xf numFmtId="0" fontId="5" fillId="4" borderId="0" xfId="0" applyFont="1" applyFill="1"/>
    <xf numFmtId="0" fontId="4" fillId="5" borderId="22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5" fillId="0" borderId="0" xfId="0" applyFont="1"/>
    <xf numFmtId="10" fontId="6" fillId="0" borderId="0" xfId="0" applyNumberFormat="1" applyFont="1"/>
    <xf numFmtId="10" fontId="5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/>
    <xf numFmtId="0" fontId="10" fillId="0" borderId="0" xfId="0" applyFont="1"/>
    <xf numFmtId="0" fontId="9" fillId="0" borderId="0" xfId="0" applyFont="1"/>
    <xf numFmtId="10" fontId="10" fillId="0" borderId="0" xfId="0" applyNumberFormat="1" applyFont="1"/>
    <xf numFmtId="10" fontId="9" fillId="0" borderId="0" xfId="0" applyNumberFormat="1" applyFont="1"/>
    <xf numFmtId="164" fontId="9" fillId="0" borderId="0" xfId="0" applyNumberFormat="1" applyFont="1"/>
    <xf numFmtId="164" fontId="11" fillId="0" borderId="0" xfId="0" applyNumberFormat="1" applyFont="1"/>
    <xf numFmtId="0" fontId="12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5" borderId="49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10" fontId="4" fillId="0" borderId="11" xfId="0" applyNumberFormat="1" applyFont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10" fontId="4" fillId="0" borderId="23" xfId="0" applyNumberFormat="1" applyFont="1" applyBorder="1" applyAlignment="1">
      <alignment horizontal="center" vertical="center" wrapText="1"/>
    </xf>
    <xf numFmtId="10" fontId="4" fillId="0" borderId="42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textRotation="90" wrapText="1" shrinkToFit="1"/>
    </xf>
    <xf numFmtId="0" fontId="3" fillId="4" borderId="36" xfId="1" applyFont="1" applyFill="1" applyBorder="1" applyAlignment="1">
      <alignment horizontal="center" vertical="top" wrapText="1"/>
    </xf>
    <xf numFmtId="0" fontId="3" fillId="4" borderId="40" xfId="1" applyFont="1" applyFill="1" applyBorder="1" applyAlignment="1">
      <alignment horizontal="center" vertical="top" wrapText="1"/>
    </xf>
    <xf numFmtId="0" fontId="22" fillId="4" borderId="16" xfId="1" applyFont="1" applyFill="1" applyBorder="1" applyAlignment="1">
      <alignment horizontal="center" vertical="top" wrapText="1"/>
    </xf>
    <xf numFmtId="1" fontId="3" fillId="5" borderId="16" xfId="2" applyNumberFormat="1" applyFont="1" applyFill="1" applyBorder="1" applyAlignment="1">
      <alignment vertical="top" wrapText="1"/>
    </xf>
    <xf numFmtId="1" fontId="3" fillId="4" borderId="18" xfId="0" applyNumberFormat="1" applyFont="1" applyFill="1" applyBorder="1"/>
    <xf numFmtId="1" fontId="3" fillId="4" borderId="16" xfId="0" applyNumberFormat="1" applyFont="1" applyFill="1" applyBorder="1"/>
    <xf numFmtId="1" fontId="7" fillId="4" borderId="16" xfId="0" applyNumberFormat="1" applyFont="1" applyFill="1" applyBorder="1"/>
    <xf numFmtId="165" fontId="7" fillId="4" borderId="19" xfId="0" applyNumberFormat="1" applyFont="1" applyFill="1" applyBorder="1"/>
    <xf numFmtId="1" fontId="3" fillId="4" borderId="32" xfId="0" applyNumberFormat="1" applyFont="1" applyFill="1" applyBorder="1"/>
    <xf numFmtId="165" fontId="7" fillId="4" borderId="45" xfId="0" applyNumberFormat="1" applyFont="1" applyFill="1" applyBorder="1"/>
    <xf numFmtId="166" fontId="7" fillId="4" borderId="45" xfId="0" applyNumberFormat="1" applyFont="1" applyFill="1" applyBorder="1"/>
    <xf numFmtId="1" fontId="4" fillId="4" borderId="16" xfId="0" applyNumberFormat="1" applyFont="1" applyFill="1" applyBorder="1"/>
    <xf numFmtId="10" fontId="7" fillId="4" borderId="19" xfId="0" applyNumberFormat="1" applyFont="1" applyFill="1" applyBorder="1"/>
    <xf numFmtId="1" fontId="7" fillId="4" borderId="18" xfId="0" applyNumberFormat="1" applyFont="1" applyFill="1" applyBorder="1"/>
    <xf numFmtId="1" fontId="7" fillId="4" borderId="19" xfId="0" applyNumberFormat="1" applyFont="1" applyFill="1" applyBorder="1"/>
    <xf numFmtId="1" fontId="7" fillId="4" borderId="45" xfId="0" applyNumberFormat="1" applyFont="1" applyFill="1" applyBorder="1"/>
    <xf numFmtId="1" fontId="3" fillId="4" borderId="18" xfId="1" applyNumberFormat="1" applyFont="1" applyFill="1" applyBorder="1"/>
    <xf numFmtId="1" fontId="3" fillId="4" borderId="16" xfId="1" applyNumberFormat="1" applyFont="1" applyFill="1" applyBorder="1"/>
    <xf numFmtId="165" fontId="4" fillId="4" borderId="19" xfId="0" applyNumberFormat="1" applyFont="1" applyFill="1" applyBorder="1"/>
    <xf numFmtId="165" fontId="4" fillId="4" borderId="16" xfId="0" applyNumberFormat="1" applyFont="1" applyFill="1" applyBorder="1"/>
    <xf numFmtId="165" fontId="7" fillId="4" borderId="16" xfId="0" applyNumberFormat="1" applyFont="1" applyFill="1" applyBorder="1"/>
    <xf numFmtId="1" fontId="0" fillId="0" borderId="16" xfId="0" applyNumberFormat="1" applyBorder="1"/>
    <xf numFmtId="10" fontId="7" fillId="4" borderId="16" xfId="0" applyNumberFormat="1" applyFont="1" applyFill="1" applyBorder="1"/>
    <xf numFmtId="1" fontId="7" fillId="4" borderId="13" xfId="0" applyNumberFormat="1" applyFont="1" applyFill="1" applyBorder="1"/>
    <xf numFmtId="1" fontId="23" fillId="0" borderId="16" xfId="0" applyNumberFormat="1" applyFont="1" applyBorder="1"/>
    <xf numFmtId="1" fontId="1" fillId="0" borderId="16" xfId="0" applyNumberFormat="1" applyFont="1" applyBorder="1"/>
    <xf numFmtId="166" fontId="0" fillId="0" borderId="16" xfId="0" applyNumberFormat="1" applyBorder="1"/>
    <xf numFmtId="0" fontId="3" fillId="4" borderId="28" xfId="1" applyFont="1" applyFill="1" applyBorder="1" applyAlignment="1">
      <alignment horizontal="center" vertical="top" wrapText="1"/>
    </xf>
    <xf numFmtId="0" fontId="3" fillId="4" borderId="39" xfId="1" applyFont="1" applyFill="1" applyBorder="1" applyAlignment="1">
      <alignment horizontal="center" vertical="top" wrapText="1"/>
    </xf>
    <xf numFmtId="0" fontId="3" fillId="4" borderId="27" xfId="2" applyFont="1" applyFill="1" applyBorder="1" applyAlignment="1">
      <alignment vertical="top" wrapText="1"/>
    </xf>
    <xf numFmtId="1" fontId="7" fillId="4" borderId="17" xfId="0" applyNumberFormat="1" applyFont="1" applyFill="1" applyBorder="1"/>
    <xf numFmtId="0" fontId="3" fillId="4" borderId="29" xfId="1" applyFont="1" applyFill="1" applyBorder="1" applyAlignment="1">
      <alignment horizontal="center" vertical="top" wrapText="1"/>
    </xf>
    <xf numFmtId="0" fontId="3" fillId="4" borderId="41" xfId="1" applyFont="1" applyFill="1" applyBorder="1" applyAlignment="1">
      <alignment horizontal="center" vertical="top" wrapText="1"/>
    </xf>
    <xf numFmtId="0" fontId="3" fillId="4" borderId="0" xfId="0" applyFont="1" applyFill="1"/>
    <xf numFmtId="2" fontId="3" fillId="0" borderId="0" xfId="0" applyNumberFormat="1" applyFont="1"/>
    <xf numFmtId="10" fontId="3" fillId="0" borderId="0" xfId="0" applyNumberFormat="1" applyFont="1"/>
    <xf numFmtId="2" fontId="3" fillId="4" borderId="0" xfId="0" applyNumberFormat="1" applyFont="1" applyFill="1"/>
    <xf numFmtId="164" fontId="3" fillId="0" borderId="0" xfId="0" applyNumberFormat="1" applyFont="1"/>
    <xf numFmtId="2" fontId="14" fillId="4" borderId="0" xfId="0" applyNumberFormat="1" applyFont="1" applyFill="1"/>
    <xf numFmtId="2" fontId="4" fillId="0" borderId="0" xfId="0" applyNumberFormat="1" applyFont="1"/>
    <xf numFmtId="2" fontId="11" fillId="0" borderId="0" xfId="0" applyNumberFormat="1" applyFont="1"/>
    <xf numFmtId="0" fontId="11" fillId="0" borderId="0" xfId="0" applyFont="1"/>
    <xf numFmtId="2" fontId="9" fillId="0" borderId="0" xfId="0" applyNumberFormat="1" applyFont="1"/>
    <xf numFmtId="2" fontId="5" fillId="0" borderId="0" xfId="0" applyNumberFormat="1" applyFont="1"/>
    <xf numFmtId="164" fontId="10" fillId="0" borderId="0" xfId="0" applyNumberFormat="1" applyFont="1"/>
    <xf numFmtId="0" fontId="16" fillId="0" borderId="0" xfId="0" applyFont="1"/>
    <xf numFmtId="2" fontId="13" fillId="0" borderId="0" xfId="0" applyNumberFormat="1" applyFont="1"/>
    <xf numFmtId="0" fontId="13" fillId="0" borderId="0" xfId="0" applyFont="1"/>
    <xf numFmtId="10" fontId="16" fillId="0" borderId="0" xfId="0" applyNumberFormat="1" applyFont="1"/>
    <xf numFmtId="0" fontId="15" fillId="0" borderId="0" xfId="0" applyFont="1"/>
    <xf numFmtId="164" fontId="13" fillId="0" borderId="0" xfId="0" applyNumberFormat="1" applyFont="1"/>
    <xf numFmtId="10" fontId="13" fillId="0" borderId="0" xfId="0" applyNumberFormat="1" applyFont="1"/>
    <xf numFmtId="164" fontId="16" fillId="0" borderId="0" xfId="0" applyNumberFormat="1" applyFont="1"/>
    <xf numFmtId="2" fontId="15" fillId="0" borderId="0" xfId="0" applyNumberFormat="1" applyFont="1"/>
    <xf numFmtId="2" fontId="10" fillId="0" borderId="0" xfId="0" applyNumberFormat="1" applyFont="1"/>
    <xf numFmtId="2" fontId="17" fillId="0" borderId="0" xfId="0" applyNumberFormat="1" applyFont="1"/>
    <xf numFmtId="10" fontId="4" fillId="0" borderId="0" xfId="0" applyNumberFormat="1" applyFont="1"/>
    <xf numFmtId="2" fontId="4" fillId="0" borderId="0" xfId="0" applyNumberFormat="1" applyFont="1" applyProtection="1">
      <protection hidden="1"/>
    </xf>
    <xf numFmtId="164" fontId="4" fillId="0" borderId="0" xfId="0" applyNumberFormat="1" applyFont="1"/>
    <xf numFmtId="10" fontId="17" fillId="4" borderId="0" xfId="0" applyNumberFormat="1" applyFont="1" applyFill="1"/>
    <xf numFmtId="2" fontId="4" fillId="4" borderId="0" xfId="0" applyNumberFormat="1" applyFont="1" applyFill="1"/>
    <xf numFmtId="10" fontId="4" fillId="0" borderId="0" xfId="3" applyNumberFormat="1" applyFont="1" applyAlignment="1">
      <alignment horizontal="center" vertical="center" wrapText="1"/>
    </xf>
    <xf numFmtId="2" fontId="17" fillId="0" borderId="0" xfId="0" applyNumberFormat="1" applyFont="1" applyAlignment="1">
      <alignment horizontal="center"/>
    </xf>
    <xf numFmtId="10" fontId="4" fillId="4" borderId="0" xfId="0" applyNumberFormat="1" applyFont="1" applyFill="1"/>
    <xf numFmtId="164" fontId="4" fillId="4" borderId="0" xfId="0" applyNumberFormat="1" applyFont="1" applyFill="1"/>
    <xf numFmtId="1" fontId="5" fillId="0" borderId="0" xfId="0" applyNumberFormat="1" applyFont="1"/>
    <xf numFmtId="0" fontId="2" fillId="0" borderId="0" xfId="0" applyFont="1"/>
    <xf numFmtId="0" fontId="10" fillId="4" borderId="0" xfId="0" applyFont="1" applyFill="1"/>
    <xf numFmtId="10" fontId="9" fillId="4" borderId="0" xfId="0" applyNumberFormat="1" applyFont="1" applyFill="1"/>
    <xf numFmtId="0" fontId="8" fillId="4" borderId="0" xfId="0" applyFont="1" applyFill="1"/>
    <xf numFmtId="0" fontId="12" fillId="4" borderId="0" xfId="0" applyFont="1" applyFill="1"/>
    <xf numFmtId="2" fontId="15" fillId="4" borderId="0" xfId="0" applyNumberFormat="1" applyFont="1" applyFill="1"/>
    <xf numFmtId="0" fontId="27" fillId="0" borderId="0" xfId="6" applyFont="1"/>
    <xf numFmtId="0" fontId="27" fillId="0" borderId="0" xfId="5" applyFont="1" applyAlignment="1">
      <alignment vertical="center"/>
    </xf>
    <xf numFmtId="3" fontId="28" fillId="0" borderId="0" xfId="5" applyNumberFormat="1" applyFont="1" applyAlignment="1">
      <alignment horizontal="left" vertical="center"/>
    </xf>
    <xf numFmtId="0" fontId="27" fillId="0" borderId="0" xfId="5" applyFont="1"/>
    <xf numFmtId="3" fontId="27" fillId="0" borderId="51" xfId="5" applyNumberFormat="1" applyFont="1" applyBorder="1" applyAlignment="1">
      <alignment horizontal="center" vertical="center" wrapText="1"/>
    </xf>
    <xf numFmtId="0" fontId="29" fillId="0" borderId="51" xfId="5" applyFont="1" applyBorder="1" applyAlignment="1">
      <alignment horizontal="center" vertical="center" wrapText="1"/>
    </xf>
    <xf numFmtId="0" fontId="27" fillId="0" borderId="26" xfId="5" applyFont="1" applyBorder="1" applyAlignment="1">
      <alignment horizontal="center" vertical="center" wrapText="1"/>
    </xf>
    <xf numFmtId="0" fontId="33" fillId="0" borderId="14" xfId="5" applyFont="1" applyBorder="1" applyAlignment="1">
      <alignment horizontal="right" vertical="center" wrapText="1"/>
    </xf>
    <xf numFmtId="4" fontId="32" fillId="0" borderId="14" xfId="5" applyNumberFormat="1" applyFont="1" applyBorder="1" applyAlignment="1">
      <alignment horizontal="center" vertical="center"/>
    </xf>
    <xf numFmtId="0" fontId="34" fillId="0" borderId="14" xfId="5" applyFont="1" applyBorder="1" applyAlignment="1">
      <alignment vertical="center"/>
    </xf>
    <xf numFmtId="0" fontId="27" fillId="0" borderId="50" xfId="5" applyFont="1" applyBorder="1" applyAlignment="1">
      <alignment vertical="center"/>
    </xf>
    <xf numFmtId="0" fontId="30" fillId="0" borderId="16" xfId="5" applyFont="1" applyBorder="1" applyAlignment="1">
      <alignment vertical="center"/>
    </xf>
    <xf numFmtId="3" fontId="27" fillId="0" borderId="16" xfId="5" applyNumberFormat="1" applyFont="1" applyBorder="1" applyAlignment="1">
      <alignment horizontal="center" vertical="center"/>
    </xf>
    <xf numFmtId="0" fontId="27" fillId="0" borderId="16" xfId="5" applyFont="1" applyBorder="1" applyAlignment="1">
      <alignment vertical="center"/>
    </xf>
    <xf numFmtId="0" fontId="27" fillId="0" borderId="19" xfId="5" applyFont="1" applyBorder="1" applyAlignment="1">
      <alignment vertical="center"/>
    </xf>
    <xf numFmtId="3" fontId="29" fillId="6" borderId="16" xfId="5" applyNumberFormat="1" applyFont="1" applyFill="1" applyBorder="1" applyAlignment="1">
      <alignment horizontal="center" vertical="center"/>
    </xf>
    <xf numFmtId="165" fontId="29" fillId="6" borderId="19" xfId="5" applyNumberFormat="1" applyFont="1" applyFill="1" applyBorder="1" applyAlignment="1">
      <alignment horizontal="center" vertical="center"/>
    </xf>
    <xf numFmtId="3" fontId="32" fillId="0" borderId="16" xfId="5" applyNumberFormat="1" applyFont="1" applyBorder="1" applyAlignment="1">
      <alignment horizontal="center" vertical="center"/>
    </xf>
    <xf numFmtId="165" fontId="27" fillId="0" borderId="19" xfId="5" applyNumberFormat="1" applyFont="1" applyBorder="1" applyAlignment="1">
      <alignment horizontal="center" vertical="center"/>
    </xf>
    <xf numFmtId="3" fontId="30" fillId="0" borderId="16" xfId="5" applyNumberFormat="1" applyFont="1" applyBorder="1" applyAlignment="1">
      <alignment horizontal="center" vertical="center"/>
    </xf>
    <xf numFmtId="3" fontId="29" fillId="0" borderId="16" xfId="5" applyNumberFormat="1" applyFont="1" applyBorder="1" applyAlignment="1">
      <alignment horizontal="center" vertical="center"/>
    </xf>
    <xf numFmtId="165" fontId="29" fillId="0" borderId="19" xfId="5" applyNumberFormat="1" applyFont="1" applyBorder="1" applyAlignment="1">
      <alignment horizontal="center" vertical="center"/>
    </xf>
    <xf numFmtId="0" fontId="29" fillId="0" borderId="0" xfId="6" applyFont="1"/>
    <xf numFmtId="0" fontId="36" fillId="7" borderId="7" xfId="5" applyFont="1" applyFill="1" applyBorder="1" applyAlignment="1">
      <alignment vertical="center" wrapText="1"/>
    </xf>
    <xf numFmtId="3" fontId="29" fillId="7" borderId="7" xfId="5" applyNumberFormat="1" applyFont="1" applyFill="1" applyBorder="1" applyAlignment="1">
      <alignment horizontal="center" vertical="center"/>
    </xf>
    <xf numFmtId="165" fontId="29" fillId="7" borderId="11" xfId="5" applyNumberFormat="1" applyFont="1" applyFill="1" applyBorder="1" applyAlignment="1">
      <alignment horizontal="center" vertical="center"/>
    </xf>
    <xf numFmtId="14" fontId="37" fillId="0" borderId="16" xfId="5" applyNumberFormat="1" applyFont="1" applyBorder="1" applyAlignment="1">
      <alignment horizontal="center" vertical="center"/>
    </xf>
    <xf numFmtId="0" fontId="37" fillId="0" borderId="0" xfId="5" applyFont="1" applyAlignment="1">
      <alignment vertical="center"/>
    </xf>
    <xf numFmtId="0" fontId="40" fillId="0" borderId="0" xfId="5" applyFont="1" applyAlignment="1">
      <alignment vertical="center"/>
    </xf>
    <xf numFmtId="3" fontId="40" fillId="0" borderId="0" xfId="5" applyNumberFormat="1" applyFont="1" applyAlignment="1">
      <alignment horizontal="center" vertical="center"/>
    </xf>
    <xf numFmtId="0" fontId="41" fillId="0" borderId="0" xfId="5" applyFont="1" applyAlignment="1">
      <alignment vertical="center"/>
    </xf>
    <xf numFmtId="3" fontId="41" fillId="0" borderId="0" xfId="5" applyNumberFormat="1" applyFont="1" applyAlignment="1">
      <alignment horizontal="center" vertical="center"/>
    </xf>
    <xf numFmtId="0" fontId="38" fillId="0" borderId="0" xfId="5" applyFont="1" applyAlignment="1">
      <alignment vertical="center"/>
    </xf>
    <xf numFmtId="10" fontId="3" fillId="4" borderId="0" xfId="0" applyNumberFormat="1" applyFont="1" applyFill="1"/>
    <xf numFmtId="164" fontId="3" fillId="4" borderId="0" xfId="0" applyNumberFormat="1" applyFont="1" applyFill="1"/>
    <xf numFmtId="0" fontId="4" fillId="0" borderId="30" xfId="0" applyFont="1" applyBorder="1" applyAlignment="1">
      <alignment horizontal="center" vertical="top" wrapText="1"/>
    </xf>
    <xf numFmtId="0" fontId="4" fillId="4" borderId="30" xfId="0" applyFont="1" applyFill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9" fillId="0" borderId="0" xfId="5" applyFont="1" applyAlignment="1">
      <alignment horizontal="center" vertical="center"/>
    </xf>
    <xf numFmtId="0" fontId="25" fillId="0" borderId="0" xfId="6"/>
    <xf numFmtId="0" fontId="40" fillId="0" borderId="0" xfId="6" applyFont="1"/>
    <xf numFmtId="0" fontId="44" fillId="0" borderId="0" xfId="6" applyFont="1"/>
    <xf numFmtId="0" fontId="27" fillId="0" borderId="0" xfId="5" applyFont="1" applyAlignment="1">
      <alignment horizontal="center" vertical="center"/>
    </xf>
    <xf numFmtId="3" fontId="26" fillId="0" borderId="0" xfId="5" applyNumberFormat="1" applyFont="1" applyAlignment="1">
      <alignment horizontal="left" vertical="center"/>
    </xf>
    <xf numFmtId="0" fontId="40" fillId="0" borderId="0" xfId="5" applyFont="1"/>
    <xf numFmtId="0" fontId="29" fillId="0" borderId="45" xfId="5" applyFont="1" applyBorder="1" applyAlignment="1">
      <alignment vertical="center"/>
    </xf>
    <xf numFmtId="0" fontId="27" fillId="0" borderId="0" xfId="5" applyFont="1" applyAlignment="1">
      <alignment horizontal="center"/>
    </xf>
    <xf numFmtId="0" fontId="39" fillId="0" borderId="0" xfId="6" applyFont="1" applyAlignment="1">
      <alignment horizontal="center"/>
    </xf>
    <xf numFmtId="0" fontId="21" fillId="0" borderId="51" xfId="6" applyFont="1" applyBorder="1" applyAlignment="1">
      <alignment horizontal="center" vertical="center" wrapText="1"/>
    </xf>
    <xf numFmtId="0" fontId="31" fillId="0" borderId="38" xfId="5" applyFont="1" applyBorder="1" applyAlignment="1">
      <alignment horizontal="center" vertical="center" wrapText="1"/>
    </xf>
    <xf numFmtId="0" fontId="30" fillId="0" borderId="18" xfId="5" applyFont="1" applyBorder="1" applyAlignment="1">
      <alignment horizontal="center" vertical="center"/>
    </xf>
    <xf numFmtId="16" fontId="30" fillId="0" borderId="18" xfId="5" applyNumberFormat="1" applyFont="1" applyBorder="1" applyAlignment="1">
      <alignment horizontal="center" vertical="center"/>
    </xf>
    <xf numFmtId="0" fontId="30" fillId="0" borderId="16" xfId="5" applyFont="1" applyBorder="1" applyAlignment="1">
      <alignment vertical="center" wrapText="1"/>
    </xf>
    <xf numFmtId="0" fontId="32" fillId="0" borderId="18" xfId="5" applyFont="1" applyBorder="1" applyAlignment="1">
      <alignment horizontal="center" vertical="center"/>
    </xf>
    <xf numFmtId="0" fontId="32" fillId="0" borderId="16" xfId="5" applyFont="1" applyBorder="1" applyAlignment="1">
      <alignment vertical="center"/>
    </xf>
    <xf numFmtId="16" fontId="32" fillId="0" borderId="16" xfId="5" applyNumberFormat="1" applyFont="1" applyBorder="1" applyAlignment="1">
      <alignment vertical="center"/>
    </xf>
    <xf numFmtId="0" fontId="32" fillId="0" borderId="16" xfId="5" applyFont="1" applyBorder="1" applyAlignment="1">
      <alignment vertical="center" wrapText="1"/>
    </xf>
    <xf numFmtId="0" fontId="30" fillId="7" borderId="6" xfId="5" applyFont="1" applyFill="1" applyBorder="1" applyAlignment="1">
      <alignment horizontal="center" vertical="center"/>
    </xf>
    <xf numFmtId="0" fontId="47" fillId="0" borderId="52" xfId="5" applyFont="1" applyBorder="1" applyAlignment="1">
      <alignment horizontal="center" vertical="center"/>
    </xf>
    <xf numFmtId="0" fontId="48" fillId="0" borderId="48" xfId="5" applyFont="1" applyBorder="1" applyAlignment="1">
      <alignment vertical="center" wrapText="1"/>
    </xf>
    <xf numFmtId="3" fontId="49" fillId="0" borderId="48" xfId="5" applyNumberFormat="1" applyFont="1" applyBorder="1" applyAlignment="1">
      <alignment horizontal="center" vertical="center"/>
    </xf>
    <xf numFmtId="165" fontId="49" fillId="0" borderId="53" xfId="5" applyNumberFormat="1" applyFont="1" applyBorder="1" applyAlignment="1">
      <alignment horizontal="center" vertical="center"/>
    </xf>
    <xf numFmtId="0" fontId="47" fillId="8" borderId="6" xfId="5" applyFont="1" applyFill="1" applyBorder="1" applyAlignment="1">
      <alignment horizontal="center" vertical="center"/>
    </xf>
    <xf numFmtId="0" fontId="48" fillId="8" borderId="7" xfId="5" applyFont="1" applyFill="1" applyBorder="1" applyAlignment="1">
      <alignment vertical="center" wrapText="1"/>
    </xf>
    <xf numFmtId="3" fontId="47" fillId="8" borderId="7" xfId="5" applyNumberFormat="1" applyFont="1" applyFill="1" applyBorder="1" applyAlignment="1">
      <alignment horizontal="center" vertical="center"/>
    </xf>
    <xf numFmtId="165" fontId="47" fillId="8" borderId="11" xfId="5" applyNumberFormat="1" applyFont="1" applyFill="1" applyBorder="1" applyAlignment="1">
      <alignment horizontal="center" vertical="center"/>
    </xf>
    <xf numFmtId="0" fontId="27" fillId="0" borderId="0" xfId="5" applyFont="1" applyAlignment="1">
      <alignment horizontal="center" wrapText="1"/>
    </xf>
    <xf numFmtId="0" fontId="37" fillId="0" borderId="16" xfId="5" applyFont="1" applyBorder="1" applyAlignment="1">
      <alignment horizontal="right" vertical="center" wrapText="1"/>
    </xf>
    <xf numFmtId="0" fontId="27" fillId="0" borderId="0" xfId="6" applyFont="1" applyAlignment="1">
      <alignment horizontal="center"/>
    </xf>
    <xf numFmtId="0" fontId="32" fillId="0" borderId="0" xfId="6" applyFont="1" applyAlignment="1">
      <alignment horizontal="center"/>
    </xf>
    <xf numFmtId="0" fontId="31" fillId="0" borderId="16" xfId="5" applyFont="1" applyBorder="1" applyAlignment="1">
      <alignment horizontal="right" vertical="center"/>
    </xf>
    <xf numFmtId="3" fontId="50" fillId="0" borderId="16" xfId="5" applyNumberFormat="1" applyFont="1" applyBorder="1" applyAlignment="1">
      <alignment horizontal="right" vertical="center" wrapText="1"/>
    </xf>
    <xf numFmtId="3" fontId="31" fillId="0" borderId="16" xfId="5" applyNumberFormat="1" applyFont="1" applyBorder="1" applyAlignment="1">
      <alignment horizontal="right" vertical="center"/>
    </xf>
    <xf numFmtId="0" fontId="51" fillId="0" borderId="0" xfId="5" applyFont="1" applyAlignment="1">
      <alignment horizontal="left" vertical="center"/>
    </xf>
    <xf numFmtId="0" fontId="32" fillId="0" borderId="0" xfId="5" applyFont="1"/>
    <xf numFmtId="0" fontId="32" fillId="0" borderId="0" xfId="6" applyFont="1"/>
    <xf numFmtId="0" fontId="52" fillId="0" borderId="0" xfId="6" applyFont="1"/>
    <xf numFmtId="0" fontId="31" fillId="0" borderId="0" xfId="5" applyFont="1" applyAlignment="1">
      <alignment horizontal="right" vertical="center"/>
    </xf>
    <xf numFmtId="3" fontId="32" fillId="0" borderId="0" xfId="5" applyNumberFormat="1" applyFont="1" applyAlignment="1">
      <alignment vertical="center"/>
    </xf>
    <xf numFmtId="0" fontId="4" fillId="0" borderId="4" xfId="0" applyFont="1" applyBorder="1" applyAlignment="1">
      <alignment horizontal="center" vertical="top" wrapText="1"/>
    </xf>
    <xf numFmtId="0" fontId="4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3" fontId="26" fillId="2" borderId="0" xfId="5" applyNumberFormat="1" applyFont="1" applyFill="1" applyAlignment="1">
      <alignment horizontal="center" vertical="center"/>
    </xf>
    <xf numFmtId="3" fontId="53" fillId="0" borderId="0" xfId="5" applyNumberFormat="1" applyFont="1" applyAlignment="1">
      <alignment horizontal="center"/>
    </xf>
    <xf numFmtId="0" fontId="3" fillId="4" borderId="54" xfId="1" applyFont="1" applyFill="1" applyBorder="1" applyAlignment="1">
      <alignment horizontal="center" vertical="top" wrapText="1"/>
    </xf>
    <xf numFmtId="0" fontId="3" fillId="4" borderId="55" xfId="1" applyFont="1" applyFill="1" applyBorder="1" applyAlignment="1">
      <alignment horizontal="center" vertical="top" wrapText="1"/>
    </xf>
    <xf numFmtId="166" fontId="3" fillId="4" borderId="18" xfId="2" applyNumberFormat="1" applyFont="1" applyFill="1" applyBorder="1" applyAlignment="1">
      <alignment vertical="top" wrapText="1"/>
    </xf>
    <xf numFmtId="166" fontId="3" fillId="4" borderId="27" xfId="2" applyNumberFormat="1" applyFont="1" applyFill="1" applyBorder="1" applyAlignment="1">
      <alignment vertical="top" wrapText="1"/>
    </xf>
    <xf numFmtId="166" fontId="3" fillId="4" borderId="56" xfId="2" applyNumberFormat="1" applyFont="1" applyFill="1" applyBorder="1" applyAlignment="1">
      <alignment vertical="top" wrapText="1"/>
    </xf>
    <xf numFmtId="166" fontId="3" fillId="4" borderId="46" xfId="2" applyNumberFormat="1" applyFont="1" applyFill="1" applyBorder="1" applyAlignment="1">
      <alignment vertical="top" wrapText="1"/>
    </xf>
    <xf numFmtId="2" fontId="6" fillId="0" borderId="0" xfId="0" applyNumberFormat="1" applyFont="1"/>
    <xf numFmtId="0" fontId="4" fillId="0" borderId="15" xfId="0" applyFont="1" applyBorder="1" applyAlignment="1">
      <alignment horizontal="center" vertical="center" wrapText="1"/>
    </xf>
    <xf numFmtId="0" fontId="3" fillId="0" borderId="18" xfId="0" applyFont="1" applyBorder="1"/>
    <xf numFmtId="0" fontId="4" fillId="0" borderId="16" xfId="0" applyFont="1" applyBorder="1" applyAlignment="1">
      <alignment horizontal="center" vertical="top" wrapText="1"/>
    </xf>
    <xf numFmtId="0" fontId="4" fillId="5" borderId="1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top" wrapText="1"/>
    </xf>
    <xf numFmtId="0" fontId="3" fillId="0" borderId="16" xfId="0" applyFont="1" applyBorder="1"/>
    <xf numFmtId="0" fontId="4" fillId="0" borderId="19" xfId="0" applyFont="1" applyBorder="1" applyAlignment="1">
      <alignment horizontal="center" vertical="top" wrapText="1"/>
    </xf>
    <xf numFmtId="0" fontId="3" fillId="4" borderId="18" xfId="0" applyFont="1" applyFill="1" applyBorder="1"/>
    <xf numFmtId="0" fontId="4" fillId="4" borderId="16" xfId="0" applyFont="1" applyFill="1" applyBorder="1" applyAlignment="1">
      <alignment horizontal="left"/>
    </xf>
    <xf numFmtId="0" fontId="3" fillId="4" borderId="16" xfId="1" applyFont="1" applyFill="1" applyBorder="1" applyAlignment="1">
      <alignment horizontal="center" vertical="top" wrapText="1"/>
    </xf>
    <xf numFmtId="2" fontId="3" fillId="4" borderId="16" xfId="2" applyNumberFormat="1" applyFont="1" applyFill="1" applyBorder="1" applyAlignment="1">
      <alignment vertical="top" wrapText="1"/>
    </xf>
    <xf numFmtId="2" fontId="3" fillId="5" borderId="16" xfId="2" applyNumberFormat="1" applyFont="1" applyFill="1" applyBorder="1" applyAlignment="1">
      <alignment vertical="top" wrapText="1"/>
    </xf>
    <xf numFmtId="164" fontId="3" fillId="4" borderId="16" xfId="0" applyNumberFormat="1" applyFont="1" applyFill="1" applyBorder="1"/>
    <xf numFmtId="2" fontId="3" fillId="4" borderId="16" xfId="1" applyNumberFormat="1" applyFont="1" applyFill="1" applyBorder="1"/>
    <xf numFmtId="2" fontId="3" fillId="4" borderId="16" xfId="0" applyNumberFormat="1" applyFont="1" applyFill="1" applyBorder="1"/>
    <xf numFmtId="2" fontId="4" fillId="4" borderId="16" xfId="0" applyNumberFormat="1" applyFont="1" applyFill="1" applyBorder="1"/>
    <xf numFmtId="164" fontId="7" fillId="4" borderId="16" xfId="0" applyNumberFormat="1" applyFont="1" applyFill="1" applyBorder="1"/>
    <xf numFmtId="2" fontId="7" fillId="4" borderId="19" xfId="0" applyNumberFormat="1" applyFont="1" applyFill="1" applyBorder="1"/>
    <xf numFmtId="2" fontId="4" fillId="4" borderId="16" xfId="1" applyNumberFormat="1" applyFont="1" applyFill="1" applyBorder="1"/>
    <xf numFmtId="0" fontId="4" fillId="4" borderId="16" xfId="0" applyFont="1" applyFill="1" applyBorder="1"/>
    <xf numFmtId="0" fontId="4" fillId="2" borderId="16" xfId="0" applyFont="1" applyFill="1" applyBorder="1" applyAlignment="1">
      <alignment horizontal="left"/>
    </xf>
    <xf numFmtId="0" fontId="3" fillId="2" borderId="16" xfId="1" applyFont="1" applyFill="1" applyBorder="1" applyAlignment="1">
      <alignment horizontal="center" vertical="top" wrapText="1"/>
    </xf>
    <xf numFmtId="0" fontId="3" fillId="2" borderId="16" xfId="2" applyFont="1" applyFill="1" applyBorder="1" applyAlignment="1">
      <alignment vertical="top" wrapText="1"/>
    </xf>
    <xf numFmtId="2" fontId="3" fillId="2" borderId="16" xfId="2" applyNumberFormat="1" applyFont="1" applyFill="1" applyBorder="1" applyAlignment="1">
      <alignment vertical="top" wrapText="1"/>
    </xf>
    <xf numFmtId="164" fontId="3" fillId="2" borderId="16" xfId="0" applyNumberFormat="1" applyFont="1" applyFill="1" applyBorder="1"/>
    <xf numFmtId="2" fontId="3" fillId="2" borderId="16" xfId="1" applyNumberFormat="1" applyFont="1" applyFill="1" applyBorder="1"/>
    <xf numFmtId="2" fontId="3" fillId="2" borderId="16" xfId="0" applyNumberFormat="1" applyFont="1" applyFill="1" applyBorder="1"/>
    <xf numFmtId="2" fontId="4" fillId="2" borderId="16" xfId="0" applyNumberFormat="1" applyFont="1" applyFill="1" applyBorder="1"/>
    <xf numFmtId="164" fontId="7" fillId="2" borderId="16" xfId="0" applyNumberFormat="1" applyFont="1" applyFill="1" applyBorder="1"/>
    <xf numFmtId="2" fontId="7" fillId="2" borderId="19" xfId="0" applyNumberFormat="1" applyFont="1" applyFill="1" applyBorder="1"/>
    <xf numFmtId="2" fontId="9" fillId="2" borderId="0" xfId="0" applyNumberFormat="1" applyFont="1" applyFill="1"/>
    <xf numFmtId="2" fontId="3" fillId="2" borderId="32" xfId="1" applyNumberFormat="1" applyFont="1" applyFill="1" applyBorder="1"/>
    <xf numFmtId="2" fontId="4" fillId="2" borderId="16" xfId="1" applyNumberFormat="1" applyFont="1" applyFill="1" applyBorder="1"/>
    <xf numFmtId="0" fontId="3" fillId="2" borderId="16" xfId="0" applyFont="1" applyFill="1" applyBorder="1"/>
    <xf numFmtId="2" fontId="0" fillId="2" borderId="16" xfId="0" applyNumberFormat="1" applyFill="1" applyBorder="1"/>
    <xf numFmtId="0" fontId="5" fillId="2" borderId="0" xfId="0" applyFont="1" applyFill="1"/>
    <xf numFmtId="2" fontId="9" fillId="2" borderId="18" xfId="0" applyNumberFormat="1" applyFont="1" applyFill="1" applyBorder="1"/>
    <xf numFmtId="0" fontId="18" fillId="2" borderId="16" xfId="0" applyFont="1" applyFill="1" applyBorder="1" applyAlignment="1">
      <alignment horizontal="left"/>
    </xf>
    <xf numFmtId="164" fontId="4" fillId="2" borderId="16" xfId="0" applyNumberFormat="1" applyFont="1" applyFill="1" applyBorder="1"/>
    <xf numFmtId="2" fontId="7" fillId="2" borderId="16" xfId="0" applyNumberFormat="1" applyFont="1" applyFill="1" applyBorder="1"/>
    <xf numFmtId="0" fontId="5" fillId="2" borderId="16" xfId="0" applyFont="1" applyFill="1" applyBorder="1"/>
    <xf numFmtId="0" fontId="3" fillId="2" borderId="16" xfId="0" applyFont="1" applyFill="1" applyBorder="1" applyAlignment="1">
      <alignment horizontal="left"/>
    </xf>
    <xf numFmtId="0" fontId="9" fillId="0" borderId="9" xfId="0" applyFont="1" applyBorder="1"/>
    <xf numFmtId="0" fontId="4" fillId="0" borderId="51" xfId="0" applyFont="1" applyBorder="1" applyAlignment="1">
      <alignment horizontal="center"/>
    </xf>
    <xf numFmtId="2" fontId="7" fillId="0" borderId="51" xfId="0" applyNumberFormat="1" applyFont="1" applyBorder="1"/>
    <xf numFmtId="2" fontId="7" fillId="3" borderId="26" xfId="0" applyNumberFormat="1" applyFont="1" applyFill="1" applyBorder="1"/>
    <xf numFmtId="2" fontId="7" fillId="2" borderId="0" xfId="0" applyNumberFormat="1" applyFont="1" applyFill="1"/>
    <xf numFmtId="2" fontId="3" fillId="4" borderId="9" xfId="0" applyNumberFormat="1" applyFont="1" applyFill="1" applyBorder="1"/>
    <xf numFmtId="2" fontId="7" fillId="4" borderId="0" xfId="0" applyNumberFormat="1" applyFont="1" applyFill="1"/>
    <xf numFmtId="2" fontId="13" fillId="4" borderId="0" xfId="0" applyNumberFormat="1" applyFont="1" applyFill="1"/>
    <xf numFmtId="0" fontId="13" fillId="2" borderId="0" xfId="0" applyFont="1" applyFill="1"/>
    <xf numFmtId="0" fontId="3" fillId="2" borderId="0" xfId="0" applyFont="1" applyFill="1"/>
    <xf numFmtId="2" fontId="14" fillId="2" borderId="0" xfId="0" applyNumberFormat="1" applyFont="1" applyFill="1"/>
    <xf numFmtId="2" fontId="17" fillId="4" borderId="0" xfId="0" applyNumberFormat="1" applyFont="1" applyFill="1"/>
    <xf numFmtId="2" fontId="4" fillId="0" borderId="0" xfId="3" applyNumberFormat="1" applyFont="1" applyAlignment="1">
      <alignment horizontal="center" vertical="center" wrapText="1"/>
    </xf>
    <xf numFmtId="0" fontId="56" fillId="4" borderId="16" xfId="1" applyFont="1" applyFill="1" applyBorder="1" applyAlignment="1">
      <alignment horizontal="center" vertical="top" wrapText="1"/>
    </xf>
    <xf numFmtId="1" fontId="3" fillId="4" borderId="37" xfId="1" applyNumberFormat="1" applyFont="1" applyFill="1" applyBorder="1"/>
    <xf numFmtId="1" fontId="3" fillId="4" borderId="34" xfId="1" applyNumberFormat="1" applyFont="1" applyFill="1" applyBorder="1"/>
    <xf numFmtId="1" fontId="4" fillId="4" borderId="34" xfId="0" applyNumberFormat="1" applyFont="1" applyFill="1" applyBorder="1"/>
    <xf numFmtId="165" fontId="4" fillId="4" borderId="43" xfId="0" applyNumberFormat="1" applyFont="1" applyFill="1" applyBorder="1"/>
    <xf numFmtId="0" fontId="4" fillId="0" borderId="12" xfId="0" applyFont="1" applyBorder="1" applyAlignment="1">
      <alignment horizontal="center" vertical="top" wrapText="1"/>
    </xf>
    <xf numFmtId="1" fontId="3" fillId="4" borderId="9" xfId="0" applyNumberFormat="1" applyFont="1" applyFill="1" applyBorder="1"/>
    <xf numFmtId="1" fontId="3" fillId="4" borderId="58" xfId="0" applyNumberFormat="1" applyFont="1" applyFill="1" applyBorder="1"/>
    <xf numFmtId="1" fontId="4" fillId="4" borderId="51" xfId="0" applyNumberFormat="1" applyFont="1" applyFill="1" applyBorder="1"/>
    <xf numFmtId="165" fontId="7" fillId="4" borderId="26" xfId="0" applyNumberFormat="1" applyFont="1" applyFill="1" applyBorder="1"/>
    <xf numFmtId="1" fontId="4" fillId="4" borderId="32" xfId="0" applyNumberFormat="1" applyFont="1" applyFill="1" applyBorder="1"/>
    <xf numFmtId="1" fontId="3" fillId="4" borderId="2" xfId="0" applyNumberFormat="1" applyFont="1" applyFill="1" applyBorder="1"/>
    <xf numFmtId="1" fontId="3" fillId="4" borderId="59" xfId="0" applyNumberFormat="1" applyFont="1" applyFill="1" applyBorder="1"/>
    <xf numFmtId="1" fontId="3" fillId="4" borderId="60" xfId="0" applyNumberFormat="1" applyFont="1" applyFill="1" applyBorder="1"/>
    <xf numFmtId="1" fontId="3" fillId="4" borderId="61" xfId="0" applyNumberFormat="1" applyFont="1" applyFill="1" applyBorder="1"/>
    <xf numFmtId="0" fontId="4" fillId="3" borderId="4" xfId="0" applyFont="1" applyFill="1" applyBorder="1" applyAlignment="1">
      <alignment horizontal="center" vertical="center" wrapText="1"/>
    </xf>
    <xf numFmtId="1" fontId="7" fillId="4" borderId="57" xfId="0" applyNumberFormat="1" applyFont="1" applyFill="1" applyBorder="1"/>
    <xf numFmtId="1" fontId="7" fillId="4" borderId="27" xfId="0" applyNumberFormat="1" applyFont="1" applyFill="1" applyBorder="1"/>
    <xf numFmtId="1" fontId="7" fillId="4" borderId="56" xfId="0" applyNumberFormat="1" applyFont="1" applyFill="1" applyBorder="1"/>
    <xf numFmtId="1" fontId="3" fillId="4" borderId="16" xfId="2" applyNumberFormat="1" applyFont="1" applyFill="1" applyBorder="1" applyAlignment="1">
      <alignment vertical="top" wrapText="1"/>
    </xf>
    <xf numFmtId="1" fontId="3" fillId="4" borderId="14" xfId="2" applyNumberFormat="1" applyFont="1" applyFill="1" applyBorder="1" applyAlignment="1">
      <alignment vertical="top" wrapText="1"/>
    </xf>
    <xf numFmtId="1" fontId="3" fillId="4" borderId="34" xfId="2" applyNumberFormat="1" applyFont="1" applyFill="1" applyBorder="1" applyAlignment="1">
      <alignment vertical="top" wrapText="1"/>
    </xf>
    <xf numFmtId="0" fontId="27" fillId="0" borderId="0" xfId="5" applyFont="1" applyAlignment="1">
      <alignment wrapText="1"/>
    </xf>
    <xf numFmtId="0" fontId="4" fillId="9" borderId="1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166" fontId="7" fillId="9" borderId="12" xfId="0" applyNumberFormat="1" applyFont="1" applyFill="1" applyBorder="1"/>
    <xf numFmtId="1" fontId="7" fillId="9" borderId="24" xfId="0" applyNumberFormat="1" applyFont="1" applyFill="1" applyBorder="1"/>
    <xf numFmtId="1" fontId="7" fillId="9" borderId="8" xfId="0" applyNumberFormat="1" applyFont="1" applyFill="1" applyBorder="1"/>
    <xf numFmtId="1" fontId="7" fillId="9" borderId="6" xfId="0" applyNumberFormat="1" applyFont="1" applyFill="1" applyBorder="1"/>
    <xf numFmtId="1" fontId="7" fillId="9" borderId="7" xfId="0" applyNumberFormat="1" applyFont="1" applyFill="1" applyBorder="1"/>
    <xf numFmtId="165" fontId="7" fillId="9" borderId="11" xfId="0" applyNumberFormat="1" applyFont="1" applyFill="1" applyBorder="1"/>
    <xf numFmtId="165" fontId="7" fillId="9" borderId="8" xfId="0" applyNumberFormat="1" applyFont="1" applyFill="1" applyBorder="1"/>
    <xf numFmtId="166" fontId="7" fillId="9" borderId="8" xfId="0" applyNumberFormat="1" applyFont="1" applyFill="1" applyBorder="1"/>
    <xf numFmtId="1" fontId="7" fillId="9" borderId="11" xfId="0" applyNumberFormat="1" applyFont="1" applyFill="1" applyBorder="1"/>
    <xf numFmtId="1" fontId="7" fillId="9" borderId="1" xfId="0" applyNumberFormat="1" applyFont="1" applyFill="1" applyBorder="1"/>
    <xf numFmtId="1" fontId="7" fillId="9" borderId="4" xfId="0" applyNumberFormat="1" applyFont="1" applyFill="1" applyBorder="1"/>
    <xf numFmtId="165" fontId="7" fillId="9" borderId="7" xfId="0" applyNumberFormat="1" applyFont="1" applyFill="1" applyBorder="1"/>
    <xf numFmtId="165" fontId="7" fillId="9" borderId="24" xfId="0" applyNumberFormat="1" applyFont="1" applyFill="1" applyBorder="1"/>
    <xf numFmtId="1" fontId="7" fillId="9" borderId="12" xfId="0" applyNumberFormat="1" applyFont="1" applyFill="1" applyBorder="1"/>
    <xf numFmtId="1" fontId="7" fillId="9" borderId="5" xfId="0" applyNumberFormat="1" applyFont="1" applyFill="1" applyBorder="1"/>
    <xf numFmtId="0" fontId="9" fillId="9" borderId="0" xfId="0" applyFont="1" applyFill="1"/>
    <xf numFmtId="2" fontId="0" fillId="9" borderId="16" xfId="0" applyNumberFormat="1" applyFill="1" applyBorder="1"/>
    <xf numFmtId="0" fontId="0" fillId="9" borderId="16" xfId="0" applyFill="1" applyBorder="1"/>
    <xf numFmtId="3" fontId="25" fillId="0" borderId="0" xfId="6" applyNumberFormat="1"/>
    <xf numFmtId="0" fontId="4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4" borderId="37" xfId="0" applyFont="1" applyFill="1" applyBorder="1"/>
    <xf numFmtId="0" fontId="3" fillId="2" borderId="34" xfId="0" applyFont="1" applyFill="1" applyBorder="1" applyAlignment="1">
      <alignment horizontal="left"/>
    </xf>
    <xf numFmtId="0" fontId="3" fillId="2" borderId="34" xfId="1" applyFont="1" applyFill="1" applyBorder="1" applyAlignment="1">
      <alignment horizontal="center" vertical="top" wrapText="1"/>
    </xf>
    <xf numFmtId="0" fontId="3" fillId="2" borderId="34" xfId="2" applyFont="1" applyFill="1" applyBorder="1" applyAlignment="1">
      <alignment vertical="top" wrapText="1"/>
    </xf>
    <xf numFmtId="2" fontId="3" fillId="2" borderId="34" xfId="2" applyNumberFormat="1" applyFont="1" applyFill="1" applyBorder="1" applyAlignment="1">
      <alignment vertical="top" wrapText="1"/>
    </xf>
    <xf numFmtId="164" fontId="4" fillId="2" borderId="34" xfId="0" applyNumberFormat="1" applyFont="1" applyFill="1" applyBorder="1"/>
    <xf numFmtId="2" fontId="3" fillId="2" borderId="34" xfId="1" applyNumberFormat="1" applyFont="1" applyFill="1" applyBorder="1"/>
    <xf numFmtId="2" fontId="4" fillId="2" borderId="34" xfId="0" applyNumberFormat="1" applyFont="1" applyFill="1" applyBorder="1"/>
    <xf numFmtId="2" fontId="3" fillId="2" borderId="34" xfId="0" applyNumberFormat="1" applyFont="1" applyFill="1" applyBorder="1"/>
    <xf numFmtId="2" fontId="7" fillId="2" borderId="34" xfId="0" applyNumberFormat="1" applyFont="1" applyFill="1" applyBorder="1"/>
    <xf numFmtId="2" fontId="3" fillId="4" borderId="34" xfId="0" applyNumberFormat="1" applyFont="1" applyFill="1" applyBorder="1"/>
    <xf numFmtId="2" fontId="0" fillId="2" borderId="34" xfId="0" applyNumberFormat="1" applyFill="1" applyBorder="1"/>
    <xf numFmtId="164" fontId="7" fillId="2" borderId="34" xfId="0" applyNumberFormat="1" applyFont="1" applyFill="1" applyBorder="1"/>
    <xf numFmtId="2" fontId="7" fillId="2" borderId="43" xfId="0" applyNumberFormat="1" applyFont="1" applyFill="1" applyBorder="1"/>
    <xf numFmtId="2" fontId="9" fillId="2" borderId="37" xfId="0" applyNumberFormat="1" applyFont="1" applyFill="1" applyBorder="1"/>
    <xf numFmtId="1" fontId="3" fillId="5" borderId="45" xfId="2" applyNumberFormat="1" applyFont="1" applyFill="1" applyBorder="1" applyAlignment="1">
      <alignment vertical="top" wrapText="1"/>
    </xf>
    <xf numFmtId="1" fontId="7" fillId="9" borderId="64" xfId="0" applyNumberFormat="1" applyFont="1" applyFill="1" applyBorder="1"/>
    <xf numFmtId="1" fontId="7" fillId="9" borderId="44" xfId="0" applyNumberFormat="1" applyFont="1" applyFill="1" applyBorder="1"/>
    <xf numFmtId="165" fontId="7" fillId="9" borderId="65" xfId="0" applyNumberFormat="1" applyFont="1" applyFill="1" applyBorder="1"/>
    <xf numFmtId="1" fontId="3" fillId="4" borderId="15" xfId="0" applyNumberFormat="1" applyFont="1" applyFill="1" applyBorder="1"/>
    <xf numFmtId="1" fontId="7" fillId="4" borderId="15" xfId="0" applyNumberFormat="1" applyFont="1" applyFill="1" applyBorder="1"/>
    <xf numFmtId="165" fontId="7" fillId="4" borderId="20" xfId="0" applyNumberFormat="1" applyFont="1" applyFill="1" applyBorder="1"/>
    <xf numFmtId="1" fontId="3" fillId="4" borderId="51" xfId="0" applyNumberFormat="1" applyFont="1" applyFill="1" applyBorder="1"/>
    <xf numFmtId="1" fontId="7" fillId="4" borderId="51" xfId="0" applyNumberFormat="1" applyFont="1" applyFill="1" applyBorder="1"/>
    <xf numFmtId="0" fontId="4" fillId="0" borderId="7" xfId="0" applyFont="1" applyBorder="1" applyAlignment="1">
      <alignment horizontal="center" vertical="center" wrapText="1"/>
    </xf>
    <xf numFmtId="165" fontId="4" fillId="4" borderId="45" xfId="0" applyNumberFormat="1" applyFont="1" applyFill="1" applyBorder="1"/>
    <xf numFmtId="10" fontId="4" fillId="0" borderId="16" xfId="0" applyNumberFormat="1" applyFont="1" applyBorder="1" applyAlignment="1">
      <alignment horizontal="center" vertical="center" wrapText="1"/>
    </xf>
    <xf numFmtId="10" fontId="4" fillId="0" borderId="18" xfId="0" applyNumberFormat="1" applyFont="1" applyBorder="1" applyAlignment="1">
      <alignment horizontal="center" vertical="center" wrapText="1"/>
    </xf>
    <xf numFmtId="10" fontId="4" fillId="0" borderId="19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top" wrapText="1"/>
    </xf>
    <xf numFmtId="165" fontId="4" fillId="4" borderId="26" xfId="0" applyNumberFormat="1" applyFont="1" applyFill="1" applyBorder="1"/>
    <xf numFmtId="1" fontId="4" fillId="4" borderId="18" xfId="0" applyNumberFormat="1" applyFont="1" applyFill="1" applyBorder="1"/>
    <xf numFmtId="1" fontId="4" fillId="4" borderId="9" xfId="0" applyNumberFormat="1" applyFont="1" applyFill="1" applyBorder="1"/>
    <xf numFmtId="166" fontId="7" fillId="9" borderId="7" xfId="0" applyNumberFormat="1" applyFont="1" applyFill="1" applyBorder="1"/>
    <xf numFmtId="1" fontId="7" fillId="4" borderId="63" xfId="0" applyNumberFormat="1" applyFont="1" applyFill="1" applyBorder="1"/>
    <xf numFmtId="1" fontId="7" fillId="4" borderId="32" xfId="0" applyNumberFormat="1" applyFont="1" applyFill="1" applyBorder="1"/>
    <xf numFmtId="1" fontId="7" fillId="4" borderId="66" xfId="0" applyNumberFormat="1" applyFont="1" applyFill="1" applyBorder="1"/>
    <xf numFmtId="165" fontId="7" fillId="4" borderId="63" xfId="0" applyNumberFormat="1" applyFont="1" applyFill="1" applyBorder="1"/>
    <xf numFmtId="1" fontId="3" fillId="0" borderId="0" xfId="0" applyNumberFormat="1" applyFont="1"/>
    <xf numFmtId="0" fontId="39" fillId="0" borderId="0" xfId="5" applyFont="1" applyAlignment="1">
      <alignment horizontal="center" wrapText="1"/>
    </xf>
    <xf numFmtId="0" fontId="7" fillId="4" borderId="8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1" fontId="7" fillId="4" borderId="62" xfId="0" applyNumberFormat="1" applyFont="1" applyFill="1" applyBorder="1"/>
    <xf numFmtId="0" fontId="21" fillId="0" borderId="32" xfId="0" applyFont="1" applyBorder="1" applyAlignment="1">
      <alignment horizontal="center" vertical="center" textRotation="90" wrapText="1" shrinkToFit="1"/>
    </xf>
    <xf numFmtId="0" fontId="4" fillId="4" borderId="33" xfId="0" applyFont="1" applyFill="1" applyBorder="1" applyAlignment="1">
      <alignment horizontal="center" vertical="top" wrapText="1"/>
    </xf>
    <xf numFmtId="1" fontId="23" fillId="0" borderId="32" xfId="0" applyNumberFormat="1" applyFont="1" applyBorder="1"/>
    <xf numFmtId="0" fontId="9" fillId="4" borderId="16" xfId="0" applyFont="1" applyFill="1" applyBorder="1"/>
    <xf numFmtId="0" fontId="3" fillId="0" borderId="16" xfId="0" applyFont="1" applyBorder="1" applyAlignment="1">
      <alignment wrapText="1"/>
    </xf>
    <xf numFmtId="0" fontId="21" fillId="0" borderId="45" xfId="0" applyFont="1" applyBorder="1" applyAlignment="1">
      <alignment horizontal="center" vertical="center" textRotation="90" wrapText="1" shrinkToFit="1"/>
    </xf>
    <xf numFmtId="166" fontId="0" fillId="0" borderId="45" xfId="0" applyNumberFormat="1" applyBorder="1"/>
    <xf numFmtId="2" fontId="0" fillId="9" borderId="45" xfId="0" applyNumberFormat="1" applyFill="1" applyBorder="1"/>
    <xf numFmtId="1" fontId="3" fillId="0" borderId="16" xfId="0" applyNumberFormat="1" applyFont="1" applyBorder="1"/>
    <xf numFmtId="1" fontId="9" fillId="0" borderId="16" xfId="0" applyNumberFormat="1" applyFont="1" applyBorder="1"/>
    <xf numFmtId="1" fontId="9" fillId="4" borderId="0" xfId="0" applyNumberFormat="1" applyFont="1" applyFill="1"/>
    <xf numFmtId="2" fontId="15" fillId="0" borderId="0" xfId="0" applyNumberFormat="1" applyFont="1" applyBorder="1"/>
    <xf numFmtId="0" fontId="4" fillId="0" borderId="3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40" fillId="0" borderId="0" xfId="5" applyFont="1" applyAlignment="1">
      <alignment horizontal="right" vertical="center"/>
    </xf>
    <xf numFmtId="0" fontId="26" fillId="0" borderId="0" xfId="5" applyFont="1" applyAlignment="1">
      <alignment horizontal="center" vertical="center"/>
    </xf>
    <xf numFmtId="0" fontId="43" fillId="0" borderId="0" xfId="5" applyFont="1" applyAlignment="1">
      <alignment horizontal="center" vertical="center"/>
    </xf>
    <xf numFmtId="0" fontId="26" fillId="0" borderId="0" xfId="6" applyFont="1" applyAlignment="1">
      <alignment horizontal="right"/>
    </xf>
    <xf numFmtId="0" fontId="45" fillId="0" borderId="45" xfId="5" applyFont="1" applyBorder="1" applyAlignment="1">
      <alignment horizontal="center" vertical="center" wrapText="1"/>
    </xf>
    <xf numFmtId="0" fontId="45" fillId="0" borderId="32" xfId="5" applyFont="1" applyBorder="1" applyAlignment="1">
      <alignment horizontal="center" vertical="center" wrapText="1"/>
    </xf>
    <xf numFmtId="0" fontId="32" fillId="0" borderId="2" xfId="5" applyFont="1" applyBorder="1" applyAlignment="1">
      <alignment horizontal="center" vertical="center" wrapText="1"/>
    </xf>
    <xf numFmtId="0" fontId="27" fillId="0" borderId="9" xfId="5" applyFont="1" applyBorder="1" applyAlignment="1">
      <alignment horizontal="center" vertical="center" wrapText="1"/>
    </xf>
    <xf numFmtId="0" fontId="32" fillId="0" borderId="15" xfId="5" applyFont="1" applyBorder="1" applyAlignment="1">
      <alignment vertical="center" wrapText="1"/>
    </xf>
    <xf numFmtId="0" fontId="27" fillId="0" borderId="51" xfId="5" applyFont="1" applyBorder="1" applyAlignment="1">
      <alignment vertical="center" wrapText="1"/>
    </xf>
    <xf numFmtId="0" fontId="29" fillId="0" borderId="15" xfId="5" applyFont="1" applyBorder="1" applyAlignment="1">
      <alignment horizontal="center" vertical="center" wrapText="1"/>
    </xf>
    <xf numFmtId="0" fontId="29" fillId="0" borderId="20" xfId="5" applyFont="1" applyBorder="1" applyAlignment="1">
      <alignment horizontal="center" vertical="center" wrapText="1"/>
    </xf>
    <xf numFmtId="3" fontId="35" fillId="0" borderId="62" xfId="5" applyNumberFormat="1" applyFont="1" applyBorder="1" applyAlignment="1">
      <alignment horizontal="center" vertical="center"/>
    </xf>
    <xf numFmtId="3" fontId="35" fillId="0" borderId="63" xfId="5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57" fillId="0" borderId="0" xfId="6" applyFont="1" applyBorder="1" applyAlignment="1">
      <alignment horizontal="center" wrapText="1"/>
    </xf>
    <xf numFmtId="1" fontId="57" fillId="0" borderId="0" xfId="6" applyNumberFormat="1" applyFont="1" applyBorder="1"/>
    <xf numFmtId="0" fontId="57" fillId="0" borderId="0" xfId="6" applyFont="1" applyBorder="1"/>
  </cellXfs>
  <cellStyles count="11">
    <cellStyle name="Обычный" xfId="0" builtinId="0"/>
    <cellStyle name="Обычный 10" xfId="7"/>
    <cellStyle name="Обычный 2" xfId="4"/>
    <cellStyle name="Обычный 2 8" xfId="8"/>
    <cellStyle name="Обычный 3" xfId="3"/>
    <cellStyle name="Обычный 3 6" xfId="9"/>
    <cellStyle name="Обычный 4" xfId="5"/>
    <cellStyle name="Обычный 5" xfId="6"/>
    <cellStyle name="Обычный 9" xfId="10"/>
    <cellStyle name="Обычный_Лист1" xfId="1"/>
    <cellStyle name="Обычный_Прибирал горищ ,підвал-0,9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C269"/>
  <sheetViews>
    <sheetView workbookViewId="0">
      <pane xSplit="4" ySplit="8" topLeftCell="EL204" activePane="bottomRight" state="frozen"/>
      <selection pane="topRight" activeCell="E1" sqref="E1"/>
      <selection pane="bottomLeft" activeCell="A9" sqref="A9"/>
      <selection pane="bottomRight" activeCell="EV5" sqref="EV5"/>
    </sheetView>
  </sheetViews>
  <sheetFormatPr defaultColWidth="9.140625" defaultRowHeight="12" x14ac:dyDescent="0.2"/>
  <cols>
    <col min="1" max="1" width="29.7109375" style="17" customWidth="1"/>
    <col min="2" max="2" width="5.7109375" style="17" customWidth="1"/>
    <col min="3" max="3" width="4.7109375" style="17" customWidth="1"/>
    <col min="4" max="4" width="8.85546875" style="17" customWidth="1"/>
    <col min="5" max="5" width="10" style="17" customWidth="1"/>
    <col min="6" max="6" width="10.42578125" style="17" customWidth="1"/>
    <col min="7" max="7" width="10.85546875" style="17" customWidth="1"/>
    <col min="8" max="8" width="11" style="18" customWidth="1"/>
    <col min="9" max="10" width="9.5703125" style="18" customWidth="1"/>
    <col min="11" max="11" width="10.28515625" style="18" customWidth="1"/>
    <col min="12" max="12" width="9.7109375" style="18" customWidth="1"/>
    <col min="13" max="13" width="10.85546875" style="18" customWidth="1"/>
    <col min="14" max="14" width="9.5703125" style="18" customWidth="1"/>
    <col min="15" max="15" width="10.7109375" style="18" customWidth="1"/>
    <col min="16" max="16" width="11.28515625" style="18" customWidth="1"/>
    <col min="17" max="17" width="11.5703125" style="18" customWidth="1"/>
    <col min="18" max="18" width="9.5703125" style="18" customWidth="1"/>
    <col min="19" max="19" width="8.85546875" style="18" customWidth="1"/>
    <col min="20" max="21" width="9.5703125" style="18" customWidth="1"/>
    <col min="22" max="22" width="10.140625" style="18" customWidth="1"/>
    <col min="23" max="23" width="8.7109375" style="18" customWidth="1"/>
    <col min="24" max="25" width="9.5703125" style="18" customWidth="1"/>
    <col min="26" max="26" width="10" style="18" customWidth="1"/>
    <col min="27" max="27" width="9.140625" style="18"/>
    <col min="28" max="28" width="11.42578125" style="18" customWidth="1"/>
    <col min="29" max="29" width="9.5703125" style="18" customWidth="1"/>
    <col min="30" max="31" width="10.28515625" style="18" customWidth="1"/>
    <col min="32" max="34" width="9.5703125" style="18" customWidth="1"/>
    <col min="35" max="35" width="8.85546875" style="18" customWidth="1"/>
    <col min="36" max="36" width="12.42578125" style="18" customWidth="1"/>
    <col min="37" max="38" width="11.85546875" style="18" customWidth="1"/>
    <col min="39" max="39" width="10.140625" style="18" customWidth="1"/>
    <col min="40" max="40" width="12.42578125" style="17" customWidth="1"/>
    <col min="41" max="41" width="10.85546875" style="19" customWidth="1"/>
    <col min="42" max="42" width="9.5703125" style="19" customWidth="1"/>
    <col min="43" max="43" width="9.42578125" style="18" customWidth="1"/>
    <col min="44" max="44" width="11" style="17" customWidth="1"/>
    <col min="45" max="45" width="8.7109375" style="19" customWidth="1"/>
    <col min="46" max="46" width="8.5703125" style="19" customWidth="1"/>
    <col min="47" max="47" width="8.42578125" style="18" customWidth="1"/>
    <col min="48" max="48" width="9.5703125" style="17" customWidth="1"/>
    <col min="49" max="49" width="9.42578125" style="19" customWidth="1"/>
    <col min="50" max="50" width="8.7109375" style="19" customWidth="1"/>
    <col min="51" max="51" width="10.28515625" style="18" customWidth="1"/>
    <col min="52" max="55" width="10.28515625" style="18" hidden="1" customWidth="1"/>
    <col min="56" max="56" width="10.42578125" style="17" customWidth="1"/>
    <col min="57" max="57" width="12.140625" style="19" customWidth="1"/>
    <col min="58" max="58" width="10.42578125" style="19" customWidth="1"/>
    <col min="59" max="59" width="11" style="18" customWidth="1"/>
    <col min="60" max="70" width="10.85546875" style="18" customWidth="1"/>
    <col min="71" max="71" width="10.85546875" style="20" customWidth="1"/>
    <col min="72" max="74" width="10.85546875" style="18" customWidth="1"/>
    <col min="75" max="75" width="10.85546875" style="20" customWidth="1"/>
    <col min="76" max="78" width="10.85546875" style="18" customWidth="1"/>
    <col min="79" max="79" width="10.85546875" style="20" customWidth="1"/>
    <col min="80" max="82" width="10.85546875" style="18" customWidth="1"/>
    <col min="83" max="83" width="10.85546875" style="20" customWidth="1"/>
    <col min="84" max="86" width="10.85546875" style="18" customWidth="1"/>
    <col min="87" max="87" width="10.85546875" style="20" customWidth="1"/>
    <col min="88" max="91" width="10.85546875" style="18" hidden="1" customWidth="1"/>
    <col min="92" max="92" width="11" style="17" customWidth="1"/>
    <col min="93" max="93" width="10.5703125" style="11" customWidth="1"/>
    <col min="94" max="94" width="9.85546875" style="11" customWidth="1"/>
    <col min="95" max="95" width="9.85546875" style="21" customWidth="1"/>
    <col min="96" max="98" width="10.28515625" style="22" customWidth="1"/>
    <col min="99" max="107" width="11.42578125" style="21" customWidth="1"/>
    <col min="108" max="108" width="10.5703125" style="17" customWidth="1"/>
    <col min="109" max="109" width="10.85546875" style="19" customWidth="1"/>
    <col min="110" max="110" width="9.140625" style="19"/>
    <col min="111" max="111" width="9.7109375" style="20" customWidth="1"/>
    <col min="112" max="113" width="9.28515625" style="19" customWidth="1"/>
    <col min="114" max="114" width="8.85546875" style="19" customWidth="1"/>
    <col min="115" max="115" width="7.85546875" style="20" customWidth="1"/>
    <col min="116" max="116" width="8.7109375" style="19" customWidth="1"/>
    <col min="117" max="117" width="8.28515625" style="19" customWidth="1"/>
    <col min="118" max="118" width="7.7109375" style="19" customWidth="1"/>
    <col min="119" max="119" width="9.140625" style="20"/>
    <col min="120" max="120" width="10.140625" style="17" customWidth="1"/>
    <col min="121" max="121" width="10.140625" style="19" customWidth="1"/>
    <col min="122" max="122" width="9.7109375" style="19" customWidth="1"/>
    <col min="123" max="123" width="10.85546875" style="21" customWidth="1"/>
    <col min="124" max="124" width="0.140625" style="18" customWidth="1"/>
    <col min="125" max="125" width="11" style="17" customWidth="1"/>
    <col min="126" max="126" width="10.5703125" style="19" customWidth="1"/>
    <col min="127" max="127" width="9.7109375" style="19" customWidth="1"/>
    <col min="128" max="128" width="11" style="20" customWidth="1"/>
    <col min="129" max="129" width="0.140625" style="18" customWidth="1"/>
    <col min="130" max="131" width="10.7109375" style="18" customWidth="1"/>
    <col min="132" max="133" width="11.5703125" style="18" customWidth="1"/>
    <col min="134" max="135" width="11" style="18" customWidth="1"/>
    <col min="136" max="136" width="12.28515625" style="11" customWidth="1"/>
    <col min="137" max="137" width="11.5703125" style="19" customWidth="1"/>
    <col min="138" max="138" width="10.42578125" style="19" customWidth="1"/>
    <col min="139" max="139" width="12.28515625" style="94" customWidth="1"/>
    <col min="140" max="140" width="1.28515625" style="94" customWidth="1"/>
    <col min="141" max="141" width="11.140625" style="94" customWidth="1"/>
    <col min="142" max="142" width="12.140625" style="24" customWidth="1"/>
    <col min="143" max="143" width="12.140625" style="120" customWidth="1"/>
    <col min="144" max="144" width="13.85546875" style="19" customWidth="1"/>
    <col min="145" max="145" width="13.5703125" style="19" hidden="1" customWidth="1"/>
    <col min="146" max="146" width="11.28515625" style="19" hidden="1" customWidth="1"/>
    <col min="147" max="147" width="10.28515625" style="19" hidden="1" customWidth="1"/>
    <col min="148" max="149" width="0" style="19" hidden="1" customWidth="1"/>
    <col min="150" max="150" width="11.5703125" style="19" customWidth="1"/>
    <col min="151" max="151" width="12.7109375" style="19" customWidth="1"/>
    <col min="152" max="152" width="13" style="19" customWidth="1"/>
    <col min="153" max="153" width="9.140625" style="19"/>
    <col min="154" max="154" width="12.5703125" style="19" customWidth="1"/>
    <col min="155" max="155" width="14.5703125" style="19" customWidth="1"/>
    <col min="156" max="16384" width="9.140625" style="19"/>
  </cols>
  <sheetData>
    <row r="1" spans="1:159" s="9" customFormat="1" ht="15.75" customHeight="1" x14ac:dyDescent="0.2">
      <c r="A1" s="9" t="s">
        <v>647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O1" s="11"/>
      <c r="AP1" s="11"/>
      <c r="AQ1" s="10"/>
      <c r="AS1" s="11"/>
      <c r="AT1" s="11"/>
      <c r="AU1" s="10"/>
      <c r="AW1" s="11"/>
      <c r="AX1" s="11"/>
      <c r="AY1" s="10"/>
      <c r="AZ1" s="10"/>
      <c r="BA1" s="10"/>
      <c r="BB1" s="10"/>
      <c r="BC1" s="10"/>
      <c r="BE1" s="11"/>
      <c r="BF1" s="11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2"/>
      <c r="BT1" s="10"/>
      <c r="BU1" s="10"/>
      <c r="BV1" s="10"/>
      <c r="BW1" s="12"/>
      <c r="BX1" s="10"/>
      <c r="BY1" s="10"/>
      <c r="BZ1" s="10"/>
      <c r="CA1" s="12"/>
      <c r="CB1" s="10"/>
      <c r="CC1" s="10"/>
      <c r="CD1" s="10"/>
      <c r="CE1" s="12"/>
      <c r="CF1" s="10"/>
      <c r="CG1" s="10"/>
      <c r="CH1" s="10"/>
      <c r="CI1" s="12"/>
      <c r="CJ1" s="10"/>
      <c r="CK1" s="10"/>
      <c r="CL1" s="10"/>
      <c r="CM1" s="10"/>
      <c r="CO1" s="11"/>
      <c r="CP1" s="11"/>
      <c r="CQ1" s="13"/>
      <c r="CR1" s="14"/>
      <c r="CS1" s="14"/>
      <c r="CT1" s="14"/>
      <c r="CU1" s="13"/>
      <c r="CV1" s="13"/>
      <c r="CW1" s="13"/>
      <c r="CX1" s="13"/>
      <c r="CY1" s="13"/>
      <c r="CZ1" s="13"/>
      <c r="DA1" s="13"/>
      <c r="DB1" s="13"/>
      <c r="DC1" s="13"/>
      <c r="DE1" s="11"/>
      <c r="DF1" s="11"/>
      <c r="DG1" s="12"/>
      <c r="DH1" s="11"/>
      <c r="DI1" s="11"/>
      <c r="DJ1" s="11"/>
      <c r="DK1" s="12"/>
      <c r="DL1" s="11"/>
      <c r="DM1" s="11"/>
      <c r="DN1" s="11"/>
      <c r="DO1" s="12"/>
      <c r="DQ1" s="11"/>
      <c r="DR1" s="11"/>
      <c r="DS1" s="13"/>
      <c r="DT1" s="10"/>
      <c r="DV1" s="11"/>
      <c r="DW1" s="11"/>
      <c r="DX1" s="12"/>
      <c r="DY1" s="10"/>
      <c r="DZ1" s="10"/>
      <c r="EA1" s="10"/>
      <c r="EB1" s="10"/>
      <c r="EC1" s="10"/>
      <c r="ED1" s="10"/>
      <c r="EE1" s="10"/>
      <c r="EF1" s="11"/>
      <c r="EI1" s="15"/>
      <c r="EJ1" s="15"/>
      <c r="EK1" s="15"/>
      <c r="EL1" s="16" t="s">
        <v>168</v>
      </c>
      <c r="EM1" s="119"/>
    </row>
    <row r="2" spans="1:159" s="17" customFormat="1" x14ac:dyDescent="0.2"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17"/>
      <c r="U2" s="117"/>
      <c r="V2" s="117"/>
      <c r="W2" s="117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O2" s="19"/>
      <c r="AP2" s="19"/>
      <c r="AQ2" s="18"/>
      <c r="AS2" s="19"/>
      <c r="AT2" s="19"/>
      <c r="AU2" s="18"/>
      <c r="AW2" s="19"/>
      <c r="AX2" s="19"/>
      <c r="AY2" s="18"/>
      <c r="AZ2" s="18"/>
      <c r="BA2" s="18"/>
      <c r="BB2" s="18"/>
      <c r="BC2" s="18"/>
      <c r="BE2" s="19"/>
      <c r="BF2" s="19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20"/>
      <c r="BT2" s="18"/>
      <c r="BU2" s="18"/>
      <c r="BV2" s="18"/>
      <c r="BW2" s="20"/>
      <c r="BX2" s="18"/>
      <c r="BY2" s="18"/>
      <c r="BZ2" s="18"/>
      <c r="CA2" s="20"/>
      <c r="CB2" s="18"/>
      <c r="CC2" s="18"/>
      <c r="CD2" s="18"/>
      <c r="CE2" s="20"/>
      <c r="CF2" s="18"/>
      <c r="CG2" s="18"/>
      <c r="CH2" s="18"/>
      <c r="CI2" s="20"/>
      <c r="CJ2" s="18"/>
      <c r="CK2" s="18"/>
      <c r="CL2" s="18"/>
      <c r="CM2" s="18"/>
      <c r="CO2" s="11"/>
      <c r="CP2" s="11"/>
      <c r="CQ2" s="21"/>
      <c r="CR2" s="22"/>
      <c r="CS2" s="22"/>
      <c r="CT2" s="22"/>
      <c r="CU2" s="21"/>
      <c r="CV2" s="21"/>
      <c r="CW2" s="21"/>
      <c r="CX2" s="21"/>
      <c r="CY2" s="21"/>
      <c r="CZ2" s="21"/>
      <c r="DA2" s="21"/>
      <c r="DB2" s="21"/>
      <c r="DC2" s="21"/>
      <c r="DE2" s="19"/>
      <c r="DF2" s="19"/>
      <c r="DG2" s="20"/>
      <c r="DH2" s="19"/>
      <c r="DI2" s="19"/>
      <c r="DJ2" s="19"/>
      <c r="DK2" s="20"/>
      <c r="DL2" s="19"/>
      <c r="DM2" s="19"/>
      <c r="DN2" s="19"/>
      <c r="DO2" s="20"/>
      <c r="DQ2" s="19"/>
      <c r="DR2" s="19"/>
      <c r="DS2" s="21"/>
      <c r="DT2" s="18"/>
      <c r="DV2" s="19"/>
      <c r="DW2" s="19"/>
      <c r="DX2" s="20"/>
      <c r="DY2" s="18"/>
      <c r="DZ2" s="18"/>
      <c r="EA2" s="18"/>
      <c r="EB2" s="18"/>
      <c r="EC2" s="18"/>
      <c r="ED2" s="18"/>
      <c r="EE2" s="18"/>
      <c r="EF2" s="115"/>
      <c r="EG2" s="366"/>
      <c r="EI2" s="23"/>
      <c r="EJ2" s="23"/>
      <c r="EK2" s="23"/>
      <c r="EL2" s="24" t="s">
        <v>169</v>
      </c>
      <c r="EM2" s="120"/>
    </row>
    <row r="3" spans="1:159" s="17" customFormat="1" x14ac:dyDescent="0.2">
      <c r="A3" s="25" t="s">
        <v>0</v>
      </c>
      <c r="B3" s="25"/>
      <c r="C3" s="25"/>
      <c r="D3" s="25"/>
      <c r="E3" s="25"/>
      <c r="F3" s="25"/>
      <c r="G3" s="25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17"/>
      <c r="U3" s="117"/>
      <c r="V3" s="117"/>
      <c r="W3" s="117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O3" s="19"/>
      <c r="AP3" s="19"/>
      <c r="AQ3" s="18"/>
      <c r="AS3" s="19"/>
      <c r="AT3" s="19"/>
      <c r="AU3" s="18"/>
      <c r="AW3" s="19"/>
      <c r="AX3" s="19"/>
      <c r="AY3" s="18"/>
      <c r="AZ3" s="18"/>
      <c r="BA3" s="18"/>
      <c r="BB3" s="18"/>
      <c r="BC3" s="18"/>
      <c r="BE3" s="19"/>
      <c r="BF3" s="19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20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O3" s="11"/>
      <c r="CP3" s="11"/>
      <c r="CQ3" s="21"/>
      <c r="CR3" s="22"/>
      <c r="CS3" s="22"/>
      <c r="CT3" s="22"/>
      <c r="CU3" s="21"/>
      <c r="CV3" s="21"/>
      <c r="CW3" s="21"/>
      <c r="CX3" s="21"/>
      <c r="CY3" s="21"/>
      <c r="CZ3" s="21"/>
      <c r="DA3" s="21"/>
      <c r="DB3" s="21"/>
      <c r="DC3" s="21"/>
      <c r="DE3" s="19"/>
      <c r="DF3" s="19"/>
      <c r="DG3" s="20"/>
      <c r="DH3" s="19"/>
      <c r="DI3" s="19"/>
      <c r="DJ3" s="19"/>
      <c r="DK3" s="20"/>
      <c r="DL3" s="19"/>
      <c r="DM3" s="19"/>
      <c r="DN3" s="19"/>
      <c r="DO3" s="20"/>
      <c r="DP3" s="83"/>
      <c r="DQ3" s="2"/>
      <c r="DR3" s="2"/>
      <c r="DS3" s="118"/>
      <c r="DT3" s="18"/>
      <c r="DV3" s="19"/>
      <c r="DW3" s="19"/>
      <c r="DX3" s="20"/>
      <c r="DY3" s="18"/>
      <c r="DZ3" s="18"/>
      <c r="EA3" s="18"/>
      <c r="EB3" s="18"/>
      <c r="EC3" s="18"/>
      <c r="ED3" s="18"/>
      <c r="EE3" s="18"/>
      <c r="EF3" s="11"/>
      <c r="EI3" s="23"/>
      <c r="EJ3" s="23"/>
      <c r="EK3" s="23"/>
      <c r="EL3" s="24"/>
      <c r="EM3" s="120"/>
    </row>
    <row r="4" spans="1:159" s="17" customFormat="1" ht="12.75" thickBot="1" x14ac:dyDescent="0.25">
      <c r="A4" s="17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17">
        <v>12</v>
      </c>
      <c r="M4" s="17">
        <v>13</v>
      </c>
      <c r="N4" s="17">
        <v>14</v>
      </c>
      <c r="O4" s="17">
        <v>15</v>
      </c>
      <c r="P4" s="17">
        <v>16</v>
      </c>
      <c r="Q4" s="17">
        <v>17</v>
      </c>
      <c r="R4" s="17">
        <v>18</v>
      </c>
      <c r="S4" s="17">
        <v>19</v>
      </c>
      <c r="T4" s="17">
        <v>20</v>
      </c>
      <c r="U4" s="17">
        <v>21</v>
      </c>
      <c r="V4" s="17">
        <v>22</v>
      </c>
      <c r="W4" s="17">
        <v>23</v>
      </c>
      <c r="X4" s="17">
        <v>24</v>
      </c>
      <c r="Y4" s="17">
        <v>25</v>
      </c>
      <c r="Z4" s="17">
        <v>26</v>
      </c>
      <c r="AA4" s="17">
        <v>27</v>
      </c>
      <c r="AB4" s="17">
        <v>28</v>
      </c>
      <c r="AC4" s="17">
        <v>29</v>
      </c>
      <c r="AD4" s="17">
        <v>30</v>
      </c>
      <c r="AE4" s="17">
        <v>31</v>
      </c>
      <c r="AF4" s="17">
        <v>32</v>
      </c>
      <c r="AG4" s="17">
        <v>33</v>
      </c>
      <c r="AH4" s="17">
        <v>34</v>
      </c>
      <c r="AI4" s="17">
        <v>35</v>
      </c>
      <c r="AJ4" s="17">
        <v>36</v>
      </c>
      <c r="AK4" s="17">
        <v>37</v>
      </c>
      <c r="AL4" s="17">
        <v>38</v>
      </c>
      <c r="AM4" s="17">
        <v>39</v>
      </c>
      <c r="AN4" s="17">
        <v>40</v>
      </c>
      <c r="AO4" s="17">
        <v>41</v>
      </c>
      <c r="AP4" s="17">
        <v>42</v>
      </c>
      <c r="AQ4" s="17">
        <v>43</v>
      </c>
      <c r="AR4" s="17">
        <v>44</v>
      </c>
      <c r="AS4" s="17">
        <v>45</v>
      </c>
      <c r="AT4" s="17">
        <v>46</v>
      </c>
      <c r="AU4" s="17">
        <v>47</v>
      </c>
      <c r="AV4" s="17">
        <v>48</v>
      </c>
      <c r="AW4" s="17">
        <v>49</v>
      </c>
      <c r="AX4" s="17">
        <v>50</v>
      </c>
      <c r="AY4" s="17">
        <v>51</v>
      </c>
      <c r="AZ4" s="17">
        <v>52</v>
      </c>
      <c r="BA4" s="17">
        <v>53</v>
      </c>
      <c r="BB4" s="17">
        <v>54</v>
      </c>
      <c r="BC4" s="17">
        <v>55</v>
      </c>
      <c r="BD4" s="17">
        <v>56</v>
      </c>
      <c r="BE4" s="17">
        <v>57</v>
      </c>
      <c r="BF4" s="17">
        <v>58</v>
      </c>
      <c r="BG4" s="17">
        <v>59</v>
      </c>
      <c r="BH4" s="17">
        <v>60</v>
      </c>
      <c r="BI4" s="17">
        <v>61</v>
      </c>
      <c r="BJ4" s="17">
        <v>62</v>
      </c>
      <c r="BK4" s="17">
        <v>63</v>
      </c>
      <c r="BL4" s="17">
        <v>64</v>
      </c>
      <c r="BM4" s="17">
        <v>65</v>
      </c>
      <c r="BN4" s="17">
        <v>66</v>
      </c>
      <c r="BO4" s="17">
        <v>67</v>
      </c>
      <c r="BP4" s="17">
        <v>68</v>
      </c>
      <c r="BQ4" s="17">
        <v>69</v>
      </c>
      <c r="BR4" s="17">
        <v>70</v>
      </c>
      <c r="BS4" s="17">
        <v>71</v>
      </c>
      <c r="BT4" s="17">
        <v>72</v>
      </c>
      <c r="BU4" s="17">
        <v>73</v>
      </c>
      <c r="BV4" s="17">
        <v>74</v>
      </c>
      <c r="BW4" s="17">
        <v>75</v>
      </c>
      <c r="BX4" s="17">
        <v>76</v>
      </c>
      <c r="BY4" s="17">
        <v>77</v>
      </c>
      <c r="BZ4" s="17">
        <v>78</v>
      </c>
      <c r="CA4" s="17">
        <v>79</v>
      </c>
      <c r="CB4" s="17">
        <v>80</v>
      </c>
      <c r="CC4" s="17">
        <v>81</v>
      </c>
      <c r="CD4" s="17">
        <v>82</v>
      </c>
      <c r="CE4" s="17">
        <v>83</v>
      </c>
      <c r="CF4" s="17">
        <v>84</v>
      </c>
      <c r="CG4" s="17">
        <v>85</v>
      </c>
      <c r="CH4" s="17">
        <v>86</v>
      </c>
      <c r="CI4" s="17">
        <v>87</v>
      </c>
      <c r="CJ4" s="17">
        <v>88</v>
      </c>
      <c r="CK4" s="17">
        <v>89</v>
      </c>
      <c r="CL4" s="17">
        <v>90</v>
      </c>
      <c r="CM4" s="17">
        <v>91</v>
      </c>
      <c r="CN4" s="17">
        <v>92</v>
      </c>
      <c r="CO4" s="17">
        <v>93</v>
      </c>
      <c r="CP4" s="17">
        <v>94</v>
      </c>
      <c r="CQ4" s="17">
        <v>95</v>
      </c>
      <c r="CR4" s="17">
        <v>96</v>
      </c>
      <c r="CS4" s="17">
        <v>97</v>
      </c>
      <c r="CT4" s="17">
        <v>98</v>
      </c>
      <c r="CU4" s="17">
        <v>99</v>
      </c>
      <c r="CV4" s="17">
        <v>100</v>
      </c>
      <c r="CW4" s="17">
        <v>101</v>
      </c>
      <c r="CX4" s="17">
        <v>102</v>
      </c>
      <c r="CY4" s="17">
        <v>103</v>
      </c>
      <c r="CZ4" s="17">
        <v>104</v>
      </c>
      <c r="DA4" s="17">
        <v>105</v>
      </c>
      <c r="DB4" s="17">
        <v>106</v>
      </c>
      <c r="DC4" s="17">
        <v>107</v>
      </c>
      <c r="DD4" s="17">
        <v>108</v>
      </c>
      <c r="DE4" s="17">
        <v>109</v>
      </c>
      <c r="DF4" s="17">
        <v>110</v>
      </c>
      <c r="DG4" s="17">
        <v>111</v>
      </c>
      <c r="DH4" s="17">
        <v>112</v>
      </c>
      <c r="DI4" s="17">
        <v>113</v>
      </c>
      <c r="DJ4" s="17">
        <v>114</v>
      </c>
      <c r="DK4" s="17">
        <v>115</v>
      </c>
      <c r="DL4" s="17">
        <v>116</v>
      </c>
      <c r="DM4" s="17">
        <v>117</v>
      </c>
      <c r="DN4" s="17">
        <v>118</v>
      </c>
      <c r="DO4" s="17">
        <v>119</v>
      </c>
      <c r="DP4" s="17">
        <v>120</v>
      </c>
      <c r="DQ4" s="17">
        <v>121</v>
      </c>
      <c r="DR4" s="17">
        <v>122</v>
      </c>
      <c r="DS4" s="17">
        <v>123</v>
      </c>
      <c r="DT4" s="17">
        <v>124</v>
      </c>
      <c r="DU4" s="17">
        <v>125</v>
      </c>
      <c r="DV4" s="17">
        <v>126</v>
      </c>
      <c r="DW4" s="17">
        <v>127</v>
      </c>
      <c r="DX4" s="17">
        <v>128</v>
      </c>
      <c r="DY4" s="17">
        <v>129</v>
      </c>
      <c r="DZ4" s="17">
        <v>130</v>
      </c>
      <c r="EA4" s="17">
        <v>131</v>
      </c>
      <c r="EB4" s="17">
        <v>132</v>
      </c>
      <c r="EC4" s="17">
        <v>133</v>
      </c>
      <c r="ED4" s="17">
        <v>134</v>
      </c>
      <c r="EE4" s="17">
        <v>135</v>
      </c>
      <c r="EF4" s="17">
        <v>136</v>
      </c>
      <c r="EG4" s="17">
        <v>137</v>
      </c>
      <c r="EH4" s="17">
        <v>138</v>
      </c>
      <c r="EI4" s="17">
        <v>139</v>
      </c>
      <c r="EJ4" s="17">
        <v>140</v>
      </c>
      <c r="EK4" s="17">
        <v>141</v>
      </c>
      <c r="EL4" s="17">
        <v>142</v>
      </c>
      <c r="EM4" s="17">
        <v>143</v>
      </c>
      <c r="EN4" s="17">
        <v>144</v>
      </c>
      <c r="EO4" s="17">
        <v>145</v>
      </c>
      <c r="EP4" s="17">
        <v>146</v>
      </c>
      <c r="EQ4" s="17">
        <v>147</v>
      </c>
      <c r="ER4" s="17">
        <v>148</v>
      </c>
      <c r="ES4" s="17">
        <v>149</v>
      </c>
      <c r="ET4" s="17">
        <v>150</v>
      </c>
      <c r="EU4" s="17">
        <v>151</v>
      </c>
      <c r="EV4" s="17">
        <v>152</v>
      </c>
      <c r="EW4" s="17">
        <v>153</v>
      </c>
      <c r="EX4" s="17">
        <v>154</v>
      </c>
      <c r="EY4" s="17">
        <v>155</v>
      </c>
    </row>
    <row r="5" spans="1:159" s="26" customFormat="1" ht="62.25" customHeight="1" thickBot="1" x14ac:dyDescent="0.3">
      <c r="A5" s="163" t="s">
        <v>1</v>
      </c>
      <c r="B5" s="386" t="s">
        <v>2</v>
      </c>
      <c r="C5" s="388" t="s">
        <v>3</v>
      </c>
      <c r="D5" s="390" t="s">
        <v>540</v>
      </c>
      <c r="E5" s="392" t="s">
        <v>4</v>
      </c>
      <c r="F5" s="394" t="s">
        <v>648</v>
      </c>
      <c r="G5" s="395"/>
      <c r="H5" s="383" t="s">
        <v>170</v>
      </c>
      <c r="I5" s="384"/>
      <c r="J5" s="384"/>
      <c r="K5" s="385"/>
      <c r="L5" s="384" t="s">
        <v>171</v>
      </c>
      <c r="M5" s="384"/>
      <c r="N5" s="384"/>
      <c r="O5" s="384"/>
      <c r="P5" s="383" t="s">
        <v>172</v>
      </c>
      <c r="Q5" s="384"/>
      <c r="R5" s="384"/>
      <c r="S5" s="385"/>
      <c r="T5" s="383" t="s">
        <v>173</v>
      </c>
      <c r="U5" s="384"/>
      <c r="V5" s="384"/>
      <c r="W5" s="385"/>
      <c r="X5" s="384" t="s">
        <v>174</v>
      </c>
      <c r="Y5" s="384"/>
      <c r="Z5" s="384"/>
      <c r="AA5" s="384"/>
      <c r="AB5" s="383" t="s">
        <v>175</v>
      </c>
      <c r="AC5" s="384"/>
      <c r="AD5" s="384"/>
      <c r="AE5" s="385"/>
      <c r="AF5" s="384" t="s">
        <v>176</v>
      </c>
      <c r="AG5" s="384"/>
      <c r="AH5" s="384"/>
      <c r="AI5" s="384"/>
      <c r="AJ5" s="383" t="s">
        <v>177</v>
      </c>
      <c r="AK5" s="384"/>
      <c r="AL5" s="384"/>
      <c r="AM5" s="385"/>
      <c r="AN5" s="397" t="s">
        <v>178</v>
      </c>
      <c r="AO5" s="397"/>
      <c r="AP5" s="397"/>
      <c r="AQ5" s="397"/>
      <c r="AR5" s="396" t="s">
        <v>179</v>
      </c>
      <c r="AS5" s="397"/>
      <c r="AT5" s="397"/>
      <c r="AU5" s="398"/>
      <c r="AV5" s="397" t="s">
        <v>180</v>
      </c>
      <c r="AW5" s="397"/>
      <c r="AX5" s="397"/>
      <c r="AY5" s="397"/>
      <c r="AZ5" s="396" t="s">
        <v>181</v>
      </c>
      <c r="BA5" s="397"/>
      <c r="BB5" s="397"/>
      <c r="BC5" s="398"/>
      <c r="BD5" s="396" t="s">
        <v>182</v>
      </c>
      <c r="BE5" s="397"/>
      <c r="BF5" s="397"/>
      <c r="BG5" s="398"/>
      <c r="BH5" s="399" t="s">
        <v>183</v>
      </c>
      <c r="BI5" s="400"/>
      <c r="BJ5" s="400"/>
      <c r="BK5" s="401"/>
      <c r="BL5" s="397" t="s">
        <v>184</v>
      </c>
      <c r="BM5" s="397"/>
      <c r="BN5" s="397"/>
      <c r="BO5" s="397"/>
      <c r="BP5" s="396" t="s">
        <v>185</v>
      </c>
      <c r="BQ5" s="397"/>
      <c r="BR5" s="397"/>
      <c r="BS5" s="398"/>
      <c r="BT5" s="397" t="s">
        <v>186</v>
      </c>
      <c r="BU5" s="397"/>
      <c r="BV5" s="397"/>
      <c r="BW5" s="397"/>
      <c r="BX5" s="396" t="s">
        <v>187</v>
      </c>
      <c r="BY5" s="397"/>
      <c r="BZ5" s="397"/>
      <c r="CA5" s="398"/>
      <c r="CB5" s="397" t="s">
        <v>188</v>
      </c>
      <c r="CC5" s="397"/>
      <c r="CD5" s="397"/>
      <c r="CE5" s="397"/>
      <c r="CF5" s="396" t="s">
        <v>189</v>
      </c>
      <c r="CG5" s="397"/>
      <c r="CH5" s="397"/>
      <c r="CI5" s="398"/>
      <c r="CJ5" s="397" t="s">
        <v>190</v>
      </c>
      <c r="CK5" s="397"/>
      <c r="CL5" s="397"/>
      <c r="CM5" s="397"/>
      <c r="CN5" s="396" t="s">
        <v>191</v>
      </c>
      <c r="CO5" s="397"/>
      <c r="CP5" s="397"/>
      <c r="CQ5" s="398"/>
      <c r="CR5" s="397" t="s">
        <v>653</v>
      </c>
      <c r="CS5" s="397"/>
      <c r="CT5" s="397"/>
      <c r="CU5" s="397"/>
      <c r="CV5" s="386" t="s">
        <v>660</v>
      </c>
      <c r="CW5" s="402"/>
      <c r="CX5" s="402"/>
      <c r="CY5" s="388"/>
      <c r="CZ5" s="396" t="s">
        <v>661</v>
      </c>
      <c r="DA5" s="397"/>
      <c r="DB5" s="397"/>
      <c r="DC5" s="398"/>
      <c r="DD5" s="396" t="s">
        <v>192</v>
      </c>
      <c r="DE5" s="397"/>
      <c r="DF5" s="397"/>
      <c r="DG5" s="398"/>
      <c r="DH5" s="396" t="s">
        <v>193</v>
      </c>
      <c r="DI5" s="397"/>
      <c r="DJ5" s="397"/>
      <c r="DK5" s="398"/>
      <c r="DL5" s="396" t="s">
        <v>194</v>
      </c>
      <c r="DM5" s="397"/>
      <c r="DN5" s="397"/>
      <c r="DO5" s="398"/>
      <c r="DP5" s="396" t="s">
        <v>195</v>
      </c>
      <c r="DQ5" s="397"/>
      <c r="DR5" s="397"/>
      <c r="DS5" s="397"/>
      <c r="DT5" s="398"/>
      <c r="DU5" s="396" t="s">
        <v>196</v>
      </c>
      <c r="DV5" s="397"/>
      <c r="DW5" s="397"/>
      <c r="DX5" s="397"/>
      <c r="DY5" s="164"/>
      <c r="DZ5" s="383" t="s">
        <v>662</v>
      </c>
      <c r="EA5" s="384"/>
      <c r="EB5" s="384"/>
      <c r="EC5" s="385"/>
      <c r="ED5" s="392" t="s">
        <v>160</v>
      </c>
      <c r="EE5" s="392" t="s">
        <v>161</v>
      </c>
      <c r="EF5" s="403" t="s">
        <v>649</v>
      </c>
      <c r="EG5" s="404"/>
      <c r="EH5" s="405"/>
      <c r="EI5" s="406"/>
      <c r="EJ5" s="166"/>
      <c r="EK5" s="409" t="s">
        <v>650</v>
      </c>
      <c r="EL5" s="407" t="s">
        <v>651</v>
      </c>
      <c r="EM5" s="408"/>
    </row>
    <row r="6" spans="1:159" s="17" customFormat="1" ht="61.5" customHeight="1" thickBot="1" x14ac:dyDescent="0.25">
      <c r="A6" s="27" t="s">
        <v>5</v>
      </c>
      <c r="B6" s="387"/>
      <c r="C6" s="389"/>
      <c r="D6" s="391"/>
      <c r="E6" s="393"/>
      <c r="F6" s="8" t="s">
        <v>158</v>
      </c>
      <c r="G6" s="28" t="s">
        <v>159</v>
      </c>
      <c r="H6" s="29" t="s">
        <v>6</v>
      </c>
      <c r="I6" s="30" t="s">
        <v>7</v>
      </c>
      <c r="J6" s="31" t="s">
        <v>197</v>
      </c>
      <c r="K6" s="32" t="s">
        <v>198</v>
      </c>
      <c r="L6" s="33" t="s">
        <v>6</v>
      </c>
      <c r="M6" s="30" t="s">
        <v>7</v>
      </c>
      <c r="N6" s="31" t="s">
        <v>197</v>
      </c>
      <c r="O6" s="34" t="s">
        <v>198</v>
      </c>
      <c r="P6" s="29" t="s">
        <v>6</v>
      </c>
      <c r="Q6" s="30" t="s">
        <v>7</v>
      </c>
      <c r="R6" s="31" t="s">
        <v>197</v>
      </c>
      <c r="S6" s="35" t="s">
        <v>198</v>
      </c>
      <c r="T6" s="29" t="s">
        <v>6</v>
      </c>
      <c r="U6" s="30" t="s">
        <v>7</v>
      </c>
      <c r="V6" s="30" t="s">
        <v>197</v>
      </c>
      <c r="W6" s="35" t="s">
        <v>198</v>
      </c>
      <c r="X6" s="33" t="s">
        <v>6</v>
      </c>
      <c r="Y6" s="30" t="s">
        <v>7</v>
      </c>
      <c r="Z6" s="30" t="s">
        <v>197</v>
      </c>
      <c r="AA6" s="36" t="s">
        <v>198</v>
      </c>
      <c r="AB6" s="29" t="s">
        <v>6</v>
      </c>
      <c r="AC6" s="30" t="s">
        <v>7</v>
      </c>
      <c r="AD6" s="30" t="s">
        <v>197</v>
      </c>
      <c r="AE6" s="35" t="s">
        <v>198</v>
      </c>
      <c r="AF6" s="33" t="s">
        <v>6</v>
      </c>
      <c r="AG6" s="30" t="s">
        <v>7</v>
      </c>
      <c r="AH6" s="31" t="s">
        <v>197</v>
      </c>
      <c r="AI6" s="36" t="s">
        <v>198</v>
      </c>
      <c r="AJ6" s="29" t="s">
        <v>6</v>
      </c>
      <c r="AK6" s="30" t="s">
        <v>7</v>
      </c>
      <c r="AL6" s="31" t="s">
        <v>199</v>
      </c>
      <c r="AM6" s="35" t="s">
        <v>198</v>
      </c>
      <c r="AN6" s="159" t="s">
        <v>6</v>
      </c>
      <c r="AO6" s="160" t="s">
        <v>7</v>
      </c>
      <c r="AP6" s="37" t="s">
        <v>199</v>
      </c>
      <c r="AQ6" s="36" t="s">
        <v>198</v>
      </c>
      <c r="AR6" s="38" t="s">
        <v>6</v>
      </c>
      <c r="AS6" s="160" t="s">
        <v>7</v>
      </c>
      <c r="AT6" s="37" t="s">
        <v>199</v>
      </c>
      <c r="AU6" s="162" t="s">
        <v>198</v>
      </c>
      <c r="AV6" s="159" t="s">
        <v>6</v>
      </c>
      <c r="AW6" s="160" t="s">
        <v>7</v>
      </c>
      <c r="AX6" s="161" t="s">
        <v>199</v>
      </c>
      <c r="AY6" s="161" t="s">
        <v>198</v>
      </c>
      <c r="AZ6" s="38" t="s">
        <v>6</v>
      </c>
      <c r="BA6" s="160" t="s">
        <v>7</v>
      </c>
      <c r="BB6" s="161" t="s">
        <v>199</v>
      </c>
      <c r="BC6" s="162" t="s">
        <v>198</v>
      </c>
      <c r="BD6" s="38" t="s">
        <v>6</v>
      </c>
      <c r="BE6" s="160" t="s">
        <v>7</v>
      </c>
      <c r="BF6" s="161" t="s">
        <v>199</v>
      </c>
      <c r="BG6" s="162" t="s">
        <v>198</v>
      </c>
      <c r="BH6" s="165" t="s">
        <v>6</v>
      </c>
      <c r="BI6" s="39" t="s">
        <v>7</v>
      </c>
      <c r="BJ6" s="161" t="s">
        <v>199</v>
      </c>
      <c r="BK6" s="162" t="s">
        <v>198</v>
      </c>
      <c r="BL6" s="40" t="s">
        <v>6</v>
      </c>
      <c r="BM6" s="41" t="s">
        <v>7</v>
      </c>
      <c r="BN6" s="161" t="s">
        <v>199</v>
      </c>
      <c r="BO6" s="161" t="s">
        <v>198</v>
      </c>
      <c r="BP6" s="42" t="s">
        <v>6</v>
      </c>
      <c r="BQ6" s="41" t="s">
        <v>7</v>
      </c>
      <c r="BR6" s="161" t="s">
        <v>199</v>
      </c>
      <c r="BS6" s="43" t="s">
        <v>198</v>
      </c>
      <c r="BT6" s="40" t="s">
        <v>6</v>
      </c>
      <c r="BU6" s="41" t="s">
        <v>7</v>
      </c>
      <c r="BV6" s="161" t="s">
        <v>199</v>
      </c>
      <c r="BW6" s="44" t="s">
        <v>198</v>
      </c>
      <c r="BX6" s="42" t="s">
        <v>6</v>
      </c>
      <c r="BY6" s="41" t="s">
        <v>7</v>
      </c>
      <c r="BZ6" s="41" t="s">
        <v>199</v>
      </c>
      <c r="CA6" s="45" t="s">
        <v>198</v>
      </c>
      <c r="CB6" s="40" t="s">
        <v>6</v>
      </c>
      <c r="CC6" s="41" t="s">
        <v>7</v>
      </c>
      <c r="CD6" s="41" t="s">
        <v>199</v>
      </c>
      <c r="CE6" s="46" t="s">
        <v>198</v>
      </c>
      <c r="CF6" s="42" t="s">
        <v>6</v>
      </c>
      <c r="CG6" s="41" t="s">
        <v>7</v>
      </c>
      <c r="CH6" s="41" t="s">
        <v>199</v>
      </c>
      <c r="CI6" s="45" t="s">
        <v>198</v>
      </c>
      <c r="CJ6" s="40" t="s">
        <v>6</v>
      </c>
      <c r="CK6" s="41" t="s">
        <v>7</v>
      </c>
      <c r="CL6" s="41" t="s">
        <v>199</v>
      </c>
      <c r="CM6" s="46" t="s">
        <v>198</v>
      </c>
      <c r="CN6" s="209" t="s">
        <v>6</v>
      </c>
      <c r="CO6" s="210" t="s">
        <v>7</v>
      </c>
      <c r="CP6" s="41" t="s">
        <v>199</v>
      </c>
      <c r="CQ6" s="45" t="s">
        <v>198</v>
      </c>
      <c r="CR6" s="159" t="s">
        <v>6</v>
      </c>
      <c r="CS6" s="160" t="s">
        <v>7</v>
      </c>
      <c r="CT6" s="47" t="s">
        <v>199</v>
      </c>
      <c r="CU6" s="44" t="s">
        <v>198</v>
      </c>
      <c r="CV6" s="355" t="s">
        <v>6</v>
      </c>
      <c r="CW6" s="354" t="s">
        <v>7</v>
      </c>
      <c r="CX6" s="354" t="s">
        <v>199</v>
      </c>
      <c r="CY6" s="356" t="s">
        <v>198</v>
      </c>
      <c r="CZ6" s="355" t="s">
        <v>6</v>
      </c>
      <c r="DA6" s="354" t="s">
        <v>7</v>
      </c>
      <c r="DB6" s="354" t="s">
        <v>199</v>
      </c>
      <c r="DC6" s="356" t="s">
        <v>198</v>
      </c>
      <c r="DD6" s="38" t="s">
        <v>6</v>
      </c>
      <c r="DE6" s="160" t="s">
        <v>7</v>
      </c>
      <c r="DF6" s="47" t="s">
        <v>199</v>
      </c>
      <c r="DG6" s="43" t="s">
        <v>198</v>
      </c>
      <c r="DH6" s="159" t="s">
        <v>6</v>
      </c>
      <c r="DI6" s="160" t="s">
        <v>7</v>
      </c>
      <c r="DJ6" s="161" t="s">
        <v>199</v>
      </c>
      <c r="DK6" s="43" t="s">
        <v>198</v>
      </c>
      <c r="DL6" s="38" t="s">
        <v>6</v>
      </c>
      <c r="DM6" s="160" t="s">
        <v>7</v>
      </c>
      <c r="DN6" s="37" t="s">
        <v>199</v>
      </c>
      <c r="DO6" s="43" t="s">
        <v>198</v>
      </c>
      <c r="DP6" s="38" t="s">
        <v>6</v>
      </c>
      <c r="DQ6" s="160" t="s">
        <v>7</v>
      </c>
      <c r="DR6" s="37" t="s">
        <v>199</v>
      </c>
      <c r="DS6" s="43" t="s">
        <v>198</v>
      </c>
      <c r="DT6" s="162" t="s">
        <v>8</v>
      </c>
      <c r="DU6" s="38" t="s">
        <v>6</v>
      </c>
      <c r="DV6" s="160" t="s">
        <v>7</v>
      </c>
      <c r="DW6" s="37" t="s">
        <v>199</v>
      </c>
      <c r="DX6" s="43" t="s">
        <v>198</v>
      </c>
      <c r="DY6" s="162" t="s">
        <v>8</v>
      </c>
      <c r="DZ6" s="38" t="s">
        <v>6</v>
      </c>
      <c r="EA6" s="352" t="s">
        <v>7</v>
      </c>
      <c r="EB6" s="37" t="s">
        <v>199</v>
      </c>
      <c r="EC6" s="43" t="s">
        <v>198</v>
      </c>
      <c r="ED6" s="393"/>
      <c r="EE6" s="393"/>
      <c r="EF6" s="159" t="s">
        <v>6</v>
      </c>
      <c r="EG6" s="160" t="s">
        <v>7</v>
      </c>
      <c r="EH6" s="37" t="s">
        <v>199</v>
      </c>
      <c r="EI6" s="43" t="s">
        <v>198</v>
      </c>
      <c r="EJ6" s="48"/>
      <c r="EK6" s="410"/>
      <c r="EL6" s="296" t="s">
        <v>158</v>
      </c>
      <c r="EM6" s="368" t="s">
        <v>159</v>
      </c>
      <c r="EN6" s="375" t="s">
        <v>732</v>
      </c>
      <c r="EO6" s="371" t="s">
        <v>200</v>
      </c>
      <c r="EP6" s="49" t="s">
        <v>201</v>
      </c>
      <c r="EQ6" s="49" t="s">
        <v>202</v>
      </c>
      <c r="ER6" s="49" t="s">
        <v>203</v>
      </c>
      <c r="ET6" s="49" t="s">
        <v>663</v>
      </c>
      <c r="EU6" s="49" t="s">
        <v>652</v>
      </c>
      <c r="EV6" s="49" t="s">
        <v>202</v>
      </c>
      <c r="EW6" s="376" t="s">
        <v>203</v>
      </c>
      <c r="EX6" s="375" t="s">
        <v>733</v>
      </c>
      <c r="EY6" s="375" t="s">
        <v>734</v>
      </c>
    </row>
    <row r="7" spans="1:159" s="17" customFormat="1" ht="12.75" thickBot="1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157">
        <v>8</v>
      </c>
      <c r="I7" s="157">
        <v>9</v>
      </c>
      <c r="J7" s="157">
        <v>10</v>
      </c>
      <c r="K7" s="157">
        <v>11</v>
      </c>
      <c r="L7" s="27">
        <v>12</v>
      </c>
      <c r="M7" s="27">
        <v>13</v>
      </c>
      <c r="N7" s="27">
        <v>14</v>
      </c>
      <c r="O7" s="27">
        <v>15</v>
      </c>
      <c r="P7" s="27">
        <v>16</v>
      </c>
      <c r="Q7" s="27">
        <v>17</v>
      </c>
      <c r="R7" s="27">
        <v>18</v>
      </c>
      <c r="S7" s="27">
        <v>19</v>
      </c>
      <c r="T7" s="27">
        <v>20</v>
      </c>
      <c r="U7" s="27">
        <v>21</v>
      </c>
      <c r="V7" s="27">
        <v>22</v>
      </c>
      <c r="W7" s="27">
        <v>23</v>
      </c>
      <c r="X7" s="27">
        <v>24</v>
      </c>
      <c r="Y7" s="27">
        <v>25</v>
      </c>
      <c r="Z7" s="27">
        <v>26</v>
      </c>
      <c r="AA7" s="27">
        <v>27</v>
      </c>
      <c r="AB7" s="27">
        <v>28</v>
      </c>
      <c r="AC7" s="27">
        <v>29</v>
      </c>
      <c r="AD7" s="27">
        <v>30</v>
      </c>
      <c r="AE7" s="27">
        <v>31</v>
      </c>
      <c r="AF7" s="27">
        <v>32</v>
      </c>
      <c r="AG7" s="27">
        <v>33</v>
      </c>
      <c r="AH7" s="27">
        <v>34</v>
      </c>
      <c r="AI7" s="27">
        <v>35</v>
      </c>
      <c r="AJ7" s="27">
        <v>36</v>
      </c>
      <c r="AK7" s="27">
        <v>37</v>
      </c>
      <c r="AL7" s="27">
        <v>38</v>
      </c>
      <c r="AM7" s="27">
        <v>39</v>
      </c>
      <c r="AN7" s="27">
        <v>40</v>
      </c>
      <c r="AO7" s="27">
        <v>41</v>
      </c>
      <c r="AP7" s="27">
        <v>42</v>
      </c>
      <c r="AQ7" s="27">
        <v>43</v>
      </c>
      <c r="AR7" s="27">
        <v>44</v>
      </c>
      <c r="AS7" s="27">
        <v>45</v>
      </c>
      <c r="AT7" s="27">
        <v>46</v>
      </c>
      <c r="AU7" s="27">
        <v>47</v>
      </c>
      <c r="AV7" s="27">
        <v>48</v>
      </c>
      <c r="AW7" s="27">
        <v>49</v>
      </c>
      <c r="AX7" s="27">
        <v>50</v>
      </c>
      <c r="AY7" s="27">
        <v>51</v>
      </c>
      <c r="AZ7" s="27">
        <v>52</v>
      </c>
      <c r="BA7" s="27">
        <v>53</v>
      </c>
      <c r="BB7" s="27">
        <v>54</v>
      </c>
      <c r="BC7" s="27">
        <v>55</v>
      </c>
      <c r="BD7" s="27">
        <v>56</v>
      </c>
      <c r="BE7" s="27">
        <v>57</v>
      </c>
      <c r="BF7" s="27">
        <v>58</v>
      </c>
      <c r="BG7" s="286">
        <v>59</v>
      </c>
      <c r="BH7" s="27">
        <v>60</v>
      </c>
      <c r="BI7" s="27">
        <v>61</v>
      </c>
      <c r="BJ7" s="27">
        <v>62</v>
      </c>
      <c r="BK7" s="27">
        <v>63</v>
      </c>
      <c r="BL7" s="27">
        <v>64</v>
      </c>
      <c r="BM7" s="27">
        <v>65</v>
      </c>
      <c r="BN7" s="27">
        <v>66</v>
      </c>
      <c r="BO7" s="27">
        <v>67</v>
      </c>
      <c r="BP7" s="27">
        <v>68</v>
      </c>
      <c r="BQ7" s="27">
        <v>69</v>
      </c>
      <c r="BR7" s="27">
        <v>70</v>
      </c>
      <c r="BS7" s="27">
        <v>71</v>
      </c>
      <c r="BT7" s="27">
        <v>72</v>
      </c>
      <c r="BU7" s="27">
        <v>73</v>
      </c>
      <c r="BV7" s="27">
        <v>74</v>
      </c>
      <c r="BW7" s="27">
        <v>75</v>
      </c>
      <c r="BX7" s="27">
        <v>76</v>
      </c>
      <c r="BY7" s="27">
        <v>77</v>
      </c>
      <c r="BZ7" s="27">
        <v>78</v>
      </c>
      <c r="CA7" s="27">
        <v>79</v>
      </c>
      <c r="CB7" s="27">
        <v>80</v>
      </c>
      <c r="CC7" s="27">
        <v>81</v>
      </c>
      <c r="CD7" s="27">
        <v>82</v>
      </c>
      <c r="CE7" s="27">
        <v>83</v>
      </c>
      <c r="CF7" s="27">
        <v>84</v>
      </c>
      <c r="CG7" s="27">
        <v>85</v>
      </c>
      <c r="CH7" s="27">
        <v>86</v>
      </c>
      <c r="CI7" s="27">
        <v>87</v>
      </c>
      <c r="CJ7" s="27">
        <v>88</v>
      </c>
      <c r="CK7" s="27">
        <v>89</v>
      </c>
      <c r="CL7" s="27">
        <v>90</v>
      </c>
      <c r="CM7" s="27">
        <v>91</v>
      </c>
      <c r="CN7" s="211">
        <v>92</v>
      </c>
      <c r="CO7" s="212">
        <v>93</v>
      </c>
      <c r="CP7" s="212">
        <v>94</v>
      </c>
      <c r="CQ7" s="213">
        <v>95</v>
      </c>
      <c r="CR7" s="208">
        <v>96</v>
      </c>
      <c r="CS7" s="27">
        <v>97</v>
      </c>
      <c r="CT7" s="27">
        <v>98</v>
      </c>
      <c r="CU7" s="27">
        <v>99</v>
      </c>
      <c r="CV7" s="357"/>
      <c r="CW7" s="225"/>
      <c r="CX7" s="225"/>
      <c r="CY7" s="232"/>
      <c r="CZ7" s="208"/>
      <c r="DA7" s="27"/>
      <c r="DB7" s="27"/>
      <c r="DC7" s="27"/>
      <c r="DD7" s="27">
        <v>100</v>
      </c>
      <c r="DE7" s="27">
        <v>101</v>
      </c>
      <c r="DF7" s="27">
        <v>102</v>
      </c>
      <c r="DG7" s="27">
        <v>103</v>
      </c>
      <c r="DH7" s="27">
        <v>104</v>
      </c>
      <c r="DI7" s="27">
        <v>105</v>
      </c>
      <c r="DJ7" s="27">
        <v>106</v>
      </c>
      <c r="DK7" s="27">
        <v>107</v>
      </c>
      <c r="DL7" s="27">
        <v>108</v>
      </c>
      <c r="DM7" s="27">
        <v>109</v>
      </c>
      <c r="DN7" s="27">
        <v>110</v>
      </c>
      <c r="DO7" s="27">
        <v>111</v>
      </c>
      <c r="DP7" s="27">
        <v>112</v>
      </c>
      <c r="DQ7" s="27">
        <v>113</v>
      </c>
      <c r="DR7" s="27">
        <v>114</v>
      </c>
      <c r="DS7" s="27">
        <v>115</v>
      </c>
      <c r="DT7" s="27">
        <v>116</v>
      </c>
      <c r="DU7" s="27">
        <v>117</v>
      </c>
      <c r="DV7" s="27">
        <v>118</v>
      </c>
      <c r="DW7" s="27">
        <v>119</v>
      </c>
      <c r="DX7" s="27">
        <v>120</v>
      </c>
      <c r="DY7" s="27">
        <v>121</v>
      </c>
      <c r="DZ7" s="27"/>
      <c r="EA7" s="27"/>
      <c r="EB7" s="27"/>
      <c r="EC7" s="27"/>
      <c r="ED7" s="27">
        <v>126</v>
      </c>
      <c r="EE7" s="27">
        <v>127</v>
      </c>
      <c r="EF7" s="27">
        <v>128</v>
      </c>
      <c r="EG7" s="27">
        <v>129</v>
      </c>
      <c r="EH7" s="27">
        <v>130</v>
      </c>
      <c r="EI7" s="27">
        <v>131</v>
      </c>
      <c r="EJ7" s="27">
        <v>132</v>
      </c>
      <c r="EK7" s="286"/>
      <c r="EL7" s="27">
        <v>133</v>
      </c>
      <c r="EM7" s="369">
        <v>134</v>
      </c>
      <c r="EN7" s="225">
        <v>135</v>
      </c>
      <c r="EO7" s="372">
        <v>136</v>
      </c>
      <c r="EP7" s="157">
        <v>137</v>
      </c>
      <c r="EQ7" s="158">
        <v>138</v>
      </c>
      <c r="ER7" s="157">
        <v>139</v>
      </c>
      <c r="ES7" s="158">
        <v>140</v>
      </c>
      <c r="ET7" s="157">
        <v>141</v>
      </c>
      <c r="EU7" s="158">
        <v>142</v>
      </c>
      <c r="EV7" s="157">
        <v>143</v>
      </c>
      <c r="EW7" s="158">
        <v>144</v>
      </c>
      <c r="EX7" s="157">
        <v>145</v>
      </c>
      <c r="EY7" s="158">
        <v>146</v>
      </c>
    </row>
    <row r="8" spans="1:159" s="2" customFormat="1" ht="15" x14ac:dyDescent="0.25">
      <c r="A8" s="5" t="s">
        <v>739</v>
      </c>
      <c r="B8" s="50">
        <v>9</v>
      </c>
      <c r="C8" s="51">
        <v>2</v>
      </c>
      <c r="D8" s="52" t="s">
        <v>204</v>
      </c>
      <c r="E8" s="218">
        <v>3815.7399999999984</v>
      </c>
      <c r="F8" s="53">
        <v>-1044036.03</v>
      </c>
      <c r="G8" s="343">
        <v>-873793.15000000037</v>
      </c>
      <c r="H8" s="292">
        <v>10502.27</v>
      </c>
      <c r="I8" s="347">
        <v>1882.1000000000001</v>
      </c>
      <c r="J8" s="348">
        <f>H8-I8</f>
        <v>8620.17</v>
      </c>
      <c r="K8" s="349">
        <f>I8/H8</f>
        <v>0.17920887579542327</v>
      </c>
      <c r="L8" s="58">
        <v>7869.8100000000013</v>
      </c>
      <c r="M8" s="58">
        <v>1341.49</v>
      </c>
      <c r="N8" s="56">
        <f>L8-M8</f>
        <v>6528.3200000000015</v>
      </c>
      <c r="O8" s="59">
        <f>M8/L8</f>
        <v>0.17046027794826046</v>
      </c>
      <c r="P8" s="54">
        <v>8799.7899999999991</v>
      </c>
      <c r="Q8" s="54">
        <v>7652.29</v>
      </c>
      <c r="R8" s="56">
        <f>P8-Q8</f>
        <v>1147.4999999999991</v>
      </c>
      <c r="S8" s="57">
        <f>Q8/P8</f>
        <v>0.86959916088906675</v>
      </c>
      <c r="T8" s="54">
        <v>2045.8599999999997</v>
      </c>
      <c r="U8" s="54">
        <v>1808.8899999999999</v>
      </c>
      <c r="V8" s="56">
        <f>T8-U8</f>
        <v>236.9699999999998</v>
      </c>
      <c r="W8" s="57">
        <f>U8/T8</f>
        <v>0.8841709598897286</v>
      </c>
      <c r="X8" s="58">
        <v>463.88</v>
      </c>
      <c r="Y8" s="58">
        <v>685.42</v>
      </c>
      <c r="Z8" s="56">
        <f>X8-Y8</f>
        <v>-221.53999999999996</v>
      </c>
      <c r="AA8" s="59">
        <f>Y8/X8</f>
        <v>1.4775804087263946</v>
      </c>
      <c r="AB8" s="54">
        <v>5201.6100000000006</v>
      </c>
      <c r="AC8" s="54">
        <v>4264.79</v>
      </c>
      <c r="AD8" s="56">
        <f>AB8-AC8</f>
        <v>936.82000000000062</v>
      </c>
      <c r="AE8" s="57">
        <f>AC8/AB8</f>
        <v>0.81989807002062809</v>
      </c>
      <c r="AF8" s="58">
        <v>1486.6699999999998</v>
      </c>
      <c r="AG8" s="58">
        <v>0</v>
      </c>
      <c r="AH8" s="56">
        <f>AF8-AG8</f>
        <v>1486.6699999999998</v>
      </c>
      <c r="AI8" s="60">
        <f>AG8/AF8</f>
        <v>0</v>
      </c>
      <c r="AJ8" s="54">
        <v>17039.169999999998</v>
      </c>
      <c r="AK8" s="54">
        <v>8570.5600000000013</v>
      </c>
      <c r="AL8" s="56">
        <f>AJ8-AK8</f>
        <v>8468.6099999999969</v>
      </c>
      <c r="AM8" s="57">
        <f>AK8/AJ8</f>
        <v>0.50299163632970401</v>
      </c>
      <c r="AN8" s="58">
        <v>67074.459999999992</v>
      </c>
      <c r="AO8" s="58">
        <v>48481.869999999995</v>
      </c>
      <c r="AP8" s="61">
        <f>AN8-AO8</f>
        <v>18592.589999999997</v>
      </c>
      <c r="AQ8" s="59">
        <f>AO8/AN8</f>
        <v>0.72280671361349758</v>
      </c>
      <c r="AR8" s="54">
        <v>775.17</v>
      </c>
      <c r="AS8" s="54">
        <v>497.78</v>
      </c>
      <c r="AT8" s="61">
        <f>AR8-AS8</f>
        <v>277.39</v>
      </c>
      <c r="AU8" s="62"/>
      <c r="AV8" s="58">
        <v>4584.84</v>
      </c>
      <c r="AW8" s="58">
        <v>4159.13</v>
      </c>
      <c r="AX8" s="61">
        <f>AV8-AW8</f>
        <v>425.71000000000004</v>
      </c>
      <c r="AY8" s="59">
        <f>AW8/AV8</f>
        <v>0.90714834105443154</v>
      </c>
      <c r="AZ8" s="63">
        <v>0</v>
      </c>
      <c r="BA8" s="56">
        <v>0</v>
      </c>
      <c r="BB8" s="56">
        <f>AZ8-BA8</f>
        <v>0</v>
      </c>
      <c r="BC8" s="64"/>
      <c r="BD8" s="54">
        <v>86527.89</v>
      </c>
      <c r="BE8" s="58">
        <v>17836.04</v>
      </c>
      <c r="BF8" s="61">
        <f>BD8-BE8</f>
        <v>68691.850000000006</v>
      </c>
      <c r="BG8" s="57">
        <f>BE8/BD8</f>
        <v>0.20613053201690232</v>
      </c>
      <c r="BH8" s="54">
        <v>6463.590000000002</v>
      </c>
      <c r="BI8" s="54">
        <v>0</v>
      </c>
      <c r="BJ8" s="56">
        <f>BH8-BI8</f>
        <v>6463.590000000002</v>
      </c>
      <c r="BK8" s="57">
        <f>BI8/BH8</f>
        <v>0</v>
      </c>
      <c r="BL8" s="58">
        <v>12280.56</v>
      </c>
      <c r="BM8" s="58">
        <v>0</v>
      </c>
      <c r="BN8" s="56">
        <f>BL8-BM8</f>
        <v>12280.56</v>
      </c>
      <c r="BO8" s="59">
        <f>BM8/BL8</f>
        <v>0</v>
      </c>
      <c r="BP8" s="54">
        <v>1144.23</v>
      </c>
      <c r="BQ8" s="54">
        <v>0</v>
      </c>
      <c r="BR8" s="56">
        <f>BP8-BQ8</f>
        <v>1144.23</v>
      </c>
      <c r="BS8" s="57">
        <f>BQ8/BP8</f>
        <v>0</v>
      </c>
      <c r="BT8" s="58">
        <v>1525.8300000000002</v>
      </c>
      <c r="BU8" s="58">
        <v>0</v>
      </c>
      <c r="BV8" s="56">
        <f>BT8-BU8</f>
        <v>1525.8300000000002</v>
      </c>
      <c r="BW8" s="59">
        <f>BU8/BT8</f>
        <v>0</v>
      </c>
      <c r="BX8" s="54">
        <v>1105.01</v>
      </c>
      <c r="BY8" s="54">
        <v>0</v>
      </c>
      <c r="BZ8" s="56">
        <f>BX8-BY8</f>
        <v>1105.01</v>
      </c>
      <c r="CA8" s="57">
        <f>BY8/BX8</f>
        <v>0</v>
      </c>
      <c r="CB8" s="58">
        <v>1664.3200000000004</v>
      </c>
      <c r="CC8" s="58">
        <v>566.91999999999996</v>
      </c>
      <c r="CD8" s="56">
        <f>CB8-CC8</f>
        <v>1097.4000000000005</v>
      </c>
      <c r="CE8" s="59">
        <f>CC8/CB8</f>
        <v>0.34063160930590258</v>
      </c>
      <c r="CF8" s="54">
        <v>382.15000000000009</v>
      </c>
      <c r="CG8" s="54">
        <v>0</v>
      </c>
      <c r="CH8" s="56">
        <f>CF8-CG8</f>
        <v>382.15000000000009</v>
      </c>
      <c r="CI8" s="57">
        <f>CG8/CF8</f>
        <v>0</v>
      </c>
      <c r="CJ8" s="58">
        <v>0</v>
      </c>
      <c r="CK8" s="55">
        <v>0</v>
      </c>
      <c r="CL8" s="55">
        <v>0</v>
      </c>
      <c r="CM8" s="65"/>
      <c r="CN8" s="66">
        <v>28745.290000000005</v>
      </c>
      <c r="CO8" s="67">
        <v>28023.5</v>
      </c>
      <c r="CP8" s="61">
        <f>CN8-CO8</f>
        <v>721.79000000000451</v>
      </c>
      <c r="CQ8" s="68">
        <f>CO8/CN8</f>
        <v>0.97489014722064016</v>
      </c>
      <c r="CR8" s="58">
        <v>26408</v>
      </c>
      <c r="CS8" s="58">
        <v>22620.610000000004</v>
      </c>
      <c r="CT8" s="61">
        <f>CR8-CS8</f>
        <v>3787.3899999999958</v>
      </c>
      <c r="CU8" s="353">
        <f>CS8/CR8</f>
        <v>0.85658171766131497</v>
      </c>
      <c r="CV8" s="359">
        <v>13899.21</v>
      </c>
      <c r="CW8" s="61">
        <v>12629.99</v>
      </c>
      <c r="CX8" s="61">
        <f>CV8-CW8</f>
        <v>1269.2199999999993</v>
      </c>
      <c r="CY8" s="68">
        <f>CW8/CV8</f>
        <v>0.90868401873199989</v>
      </c>
      <c r="CZ8" s="291">
        <v>1057.79</v>
      </c>
      <c r="DA8" s="61">
        <v>249.35999999999999</v>
      </c>
      <c r="DB8" s="61">
        <f>CZ8-DA8</f>
        <v>808.43</v>
      </c>
      <c r="DC8" s="69">
        <f>DA8/CZ8</f>
        <v>0.23573677194906362</v>
      </c>
      <c r="DD8" s="55">
        <v>8920.4600000000009</v>
      </c>
      <c r="DE8" s="55">
        <v>9384.58</v>
      </c>
      <c r="DF8" s="61">
        <f>DD8-DE8</f>
        <v>-464.11999999999898</v>
      </c>
      <c r="DG8" s="70">
        <f>DE8/DD8</f>
        <v>1.0520287070397714</v>
      </c>
      <c r="DH8" s="55">
        <v>1214.92</v>
      </c>
      <c r="DI8" s="55">
        <v>1078.9699999999998</v>
      </c>
      <c r="DJ8" s="61">
        <f>DH8-DI8</f>
        <v>135.95000000000027</v>
      </c>
      <c r="DK8" s="70">
        <f>DI8/DH8</f>
        <v>0.8880996279590424</v>
      </c>
      <c r="DL8" s="55">
        <v>182.82000000000005</v>
      </c>
      <c r="DM8" s="55">
        <v>0</v>
      </c>
      <c r="DN8" s="61">
        <f>DL8-DM8</f>
        <v>182.82000000000005</v>
      </c>
      <c r="DO8" s="70">
        <f>DM8/DL8</f>
        <v>0</v>
      </c>
      <c r="DP8" s="71">
        <v>5977.4299999999994</v>
      </c>
      <c r="DQ8" s="71">
        <v>3751.27</v>
      </c>
      <c r="DR8" s="61">
        <f>DP8-DQ8</f>
        <v>2226.1599999999994</v>
      </c>
      <c r="DS8" s="69">
        <f>DQ8/DP8</f>
        <v>0.62757238478744215</v>
      </c>
      <c r="DT8" s="56">
        <v>-47.600000000000364</v>
      </c>
      <c r="DU8" s="55">
        <v>18089.929999999997</v>
      </c>
      <c r="DV8" s="55">
        <v>19660.170000000002</v>
      </c>
      <c r="DW8" s="61">
        <f>DU8-DV8</f>
        <v>-1570.2400000000052</v>
      </c>
      <c r="DX8" s="72">
        <f>DV8/DU8</f>
        <v>1.0868018836999371</v>
      </c>
      <c r="DY8" s="56" t="e">
        <v>#REF!</v>
      </c>
      <c r="DZ8" s="362">
        <v>4279.8999999999996</v>
      </c>
      <c r="EA8" s="362">
        <v>3048.7200000000003</v>
      </c>
      <c r="EB8" s="362">
        <f>DZ8-EA8</f>
        <v>1231.1799999999994</v>
      </c>
      <c r="EC8" s="365">
        <f>EA8/DZ8</f>
        <v>0.71233440033645656</v>
      </c>
      <c r="ED8" s="292">
        <v>11927.850000000002</v>
      </c>
      <c r="EE8" s="293">
        <v>6754.33</v>
      </c>
      <c r="EF8" s="291">
        <f>CR8+CN8+AN8+AR8+H8+L8+P8+T8+X8+AB8+AF8+AJ8+DH8+DL8+AV8+BD8+BH8+BL8+BP8+BT8+BX8+CB8+CF8+DD8+DP8+DU8+ED8+CZ8+CV8+DZ8</f>
        <v>357640.71000000014</v>
      </c>
      <c r="EG8" s="291">
        <f>CS8+CO8+AO8+AS8+I8+M8+Q8+U8+Y8+AC8+AG8+AK8+DI8+DM8+AW8+BE8+BI8+BM8+BQ8+BU8+BY8+CC8+CG8+DE8+DQ8+DV8+EE8+DA8+CW8+EA8</f>
        <v>204948.77999999997</v>
      </c>
      <c r="EH8" s="61">
        <f>EF8-EG8</f>
        <v>152691.93000000017</v>
      </c>
      <c r="EI8" s="70">
        <f>EG8/EF8</f>
        <v>0.57305774837545731</v>
      </c>
      <c r="EJ8" s="73"/>
      <c r="EK8" s="297">
        <v>3138.0600000000004</v>
      </c>
      <c r="EL8" s="301">
        <f t="shared" ref="EL8:EL20" si="0">F8+EF8-EG8+EK8</f>
        <v>-888206.0399999998</v>
      </c>
      <c r="EM8" s="370">
        <f t="shared" ref="EM8:EM20" si="1">G8+BD8-BE8+BH8-BI8+BL8-BM8+BP8-BQ8+BT8-BU8+BX8-BY8+CB8-CC8+CF8-CG8</f>
        <v>-781102.53000000049</v>
      </c>
      <c r="EN8" s="374" t="s">
        <v>666</v>
      </c>
      <c r="EO8" s="373">
        <v>21763.39</v>
      </c>
      <c r="EP8" s="74">
        <v>47594.26</v>
      </c>
      <c r="EQ8" s="75">
        <f>EP8-EO8</f>
        <v>25830.870000000003</v>
      </c>
      <c r="ER8" s="76">
        <f>EQ8/EO8</f>
        <v>1.1868955158180781</v>
      </c>
      <c r="ET8" s="74">
        <v>35292.629999999997</v>
      </c>
      <c r="EU8" s="74">
        <v>109357.15</v>
      </c>
      <c r="EV8" s="75">
        <f>EU8-ET8</f>
        <v>74064.51999999999</v>
      </c>
      <c r="EW8" s="377">
        <f>EV8/ET8</f>
        <v>2.0985831886147333</v>
      </c>
      <c r="EX8" s="379">
        <f>EF8-ED8</f>
        <v>345712.86000000016</v>
      </c>
      <c r="EY8" s="379">
        <f>EG8-EE8</f>
        <v>198194.44999999998</v>
      </c>
      <c r="FB8" s="381"/>
      <c r="FC8" s="381"/>
    </row>
    <row r="9" spans="1:159" s="2" customFormat="1" ht="16.5" customHeight="1" x14ac:dyDescent="0.25">
      <c r="A9" s="1" t="s">
        <v>740</v>
      </c>
      <c r="B9" s="77">
        <v>9</v>
      </c>
      <c r="C9" s="78">
        <v>4</v>
      </c>
      <c r="D9" s="52" t="s">
        <v>205</v>
      </c>
      <c r="E9" s="219">
        <v>7590.9833333333327</v>
      </c>
      <c r="F9" s="53">
        <v>390922.55000000005</v>
      </c>
      <c r="G9" s="343">
        <v>130301.0300000001</v>
      </c>
      <c r="H9" s="54">
        <v>23289.649999999994</v>
      </c>
      <c r="I9" s="55">
        <v>3079.88</v>
      </c>
      <c r="J9" s="56">
        <f t="shared" ref="J9:J68" si="2">H9-I9</f>
        <v>20209.769999999993</v>
      </c>
      <c r="K9" s="57">
        <f t="shared" ref="K9:K68" si="3">I9/H9</f>
        <v>0.13224243387083967</v>
      </c>
      <c r="L9" s="58">
        <v>13945.670000000002</v>
      </c>
      <c r="M9" s="58">
        <v>2412.8999999999996</v>
      </c>
      <c r="N9" s="56">
        <f t="shared" ref="N9:N68" si="4">L9-M9</f>
        <v>11532.770000000002</v>
      </c>
      <c r="O9" s="59">
        <f t="shared" ref="O9:O68" si="5">M9/L9</f>
        <v>0.17302144680033296</v>
      </c>
      <c r="P9" s="54">
        <v>18641.719999999998</v>
      </c>
      <c r="Q9" s="54">
        <v>16211.7</v>
      </c>
      <c r="R9" s="56">
        <f t="shared" ref="R9:R68" si="6">P9-Q9</f>
        <v>2430.0199999999968</v>
      </c>
      <c r="S9" s="57">
        <f t="shared" ref="S9:S68" si="7">Q9/P9</f>
        <v>0.8696461485313588</v>
      </c>
      <c r="T9" s="54">
        <v>4387.79</v>
      </c>
      <c r="U9" s="54">
        <v>3883.95</v>
      </c>
      <c r="V9" s="56">
        <f t="shared" ref="V9:V68" si="8">T9-U9</f>
        <v>503.84000000000015</v>
      </c>
      <c r="W9" s="57">
        <f t="shared" ref="W9:W68" si="9">U9/T9</f>
        <v>0.88517226211828726</v>
      </c>
      <c r="X9" s="58">
        <v>925.73</v>
      </c>
      <c r="Y9" s="58">
        <v>1349.28</v>
      </c>
      <c r="Z9" s="56">
        <f t="shared" ref="Z9:Z68" si="10">X9-Y9</f>
        <v>-423.54999999999995</v>
      </c>
      <c r="AA9" s="59">
        <f t="shared" ref="AA9:AA68" si="11">Y9/X9</f>
        <v>1.4575308135201408</v>
      </c>
      <c r="AB9" s="54">
        <v>14173.79</v>
      </c>
      <c r="AC9" s="54">
        <v>13078</v>
      </c>
      <c r="AD9" s="56">
        <f t="shared" ref="AD9:AD68" si="12">AB9-AC9</f>
        <v>1095.7900000000009</v>
      </c>
      <c r="AE9" s="57">
        <f t="shared" ref="AE9:AE68" si="13">AC9/AB9</f>
        <v>0.92268899144124461</v>
      </c>
      <c r="AF9" s="58">
        <v>2957.21</v>
      </c>
      <c r="AG9" s="58">
        <v>0</v>
      </c>
      <c r="AH9" s="56">
        <f t="shared" ref="AH9:AH68" si="14">AF9-AG9</f>
        <v>2957.21</v>
      </c>
      <c r="AI9" s="60">
        <f t="shared" ref="AI9:AI68" si="15">AG9/AF9</f>
        <v>0</v>
      </c>
      <c r="AJ9" s="54">
        <v>33898.01</v>
      </c>
      <c r="AK9" s="54">
        <v>23965.73</v>
      </c>
      <c r="AL9" s="56">
        <f t="shared" ref="AL9:AL68" si="16">AJ9-AK9</f>
        <v>9932.2800000000025</v>
      </c>
      <c r="AM9" s="57">
        <f t="shared" ref="AM9:AM68" si="17">AK9/AJ9</f>
        <v>0.70699518939312356</v>
      </c>
      <c r="AN9" s="58">
        <v>139363.29</v>
      </c>
      <c r="AO9" s="58">
        <v>128406.34</v>
      </c>
      <c r="AP9" s="61">
        <f t="shared" ref="AP9:AP68" si="18">AN9-AO9</f>
        <v>10956.950000000012</v>
      </c>
      <c r="AQ9" s="59">
        <f t="shared" ref="AQ9:AQ66" si="19">AO9/AN9</f>
        <v>0.92137850649191755</v>
      </c>
      <c r="AR9" s="54">
        <v>2865.94</v>
      </c>
      <c r="AS9" s="54">
        <v>2467.46</v>
      </c>
      <c r="AT9" s="61">
        <f t="shared" ref="AT9:AT68" si="20">AR9-AS9</f>
        <v>398.48</v>
      </c>
      <c r="AU9" s="62">
        <f t="shared" ref="AU9:AU55" si="21">AS9/AR9</f>
        <v>0.86096010384027577</v>
      </c>
      <c r="AV9" s="58">
        <v>9036.2200000000012</v>
      </c>
      <c r="AW9" s="58">
        <v>8202.7199999999993</v>
      </c>
      <c r="AX9" s="61">
        <f t="shared" ref="AX9:AX68" si="22">AV9-AW9</f>
        <v>833.50000000000182</v>
      </c>
      <c r="AY9" s="59">
        <f t="shared" ref="AY9:AY68" si="23">AW9/AV9</f>
        <v>0.90776010322900491</v>
      </c>
      <c r="AZ9" s="63">
        <v>0</v>
      </c>
      <c r="BA9" s="56">
        <v>0</v>
      </c>
      <c r="BB9" s="56">
        <f t="shared" ref="BB9:BB68" si="24">AZ9-BA9</f>
        <v>0</v>
      </c>
      <c r="BC9" s="64"/>
      <c r="BD9" s="54">
        <v>175897.07999999996</v>
      </c>
      <c r="BE9" s="58">
        <v>287742.18999999994</v>
      </c>
      <c r="BF9" s="61">
        <f t="shared" ref="BF9:BF68" si="25">BD9-BE9</f>
        <v>-111845.10999999999</v>
      </c>
      <c r="BG9" s="57">
        <f t="shared" ref="BG9:BG68" si="26">BE9/BD9</f>
        <v>1.6358554104479734</v>
      </c>
      <c r="BH9" s="54">
        <v>14756.31</v>
      </c>
      <c r="BI9" s="54">
        <v>747.7</v>
      </c>
      <c r="BJ9" s="56">
        <f t="shared" ref="BJ9:BJ68" si="27">BH9-BI9</f>
        <v>14008.609999999999</v>
      </c>
      <c r="BK9" s="57">
        <f t="shared" ref="BK9:BK68" si="28">BI9/BH9</f>
        <v>5.0669849034074239E-2</v>
      </c>
      <c r="BL9" s="58">
        <v>21937.35</v>
      </c>
      <c r="BM9" s="58">
        <v>14693.18</v>
      </c>
      <c r="BN9" s="56">
        <f t="shared" ref="BN9:BN68" si="29">BL9-BM9</f>
        <v>7244.1699999999983</v>
      </c>
      <c r="BO9" s="59">
        <f t="shared" ref="BO9:BO68" si="30">BM9/BL9</f>
        <v>0.66977916658119607</v>
      </c>
      <c r="BP9" s="54">
        <v>4022.3900000000003</v>
      </c>
      <c r="BQ9" s="54">
        <v>21464.55</v>
      </c>
      <c r="BR9" s="56">
        <f t="shared" ref="BR9:BR68" si="31">BP9-BQ9</f>
        <v>-17442.16</v>
      </c>
      <c r="BS9" s="57">
        <f t="shared" ref="BS9:BS68" si="32">BQ9/BP9</f>
        <v>5.3362677413179718</v>
      </c>
      <c r="BT9" s="58">
        <v>5376.409999999998</v>
      </c>
      <c r="BU9" s="58">
        <v>0</v>
      </c>
      <c r="BV9" s="56">
        <f t="shared" ref="BV9:BV68" si="33">BT9-BU9</f>
        <v>5376.409999999998</v>
      </c>
      <c r="BW9" s="59">
        <f t="shared" ref="BW9:BW68" si="34">BU9/BT9</f>
        <v>0</v>
      </c>
      <c r="BX9" s="54">
        <v>2210.4300000000003</v>
      </c>
      <c r="BY9" s="54">
        <v>0</v>
      </c>
      <c r="BZ9" s="56">
        <f t="shared" ref="BZ9:BZ68" si="35">BX9-BY9</f>
        <v>2210.4300000000003</v>
      </c>
      <c r="CA9" s="57">
        <f t="shared" ref="CA9:CA68" si="36">BY9/BX9</f>
        <v>0</v>
      </c>
      <c r="CB9" s="58">
        <v>5475.7599999999984</v>
      </c>
      <c r="CC9" s="58">
        <v>2251.1800000000003</v>
      </c>
      <c r="CD9" s="56">
        <f t="shared" ref="CD9:CD68" si="37">CB9-CC9</f>
        <v>3224.5799999999981</v>
      </c>
      <c r="CE9" s="59">
        <f t="shared" ref="CE9:CE68" si="38">CC9/CB9</f>
        <v>0.41111736087775963</v>
      </c>
      <c r="CF9" s="54">
        <v>832.87999999999988</v>
      </c>
      <c r="CG9" s="54">
        <v>0</v>
      </c>
      <c r="CH9" s="56">
        <f t="shared" ref="CH9:CH68" si="39">CF9-CG9</f>
        <v>832.87999999999988</v>
      </c>
      <c r="CI9" s="57">
        <f t="shared" ref="CI9:CI68" si="40">CG9/CF9</f>
        <v>0</v>
      </c>
      <c r="CJ9" s="58">
        <v>0</v>
      </c>
      <c r="CK9" s="55">
        <v>0</v>
      </c>
      <c r="CL9" s="55">
        <v>0</v>
      </c>
      <c r="CM9" s="65"/>
      <c r="CN9" s="66">
        <v>70587.669999999984</v>
      </c>
      <c r="CO9" s="67">
        <v>66276.98000000001</v>
      </c>
      <c r="CP9" s="61">
        <f t="shared" ref="CP9:CP68" si="41">CN9-CO9</f>
        <v>4310.6899999999732</v>
      </c>
      <c r="CQ9" s="68">
        <f t="shared" ref="CQ9:CQ68" si="42">CO9/CN9</f>
        <v>0.93893140260898289</v>
      </c>
      <c r="CR9" s="58">
        <v>42845.29</v>
      </c>
      <c r="CS9" s="58">
        <v>36906.57</v>
      </c>
      <c r="CT9" s="61">
        <f t="shared" ref="CT9:CT68" si="43">CR9-CS9</f>
        <v>5938.7200000000012</v>
      </c>
      <c r="CU9" s="353">
        <f t="shared" ref="CU9:CU68" si="44">CS9/CR9</f>
        <v>0.86139153218475117</v>
      </c>
      <c r="CV9" s="359">
        <v>22418.289999999997</v>
      </c>
      <c r="CW9" s="61">
        <v>20494.43</v>
      </c>
      <c r="CX9" s="61">
        <f t="shared" ref="CX9:CX20" si="45">CV9-CW9</f>
        <v>1923.8599999999969</v>
      </c>
      <c r="CY9" s="68">
        <f t="shared" ref="CY9:CY20" si="46">CW9/CV9</f>
        <v>0.91418346359155866</v>
      </c>
      <c r="CZ9" s="291">
        <v>1865.23</v>
      </c>
      <c r="DA9" s="61">
        <v>559.77</v>
      </c>
      <c r="DB9" s="61">
        <f t="shared" ref="DB9:DB72" si="47">CZ9-DA9</f>
        <v>1305.46</v>
      </c>
      <c r="DC9" s="69">
        <f t="shared" ref="DC9:DC72" si="48">DA9/CZ9</f>
        <v>0.30010776150930446</v>
      </c>
      <c r="DD9" s="55">
        <v>15689.599999999999</v>
      </c>
      <c r="DE9" s="55">
        <v>19231.419999999998</v>
      </c>
      <c r="DF9" s="61">
        <f t="shared" ref="DF9:DF68" si="49">DD9-DE9</f>
        <v>-3541.8199999999997</v>
      </c>
      <c r="DG9" s="70">
        <f t="shared" ref="DG9:DG68" si="50">DE9/DD9</f>
        <v>1.2257431674485009</v>
      </c>
      <c r="DH9" s="55">
        <v>2341.09</v>
      </c>
      <c r="DI9" s="55">
        <v>2077.92</v>
      </c>
      <c r="DJ9" s="61">
        <f t="shared" ref="DJ9:DJ68" si="51">DH9-DI9</f>
        <v>263.17000000000007</v>
      </c>
      <c r="DK9" s="70">
        <f t="shared" ref="DK9:DK68" si="52">DI9/DH9</f>
        <v>0.8875865515635879</v>
      </c>
      <c r="DL9" s="55">
        <v>354.58</v>
      </c>
      <c r="DM9" s="55">
        <v>0</v>
      </c>
      <c r="DN9" s="61">
        <f t="shared" ref="DN9:DN68" si="53">DL9-DM9</f>
        <v>354.58</v>
      </c>
      <c r="DO9" s="70">
        <f t="shared" ref="DO9:DO68" si="54">DM9/DL9</f>
        <v>0</v>
      </c>
      <c r="DP9" s="71">
        <v>27807</v>
      </c>
      <c r="DQ9" s="71">
        <v>23845.410000000003</v>
      </c>
      <c r="DR9" s="61">
        <f t="shared" ref="DR9:DR68" si="55">DP9-DQ9</f>
        <v>3961.5899999999965</v>
      </c>
      <c r="DS9" s="69">
        <f t="shared" ref="DS9:DS68" si="56">DQ9/DP9</f>
        <v>0.85753263566727811</v>
      </c>
      <c r="DT9" s="80">
        <v>908.68000000000211</v>
      </c>
      <c r="DU9" s="55">
        <v>33881.910000000003</v>
      </c>
      <c r="DV9" s="55">
        <v>29160.109999999993</v>
      </c>
      <c r="DW9" s="61">
        <f t="shared" ref="DW9:DW68" si="57">DU9-DV9</f>
        <v>4721.8000000000102</v>
      </c>
      <c r="DX9" s="72">
        <f t="shared" ref="DX9:DX66" si="58">DV9/DU9</f>
        <v>0.86063949759620961</v>
      </c>
      <c r="DY9" s="56" t="e">
        <v>#REF!</v>
      </c>
      <c r="DZ9" s="363">
        <v>8542.68</v>
      </c>
      <c r="EA9" s="363">
        <v>6060</v>
      </c>
      <c r="EB9" s="362">
        <f t="shared" ref="EB9:EB72" si="59">DZ9-EA9</f>
        <v>2482.6800000000003</v>
      </c>
      <c r="EC9" s="365">
        <f t="shared" ref="EC9:EC72" si="60">EA9/DZ9</f>
        <v>0.70937925803143742</v>
      </c>
      <c r="ED9" s="54">
        <v>25017.85</v>
      </c>
      <c r="EE9" s="294">
        <v>22133.000000000004</v>
      </c>
      <c r="EF9" s="291">
        <f t="shared" ref="EF9:EF72" si="61">CR9+CN9+AN9+AR9+H9+L9+P9+T9+X9+AB9+AF9+AJ9+DH9+DL9+AV9+BD9+BH9+BL9+BP9+BT9+BX9+CB9+CF9+DD9+DP9+DU9+ED9+CZ9+CV9+DZ9</f>
        <v>745344.82000000007</v>
      </c>
      <c r="EG9" s="291">
        <f t="shared" ref="EG9:EG72" si="62">CS9+CO9+AO9+AS9+I9+M9+Q9+U9+Y9+AC9+AG9+AK9+DI9+DM9+AW9+BE9+BI9+BM9+BQ9+BU9+BY9+CC9+CG9+DE9+DQ9+DV9+EE9+DA9+CW9+EA9</f>
        <v>756702.37000000011</v>
      </c>
      <c r="EH9" s="61">
        <f t="shared" ref="EH9:EH72" si="63">EF9-EG9</f>
        <v>-11357.550000000047</v>
      </c>
      <c r="EI9" s="70">
        <f>EG9/EF9</f>
        <v>1.0152379807241432</v>
      </c>
      <c r="EJ9" s="80"/>
      <c r="EK9" s="298">
        <v>4718.9399999999996</v>
      </c>
      <c r="EL9" s="300">
        <f t="shared" si="0"/>
        <v>384283.94</v>
      </c>
      <c r="EM9" s="65">
        <f t="shared" si="1"/>
        <v>33910.840000000084</v>
      </c>
      <c r="EN9" s="374" t="s">
        <v>666</v>
      </c>
      <c r="EO9" s="373">
        <v>44499.22</v>
      </c>
      <c r="EP9" s="74">
        <v>69372.52</v>
      </c>
      <c r="EQ9" s="75">
        <f t="shared" ref="EQ9:EQ68" si="64">EP9-EO9</f>
        <v>24873.300000000003</v>
      </c>
      <c r="ER9" s="76">
        <f t="shared" ref="ER9:ER68" si="65">EQ9/EO9</f>
        <v>0.5589603593051744</v>
      </c>
      <c r="ET9" s="74">
        <v>75468.429999999993</v>
      </c>
      <c r="EU9" s="74">
        <v>149181.87</v>
      </c>
      <c r="EV9" s="75">
        <f t="shared" ref="EV9:EV72" si="66">EU9-ET9</f>
        <v>73713.440000000002</v>
      </c>
      <c r="EW9" s="377">
        <f t="shared" ref="EW9:EW72" si="67">EV9/ET9</f>
        <v>0.97674537551662344</v>
      </c>
      <c r="EX9" s="379">
        <f t="shared" ref="EX9:EX72" si="68">EF9-ED9</f>
        <v>720326.97000000009</v>
      </c>
      <c r="EY9" s="379">
        <f t="shared" ref="EY9:EY72" si="69">EG9-EE9</f>
        <v>734569.37000000011</v>
      </c>
      <c r="FB9" s="381"/>
      <c r="FC9" s="381"/>
    </row>
    <row r="10" spans="1:159" s="2" customFormat="1" ht="15.75" customHeight="1" x14ac:dyDescent="0.25">
      <c r="A10" s="1" t="s">
        <v>741</v>
      </c>
      <c r="B10" s="77">
        <v>9</v>
      </c>
      <c r="C10" s="78">
        <v>2</v>
      </c>
      <c r="D10" s="52" t="s">
        <v>206</v>
      </c>
      <c r="E10" s="219">
        <v>3776.9199999999987</v>
      </c>
      <c r="F10" s="53">
        <v>48129.130000000012</v>
      </c>
      <c r="G10" s="343">
        <v>3379.5999999999485</v>
      </c>
      <c r="H10" s="54">
        <v>10493.059999999998</v>
      </c>
      <c r="I10" s="55">
        <v>4152.8399999999992</v>
      </c>
      <c r="J10" s="56">
        <f t="shared" si="2"/>
        <v>6340.2199999999984</v>
      </c>
      <c r="K10" s="57">
        <f t="shared" si="3"/>
        <v>0.39577015665592308</v>
      </c>
      <c r="L10" s="58">
        <v>6978.2299999999987</v>
      </c>
      <c r="M10" s="58">
        <v>1337.57</v>
      </c>
      <c r="N10" s="56">
        <f t="shared" si="4"/>
        <v>5640.6599999999989</v>
      </c>
      <c r="O10" s="59">
        <f t="shared" si="5"/>
        <v>0.19167754573867588</v>
      </c>
      <c r="P10" s="54">
        <v>8719.32</v>
      </c>
      <c r="Q10" s="54">
        <v>7582.18</v>
      </c>
      <c r="R10" s="56">
        <f t="shared" si="6"/>
        <v>1137.1399999999994</v>
      </c>
      <c r="S10" s="57">
        <f t="shared" si="7"/>
        <v>0.86958386663180165</v>
      </c>
      <c r="T10" s="54">
        <v>2363.9</v>
      </c>
      <c r="U10" s="54">
        <v>2096.14</v>
      </c>
      <c r="V10" s="56">
        <f t="shared" si="8"/>
        <v>267.76000000000022</v>
      </c>
      <c r="W10" s="57">
        <f t="shared" si="9"/>
        <v>0.88672955708786316</v>
      </c>
      <c r="X10" s="58">
        <v>463.69000000000005</v>
      </c>
      <c r="Y10" s="58">
        <v>685.42</v>
      </c>
      <c r="Z10" s="56">
        <f t="shared" si="10"/>
        <v>-221.7299999999999</v>
      </c>
      <c r="AA10" s="59">
        <f t="shared" si="11"/>
        <v>1.4781858569302764</v>
      </c>
      <c r="AB10" s="54">
        <v>5202.9500000000007</v>
      </c>
      <c r="AC10" s="54">
        <v>4445.07</v>
      </c>
      <c r="AD10" s="56">
        <f t="shared" si="12"/>
        <v>757.88000000000102</v>
      </c>
      <c r="AE10" s="57">
        <f t="shared" si="13"/>
        <v>0.8543364821879893</v>
      </c>
      <c r="AF10" s="58">
        <v>1471.5300000000002</v>
      </c>
      <c r="AG10" s="58">
        <v>0</v>
      </c>
      <c r="AH10" s="56">
        <f t="shared" si="14"/>
        <v>1471.5300000000002</v>
      </c>
      <c r="AI10" s="60">
        <f t="shared" si="15"/>
        <v>0</v>
      </c>
      <c r="AJ10" s="54">
        <v>16865.849999999999</v>
      </c>
      <c r="AK10" s="54">
        <v>12771.929999999998</v>
      </c>
      <c r="AL10" s="56">
        <f t="shared" si="16"/>
        <v>4093.92</v>
      </c>
      <c r="AM10" s="57">
        <f t="shared" si="17"/>
        <v>0.75726571741121851</v>
      </c>
      <c r="AN10" s="58">
        <v>78182.569999999992</v>
      </c>
      <c r="AO10" s="58">
        <v>71684.279999999984</v>
      </c>
      <c r="AP10" s="61">
        <f t="shared" si="18"/>
        <v>6498.2900000000081</v>
      </c>
      <c r="AQ10" s="59">
        <f t="shared" si="19"/>
        <v>0.91688313648425723</v>
      </c>
      <c r="AR10" s="54">
        <v>0</v>
      </c>
      <c r="AS10" s="54">
        <v>0</v>
      </c>
      <c r="AT10" s="61">
        <f t="shared" si="20"/>
        <v>0</v>
      </c>
      <c r="AU10" s="62"/>
      <c r="AV10" s="58">
        <v>4586.4799999999996</v>
      </c>
      <c r="AW10" s="58">
        <v>4193.58</v>
      </c>
      <c r="AX10" s="61">
        <f t="shared" si="22"/>
        <v>392.89999999999964</v>
      </c>
      <c r="AY10" s="59">
        <f t="shared" si="23"/>
        <v>0.91433517643159901</v>
      </c>
      <c r="AZ10" s="63">
        <v>0</v>
      </c>
      <c r="BA10" s="56">
        <v>0</v>
      </c>
      <c r="BB10" s="56">
        <f t="shared" si="24"/>
        <v>0</v>
      </c>
      <c r="BC10" s="64"/>
      <c r="BD10" s="54">
        <v>94018.929999999978</v>
      </c>
      <c r="BE10" s="58">
        <v>40551.22</v>
      </c>
      <c r="BF10" s="61">
        <f t="shared" si="25"/>
        <v>53467.709999999977</v>
      </c>
      <c r="BG10" s="57">
        <f t="shared" si="26"/>
        <v>0.43130909913567417</v>
      </c>
      <c r="BH10" s="54">
        <v>6453.4000000000005</v>
      </c>
      <c r="BI10" s="54">
        <v>14280.74</v>
      </c>
      <c r="BJ10" s="56">
        <f t="shared" si="27"/>
        <v>-7827.3399999999992</v>
      </c>
      <c r="BK10" s="57">
        <f t="shared" si="28"/>
        <v>2.2129017262218365</v>
      </c>
      <c r="BL10" s="58">
        <v>10978.259999999998</v>
      </c>
      <c r="BM10" s="58">
        <v>19661.879999999997</v>
      </c>
      <c r="BN10" s="56">
        <f t="shared" si="29"/>
        <v>-8683.619999999999</v>
      </c>
      <c r="BO10" s="59">
        <f t="shared" si="30"/>
        <v>1.7909832705729323</v>
      </c>
      <c r="BP10" s="54">
        <v>1129.67</v>
      </c>
      <c r="BQ10" s="54">
        <v>0</v>
      </c>
      <c r="BR10" s="56">
        <f t="shared" si="31"/>
        <v>1129.67</v>
      </c>
      <c r="BS10" s="57">
        <f t="shared" si="32"/>
        <v>0</v>
      </c>
      <c r="BT10" s="58">
        <v>4031.6</v>
      </c>
      <c r="BU10" s="58">
        <v>0</v>
      </c>
      <c r="BV10" s="56">
        <f t="shared" si="33"/>
        <v>4031.6</v>
      </c>
      <c r="BW10" s="59">
        <f t="shared" si="34"/>
        <v>0</v>
      </c>
      <c r="BX10" s="54">
        <v>1105.77</v>
      </c>
      <c r="BY10" s="54">
        <v>0</v>
      </c>
      <c r="BZ10" s="56">
        <f t="shared" si="35"/>
        <v>1105.77</v>
      </c>
      <c r="CA10" s="57">
        <f t="shared" si="36"/>
        <v>0</v>
      </c>
      <c r="CB10" s="58">
        <v>1663.91</v>
      </c>
      <c r="CC10" s="58">
        <v>2861.81</v>
      </c>
      <c r="CD10" s="56">
        <f t="shared" si="37"/>
        <v>-1197.8999999999999</v>
      </c>
      <c r="CE10" s="59">
        <f t="shared" si="38"/>
        <v>1.719930765486114</v>
      </c>
      <c r="CF10" s="54">
        <v>379.71999999999991</v>
      </c>
      <c r="CG10" s="54">
        <v>0</v>
      </c>
      <c r="CH10" s="56">
        <f t="shared" si="39"/>
        <v>379.71999999999991</v>
      </c>
      <c r="CI10" s="57">
        <f t="shared" si="40"/>
        <v>0</v>
      </c>
      <c r="CJ10" s="58">
        <v>0</v>
      </c>
      <c r="CK10" s="55">
        <v>0</v>
      </c>
      <c r="CL10" s="55">
        <v>0</v>
      </c>
      <c r="CM10" s="65"/>
      <c r="CN10" s="66">
        <v>17228.790000000005</v>
      </c>
      <c r="CO10" s="67">
        <v>22824.86</v>
      </c>
      <c r="CP10" s="61">
        <f t="shared" si="41"/>
        <v>-5596.0699999999961</v>
      </c>
      <c r="CQ10" s="68">
        <f t="shared" si="42"/>
        <v>1.3248092292029792</v>
      </c>
      <c r="CR10" s="58">
        <v>26734.320000000003</v>
      </c>
      <c r="CS10" s="58">
        <v>28643.85</v>
      </c>
      <c r="CT10" s="61">
        <f t="shared" si="43"/>
        <v>-1909.5299999999952</v>
      </c>
      <c r="CU10" s="353">
        <f t="shared" si="44"/>
        <v>1.0714261668147906</v>
      </c>
      <c r="CV10" s="359">
        <v>13844.76</v>
      </c>
      <c r="CW10" s="61">
        <v>14771.07</v>
      </c>
      <c r="CX10" s="61">
        <f t="shared" si="45"/>
        <v>-926.30999999999949</v>
      </c>
      <c r="CY10" s="68">
        <f t="shared" si="46"/>
        <v>1.0669069019614641</v>
      </c>
      <c r="CZ10" s="291">
        <v>992.62000000000012</v>
      </c>
      <c r="DA10" s="61">
        <v>269.41000000000003</v>
      </c>
      <c r="DB10" s="61">
        <f t="shared" si="47"/>
        <v>723.21</v>
      </c>
      <c r="DC10" s="69">
        <f t="shared" si="48"/>
        <v>0.27141302814773022</v>
      </c>
      <c r="DD10" s="55">
        <v>9236.9599999999991</v>
      </c>
      <c r="DE10" s="55">
        <v>7956.63</v>
      </c>
      <c r="DF10" s="61">
        <f t="shared" si="49"/>
        <v>1280.329999999999</v>
      </c>
      <c r="DG10" s="70">
        <f t="shared" si="50"/>
        <v>0.86139054407510707</v>
      </c>
      <c r="DH10" s="55">
        <v>1156.56</v>
      </c>
      <c r="DI10" s="55">
        <v>1020.6400000000001</v>
      </c>
      <c r="DJ10" s="61">
        <f t="shared" si="51"/>
        <v>135.91999999999985</v>
      </c>
      <c r="DK10" s="70">
        <f t="shared" si="52"/>
        <v>0.88247907588019658</v>
      </c>
      <c r="DL10" s="55">
        <v>172.01999999999998</v>
      </c>
      <c r="DM10" s="55">
        <v>0</v>
      </c>
      <c r="DN10" s="61">
        <f t="shared" si="53"/>
        <v>172.01999999999998</v>
      </c>
      <c r="DO10" s="70">
        <f t="shared" si="54"/>
        <v>0</v>
      </c>
      <c r="DP10" s="71">
        <v>7832.5199999999995</v>
      </c>
      <c r="DQ10" s="71">
        <v>6553.45</v>
      </c>
      <c r="DR10" s="61">
        <f t="shared" si="55"/>
        <v>1279.0699999999997</v>
      </c>
      <c r="DS10" s="69">
        <f t="shared" si="56"/>
        <v>0.8366975124225664</v>
      </c>
      <c r="DT10" s="80">
        <v>1126.7500000000009</v>
      </c>
      <c r="DU10" s="55">
        <v>8495.56</v>
      </c>
      <c r="DV10" s="55">
        <v>8036.84</v>
      </c>
      <c r="DW10" s="61">
        <f t="shared" si="57"/>
        <v>458.71999999999935</v>
      </c>
      <c r="DX10" s="72">
        <f t="shared" si="58"/>
        <v>0.94600473659181983</v>
      </c>
      <c r="DY10" s="56" t="e">
        <v>#REF!</v>
      </c>
      <c r="DZ10" s="363">
        <v>4261.37</v>
      </c>
      <c r="EA10" s="363">
        <v>3034.03</v>
      </c>
      <c r="EB10" s="362">
        <f t="shared" si="59"/>
        <v>1227.3399999999997</v>
      </c>
      <c r="EC10" s="365">
        <f t="shared" si="60"/>
        <v>0.71198464343626588</v>
      </c>
      <c r="ED10" s="54">
        <v>11994.87</v>
      </c>
      <c r="EE10" s="294">
        <v>9264.2800000000007</v>
      </c>
      <c r="EF10" s="291">
        <f t="shared" si="61"/>
        <v>357039.19</v>
      </c>
      <c r="EG10" s="291">
        <f t="shared" si="62"/>
        <v>288679.72000000003</v>
      </c>
      <c r="EH10" s="61">
        <f t="shared" si="63"/>
        <v>68359.469999999972</v>
      </c>
      <c r="EI10" s="70">
        <f t="shared" ref="EI10:EI68" si="70">EG10/EF10</f>
        <v>0.8085379086816773</v>
      </c>
      <c r="EJ10" s="80"/>
      <c r="EK10" s="298">
        <v>3450.4299999999994</v>
      </c>
      <c r="EL10" s="300">
        <f t="shared" si="0"/>
        <v>119939.02999999997</v>
      </c>
      <c r="EM10" s="65">
        <f t="shared" si="1"/>
        <v>45785.209999999926</v>
      </c>
      <c r="EN10" s="374" t="s">
        <v>666</v>
      </c>
      <c r="EO10" s="373">
        <v>21462.19</v>
      </c>
      <c r="EP10" s="74">
        <v>39774.559999999998</v>
      </c>
      <c r="EQ10" s="75">
        <f t="shared" si="64"/>
        <v>18312.37</v>
      </c>
      <c r="ER10" s="76">
        <f t="shared" si="65"/>
        <v>0.85323864899155211</v>
      </c>
      <c r="ET10" s="74">
        <v>35920.18</v>
      </c>
      <c r="EU10" s="74">
        <v>109858.78</v>
      </c>
      <c r="EV10" s="75">
        <f t="shared" si="66"/>
        <v>73938.600000000006</v>
      </c>
      <c r="EW10" s="377">
        <f t="shared" si="67"/>
        <v>2.0584139611772549</v>
      </c>
      <c r="EX10" s="379">
        <f t="shared" si="68"/>
        <v>345044.32</v>
      </c>
      <c r="EY10" s="379">
        <f t="shared" si="69"/>
        <v>279415.44</v>
      </c>
      <c r="FB10" s="381"/>
      <c r="FC10" s="381"/>
    </row>
    <row r="11" spans="1:159" s="2" customFormat="1" ht="15.75" customHeight="1" x14ac:dyDescent="0.25">
      <c r="A11" s="1" t="s">
        <v>742</v>
      </c>
      <c r="B11" s="77">
        <v>9</v>
      </c>
      <c r="C11" s="78">
        <v>4</v>
      </c>
      <c r="D11" s="52" t="s">
        <v>207</v>
      </c>
      <c r="E11" s="219">
        <v>7562.9733333333343</v>
      </c>
      <c r="F11" s="53">
        <v>26632.250000000007</v>
      </c>
      <c r="G11" s="343">
        <v>36953.670000000064</v>
      </c>
      <c r="H11" s="54">
        <v>20888.429999999997</v>
      </c>
      <c r="I11" s="55">
        <v>3071.6</v>
      </c>
      <c r="J11" s="56">
        <f t="shared" si="2"/>
        <v>17816.829999999998</v>
      </c>
      <c r="K11" s="57">
        <f t="shared" si="3"/>
        <v>0.14704791121209207</v>
      </c>
      <c r="L11" s="58">
        <v>15629.59</v>
      </c>
      <c r="M11" s="58">
        <v>2414.77</v>
      </c>
      <c r="N11" s="56">
        <f t="shared" si="4"/>
        <v>13214.82</v>
      </c>
      <c r="O11" s="59">
        <f t="shared" si="5"/>
        <v>0.15449989411110593</v>
      </c>
      <c r="P11" s="54">
        <v>18076.930000000004</v>
      </c>
      <c r="Q11" s="54">
        <v>15704.21</v>
      </c>
      <c r="R11" s="56">
        <f t="shared" si="6"/>
        <v>2372.7200000000048</v>
      </c>
      <c r="S11" s="57">
        <f t="shared" si="7"/>
        <v>0.86874319920473198</v>
      </c>
      <c r="T11" s="54">
        <v>4368.6100000000006</v>
      </c>
      <c r="U11" s="54">
        <v>3862.7299999999996</v>
      </c>
      <c r="V11" s="56">
        <f t="shared" si="8"/>
        <v>505.88000000000102</v>
      </c>
      <c r="W11" s="57">
        <f t="shared" si="9"/>
        <v>0.8842011532272277</v>
      </c>
      <c r="X11" s="58">
        <v>922.34</v>
      </c>
      <c r="Y11" s="58">
        <v>1349.28</v>
      </c>
      <c r="Z11" s="56">
        <f t="shared" si="10"/>
        <v>-426.93999999999994</v>
      </c>
      <c r="AA11" s="59">
        <f t="shared" si="11"/>
        <v>1.4628878721512673</v>
      </c>
      <c r="AB11" s="54">
        <v>13330.740000000002</v>
      </c>
      <c r="AC11" s="54">
        <v>11958.6</v>
      </c>
      <c r="AD11" s="56">
        <f t="shared" si="12"/>
        <v>1372.1400000000012</v>
      </c>
      <c r="AE11" s="57">
        <f t="shared" si="13"/>
        <v>0.89706948001386266</v>
      </c>
      <c r="AF11" s="58">
        <v>2946.46</v>
      </c>
      <c r="AG11" s="58">
        <v>0</v>
      </c>
      <c r="AH11" s="56">
        <f t="shared" si="14"/>
        <v>2946.46</v>
      </c>
      <c r="AI11" s="60">
        <f t="shared" si="15"/>
        <v>0</v>
      </c>
      <c r="AJ11" s="54">
        <v>33772.58</v>
      </c>
      <c r="AK11" s="54">
        <v>52654.890000000007</v>
      </c>
      <c r="AL11" s="56">
        <f t="shared" si="16"/>
        <v>-18882.310000000005</v>
      </c>
      <c r="AM11" s="57">
        <f t="shared" si="17"/>
        <v>1.5591017920454997</v>
      </c>
      <c r="AN11" s="58">
        <v>154938.23999999999</v>
      </c>
      <c r="AO11" s="58">
        <v>142092.81999999998</v>
      </c>
      <c r="AP11" s="61">
        <f t="shared" si="18"/>
        <v>12845.420000000013</v>
      </c>
      <c r="AQ11" s="59">
        <f t="shared" si="19"/>
        <v>0.91709328826763481</v>
      </c>
      <c r="AR11" s="54">
        <v>0</v>
      </c>
      <c r="AS11" s="54">
        <v>0</v>
      </c>
      <c r="AT11" s="61">
        <f t="shared" si="20"/>
        <v>0</v>
      </c>
      <c r="AU11" s="62"/>
      <c r="AV11" s="58">
        <v>9177.93</v>
      </c>
      <c r="AW11" s="58">
        <v>8387.15</v>
      </c>
      <c r="AX11" s="61">
        <f t="shared" si="22"/>
        <v>790.78000000000065</v>
      </c>
      <c r="AY11" s="59">
        <f t="shared" si="23"/>
        <v>0.91383895932960912</v>
      </c>
      <c r="AZ11" s="63">
        <v>0</v>
      </c>
      <c r="BA11" s="56">
        <v>0</v>
      </c>
      <c r="BB11" s="56">
        <f t="shared" si="24"/>
        <v>0</v>
      </c>
      <c r="BC11" s="64"/>
      <c r="BD11" s="54">
        <v>187204.32</v>
      </c>
      <c r="BE11" s="58">
        <v>83280.260000000009</v>
      </c>
      <c r="BF11" s="61">
        <f t="shared" si="25"/>
        <v>103924.06</v>
      </c>
      <c r="BG11" s="57">
        <f t="shared" si="26"/>
        <v>0.4448629176933524</v>
      </c>
      <c r="BH11" s="54">
        <v>12814.210000000001</v>
      </c>
      <c r="BI11" s="54">
        <v>8938.6</v>
      </c>
      <c r="BJ11" s="56">
        <f t="shared" si="27"/>
        <v>3875.6100000000006</v>
      </c>
      <c r="BK11" s="57">
        <f t="shared" si="28"/>
        <v>0.69755373136541388</v>
      </c>
      <c r="BL11" s="58">
        <v>24198.780000000002</v>
      </c>
      <c r="BM11" s="58">
        <v>55165.850000000006</v>
      </c>
      <c r="BN11" s="56">
        <f t="shared" si="29"/>
        <v>-30967.070000000003</v>
      </c>
      <c r="BO11" s="59">
        <f t="shared" si="30"/>
        <v>2.2796955053105985</v>
      </c>
      <c r="BP11" s="54">
        <v>3962.51</v>
      </c>
      <c r="BQ11" s="54">
        <v>0</v>
      </c>
      <c r="BR11" s="56">
        <f t="shared" si="31"/>
        <v>3962.51</v>
      </c>
      <c r="BS11" s="57">
        <f t="shared" si="32"/>
        <v>0</v>
      </c>
      <c r="BT11" s="58">
        <v>5311.2800000000007</v>
      </c>
      <c r="BU11" s="58">
        <v>0</v>
      </c>
      <c r="BV11" s="56">
        <f t="shared" si="33"/>
        <v>5311.2800000000007</v>
      </c>
      <c r="BW11" s="59">
        <f t="shared" si="34"/>
        <v>0</v>
      </c>
      <c r="BX11" s="54">
        <v>2214.2700000000004</v>
      </c>
      <c r="BY11" s="54">
        <v>0</v>
      </c>
      <c r="BZ11" s="56">
        <f t="shared" si="35"/>
        <v>2214.2700000000004</v>
      </c>
      <c r="CA11" s="57">
        <f t="shared" si="36"/>
        <v>0</v>
      </c>
      <c r="CB11" s="58">
        <v>4938.0999999999995</v>
      </c>
      <c r="CC11" s="58">
        <v>2021.33</v>
      </c>
      <c r="CD11" s="56">
        <f t="shared" si="37"/>
        <v>2916.7699999999995</v>
      </c>
      <c r="CE11" s="59">
        <f t="shared" si="38"/>
        <v>0.4093335493408396</v>
      </c>
      <c r="CF11" s="54">
        <v>748.27999999999986</v>
      </c>
      <c r="CG11" s="54">
        <v>0</v>
      </c>
      <c r="CH11" s="56">
        <f t="shared" si="39"/>
        <v>748.27999999999986</v>
      </c>
      <c r="CI11" s="57">
        <f t="shared" si="40"/>
        <v>0</v>
      </c>
      <c r="CJ11" s="58">
        <v>0</v>
      </c>
      <c r="CK11" s="55">
        <v>0</v>
      </c>
      <c r="CL11" s="55">
        <v>0</v>
      </c>
      <c r="CM11" s="65"/>
      <c r="CN11" s="66">
        <v>43711.02</v>
      </c>
      <c r="CO11" s="67">
        <v>58728.119999999995</v>
      </c>
      <c r="CP11" s="61">
        <f t="shared" si="41"/>
        <v>-15017.099999999999</v>
      </c>
      <c r="CQ11" s="68">
        <f t="shared" si="42"/>
        <v>1.3435540968844928</v>
      </c>
      <c r="CR11" s="58">
        <v>54245.599999999991</v>
      </c>
      <c r="CS11" s="58">
        <v>63092.950000000004</v>
      </c>
      <c r="CT11" s="61">
        <f t="shared" si="43"/>
        <v>-8847.3500000000131</v>
      </c>
      <c r="CU11" s="353">
        <f t="shared" si="44"/>
        <v>1.1630980208533046</v>
      </c>
      <c r="CV11" s="359">
        <v>28633.640000000003</v>
      </c>
      <c r="CW11" s="61">
        <v>32753.360000000001</v>
      </c>
      <c r="CX11" s="61">
        <f t="shared" si="45"/>
        <v>-4119.7199999999975</v>
      </c>
      <c r="CY11" s="68">
        <f t="shared" si="46"/>
        <v>1.1438769223891896</v>
      </c>
      <c r="CZ11" s="291">
        <v>2138.1800000000003</v>
      </c>
      <c r="DA11" s="61">
        <v>586.32999999999993</v>
      </c>
      <c r="DB11" s="61">
        <f t="shared" si="47"/>
        <v>1551.8500000000004</v>
      </c>
      <c r="DC11" s="69">
        <f t="shared" si="48"/>
        <v>0.27421919576462217</v>
      </c>
      <c r="DD11" s="55">
        <v>16151.110000000004</v>
      </c>
      <c r="DE11" s="55">
        <v>18289.330000000002</v>
      </c>
      <c r="DF11" s="61">
        <f t="shared" si="49"/>
        <v>-2138.2199999999975</v>
      </c>
      <c r="DG11" s="70">
        <f t="shared" si="50"/>
        <v>1.1323884240773543</v>
      </c>
      <c r="DH11" s="55">
        <v>2386.88</v>
      </c>
      <c r="DI11" s="55">
        <v>2116.65</v>
      </c>
      <c r="DJ11" s="61">
        <f t="shared" si="51"/>
        <v>270.23</v>
      </c>
      <c r="DK11" s="70">
        <f t="shared" si="52"/>
        <v>0.88678525941815256</v>
      </c>
      <c r="DL11" s="55">
        <v>362.32000000000005</v>
      </c>
      <c r="DM11" s="55">
        <v>0</v>
      </c>
      <c r="DN11" s="61">
        <f t="shared" si="53"/>
        <v>362.32000000000005</v>
      </c>
      <c r="DO11" s="70">
        <f t="shared" si="54"/>
        <v>0</v>
      </c>
      <c r="DP11" s="71">
        <v>8115.7899999999991</v>
      </c>
      <c r="DQ11" s="71">
        <v>5269.55</v>
      </c>
      <c r="DR11" s="61">
        <f t="shared" si="55"/>
        <v>2846.2399999999989</v>
      </c>
      <c r="DS11" s="69">
        <f t="shared" si="56"/>
        <v>0.6492960019911802</v>
      </c>
      <c r="DT11" s="80">
        <v>-398.85000000000082</v>
      </c>
      <c r="DU11" s="55">
        <v>31147.81</v>
      </c>
      <c r="DV11" s="55">
        <v>37231.979999999996</v>
      </c>
      <c r="DW11" s="61">
        <f t="shared" si="57"/>
        <v>-6084.1699999999946</v>
      </c>
      <c r="DX11" s="72">
        <f t="shared" si="58"/>
        <v>1.1953321918940687</v>
      </c>
      <c r="DY11" s="56" t="e">
        <v>#REF!</v>
      </c>
      <c r="DZ11" s="363">
        <v>8530.81</v>
      </c>
      <c r="EA11" s="363">
        <v>6071.54</v>
      </c>
      <c r="EB11" s="362">
        <f t="shared" si="59"/>
        <v>2459.2699999999995</v>
      </c>
      <c r="EC11" s="365">
        <f t="shared" si="60"/>
        <v>0.71171905129759072</v>
      </c>
      <c r="ED11" s="54">
        <v>24855.23</v>
      </c>
      <c r="EE11" s="294">
        <v>20750.460000000003</v>
      </c>
      <c r="EF11" s="291">
        <f t="shared" si="61"/>
        <v>735721.99000000022</v>
      </c>
      <c r="EG11" s="291">
        <f t="shared" si="62"/>
        <v>635792.3600000001</v>
      </c>
      <c r="EH11" s="61">
        <f t="shared" si="63"/>
        <v>99929.630000000121</v>
      </c>
      <c r="EI11" s="70">
        <f t="shared" si="70"/>
        <v>0.86417474078761725</v>
      </c>
      <c r="EJ11" s="80"/>
      <c r="EK11" s="298">
        <v>3998.9399999999996</v>
      </c>
      <c r="EL11" s="300">
        <f t="shared" si="0"/>
        <v>130560.82000000012</v>
      </c>
      <c r="EM11" s="65">
        <f t="shared" si="1"/>
        <v>128939.38000000005</v>
      </c>
      <c r="EN11" s="374" t="s">
        <v>666</v>
      </c>
      <c r="EO11" s="373">
        <v>43904.39</v>
      </c>
      <c r="EP11" s="74">
        <v>51433.27</v>
      </c>
      <c r="EQ11" s="75">
        <f t="shared" si="64"/>
        <v>7528.8799999999974</v>
      </c>
      <c r="ER11" s="76">
        <f t="shared" si="65"/>
        <v>0.17148353501779656</v>
      </c>
      <c r="ET11" s="74">
        <v>75637.64</v>
      </c>
      <c r="EU11" s="74">
        <v>100125.43</v>
      </c>
      <c r="EV11" s="75">
        <f t="shared" si="66"/>
        <v>24487.789999999994</v>
      </c>
      <c r="EW11" s="377">
        <f t="shared" si="67"/>
        <v>0.32375137563784373</v>
      </c>
      <c r="EX11" s="379">
        <f t="shared" si="68"/>
        <v>710866.76000000024</v>
      </c>
      <c r="EY11" s="379">
        <f t="shared" si="69"/>
        <v>615041.90000000014</v>
      </c>
      <c r="FB11" s="381"/>
      <c r="FC11" s="381"/>
    </row>
    <row r="12" spans="1:159" s="2" customFormat="1" ht="15.75" customHeight="1" x14ac:dyDescent="0.25">
      <c r="A12" s="1" t="s">
        <v>743</v>
      </c>
      <c r="B12" s="77">
        <v>10</v>
      </c>
      <c r="C12" s="78">
        <v>1</v>
      </c>
      <c r="D12" s="52" t="s">
        <v>208</v>
      </c>
      <c r="E12" s="219">
        <v>2441.2999999999997</v>
      </c>
      <c r="F12" s="53">
        <v>-92962.52</v>
      </c>
      <c r="G12" s="343">
        <v>-108567.63999999997</v>
      </c>
      <c r="H12" s="54">
        <v>6020.3499999999995</v>
      </c>
      <c r="I12" s="55">
        <v>1158.81</v>
      </c>
      <c r="J12" s="56">
        <f t="shared" si="2"/>
        <v>4861.5399999999991</v>
      </c>
      <c r="K12" s="57">
        <f t="shared" si="3"/>
        <v>0.19248216465820095</v>
      </c>
      <c r="L12" s="58">
        <v>4404.2700000000004</v>
      </c>
      <c r="M12" s="58">
        <v>943.37</v>
      </c>
      <c r="N12" s="56">
        <f t="shared" si="4"/>
        <v>3460.9000000000005</v>
      </c>
      <c r="O12" s="59">
        <f t="shared" si="5"/>
        <v>0.21419440679159088</v>
      </c>
      <c r="P12" s="54">
        <v>6098.67</v>
      </c>
      <c r="Q12" s="54">
        <v>5303.4299999999994</v>
      </c>
      <c r="R12" s="56">
        <f t="shared" si="6"/>
        <v>795.24000000000069</v>
      </c>
      <c r="S12" s="57">
        <f t="shared" si="7"/>
        <v>0.86960435635966515</v>
      </c>
      <c r="T12" s="54">
        <v>1315.6999999999998</v>
      </c>
      <c r="U12" s="54">
        <v>1166.99</v>
      </c>
      <c r="V12" s="56">
        <f t="shared" si="8"/>
        <v>148.70999999999981</v>
      </c>
      <c r="W12" s="57">
        <f t="shared" si="9"/>
        <v>0.88697271414456191</v>
      </c>
      <c r="X12" s="58">
        <v>246.18</v>
      </c>
      <c r="Y12" s="58">
        <v>331.95000000000005</v>
      </c>
      <c r="Z12" s="56">
        <f t="shared" si="10"/>
        <v>-85.770000000000039</v>
      </c>
      <c r="AA12" s="59">
        <f t="shared" si="11"/>
        <v>1.348403607116744</v>
      </c>
      <c r="AB12" s="54">
        <v>3781.3</v>
      </c>
      <c r="AC12" s="54">
        <v>2693.06</v>
      </c>
      <c r="AD12" s="56">
        <f t="shared" si="12"/>
        <v>1088.2400000000002</v>
      </c>
      <c r="AE12" s="57">
        <f t="shared" si="13"/>
        <v>0.71220479729193664</v>
      </c>
      <c r="AF12" s="58">
        <v>951.18000000000029</v>
      </c>
      <c r="AG12" s="58">
        <v>0</v>
      </c>
      <c r="AH12" s="56">
        <f t="shared" si="14"/>
        <v>951.18000000000029</v>
      </c>
      <c r="AI12" s="60">
        <f t="shared" si="15"/>
        <v>0</v>
      </c>
      <c r="AJ12" s="54">
        <v>10901.62</v>
      </c>
      <c r="AK12" s="54">
        <v>8604.0500000000029</v>
      </c>
      <c r="AL12" s="56">
        <f t="shared" si="16"/>
        <v>2297.5699999999979</v>
      </c>
      <c r="AM12" s="57">
        <f t="shared" si="17"/>
        <v>0.78924508467548882</v>
      </c>
      <c r="AN12" s="58">
        <v>22614.600000000006</v>
      </c>
      <c r="AO12" s="58">
        <v>20393.560000000001</v>
      </c>
      <c r="AP12" s="61">
        <f t="shared" si="18"/>
        <v>2221.0400000000045</v>
      </c>
      <c r="AQ12" s="59">
        <f t="shared" si="19"/>
        <v>0.90178734092135149</v>
      </c>
      <c r="AR12" s="54">
        <v>2089.89</v>
      </c>
      <c r="AS12" s="54">
        <v>1969.8000000000002</v>
      </c>
      <c r="AT12" s="61">
        <f t="shared" si="20"/>
        <v>120.08999999999969</v>
      </c>
      <c r="AU12" s="62">
        <f t="shared" si="21"/>
        <v>0.94253764552201325</v>
      </c>
      <c r="AV12" s="58">
        <v>2544.5800000000004</v>
      </c>
      <c r="AW12" s="58">
        <v>2408.59</v>
      </c>
      <c r="AX12" s="61">
        <f t="shared" si="22"/>
        <v>135.99000000000024</v>
      </c>
      <c r="AY12" s="59">
        <f t="shared" si="23"/>
        <v>0.94655699565350659</v>
      </c>
      <c r="AZ12" s="63">
        <v>0</v>
      </c>
      <c r="BA12" s="56">
        <v>0</v>
      </c>
      <c r="BB12" s="56">
        <f t="shared" si="24"/>
        <v>0</v>
      </c>
      <c r="BC12" s="64"/>
      <c r="BD12" s="54">
        <v>41838.189999999988</v>
      </c>
      <c r="BE12" s="58">
        <v>10350.709999999999</v>
      </c>
      <c r="BF12" s="61">
        <f t="shared" si="25"/>
        <v>31487.479999999989</v>
      </c>
      <c r="BG12" s="57">
        <f t="shared" si="26"/>
        <v>0.24739860878302819</v>
      </c>
      <c r="BH12" s="54">
        <v>3723.5099999999993</v>
      </c>
      <c r="BI12" s="54">
        <v>883.51</v>
      </c>
      <c r="BJ12" s="56">
        <f t="shared" si="27"/>
        <v>2839.9999999999991</v>
      </c>
      <c r="BK12" s="57">
        <f t="shared" si="28"/>
        <v>0.23727880413910535</v>
      </c>
      <c r="BL12" s="58">
        <v>6817.3900000000012</v>
      </c>
      <c r="BM12" s="58">
        <v>3540.37</v>
      </c>
      <c r="BN12" s="56">
        <f t="shared" si="29"/>
        <v>3277.0200000000013</v>
      </c>
      <c r="BO12" s="59">
        <f t="shared" si="30"/>
        <v>0.51931457639947243</v>
      </c>
      <c r="BP12" s="54">
        <v>1269.3199999999997</v>
      </c>
      <c r="BQ12" s="54">
        <v>0</v>
      </c>
      <c r="BR12" s="56">
        <f t="shared" si="31"/>
        <v>1269.3199999999997</v>
      </c>
      <c r="BS12" s="57">
        <f t="shared" si="32"/>
        <v>0</v>
      </c>
      <c r="BT12" s="58">
        <v>1311.0100000000002</v>
      </c>
      <c r="BU12" s="58">
        <v>0</v>
      </c>
      <c r="BV12" s="56">
        <f t="shared" si="33"/>
        <v>1311.0100000000002</v>
      </c>
      <c r="BW12" s="59">
        <f t="shared" si="34"/>
        <v>0</v>
      </c>
      <c r="BX12" s="54">
        <v>590.43999999999994</v>
      </c>
      <c r="BY12" s="54">
        <v>0</v>
      </c>
      <c r="BZ12" s="56">
        <f t="shared" si="35"/>
        <v>590.43999999999994</v>
      </c>
      <c r="CA12" s="57">
        <f t="shared" si="36"/>
        <v>0</v>
      </c>
      <c r="CB12" s="58">
        <v>922.97000000000014</v>
      </c>
      <c r="CC12" s="58">
        <v>1015.88</v>
      </c>
      <c r="CD12" s="56">
        <f t="shared" si="37"/>
        <v>-92.909999999999854</v>
      </c>
      <c r="CE12" s="59">
        <f t="shared" si="38"/>
        <v>1.1006641602652305</v>
      </c>
      <c r="CF12" s="54">
        <v>232.75000000000003</v>
      </c>
      <c r="CG12" s="54">
        <v>0</v>
      </c>
      <c r="CH12" s="56">
        <f t="shared" si="39"/>
        <v>232.75000000000003</v>
      </c>
      <c r="CI12" s="57">
        <f t="shared" si="40"/>
        <v>0</v>
      </c>
      <c r="CJ12" s="58">
        <v>0</v>
      </c>
      <c r="CK12" s="55">
        <v>0</v>
      </c>
      <c r="CL12" s="55">
        <v>0</v>
      </c>
      <c r="CM12" s="65"/>
      <c r="CN12" s="66">
        <v>50882.15</v>
      </c>
      <c r="CO12" s="67">
        <v>43905.1</v>
      </c>
      <c r="CP12" s="61">
        <f t="shared" si="41"/>
        <v>6977.0500000000029</v>
      </c>
      <c r="CQ12" s="68">
        <f t="shared" si="42"/>
        <v>0.86287823922534712</v>
      </c>
      <c r="CR12" s="58">
        <v>14126.399999999998</v>
      </c>
      <c r="CS12" s="58">
        <v>12468.37</v>
      </c>
      <c r="CT12" s="61">
        <f t="shared" si="43"/>
        <v>1658.029999999997</v>
      </c>
      <c r="CU12" s="353">
        <f t="shared" si="44"/>
        <v>0.88262897836674614</v>
      </c>
      <c r="CV12" s="359">
        <v>7196.01</v>
      </c>
      <c r="CW12" s="61">
        <v>6570.87</v>
      </c>
      <c r="CX12" s="61">
        <f t="shared" si="45"/>
        <v>625.14000000000033</v>
      </c>
      <c r="CY12" s="68">
        <f t="shared" si="46"/>
        <v>0.91312685780036429</v>
      </c>
      <c r="CZ12" s="291">
        <v>653.59999999999991</v>
      </c>
      <c r="DA12" s="61">
        <v>213.14000000000001</v>
      </c>
      <c r="DB12" s="61">
        <f t="shared" si="47"/>
        <v>440.45999999999992</v>
      </c>
      <c r="DC12" s="69">
        <f t="shared" si="48"/>
        <v>0.32610159118727056</v>
      </c>
      <c r="DD12" s="55">
        <v>4732.6100000000006</v>
      </c>
      <c r="DE12" s="55">
        <v>11705.23</v>
      </c>
      <c r="DF12" s="61">
        <f t="shared" si="49"/>
        <v>-6972.619999999999</v>
      </c>
      <c r="DG12" s="70">
        <f t="shared" si="50"/>
        <v>2.4733138796562568</v>
      </c>
      <c r="DH12" s="55">
        <v>838.80999999999972</v>
      </c>
      <c r="DI12" s="55">
        <v>746.00999999999988</v>
      </c>
      <c r="DJ12" s="61">
        <f t="shared" si="51"/>
        <v>92.799999999999841</v>
      </c>
      <c r="DK12" s="70">
        <f t="shared" si="52"/>
        <v>0.88936707955317673</v>
      </c>
      <c r="DL12" s="55">
        <v>126.75</v>
      </c>
      <c r="DM12" s="55">
        <v>0</v>
      </c>
      <c r="DN12" s="61">
        <f t="shared" si="53"/>
        <v>126.75</v>
      </c>
      <c r="DO12" s="70">
        <f t="shared" si="54"/>
        <v>0</v>
      </c>
      <c r="DP12" s="71">
        <v>10503.41</v>
      </c>
      <c r="DQ12" s="71">
        <v>9207.9600000000009</v>
      </c>
      <c r="DR12" s="61">
        <f t="shared" si="55"/>
        <v>1295.4499999999989</v>
      </c>
      <c r="DS12" s="69">
        <f t="shared" si="56"/>
        <v>0.8766638644021324</v>
      </c>
      <c r="DT12" s="80">
        <v>7046.55</v>
      </c>
      <c r="DU12" s="55">
        <v>11974.869999999999</v>
      </c>
      <c r="DV12" s="55">
        <v>11250.17</v>
      </c>
      <c r="DW12" s="61">
        <f t="shared" si="57"/>
        <v>724.69999999999891</v>
      </c>
      <c r="DX12" s="72">
        <f t="shared" si="58"/>
        <v>0.93948159771254314</v>
      </c>
      <c r="DY12" s="56" t="e">
        <v>#REF!</v>
      </c>
      <c r="DZ12" s="363">
        <v>2528.7999999999997</v>
      </c>
      <c r="EA12" s="363">
        <v>1815.3300000000002</v>
      </c>
      <c r="EB12" s="362">
        <f t="shared" si="59"/>
        <v>713.46999999999957</v>
      </c>
      <c r="EC12" s="365">
        <f t="shared" si="60"/>
        <v>0.71786222714330927</v>
      </c>
      <c r="ED12" s="54">
        <v>7727.34</v>
      </c>
      <c r="EE12" s="294">
        <v>5181.5099999999993</v>
      </c>
      <c r="EF12" s="291">
        <f t="shared" si="61"/>
        <v>228964.67</v>
      </c>
      <c r="EG12" s="291">
        <f t="shared" si="62"/>
        <v>163827.76999999999</v>
      </c>
      <c r="EH12" s="61">
        <f t="shared" si="63"/>
        <v>65136.900000000023</v>
      </c>
      <c r="EI12" s="70">
        <f t="shared" si="70"/>
        <v>0.71551549852647567</v>
      </c>
      <c r="EJ12" s="80"/>
      <c r="EK12" s="298">
        <v>3450.55</v>
      </c>
      <c r="EL12" s="300">
        <f t="shared" si="0"/>
        <v>-24375.069999999967</v>
      </c>
      <c r="EM12" s="65">
        <f t="shared" si="1"/>
        <v>-67652.529999999984</v>
      </c>
      <c r="EN12" s="374" t="s">
        <v>666</v>
      </c>
      <c r="EO12" s="373">
        <v>13731.64</v>
      </c>
      <c r="EP12" s="74">
        <v>23991.8</v>
      </c>
      <c r="EQ12" s="75">
        <f t="shared" si="64"/>
        <v>10260.16</v>
      </c>
      <c r="ER12" s="76">
        <f t="shared" si="65"/>
        <v>0.74719115852148765</v>
      </c>
      <c r="ET12" s="74">
        <v>23652.99</v>
      </c>
      <c r="EU12" s="74">
        <v>23881.82</v>
      </c>
      <c r="EV12" s="75">
        <f t="shared" si="66"/>
        <v>228.82999999999811</v>
      </c>
      <c r="EW12" s="377">
        <f t="shared" si="67"/>
        <v>9.674463989542045E-3</v>
      </c>
      <c r="EX12" s="379">
        <f t="shared" si="68"/>
        <v>221237.33000000002</v>
      </c>
      <c r="EY12" s="379">
        <f t="shared" si="69"/>
        <v>158646.25999999998</v>
      </c>
      <c r="FB12" s="381"/>
      <c r="FC12" s="381"/>
    </row>
    <row r="13" spans="1:159" s="2" customFormat="1" ht="15.75" customHeight="1" x14ac:dyDescent="0.25">
      <c r="A13" s="1" t="s">
        <v>744</v>
      </c>
      <c r="B13" s="77">
        <v>9</v>
      </c>
      <c r="C13" s="78">
        <v>3</v>
      </c>
      <c r="D13" s="52" t="s">
        <v>209</v>
      </c>
      <c r="E13" s="219">
        <v>5693.0433333333349</v>
      </c>
      <c r="F13" s="53">
        <v>183519.75999999998</v>
      </c>
      <c r="G13" s="343">
        <v>96656.369999999966</v>
      </c>
      <c r="H13" s="54">
        <v>15526.61</v>
      </c>
      <c r="I13" s="55">
        <v>2495.31</v>
      </c>
      <c r="J13" s="56">
        <f t="shared" si="2"/>
        <v>13031.300000000001</v>
      </c>
      <c r="K13" s="57">
        <f t="shared" si="3"/>
        <v>0.16071183600283642</v>
      </c>
      <c r="L13" s="58">
        <v>10406.64</v>
      </c>
      <c r="M13" s="58">
        <v>1735.47</v>
      </c>
      <c r="N13" s="56">
        <f t="shared" si="4"/>
        <v>8671.17</v>
      </c>
      <c r="O13" s="59">
        <f t="shared" si="5"/>
        <v>0.16676564193630222</v>
      </c>
      <c r="P13" s="54">
        <v>12685.13</v>
      </c>
      <c r="Q13" s="54">
        <v>11019.72</v>
      </c>
      <c r="R13" s="56">
        <f t="shared" si="6"/>
        <v>1665.4099999999999</v>
      </c>
      <c r="S13" s="57">
        <f t="shared" si="7"/>
        <v>0.86871163322725109</v>
      </c>
      <c r="T13" s="54">
        <v>3763.0599999999995</v>
      </c>
      <c r="U13" s="54">
        <v>3330.31</v>
      </c>
      <c r="V13" s="56">
        <f t="shared" si="8"/>
        <v>432.74999999999955</v>
      </c>
      <c r="W13" s="57">
        <f t="shared" si="9"/>
        <v>0.88500050490823967</v>
      </c>
      <c r="X13" s="58">
        <v>694.28</v>
      </c>
      <c r="Y13" s="58">
        <v>1039.01</v>
      </c>
      <c r="Z13" s="56">
        <f t="shared" si="10"/>
        <v>-344.73</v>
      </c>
      <c r="AA13" s="59">
        <f t="shared" si="11"/>
        <v>1.4965287780146339</v>
      </c>
      <c r="AB13" s="54">
        <v>8789.9</v>
      </c>
      <c r="AC13" s="54">
        <v>7828.9800000000005</v>
      </c>
      <c r="AD13" s="56">
        <f t="shared" si="12"/>
        <v>960.91999999999916</v>
      </c>
      <c r="AE13" s="57">
        <f t="shared" si="13"/>
        <v>0.89067907484726794</v>
      </c>
      <c r="AF13" s="58">
        <v>2218.1</v>
      </c>
      <c r="AG13" s="58">
        <v>0</v>
      </c>
      <c r="AH13" s="56">
        <f t="shared" si="14"/>
        <v>2218.1</v>
      </c>
      <c r="AI13" s="60">
        <f t="shared" si="15"/>
        <v>0</v>
      </c>
      <c r="AJ13" s="54">
        <v>25422.190000000002</v>
      </c>
      <c r="AK13" s="54">
        <v>19001.059999999998</v>
      </c>
      <c r="AL13" s="56">
        <f t="shared" si="16"/>
        <v>6421.1300000000047</v>
      </c>
      <c r="AM13" s="57">
        <f t="shared" si="17"/>
        <v>0.74742026552393781</v>
      </c>
      <c r="AN13" s="58">
        <v>112832.08</v>
      </c>
      <c r="AO13" s="58">
        <v>103957.30000000002</v>
      </c>
      <c r="AP13" s="61">
        <f t="shared" si="18"/>
        <v>8874.7799999999843</v>
      </c>
      <c r="AQ13" s="59">
        <f t="shared" si="19"/>
        <v>0.92134524153060027</v>
      </c>
      <c r="AR13" s="54">
        <v>774.48</v>
      </c>
      <c r="AS13" s="54">
        <v>497.78</v>
      </c>
      <c r="AT13" s="61">
        <f t="shared" si="20"/>
        <v>276.70000000000005</v>
      </c>
      <c r="AU13" s="62"/>
      <c r="AV13" s="58">
        <v>6879.08</v>
      </c>
      <c r="AW13" s="58">
        <v>9020.5400000000009</v>
      </c>
      <c r="AX13" s="61">
        <f t="shared" si="22"/>
        <v>-2141.4600000000009</v>
      </c>
      <c r="AY13" s="59">
        <f t="shared" si="23"/>
        <v>1.3113003483023895</v>
      </c>
      <c r="AZ13" s="63">
        <v>0</v>
      </c>
      <c r="BA13" s="56">
        <v>0</v>
      </c>
      <c r="BB13" s="56">
        <f t="shared" si="24"/>
        <v>0</v>
      </c>
      <c r="BC13" s="64"/>
      <c r="BD13" s="54">
        <v>101033.26000000001</v>
      </c>
      <c r="BE13" s="58">
        <v>251155.55000000002</v>
      </c>
      <c r="BF13" s="61">
        <f t="shared" si="25"/>
        <v>-150122.29</v>
      </c>
      <c r="BG13" s="57">
        <f t="shared" si="26"/>
        <v>2.485869999641702</v>
      </c>
      <c r="BH13" s="54">
        <v>9493.9100000000017</v>
      </c>
      <c r="BI13" s="54">
        <v>2865.01</v>
      </c>
      <c r="BJ13" s="56">
        <f t="shared" si="27"/>
        <v>6628.9000000000015</v>
      </c>
      <c r="BK13" s="57">
        <f t="shared" si="28"/>
        <v>0.30177345266597216</v>
      </c>
      <c r="BL13" s="58">
        <v>16372.690000000002</v>
      </c>
      <c r="BM13" s="58">
        <v>0</v>
      </c>
      <c r="BN13" s="56">
        <f t="shared" si="29"/>
        <v>16372.690000000002</v>
      </c>
      <c r="BO13" s="59">
        <f t="shared" si="30"/>
        <v>0</v>
      </c>
      <c r="BP13" s="54">
        <v>2876.49</v>
      </c>
      <c r="BQ13" s="54">
        <v>0</v>
      </c>
      <c r="BR13" s="56">
        <f t="shared" si="31"/>
        <v>2876.49</v>
      </c>
      <c r="BS13" s="57">
        <f t="shared" si="32"/>
        <v>0</v>
      </c>
      <c r="BT13" s="58">
        <v>5781.41</v>
      </c>
      <c r="BU13" s="58">
        <v>0</v>
      </c>
      <c r="BV13" s="56">
        <f t="shared" si="33"/>
        <v>5781.41</v>
      </c>
      <c r="BW13" s="59">
        <f t="shared" si="34"/>
        <v>0</v>
      </c>
      <c r="BX13" s="54">
        <v>1657.71</v>
      </c>
      <c r="BY13" s="54">
        <v>0</v>
      </c>
      <c r="BZ13" s="56">
        <f t="shared" si="35"/>
        <v>1657.71</v>
      </c>
      <c r="CA13" s="57">
        <f t="shared" si="36"/>
        <v>0</v>
      </c>
      <c r="CB13" s="58">
        <v>3089.96</v>
      </c>
      <c r="CC13" s="58">
        <v>24261.65</v>
      </c>
      <c r="CD13" s="56">
        <f t="shared" si="37"/>
        <v>-21171.690000000002</v>
      </c>
      <c r="CE13" s="59">
        <f t="shared" si="38"/>
        <v>7.8517683076803584</v>
      </c>
      <c r="CF13" s="54">
        <v>558.69000000000005</v>
      </c>
      <c r="CG13" s="54">
        <v>0</v>
      </c>
      <c r="CH13" s="56">
        <f t="shared" si="39"/>
        <v>558.69000000000005</v>
      </c>
      <c r="CI13" s="57">
        <f t="shared" si="40"/>
        <v>0</v>
      </c>
      <c r="CJ13" s="58">
        <v>0</v>
      </c>
      <c r="CK13" s="55">
        <v>0</v>
      </c>
      <c r="CL13" s="55">
        <v>0</v>
      </c>
      <c r="CM13" s="65"/>
      <c r="CN13" s="66">
        <v>41675.749999999993</v>
      </c>
      <c r="CO13" s="67">
        <v>46532.13</v>
      </c>
      <c r="CP13" s="61">
        <f t="shared" si="41"/>
        <v>-4856.3800000000047</v>
      </c>
      <c r="CQ13" s="68">
        <f t="shared" si="42"/>
        <v>1.1165277169577033</v>
      </c>
      <c r="CR13" s="58">
        <v>42470.559999999998</v>
      </c>
      <c r="CS13" s="58">
        <v>40457.960000000006</v>
      </c>
      <c r="CT13" s="61">
        <f t="shared" si="43"/>
        <v>2012.5999999999913</v>
      </c>
      <c r="CU13" s="353">
        <f t="shared" si="44"/>
        <v>0.95261187985277351</v>
      </c>
      <c r="CV13" s="359">
        <v>21888.620000000003</v>
      </c>
      <c r="CW13" s="61">
        <v>9725.27</v>
      </c>
      <c r="CX13" s="61">
        <f t="shared" si="45"/>
        <v>12163.350000000002</v>
      </c>
      <c r="CY13" s="68">
        <f t="shared" si="46"/>
        <v>0.44430713311300574</v>
      </c>
      <c r="CZ13" s="291">
        <v>1840.8400000000001</v>
      </c>
      <c r="DA13" s="61">
        <v>197.82</v>
      </c>
      <c r="DB13" s="61">
        <f t="shared" si="47"/>
        <v>1643.0200000000002</v>
      </c>
      <c r="DC13" s="69">
        <f t="shared" si="48"/>
        <v>0.10746181091240954</v>
      </c>
      <c r="DD13" s="55">
        <v>10341.84</v>
      </c>
      <c r="DE13" s="55">
        <v>9358.4</v>
      </c>
      <c r="DF13" s="61">
        <f t="shared" si="49"/>
        <v>983.44000000000051</v>
      </c>
      <c r="DG13" s="70">
        <f t="shared" si="50"/>
        <v>0.90490667037973893</v>
      </c>
      <c r="DH13" s="55">
        <v>1776.24</v>
      </c>
      <c r="DI13" s="55">
        <v>1575.23</v>
      </c>
      <c r="DJ13" s="61">
        <f t="shared" si="51"/>
        <v>201.01</v>
      </c>
      <c r="DK13" s="70">
        <f t="shared" si="52"/>
        <v>0.88683398639823452</v>
      </c>
      <c r="DL13" s="55">
        <v>265.89</v>
      </c>
      <c r="DM13" s="55">
        <v>0</v>
      </c>
      <c r="DN13" s="61">
        <f t="shared" si="53"/>
        <v>265.89</v>
      </c>
      <c r="DO13" s="70">
        <f t="shared" si="54"/>
        <v>0</v>
      </c>
      <c r="DP13" s="71">
        <v>7629.9100000000008</v>
      </c>
      <c r="DQ13" s="71">
        <v>7316.920000000001</v>
      </c>
      <c r="DR13" s="61">
        <f t="shared" si="55"/>
        <v>312.98999999999978</v>
      </c>
      <c r="DS13" s="69">
        <f t="shared" si="56"/>
        <v>0.9589785462738093</v>
      </c>
      <c r="DT13" s="80">
        <v>353.32999999999993</v>
      </c>
      <c r="DU13" s="55">
        <v>22779.03</v>
      </c>
      <c r="DV13" s="55">
        <v>26495.239999999998</v>
      </c>
      <c r="DW13" s="61">
        <f t="shared" si="57"/>
        <v>-3716.2099999999991</v>
      </c>
      <c r="DX13" s="72">
        <f t="shared" si="58"/>
        <v>1.1631417141116194</v>
      </c>
      <c r="DY13" s="56" t="e">
        <v>#REF!</v>
      </c>
      <c r="DZ13" s="363">
        <v>6407.7</v>
      </c>
      <c r="EA13" s="363">
        <v>4516.92</v>
      </c>
      <c r="EB13" s="362">
        <f t="shared" si="59"/>
        <v>1890.7799999999997</v>
      </c>
      <c r="EC13" s="365">
        <f t="shared" si="60"/>
        <v>0.70492064235217011</v>
      </c>
      <c r="ED13" s="54">
        <v>17411.66</v>
      </c>
      <c r="EE13" s="294">
        <v>17428.080000000002</v>
      </c>
      <c r="EF13" s="291">
        <f t="shared" si="61"/>
        <v>515343.71</v>
      </c>
      <c r="EG13" s="291">
        <f t="shared" si="62"/>
        <v>601811.66000000015</v>
      </c>
      <c r="EH13" s="61">
        <f t="shared" si="63"/>
        <v>-86467.950000000128</v>
      </c>
      <c r="EI13" s="70">
        <f t="shared" si="70"/>
        <v>1.1677869513533019</v>
      </c>
      <c r="EJ13" s="80"/>
      <c r="EK13" s="298">
        <v>3686.8999999999996</v>
      </c>
      <c r="EL13" s="300">
        <f t="shared" si="0"/>
        <v>100738.70999999982</v>
      </c>
      <c r="EM13" s="65">
        <f t="shared" si="1"/>
        <v>-40761.720000000045</v>
      </c>
      <c r="EN13" s="374" t="s">
        <v>667</v>
      </c>
      <c r="EO13" s="373">
        <v>30347.09</v>
      </c>
      <c r="EP13" s="74">
        <v>38896.589999999997</v>
      </c>
      <c r="EQ13" s="75">
        <f t="shared" si="64"/>
        <v>8549.4999999999964</v>
      </c>
      <c r="ER13" s="76">
        <f t="shared" si="65"/>
        <v>0.28172388192739389</v>
      </c>
      <c r="ET13" s="74">
        <v>53477.23</v>
      </c>
      <c r="EU13" s="74">
        <v>87394.64</v>
      </c>
      <c r="EV13" s="75">
        <f t="shared" si="66"/>
        <v>33917.409999999996</v>
      </c>
      <c r="EW13" s="377">
        <f t="shared" si="67"/>
        <v>0.63424021775249007</v>
      </c>
      <c r="EX13" s="379">
        <f t="shared" si="68"/>
        <v>497932.05000000005</v>
      </c>
      <c r="EY13" s="379">
        <f t="shared" si="69"/>
        <v>584383.58000000019</v>
      </c>
      <c r="FB13" s="381"/>
      <c r="FC13" s="381"/>
    </row>
    <row r="14" spans="1:159" s="2" customFormat="1" ht="15.75" customHeight="1" x14ac:dyDescent="0.25">
      <c r="A14" s="1" t="s">
        <v>745</v>
      </c>
      <c r="B14" s="77">
        <v>9</v>
      </c>
      <c r="C14" s="78">
        <v>2</v>
      </c>
      <c r="D14" s="52" t="s">
        <v>210</v>
      </c>
      <c r="E14" s="219">
        <v>4220.8000000000011</v>
      </c>
      <c r="F14" s="53">
        <v>120406.15999999997</v>
      </c>
      <c r="G14" s="343">
        <v>160796.03</v>
      </c>
      <c r="H14" s="54">
        <v>10730.919999999998</v>
      </c>
      <c r="I14" s="55">
        <v>2214.8200000000002</v>
      </c>
      <c r="J14" s="56">
        <f t="shared" si="2"/>
        <v>8516.0999999999985</v>
      </c>
      <c r="K14" s="57">
        <f t="shared" si="3"/>
        <v>0.20639609651362609</v>
      </c>
      <c r="L14" s="58">
        <v>7323.25</v>
      </c>
      <c r="M14" s="58">
        <v>1959.6</v>
      </c>
      <c r="N14" s="56">
        <f t="shared" si="4"/>
        <v>5363.65</v>
      </c>
      <c r="O14" s="59">
        <f t="shared" si="5"/>
        <v>0.26758611272317617</v>
      </c>
      <c r="P14" s="54">
        <v>8538.6299999999992</v>
      </c>
      <c r="Q14" s="54">
        <v>7423.96</v>
      </c>
      <c r="R14" s="56">
        <f t="shared" si="6"/>
        <v>1114.6699999999992</v>
      </c>
      <c r="S14" s="57">
        <f t="shared" si="7"/>
        <v>0.86945563866803</v>
      </c>
      <c r="T14" s="54">
        <v>2443.1300000000006</v>
      </c>
      <c r="U14" s="54">
        <v>2159.71</v>
      </c>
      <c r="V14" s="56">
        <f t="shared" si="8"/>
        <v>283.42000000000053</v>
      </c>
      <c r="W14" s="57">
        <f t="shared" si="9"/>
        <v>0.88399307445776509</v>
      </c>
      <c r="X14" s="58">
        <v>460.91000000000008</v>
      </c>
      <c r="Y14" s="58">
        <v>685.42</v>
      </c>
      <c r="Z14" s="56">
        <f t="shared" si="10"/>
        <v>-224.50999999999988</v>
      </c>
      <c r="AA14" s="59">
        <f t="shared" si="11"/>
        <v>1.4871016033498945</v>
      </c>
      <c r="AB14" s="54">
        <v>5412.2499999999991</v>
      </c>
      <c r="AC14" s="54">
        <v>4833.2100000000009</v>
      </c>
      <c r="AD14" s="56">
        <f t="shared" si="12"/>
        <v>579.03999999999814</v>
      </c>
      <c r="AE14" s="57">
        <f t="shared" si="13"/>
        <v>0.8930130721973305</v>
      </c>
      <c r="AF14" s="58">
        <v>1644.46</v>
      </c>
      <c r="AG14" s="58">
        <v>0</v>
      </c>
      <c r="AH14" s="56">
        <f t="shared" si="14"/>
        <v>1644.46</v>
      </c>
      <c r="AI14" s="60">
        <f t="shared" si="15"/>
        <v>0</v>
      </c>
      <c r="AJ14" s="54">
        <v>18847.969999999998</v>
      </c>
      <c r="AK14" s="54">
        <v>19468.91</v>
      </c>
      <c r="AL14" s="56">
        <f t="shared" si="16"/>
        <v>-620.94000000000233</v>
      </c>
      <c r="AM14" s="57">
        <f t="shared" si="17"/>
        <v>1.0329446619450267</v>
      </c>
      <c r="AN14" s="58">
        <v>78387.200000000012</v>
      </c>
      <c r="AO14" s="58">
        <v>71879.919999999984</v>
      </c>
      <c r="AP14" s="61">
        <f t="shared" si="18"/>
        <v>6507.2800000000279</v>
      </c>
      <c r="AQ14" s="59">
        <f t="shared" si="19"/>
        <v>0.91698542619203105</v>
      </c>
      <c r="AR14" s="54">
        <v>0</v>
      </c>
      <c r="AS14" s="54">
        <v>0</v>
      </c>
      <c r="AT14" s="61">
        <f t="shared" si="20"/>
        <v>0</v>
      </c>
      <c r="AU14" s="62"/>
      <c r="AV14" s="58">
        <v>4583.04</v>
      </c>
      <c r="AW14" s="58">
        <v>6080</v>
      </c>
      <c r="AX14" s="61">
        <f t="shared" si="22"/>
        <v>-1496.96</v>
      </c>
      <c r="AY14" s="59">
        <f t="shared" si="23"/>
        <v>1.3266303588884234</v>
      </c>
      <c r="AZ14" s="63">
        <v>0</v>
      </c>
      <c r="BA14" s="56">
        <v>0</v>
      </c>
      <c r="BB14" s="56">
        <f t="shared" si="24"/>
        <v>0</v>
      </c>
      <c r="BC14" s="64"/>
      <c r="BD14" s="54">
        <v>78760.240000000005</v>
      </c>
      <c r="BE14" s="58">
        <v>20053.54</v>
      </c>
      <c r="BF14" s="61">
        <f t="shared" si="25"/>
        <v>58706.700000000004</v>
      </c>
      <c r="BG14" s="57">
        <f t="shared" si="26"/>
        <v>0.25461501894864719</v>
      </c>
      <c r="BH14" s="54">
        <v>6593.67</v>
      </c>
      <c r="BI14" s="54">
        <v>0</v>
      </c>
      <c r="BJ14" s="56">
        <f t="shared" si="27"/>
        <v>6593.67</v>
      </c>
      <c r="BK14" s="57">
        <f t="shared" si="28"/>
        <v>0</v>
      </c>
      <c r="BL14" s="58">
        <v>11456.849999999999</v>
      </c>
      <c r="BM14" s="58">
        <v>31638.959999999999</v>
      </c>
      <c r="BN14" s="56">
        <f t="shared" si="29"/>
        <v>-20182.11</v>
      </c>
      <c r="BO14" s="59">
        <f t="shared" si="30"/>
        <v>2.761575825815997</v>
      </c>
      <c r="BP14" s="54">
        <v>1782.1299999999999</v>
      </c>
      <c r="BQ14" s="54">
        <v>0</v>
      </c>
      <c r="BR14" s="56">
        <f t="shared" si="31"/>
        <v>1782.1299999999999</v>
      </c>
      <c r="BS14" s="57">
        <f t="shared" si="32"/>
        <v>0</v>
      </c>
      <c r="BT14" s="58">
        <v>3191.4500000000003</v>
      </c>
      <c r="BU14" s="58">
        <v>0</v>
      </c>
      <c r="BV14" s="56">
        <f t="shared" si="33"/>
        <v>3191.4500000000003</v>
      </c>
      <c r="BW14" s="59">
        <f t="shared" si="34"/>
        <v>0</v>
      </c>
      <c r="BX14" s="54">
        <v>1106.48</v>
      </c>
      <c r="BY14" s="54">
        <v>0</v>
      </c>
      <c r="BZ14" s="56">
        <f t="shared" si="35"/>
        <v>1106.48</v>
      </c>
      <c r="CA14" s="57">
        <f t="shared" si="36"/>
        <v>0</v>
      </c>
      <c r="CB14" s="58">
        <v>1800.7499999999998</v>
      </c>
      <c r="CC14" s="58">
        <v>1219.3499999999999</v>
      </c>
      <c r="CD14" s="56">
        <f t="shared" si="37"/>
        <v>581.39999999999986</v>
      </c>
      <c r="CE14" s="59">
        <f t="shared" si="38"/>
        <v>0.67713452728029988</v>
      </c>
      <c r="CF14" s="54">
        <v>451.33</v>
      </c>
      <c r="CG14" s="54">
        <v>0</v>
      </c>
      <c r="CH14" s="56">
        <f t="shared" si="39"/>
        <v>451.33</v>
      </c>
      <c r="CI14" s="57">
        <f t="shared" si="40"/>
        <v>0</v>
      </c>
      <c r="CJ14" s="58">
        <v>0</v>
      </c>
      <c r="CK14" s="55">
        <v>0</v>
      </c>
      <c r="CL14" s="55">
        <v>0</v>
      </c>
      <c r="CM14" s="65"/>
      <c r="CN14" s="66">
        <v>47357.079999999994</v>
      </c>
      <c r="CO14" s="67">
        <v>51612.55</v>
      </c>
      <c r="CP14" s="61">
        <f t="shared" si="41"/>
        <v>-4255.4700000000084</v>
      </c>
      <c r="CQ14" s="68">
        <f t="shared" si="42"/>
        <v>1.0898592142927732</v>
      </c>
      <c r="CR14" s="58">
        <v>27468.959999999995</v>
      </c>
      <c r="CS14" s="58">
        <v>32044.339999999997</v>
      </c>
      <c r="CT14" s="61">
        <f t="shared" si="43"/>
        <v>-4575.380000000001</v>
      </c>
      <c r="CU14" s="353">
        <f t="shared" si="44"/>
        <v>1.1665654615245717</v>
      </c>
      <c r="CV14" s="359">
        <v>13886.62</v>
      </c>
      <c r="CW14" s="61">
        <v>15861.41</v>
      </c>
      <c r="CX14" s="61">
        <f t="shared" si="45"/>
        <v>-1974.7899999999991</v>
      </c>
      <c r="CY14" s="68">
        <f t="shared" si="46"/>
        <v>1.1422081111170319</v>
      </c>
      <c r="CZ14" s="291">
        <v>1237.21</v>
      </c>
      <c r="DA14" s="61">
        <v>265.21999999999997</v>
      </c>
      <c r="DB14" s="61">
        <f t="shared" si="47"/>
        <v>971.99</v>
      </c>
      <c r="DC14" s="69">
        <f t="shared" si="48"/>
        <v>0.21436942798716463</v>
      </c>
      <c r="DD14" s="55">
        <v>9161.6999999999989</v>
      </c>
      <c r="DE14" s="55">
        <v>16261.369999999999</v>
      </c>
      <c r="DF14" s="61">
        <f t="shared" si="49"/>
        <v>-7099.67</v>
      </c>
      <c r="DG14" s="70">
        <f t="shared" si="50"/>
        <v>1.7749293253435499</v>
      </c>
      <c r="DH14" s="55">
        <v>1475.6000000000001</v>
      </c>
      <c r="DI14" s="55">
        <v>1311.9500000000003</v>
      </c>
      <c r="DJ14" s="61">
        <f t="shared" si="51"/>
        <v>163.64999999999986</v>
      </c>
      <c r="DK14" s="70">
        <f t="shared" si="52"/>
        <v>0.8890959609650313</v>
      </c>
      <c r="DL14" s="55">
        <v>224.17</v>
      </c>
      <c r="DM14" s="55">
        <v>0</v>
      </c>
      <c r="DN14" s="61">
        <f t="shared" si="53"/>
        <v>224.17</v>
      </c>
      <c r="DO14" s="70">
        <f t="shared" si="54"/>
        <v>0</v>
      </c>
      <c r="DP14" s="71">
        <v>8794.2800000000007</v>
      </c>
      <c r="DQ14" s="71">
        <v>7726.8400000000011</v>
      </c>
      <c r="DR14" s="61">
        <f t="shared" si="55"/>
        <v>1067.4399999999996</v>
      </c>
      <c r="DS14" s="69">
        <f t="shared" si="56"/>
        <v>0.87862110371741642</v>
      </c>
      <c r="DT14" s="80">
        <v>1143.3899999999994</v>
      </c>
      <c r="DU14" s="55">
        <v>21915.459999999995</v>
      </c>
      <c r="DV14" s="55">
        <v>29624.86</v>
      </c>
      <c r="DW14" s="61">
        <f t="shared" si="57"/>
        <v>-7709.4000000000051</v>
      </c>
      <c r="DX14" s="72">
        <f t="shared" si="58"/>
        <v>1.3517790637294407</v>
      </c>
      <c r="DY14" s="56" t="e">
        <v>#REF!</v>
      </c>
      <c r="DZ14" s="363">
        <v>4470.84</v>
      </c>
      <c r="EA14" s="363">
        <v>3201.9400000000005</v>
      </c>
      <c r="EB14" s="362">
        <f t="shared" si="59"/>
        <v>1268.8999999999996</v>
      </c>
      <c r="EC14" s="365">
        <f t="shared" si="60"/>
        <v>0.71618308863658742</v>
      </c>
      <c r="ED14" s="54">
        <v>13213.81</v>
      </c>
      <c r="EE14" s="294">
        <v>11582.47</v>
      </c>
      <c r="EF14" s="291">
        <f t="shared" si="61"/>
        <v>392720.39000000007</v>
      </c>
      <c r="EG14" s="291">
        <f t="shared" si="62"/>
        <v>339110.35</v>
      </c>
      <c r="EH14" s="61">
        <f t="shared" si="63"/>
        <v>53610.040000000095</v>
      </c>
      <c r="EI14" s="70">
        <f t="shared" si="70"/>
        <v>0.86349056131259172</v>
      </c>
      <c r="EJ14" s="80"/>
      <c r="EK14" s="298">
        <v>3450.1899999999996</v>
      </c>
      <c r="EL14" s="300">
        <f t="shared" si="0"/>
        <v>177466.39000000007</v>
      </c>
      <c r="EM14" s="65">
        <f t="shared" si="1"/>
        <v>213027.08000000005</v>
      </c>
      <c r="EN14" s="374" t="s">
        <v>666</v>
      </c>
      <c r="EO14" s="373">
        <v>23696.3</v>
      </c>
      <c r="EP14" s="74">
        <v>48103.85</v>
      </c>
      <c r="EQ14" s="75">
        <f t="shared" si="64"/>
        <v>24407.55</v>
      </c>
      <c r="ER14" s="76">
        <f t="shared" si="65"/>
        <v>1.0300152344458839</v>
      </c>
      <c r="ET14" s="74">
        <v>40134.17</v>
      </c>
      <c r="EU14" s="74">
        <v>73240.55</v>
      </c>
      <c r="EV14" s="75">
        <f t="shared" si="66"/>
        <v>33106.380000000005</v>
      </c>
      <c r="EW14" s="377">
        <f t="shared" si="67"/>
        <v>0.82489260398308983</v>
      </c>
      <c r="EX14" s="379">
        <f t="shared" si="68"/>
        <v>379506.58000000007</v>
      </c>
      <c r="EY14" s="379">
        <f t="shared" si="69"/>
        <v>327527.88</v>
      </c>
      <c r="FB14" s="381"/>
      <c r="FC14" s="381"/>
    </row>
    <row r="15" spans="1:159" s="2" customFormat="1" ht="15.75" customHeight="1" x14ac:dyDescent="0.25">
      <c r="A15" s="1" t="s">
        <v>746</v>
      </c>
      <c r="B15" s="77">
        <v>9</v>
      </c>
      <c r="C15" s="78">
        <v>3</v>
      </c>
      <c r="D15" s="52" t="s">
        <v>211</v>
      </c>
      <c r="E15" s="219">
        <v>6166.3266666666677</v>
      </c>
      <c r="F15" s="53">
        <v>-194123.55000000002</v>
      </c>
      <c r="G15" s="343">
        <v>-260055.83800000002</v>
      </c>
      <c r="H15" s="54">
        <v>11771.460000000001</v>
      </c>
      <c r="I15" s="55">
        <v>2483.1799999999998</v>
      </c>
      <c r="J15" s="56">
        <f t="shared" si="2"/>
        <v>9288.2800000000007</v>
      </c>
      <c r="K15" s="57">
        <f t="shared" si="3"/>
        <v>0.2109491940676857</v>
      </c>
      <c r="L15" s="58">
        <v>10401.509999999998</v>
      </c>
      <c r="M15" s="58">
        <v>1735.47</v>
      </c>
      <c r="N15" s="56">
        <f t="shared" si="4"/>
        <v>8666.0399999999991</v>
      </c>
      <c r="O15" s="59">
        <f t="shared" si="5"/>
        <v>0.16684789035438127</v>
      </c>
      <c r="P15" s="54">
        <v>13495.560000000001</v>
      </c>
      <c r="Q15" s="54">
        <v>11724.859999999997</v>
      </c>
      <c r="R15" s="56">
        <f t="shared" si="6"/>
        <v>1770.7000000000044</v>
      </c>
      <c r="S15" s="57">
        <f t="shared" si="7"/>
        <v>0.86879388480359432</v>
      </c>
      <c r="T15" s="54">
        <v>3702.03</v>
      </c>
      <c r="U15" s="54">
        <v>3277.9199999999996</v>
      </c>
      <c r="V15" s="56">
        <f t="shared" si="8"/>
        <v>424.11000000000058</v>
      </c>
      <c r="W15" s="57">
        <f t="shared" si="9"/>
        <v>0.88543852967155845</v>
      </c>
      <c r="X15" s="58">
        <v>525.93000000000006</v>
      </c>
      <c r="Y15" s="58">
        <v>1038.67</v>
      </c>
      <c r="Z15" s="56">
        <f t="shared" si="10"/>
        <v>-512.74</v>
      </c>
      <c r="AA15" s="59">
        <f t="shared" si="11"/>
        <v>1.9749206168121232</v>
      </c>
      <c r="AB15" s="54">
        <v>9203.6899999999987</v>
      </c>
      <c r="AC15" s="54">
        <v>8308.0800000000017</v>
      </c>
      <c r="AD15" s="56">
        <f t="shared" si="12"/>
        <v>895.60999999999694</v>
      </c>
      <c r="AE15" s="57">
        <f t="shared" si="13"/>
        <v>0.90269011668146182</v>
      </c>
      <c r="AF15" s="58">
        <v>2402.3799999999997</v>
      </c>
      <c r="AG15" s="58">
        <v>0</v>
      </c>
      <c r="AH15" s="56">
        <f t="shared" si="14"/>
        <v>2402.3799999999997</v>
      </c>
      <c r="AI15" s="60">
        <f t="shared" si="15"/>
        <v>0</v>
      </c>
      <c r="AJ15" s="54">
        <v>27535.890000000003</v>
      </c>
      <c r="AK15" s="54">
        <v>39906.370000000003</v>
      </c>
      <c r="AL15" s="56">
        <f t="shared" si="16"/>
        <v>-12370.48</v>
      </c>
      <c r="AM15" s="57">
        <f t="shared" si="17"/>
        <v>1.4492493251534633</v>
      </c>
      <c r="AN15" s="58">
        <v>112717.88</v>
      </c>
      <c r="AO15" s="58">
        <v>103922.50000000001</v>
      </c>
      <c r="AP15" s="61">
        <f t="shared" si="18"/>
        <v>8795.3799999999901</v>
      </c>
      <c r="AQ15" s="59">
        <f t="shared" si="19"/>
        <v>0.92196996607814141</v>
      </c>
      <c r="AR15" s="54">
        <v>776.37999999999988</v>
      </c>
      <c r="AS15" s="54">
        <v>497.78</v>
      </c>
      <c r="AT15" s="61">
        <f t="shared" si="20"/>
        <v>278.59999999999991</v>
      </c>
      <c r="AU15" s="62"/>
      <c r="AV15" s="58">
        <v>9171.11</v>
      </c>
      <c r="AW15" s="58">
        <v>12160.02</v>
      </c>
      <c r="AX15" s="61">
        <f t="shared" si="22"/>
        <v>-2988.91</v>
      </c>
      <c r="AY15" s="59">
        <f t="shared" si="23"/>
        <v>1.3259049340810436</v>
      </c>
      <c r="AZ15" s="63">
        <v>0</v>
      </c>
      <c r="BA15" s="56">
        <v>0</v>
      </c>
      <c r="BB15" s="56">
        <f t="shared" si="24"/>
        <v>0</v>
      </c>
      <c r="BC15" s="64"/>
      <c r="BD15" s="54">
        <v>113925.41</v>
      </c>
      <c r="BE15" s="58">
        <v>22608.420000000002</v>
      </c>
      <c r="BF15" s="61">
        <f t="shared" si="25"/>
        <v>91316.99</v>
      </c>
      <c r="BG15" s="57">
        <f t="shared" si="26"/>
        <v>0.19844931872529581</v>
      </c>
      <c r="BH15" s="54">
        <v>7361.03</v>
      </c>
      <c r="BI15" s="54">
        <v>0</v>
      </c>
      <c r="BJ15" s="56">
        <f t="shared" si="27"/>
        <v>7361.03</v>
      </c>
      <c r="BK15" s="57">
        <f t="shared" si="28"/>
        <v>0</v>
      </c>
      <c r="BL15" s="58">
        <v>16360.579999999998</v>
      </c>
      <c r="BM15" s="58">
        <v>9864.85</v>
      </c>
      <c r="BN15" s="56">
        <f t="shared" si="29"/>
        <v>6495.7299999999977</v>
      </c>
      <c r="BO15" s="59">
        <f t="shared" si="30"/>
        <v>0.60296456482594152</v>
      </c>
      <c r="BP15" s="54">
        <v>3191.71</v>
      </c>
      <c r="BQ15" s="54">
        <v>13525.17</v>
      </c>
      <c r="BR15" s="56">
        <f t="shared" si="31"/>
        <v>-10333.459999999999</v>
      </c>
      <c r="BS15" s="57">
        <f t="shared" si="32"/>
        <v>4.237593641026284</v>
      </c>
      <c r="BT15" s="58">
        <v>5106.869999999999</v>
      </c>
      <c r="BU15" s="58">
        <v>6364</v>
      </c>
      <c r="BV15" s="56">
        <f t="shared" si="33"/>
        <v>-1257.130000000001</v>
      </c>
      <c r="BW15" s="59">
        <f t="shared" si="34"/>
        <v>1.2461644803960159</v>
      </c>
      <c r="BX15" s="54">
        <v>1255.9100000000001</v>
      </c>
      <c r="BY15" s="54">
        <v>0</v>
      </c>
      <c r="BZ15" s="56">
        <f t="shared" si="35"/>
        <v>1255.9100000000001</v>
      </c>
      <c r="CA15" s="57">
        <f t="shared" si="36"/>
        <v>0</v>
      </c>
      <c r="CB15" s="58">
        <v>3307.6800000000003</v>
      </c>
      <c r="CC15" s="58">
        <v>9088.23</v>
      </c>
      <c r="CD15" s="56">
        <f t="shared" si="37"/>
        <v>-5780.5499999999993</v>
      </c>
      <c r="CE15" s="59">
        <f t="shared" si="38"/>
        <v>2.7476146422870409</v>
      </c>
      <c r="CF15" s="54">
        <v>629.75</v>
      </c>
      <c r="CG15" s="54">
        <v>0</v>
      </c>
      <c r="CH15" s="56">
        <f t="shared" si="39"/>
        <v>629.75</v>
      </c>
      <c r="CI15" s="57">
        <f t="shared" si="40"/>
        <v>0</v>
      </c>
      <c r="CJ15" s="58">
        <v>0</v>
      </c>
      <c r="CK15" s="55">
        <v>0</v>
      </c>
      <c r="CL15" s="55">
        <v>0</v>
      </c>
      <c r="CM15" s="65"/>
      <c r="CN15" s="66">
        <v>47584.2</v>
      </c>
      <c r="CO15" s="67">
        <v>53226.6</v>
      </c>
      <c r="CP15" s="61">
        <f t="shared" si="41"/>
        <v>-5642.4000000000015</v>
      </c>
      <c r="CQ15" s="68">
        <f t="shared" si="42"/>
        <v>1.1185771747765014</v>
      </c>
      <c r="CR15" s="58">
        <v>45930.12</v>
      </c>
      <c r="CS15" s="58">
        <v>48218.19</v>
      </c>
      <c r="CT15" s="61">
        <f t="shared" si="43"/>
        <v>-2288.0699999999997</v>
      </c>
      <c r="CU15" s="353">
        <f t="shared" si="44"/>
        <v>1.0498163296764738</v>
      </c>
      <c r="CV15" s="359">
        <v>23814.649999999998</v>
      </c>
      <c r="CW15" s="61">
        <v>27043.9</v>
      </c>
      <c r="CX15" s="61">
        <f t="shared" si="45"/>
        <v>-3229.2500000000036</v>
      </c>
      <c r="CY15" s="68">
        <f t="shared" si="46"/>
        <v>1.1355993054695326</v>
      </c>
      <c r="CZ15" s="291">
        <v>1853.6599999999999</v>
      </c>
      <c r="DA15" s="61">
        <v>1397.6999999999998</v>
      </c>
      <c r="DB15" s="61">
        <f t="shared" si="47"/>
        <v>455.96000000000004</v>
      </c>
      <c r="DC15" s="69">
        <f t="shared" si="48"/>
        <v>0.7540217731407054</v>
      </c>
      <c r="DD15" s="55">
        <v>16624</v>
      </c>
      <c r="DE15" s="55">
        <v>17820.900000000001</v>
      </c>
      <c r="DF15" s="61">
        <f t="shared" si="49"/>
        <v>-1196.9000000000015</v>
      </c>
      <c r="DG15" s="70">
        <f t="shared" si="50"/>
        <v>1.0719983156881618</v>
      </c>
      <c r="DH15" s="55">
        <v>2126.1</v>
      </c>
      <c r="DI15" s="55">
        <v>1885.2700000000002</v>
      </c>
      <c r="DJ15" s="61">
        <f t="shared" si="51"/>
        <v>240.8299999999997</v>
      </c>
      <c r="DK15" s="70">
        <f t="shared" si="52"/>
        <v>0.88672687079629386</v>
      </c>
      <c r="DL15" s="55">
        <v>320.05</v>
      </c>
      <c r="DM15" s="55">
        <v>0</v>
      </c>
      <c r="DN15" s="61">
        <f t="shared" si="53"/>
        <v>320.05</v>
      </c>
      <c r="DO15" s="70">
        <f t="shared" si="54"/>
        <v>0</v>
      </c>
      <c r="DP15" s="71">
        <v>31575.319999999996</v>
      </c>
      <c r="DQ15" s="71">
        <v>30657.780000000002</v>
      </c>
      <c r="DR15" s="61">
        <f t="shared" si="55"/>
        <v>917.5399999999936</v>
      </c>
      <c r="DS15" s="69">
        <f t="shared" si="56"/>
        <v>0.97094122878247968</v>
      </c>
      <c r="DT15" s="80">
        <v>6129.5600000000013</v>
      </c>
      <c r="DU15" s="55">
        <v>24023.3</v>
      </c>
      <c r="DV15" s="55">
        <v>37393.089999999997</v>
      </c>
      <c r="DW15" s="61">
        <f t="shared" si="57"/>
        <v>-13369.789999999997</v>
      </c>
      <c r="DX15" s="72">
        <f t="shared" si="58"/>
        <v>1.5565342813019027</v>
      </c>
      <c r="DY15" s="56" t="e">
        <v>#REF!</v>
      </c>
      <c r="DZ15" s="363">
        <v>7838.02</v>
      </c>
      <c r="EA15" s="363">
        <v>5520.99</v>
      </c>
      <c r="EB15" s="362">
        <f t="shared" si="59"/>
        <v>2317.0300000000007</v>
      </c>
      <c r="EC15" s="365">
        <f t="shared" si="60"/>
        <v>0.70438580151619923</v>
      </c>
      <c r="ED15" s="54">
        <v>19179.620000000003</v>
      </c>
      <c r="EE15" s="294">
        <v>16773.71</v>
      </c>
      <c r="EF15" s="291">
        <f t="shared" si="61"/>
        <v>573711.80000000005</v>
      </c>
      <c r="EG15" s="291">
        <f t="shared" si="62"/>
        <v>486443.65000000014</v>
      </c>
      <c r="EH15" s="61">
        <f t="shared" si="63"/>
        <v>87268.149999999907</v>
      </c>
      <c r="EI15" s="70">
        <f t="shared" si="70"/>
        <v>0.8478885217281571</v>
      </c>
      <c r="EJ15" s="80"/>
      <c r="EK15" s="298">
        <v>3998.58</v>
      </c>
      <c r="EL15" s="300">
        <f t="shared" si="0"/>
        <v>-102856.82000000014</v>
      </c>
      <c r="EM15" s="65">
        <f t="shared" si="1"/>
        <v>-170367.56800000009</v>
      </c>
      <c r="EN15" s="374" t="s">
        <v>666</v>
      </c>
      <c r="EO15" s="373">
        <v>34956.67</v>
      </c>
      <c r="EP15" s="74">
        <v>65174.95</v>
      </c>
      <c r="EQ15" s="75">
        <f t="shared" si="64"/>
        <v>30218.28</v>
      </c>
      <c r="ER15" s="76">
        <f t="shared" si="65"/>
        <v>0.86444961719751912</v>
      </c>
      <c r="ET15" s="74">
        <v>57278.9</v>
      </c>
      <c r="EU15" s="74">
        <v>124511.69</v>
      </c>
      <c r="EV15" s="75">
        <f t="shared" si="66"/>
        <v>67232.790000000008</v>
      </c>
      <c r="EW15" s="377">
        <f t="shared" si="67"/>
        <v>1.173779349812933</v>
      </c>
      <c r="EX15" s="379">
        <f t="shared" si="68"/>
        <v>554532.18000000005</v>
      </c>
      <c r="EY15" s="379">
        <f t="shared" si="69"/>
        <v>469669.94000000012</v>
      </c>
      <c r="FB15" s="381"/>
      <c r="FC15" s="381"/>
    </row>
    <row r="16" spans="1:159" s="2" customFormat="1" ht="15.75" customHeight="1" x14ac:dyDescent="0.25">
      <c r="A16" s="1" t="s">
        <v>747</v>
      </c>
      <c r="B16" s="77">
        <v>2</v>
      </c>
      <c r="C16" s="78">
        <v>2</v>
      </c>
      <c r="D16" s="52" t="s">
        <v>212</v>
      </c>
      <c r="E16" s="219">
        <v>635</v>
      </c>
      <c r="F16" s="53">
        <v>-54217</v>
      </c>
      <c r="G16" s="343">
        <v>49158.76999999999</v>
      </c>
      <c r="H16" s="54">
        <v>1840.2800000000002</v>
      </c>
      <c r="I16" s="55">
        <v>498.55</v>
      </c>
      <c r="J16" s="56">
        <f t="shared" si="2"/>
        <v>1341.7300000000002</v>
      </c>
      <c r="K16" s="57">
        <f t="shared" si="3"/>
        <v>0.27090986154280866</v>
      </c>
      <c r="L16" s="58">
        <v>1766.84</v>
      </c>
      <c r="M16" s="58">
        <v>655.09999999999991</v>
      </c>
      <c r="N16" s="56">
        <f t="shared" si="4"/>
        <v>1111.74</v>
      </c>
      <c r="O16" s="59">
        <f t="shared" si="5"/>
        <v>0.37077494283579721</v>
      </c>
      <c r="P16" s="54">
        <v>0</v>
      </c>
      <c r="Q16" s="54">
        <v>0</v>
      </c>
      <c r="R16" s="56">
        <f t="shared" si="6"/>
        <v>0</v>
      </c>
      <c r="S16" s="57"/>
      <c r="T16" s="54">
        <v>0</v>
      </c>
      <c r="U16" s="54">
        <v>0</v>
      </c>
      <c r="V16" s="56">
        <f t="shared" si="8"/>
        <v>0</v>
      </c>
      <c r="W16" s="57"/>
      <c r="X16" s="58">
        <v>0</v>
      </c>
      <c r="Y16" s="58">
        <v>0</v>
      </c>
      <c r="Z16" s="56">
        <f t="shared" si="10"/>
        <v>0</v>
      </c>
      <c r="AA16" s="59"/>
      <c r="AB16" s="54">
        <v>1520.8600000000001</v>
      </c>
      <c r="AC16" s="54">
        <v>1094.3000000000002</v>
      </c>
      <c r="AD16" s="56">
        <f t="shared" si="12"/>
        <v>426.55999999999995</v>
      </c>
      <c r="AE16" s="57">
        <f t="shared" si="13"/>
        <v>0.71952710966163891</v>
      </c>
      <c r="AF16" s="58">
        <v>247.36999999999998</v>
      </c>
      <c r="AG16" s="58">
        <v>0</v>
      </c>
      <c r="AH16" s="56">
        <f t="shared" si="14"/>
        <v>247.36999999999998</v>
      </c>
      <c r="AI16" s="60">
        <f t="shared" si="15"/>
        <v>0</v>
      </c>
      <c r="AJ16" s="54">
        <v>2743.6500000000005</v>
      </c>
      <c r="AK16" s="54">
        <v>18692.7</v>
      </c>
      <c r="AL16" s="56">
        <f t="shared" si="16"/>
        <v>-15949.05</v>
      </c>
      <c r="AM16" s="57">
        <f t="shared" si="17"/>
        <v>6.8130774697938863</v>
      </c>
      <c r="AN16" s="58">
        <v>0</v>
      </c>
      <c r="AO16" s="58">
        <v>0</v>
      </c>
      <c r="AP16" s="61">
        <f t="shared" si="18"/>
        <v>0</v>
      </c>
      <c r="AQ16" s="59"/>
      <c r="AR16" s="54">
        <v>0</v>
      </c>
      <c r="AS16" s="54">
        <v>0</v>
      </c>
      <c r="AT16" s="61">
        <f t="shared" si="20"/>
        <v>0</v>
      </c>
      <c r="AU16" s="62"/>
      <c r="AV16" s="58">
        <v>3053.2200000000003</v>
      </c>
      <c r="AW16" s="58">
        <v>2770.1099999999997</v>
      </c>
      <c r="AX16" s="61">
        <f t="shared" si="22"/>
        <v>283.11000000000058</v>
      </c>
      <c r="AY16" s="59">
        <f t="shared" si="23"/>
        <v>0.90727494251970031</v>
      </c>
      <c r="AZ16" s="63">
        <v>0</v>
      </c>
      <c r="BA16" s="56">
        <v>0</v>
      </c>
      <c r="BB16" s="56">
        <f t="shared" si="24"/>
        <v>0</v>
      </c>
      <c r="BC16" s="64"/>
      <c r="BD16" s="54">
        <v>6332.7999999999993</v>
      </c>
      <c r="BE16" s="58">
        <v>0</v>
      </c>
      <c r="BF16" s="61">
        <f t="shared" si="25"/>
        <v>6332.7999999999993</v>
      </c>
      <c r="BG16" s="57">
        <f t="shared" si="26"/>
        <v>0</v>
      </c>
      <c r="BH16" s="54">
        <v>1197.6300000000001</v>
      </c>
      <c r="BI16" s="54">
        <v>0</v>
      </c>
      <c r="BJ16" s="56">
        <f t="shared" si="27"/>
        <v>1197.6300000000001</v>
      </c>
      <c r="BK16" s="57">
        <f t="shared" si="28"/>
        <v>0</v>
      </c>
      <c r="BL16" s="58">
        <v>3068.33</v>
      </c>
      <c r="BM16" s="58">
        <v>0</v>
      </c>
      <c r="BN16" s="56">
        <f t="shared" si="29"/>
        <v>3068.33</v>
      </c>
      <c r="BO16" s="59">
        <f t="shared" si="30"/>
        <v>0</v>
      </c>
      <c r="BP16" s="54">
        <v>0</v>
      </c>
      <c r="BQ16" s="54">
        <v>0</v>
      </c>
      <c r="BR16" s="56">
        <f t="shared" si="31"/>
        <v>0</v>
      </c>
      <c r="BS16" s="57"/>
      <c r="BT16" s="58">
        <v>0</v>
      </c>
      <c r="BU16" s="58">
        <v>0</v>
      </c>
      <c r="BV16" s="56">
        <f t="shared" si="33"/>
        <v>0</v>
      </c>
      <c r="BW16" s="59"/>
      <c r="BX16" s="54">
        <v>0</v>
      </c>
      <c r="BY16" s="54">
        <v>0</v>
      </c>
      <c r="BZ16" s="56">
        <f t="shared" si="35"/>
        <v>0</v>
      </c>
      <c r="CA16" s="57"/>
      <c r="CB16" s="58">
        <v>311.8</v>
      </c>
      <c r="CC16" s="58">
        <v>0</v>
      </c>
      <c r="CD16" s="56">
        <f t="shared" si="37"/>
        <v>311.8</v>
      </c>
      <c r="CE16" s="59">
        <f t="shared" si="38"/>
        <v>0</v>
      </c>
      <c r="CF16" s="54">
        <v>103.91</v>
      </c>
      <c r="CG16" s="54">
        <v>0</v>
      </c>
      <c r="CH16" s="56">
        <f t="shared" si="39"/>
        <v>103.91</v>
      </c>
      <c r="CI16" s="57">
        <f t="shared" si="40"/>
        <v>0</v>
      </c>
      <c r="CJ16" s="58">
        <v>0</v>
      </c>
      <c r="CK16" s="55">
        <v>0</v>
      </c>
      <c r="CL16" s="55">
        <v>0</v>
      </c>
      <c r="CM16" s="65"/>
      <c r="CN16" s="66">
        <v>8180.42</v>
      </c>
      <c r="CO16" s="67">
        <v>17661.920000000002</v>
      </c>
      <c r="CP16" s="61">
        <f t="shared" si="41"/>
        <v>-9481.5000000000018</v>
      </c>
      <c r="CQ16" s="68">
        <f t="shared" si="42"/>
        <v>2.1590480684365843</v>
      </c>
      <c r="CR16" s="58">
        <v>2480.3200000000002</v>
      </c>
      <c r="CS16" s="58">
        <v>2940.91</v>
      </c>
      <c r="CT16" s="61">
        <f t="shared" si="43"/>
        <v>-460.58999999999969</v>
      </c>
      <c r="CU16" s="353">
        <f t="shared" si="44"/>
        <v>1.1856978131853952</v>
      </c>
      <c r="CV16" s="359">
        <v>1371.04</v>
      </c>
      <c r="CW16" s="61">
        <v>1703.1799999999998</v>
      </c>
      <c r="CX16" s="61">
        <f t="shared" si="45"/>
        <v>-332.13999999999987</v>
      </c>
      <c r="CY16" s="68">
        <f t="shared" si="46"/>
        <v>1.2422540553156727</v>
      </c>
      <c r="CZ16" s="291">
        <v>31</v>
      </c>
      <c r="DA16" s="61">
        <v>0</v>
      </c>
      <c r="DB16" s="61">
        <f t="shared" si="47"/>
        <v>31</v>
      </c>
      <c r="DC16" s="69">
        <f t="shared" si="48"/>
        <v>0</v>
      </c>
      <c r="DD16" s="55">
        <v>1921.5100000000002</v>
      </c>
      <c r="DE16" s="55">
        <v>5884.29</v>
      </c>
      <c r="DF16" s="61">
        <f t="shared" si="49"/>
        <v>-3962.7799999999997</v>
      </c>
      <c r="DG16" s="70">
        <f t="shared" si="50"/>
        <v>3.06232598321112</v>
      </c>
      <c r="DH16" s="55">
        <v>0</v>
      </c>
      <c r="DI16" s="55">
        <v>0</v>
      </c>
      <c r="DJ16" s="61">
        <f t="shared" si="51"/>
        <v>0</v>
      </c>
      <c r="DK16" s="70"/>
      <c r="DL16" s="55">
        <v>0</v>
      </c>
      <c r="DM16" s="55">
        <v>0</v>
      </c>
      <c r="DN16" s="61">
        <f t="shared" si="53"/>
        <v>0</v>
      </c>
      <c r="DO16" s="70"/>
      <c r="DP16" s="71">
        <v>1692.5</v>
      </c>
      <c r="DQ16" s="71">
        <v>875.95999999999992</v>
      </c>
      <c r="DR16" s="61">
        <f t="shared" si="55"/>
        <v>816.54000000000008</v>
      </c>
      <c r="DS16" s="69">
        <f t="shared" si="56"/>
        <v>0.5175539143279172</v>
      </c>
      <c r="DT16" s="80">
        <v>215.63000000000011</v>
      </c>
      <c r="DU16" s="55">
        <v>0</v>
      </c>
      <c r="DV16" s="55">
        <v>0</v>
      </c>
      <c r="DW16" s="61">
        <f t="shared" si="57"/>
        <v>0</v>
      </c>
      <c r="DX16" s="72"/>
      <c r="DY16" s="56" t="e">
        <v>#REF!</v>
      </c>
      <c r="DZ16" s="363">
        <v>643.65</v>
      </c>
      <c r="EA16" s="363">
        <v>552.30999999999995</v>
      </c>
      <c r="EB16" s="362">
        <f t="shared" si="59"/>
        <v>91.340000000000032</v>
      </c>
      <c r="EC16" s="365">
        <f t="shared" si="60"/>
        <v>0.85809057717703718</v>
      </c>
      <c r="ED16" s="54">
        <v>1349.54</v>
      </c>
      <c r="EE16" s="294">
        <v>1976.72</v>
      </c>
      <c r="EF16" s="291">
        <f t="shared" si="61"/>
        <v>39856.670000000006</v>
      </c>
      <c r="EG16" s="291">
        <f t="shared" si="62"/>
        <v>55306.049999999996</v>
      </c>
      <c r="EH16" s="61">
        <f t="shared" si="63"/>
        <v>-15449.37999999999</v>
      </c>
      <c r="EI16" s="70">
        <f t="shared" si="70"/>
        <v>1.3876234517334234</v>
      </c>
      <c r="EJ16" s="80"/>
      <c r="EK16" s="298">
        <v>1093.78</v>
      </c>
      <c r="EL16" s="300">
        <f t="shared" si="0"/>
        <v>-68572.599999999991</v>
      </c>
      <c r="EM16" s="65">
        <f t="shared" si="1"/>
        <v>60173.24</v>
      </c>
      <c r="EN16" s="374" t="s">
        <v>667</v>
      </c>
      <c r="EO16" s="373">
        <v>2532.83</v>
      </c>
      <c r="EP16" s="74">
        <v>4101.2</v>
      </c>
      <c r="EQ16" s="75">
        <f t="shared" si="64"/>
        <v>1568.37</v>
      </c>
      <c r="ER16" s="76">
        <f t="shared" si="65"/>
        <v>0.61921644958406208</v>
      </c>
      <c r="ET16" s="74">
        <v>4166.1499999999996</v>
      </c>
      <c r="EU16" s="74">
        <v>11319.33</v>
      </c>
      <c r="EV16" s="75">
        <f t="shared" si="66"/>
        <v>7153.18</v>
      </c>
      <c r="EW16" s="377">
        <f t="shared" si="67"/>
        <v>1.7169761050370249</v>
      </c>
      <c r="EX16" s="379">
        <f t="shared" si="68"/>
        <v>38507.130000000005</v>
      </c>
      <c r="EY16" s="379">
        <f t="shared" si="69"/>
        <v>53329.329999999994</v>
      </c>
      <c r="FB16" s="381"/>
      <c r="FC16" s="381"/>
    </row>
    <row r="17" spans="1:159" s="2" customFormat="1" ht="15.75" customHeight="1" x14ac:dyDescent="0.25">
      <c r="A17" s="1" t="s">
        <v>748</v>
      </c>
      <c r="B17" s="77">
        <v>9</v>
      </c>
      <c r="C17" s="78">
        <v>3</v>
      </c>
      <c r="D17" s="52" t="s">
        <v>213</v>
      </c>
      <c r="E17" s="219">
        <v>6433.300000000002</v>
      </c>
      <c r="F17" s="53">
        <v>210177.31000000003</v>
      </c>
      <c r="G17" s="343">
        <v>61595.459999999948</v>
      </c>
      <c r="H17" s="54">
        <v>17854.87</v>
      </c>
      <c r="I17" s="55">
        <v>2552.2299999999996</v>
      </c>
      <c r="J17" s="56">
        <f t="shared" si="2"/>
        <v>15302.64</v>
      </c>
      <c r="K17" s="57">
        <f t="shared" si="3"/>
        <v>0.14294307379443255</v>
      </c>
      <c r="L17" s="58">
        <v>10395.49</v>
      </c>
      <c r="M17" s="58">
        <v>2253</v>
      </c>
      <c r="N17" s="56">
        <f t="shared" si="4"/>
        <v>8142.49</v>
      </c>
      <c r="O17" s="59">
        <f t="shared" si="5"/>
        <v>0.21672860057582663</v>
      </c>
      <c r="P17" s="54">
        <v>13964.02</v>
      </c>
      <c r="Q17" s="54">
        <v>14412.399999999998</v>
      </c>
      <c r="R17" s="56">
        <f t="shared" si="6"/>
        <v>-448.37999999999738</v>
      </c>
      <c r="S17" s="57">
        <f t="shared" si="7"/>
        <v>1.0321096646954098</v>
      </c>
      <c r="T17" s="54">
        <v>3810.97</v>
      </c>
      <c r="U17" s="54">
        <v>3379.96</v>
      </c>
      <c r="V17" s="56">
        <f t="shared" si="8"/>
        <v>431.00999999999976</v>
      </c>
      <c r="W17" s="57">
        <f t="shared" si="9"/>
        <v>0.8869028095209357</v>
      </c>
      <c r="X17" s="58">
        <v>692.34</v>
      </c>
      <c r="Y17" s="58">
        <v>1039.01</v>
      </c>
      <c r="Z17" s="56">
        <f t="shared" si="10"/>
        <v>-346.66999999999996</v>
      </c>
      <c r="AA17" s="59">
        <f t="shared" si="11"/>
        <v>1.5007221885200912</v>
      </c>
      <c r="AB17" s="54">
        <v>9289.2000000000007</v>
      </c>
      <c r="AC17" s="54">
        <v>11995.37</v>
      </c>
      <c r="AD17" s="56">
        <f t="shared" si="12"/>
        <v>-2706.17</v>
      </c>
      <c r="AE17" s="57">
        <f t="shared" si="13"/>
        <v>1.2913243336347586</v>
      </c>
      <c r="AF17" s="58">
        <v>2506.46</v>
      </c>
      <c r="AG17" s="58">
        <v>0</v>
      </c>
      <c r="AH17" s="56">
        <f t="shared" si="14"/>
        <v>2506.46</v>
      </c>
      <c r="AI17" s="60">
        <f t="shared" si="15"/>
        <v>0</v>
      </c>
      <c r="AJ17" s="54">
        <v>28727.84</v>
      </c>
      <c r="AK17" s="54">
        <v>33335.089999999997</v>
      </c>
      <c r="AL17" s="56">
        <f t="shared" si="16"/>
        <v>-4607.2499999999964</v>
      </c>
      <c r="AM17" s="57">
        <f t="shared" si="17"/>
        <v>1.1603757887818922</v>
      </c>
      <c r="AN17" s="58">
        <v>116955.60999999999</v>
      </c>
      <c r="AO17" s="58">
        <v>107323.74</v>
      </c>
      <c r="AP17" s="61">
        <f t="shared" si="18"/>
        <v>9631.8699999999808</v>
      </c>
      <c r="AQ17" s="59">
        <f t="shared" si="19"/>
        <v>0.91764507918859139</v>
      </c>
      <c r="AR17" s="54">
        <v>0</v>
      </c>
      <c r="AS17" s="54">
        <v>0</v>
      </c>
      <c r="AT17" s="61">
        <f t="shared" si="20"/>
        <v>0</v>
      </c>
      <c r="AU17" s="62"/>
      <c r="AV17" s="58">
        <v>6744.16</v>
      </c>
      <c r="AW17" s="58">
        <v>6382.76</v>
      </c>
      <c r="AX17" s="61">
        <f t="shared" si="22"/>
        <v>361.39999999999964</v>
      </c>
      <c r="AY17" s="59">
        <f t="shared" si="23"/>
        <v>0.94641289649118654</v>
      </c>
      <c r="AZ17" s="63">
        <v>0</v>
      </c>
      <c r="BA17" s="56">
        <v>0</v>
      </c>
      <c r="BB17" s="56">
        <f t="shared" si="24"/>
        <v>0</v>
      </c>
      <c r="BC17" s="64"/>
      <c r="BD17" s="54">
        <v>111487.71000000002</v>
      </c>
      <c r="BE17" s="58">
        <v>64802.299999999996</v>
      </c>
      <c r="BF17" s="61">
        <f t="shared" si="25"/>
        <v>46685.410000000025</v>
      </c>
      <c r="BG17" s="57">
        <f t="shared" si="26"/>
        <v>0.58125061497809927</v>
      </c>
      <c r="BH17" s="54">
        <v>10938.380000000001</v>
      </c>
      <c r="BI17" s="54">
        <v>690.22</v>
      </c>
      <c r="BJ17" s="56">
        <f t="shared" si="27"/>
        <v>10248.160000000002</v>
      </c>
      <c r="BK17" s="57">
        <f t="shared" si="28"/>
        <v>6.3100751665237445E-2</v>
      </c>
      <c r="BL17" s="58">
        <v>16352.560000000001</v>
      </c>
      <c r="BM17" s="58">
        <v>24593.18</v>
      </c>
      <c r="BN17" s="56">
        <f t="shared" si="29"/>
        <v>-8240.619999999999</v>
      </c>
      <c r="BO17" s="59">
        <f t="shared" si="30"/>
        <v>1.5039345521435175</v>
      </c>
      <c r="BP17" s="54">
        <v>3301.6699999999992</v>
      </c>
      <c r="BQ17" s="54">
        <v>0</v>
      </c>
      <c r="BR17" s="56">
        <f t="shared" si="31"/>
        <v>3301.6699999999992</v>
      </c>
      <c r="BS17" s="57">
        <f t="shared" si="32"/>
        <v>0</v>
      </c>
      <c r="BT17" s="58">
        <v>5089.5600000000004</v>
      </c>
      <c r="BU17" s="58">
        <v>9261.23</v>
      </c>
      <c r="BV17" s="56">
        <f t="shared" si="33"/>
        <v>-4171.6699999999992</v>
      </c>
      <c r="BW17" s="59">
        <f t="shared" si="34"/>
        <v>1.8196523864538385</v>
      </c>
      <c r="BX17" s="54">
        <v>1655.7599999999998</v>
      </c>
      <c r="BY17" s="54">
        <v>0</v>
      </c>
      <c r="BZ17" s="56">
        <f t="shared" si="35"/>
        <v>1655.7599999999998</v>
      </c>
      <c r="CA17" s="57">
        <f t="shared" si="36"/>
        <v>0</v>
      </c>
      <c r="CB17" s="58">
        <v>3351.0400000000004</v>
      </c>
      <c r="CC17" s="58">
        <v>13378.43</v>
      </c>
      <c r="CD17" s="56">
        <f t="shared" si="37"/>
        <v>-10027.39</v>
      </c>
      <c r="CE17" s="59">
        <f t="shared" si="38"/>
        <v>3.9923217866692129</v>
      </c>
      <c r="CF17" s="54">
        <v>646.77</v>
      </c>
      <c r="CG17" s="54">
        <v>0</v>
      </c>
      <c r="CH17" s="56">
        <f t="shared" si="39"/>
        <v>646.77</v>
      </c>
      <c r="CI17" s="57">
        <f t="shared" si="40"/>
        <v>0</v>
      </c>
      <c r="CJ17" s="58">
        <v>0</v>
      </c>
      <c r="CK17" s="55">
        <v>0</v>
      </c>
      <c r="CL17" s="55">
        <v>0</v>
      </c>
      <c r="CM17" s="65"/>
      <c r="CN17" s="66">
        <v>78201.14</v>
      </c>
      <c r="CO17" s="67">
        <v>76934.110000000015</v>
      </c>
      <c r="CP17" s="61">
        <f t="shared" si="41"/>
        <v>1267.0299999999843</v>
      </c>
      <c r="CQ17" s="68">
        <f t="shared" si="42"/>
        <v>0.98379780652814031</v>
      </c>
      <c r="CR17" s="58">
        <v>41514.32</v>
      </c>
      <c r="CS17" s="58">
        <v>46580.89</v>
      </c>
      <c r="CT17" s="61">
        <f t="shared" si="43"/>
        <v>-5066.57</v>
      </c>
      <c r="CU17" s="353">
        <f t="shared" si="44"/>
        <v>1.1220439115948424</v>
      </c>
      <c r="CV17" s="359">
        <v>21166.9</v>
      </c>
      <c r="CW17" s="61">
        <v>24161.54</v>
      </c>
      <c r="CX17" s="61">
        <f t="shared" si="45"/>
        <v>-2994.6399999999994</v>
      </c>
      <c r="CY17" s="68">
        <f t="shared" si="46"/>
        <v>1.1414774955236713</v>
      </c>
      <c r="CZ17" s="291">
        <v>1778.44</v>
      </c>
      <c r="DA17" s="61">
        <v>1494.6299999999999</v>
      </c>
      <c r="DB17" s="61">
        <f t="shared" si="47"/>
        <v>283.81000000000017</v>
      </c>
      <c r="DC17" s="69">
        <f t="shared" si="48"/>
        <v>0.84041631992082944</v>
      </c>
      <c r="DD17" s="55">
        <v>11392.819999999998</v>
      </c>
      <c r="DE17" s="55">
        <v>22500.3</v>
      </c>
      <c r="DF17" s="61">
        <f t="shared" si="49"/>
        <v>-11107.480000000001</v>
      </c>
      <c r="DG17" s="70">
        <f t="shared" si="50"/>
        <v>1.9749544011052578</v>
      </c>
      <c r="DH17" s="55">
        <v>2225.86</v>
      </c>
      <c r="DI17" s="55">
        <v>1976.96</v>
      </c>
      <c r="DJ17" s="61">
        <f t="shared" si="51"/>
        <v>248.90000000000009</v>
      </c>
      <c r="DK17" s="70">
        <f t="shared" si="52"/>
        <v>0.88817805252801163</v>
      </c>
      <c r="DL17" s="55">
        <v>333.87</v>
      </c>
      <c r="DM17" s="55">
        <v>690.39</v>
      </c>
      <c r="DN17" s="61">
        <f t="shared" si="53"/>
        <v>-356.52</v>
      </c>
      <c r="DO17" s="70">
        <f t="shared" si="54"/>
        <v>2.0678407763500761</v>
      </c>
      <c r="DP17" s="71">
        <v>14334.240000000002</v>
      </c>
      <c r="DQ17" s="71">
        <v>6377.15</v>
      </c>
      <c r="DR17" s="61">
        <f t="shared" si="55"/>
        <v>7957.090000000002</v>
      </c>
      <c r="DS17" s="69">
        <f t="shared" si="56"/>
        <v>0.44488930002567273</v>
      </c>
      <c r="DT17" s="80">
        <v>1007.4799999999987</v>
      </c>
      <c r="DU17" s="55">
        <v>24869.640000000003</v>
      </c>
      <c r="DV17" s="55">
        <v>30679.530000000006</v>
      </c>
      <c r="DW17" s="61">
        <f t="shared" si="57"/>
        <v>-5809.8900000000031</v>
      </c>
      <c r="DX17" s="72">
        <f t="shared" si="58"/>
        <v>1.2336137555670288</v>
      </c>
      <c r="DY17" s="56" t="e">
        <v>#REF!</v>
      </c>
      <c r="DZ17" s="363">
        <v>6683.94</v>
      </c>
      <c r="EA17" s="363">
        <v>4886.1400000000003</v>
      </c>
      <c r="EB17" s="362">
        <f t="shared" si="59"/>
        <v>1797.7999999999993</v>
      </c>
      <c r="EC17" s="365">
        <f t="shared" si="60"/>
        <v>0.73102690927806069</v>
      </c>
      <c r="ED17" s="54">
        <v>19696.91</v>
      </c>
      <c r="EE17" s="294">
        <v>17555.2</v>
      </c>
      <c r="EF17" s="291">
        <f t="shared" si="61"/>
        <v>585962.49</v>
      </c>
      <c r="EG17" s="291">
        <f t="shared" si="62"/>
        <v>529235.76000000013</v>
      </c>
      <c r="EH17" s="61">
        <f t="shared" si="63"/>
        <v>56726.729999999865</v>
      </c>
      <c r="EI17" s="70">
        <f t="shared" si="70"/>
        <v>0.90319050968603831</v>
      </c>
      <c r="EJ17" s="80"/>
      <c r="EK17" s="298">
        <v>4286.7800000000007</v>
      </c>
      <c r="EL17" s="300">
        <f t="shared" si="0"/>
        <v>271190.81999999995</v>
      </c>
      <c r="EM17" s="65">
        <f t="shared" si="1"/>
        <v>101693.55</v>
      </c>
      <c r="EN17" s="374" t="s">
        <v>667</v>
      </c>
      <c r="EO17" s="373">
        <v>35173.57</v>
      </c>
      <c r="EP17" s="74">
        <v>73098.06</v>
      </c>
      <c r="EQ17" s="75">
        <f t="shared" si="64"/>
        <v>37924.49</v>
      </c>
      <c r="ER17" s="76">
        <f t="shared" si="65"/>
        <v>1.0782098604150787</v>
      </c>
      <c r="ET17" s="74">
        <v>59457.15</v>
      </c>
      <c r="EU17" s="74">
        <v>139552.25</v>
      </c>
      <c r="EV17" s="75">
        <f t="shared" si="66"/>
        <v>80095.100000000006</v>
      </c>
      <c r="EW17" s="377">
        <f t="shared" si="67"/>
        <v>1.3471062773779101</v>
      </c>
      <c r="EX17" s="379">
        <f t="shared" si="68"/>
        <v>566265.57999999996</v>
      </c>
      <c r="EY17" s="379">
        <f t="shared" si="69"/>
        <v>511680.56000000011</v>
      </c>
      <c r="FB17" s="381"/>
      <c r="FC17" s="381"/>
    </row>
    <row r="18" spans="1:159" s="2" customFormat="1" ht="15.75" customHeight="1" x14ac:dyDescent="0.25">
      <c r="A18" s="1" t="s">
        <v>749</v>
      </c>
      <c r="B18" s="77">
        <v>9</v>
      </c>
      <c r="C18" s="78">
        <v>3</v>
      </c>
      <c r="D18" s="52" t="s">
        <v>214</v>
      </c>
      <c r="E18" s="219">
        <v>6400.4249999999993</v>
      </c>
      <c r="F18" s="53">
        <v>-75328.739999999976</v>
      </c>
      <c r="G18" s="343">
        <v>90177.932000000015</v>
      </c>
      <c r="H18" s="54">
        <v>17654.34</v>
      </c>
      <c r="I18" s="55">
        <v>2505.4299999999998</v>
      </c>
      <c r="J18" s="56">
        <f t="shared" si="2"/>
        <v>15148.91</v>
      </c>
      <c r="K18" s="57">
        <f t="shared" si="3"/>
        <v>0.14191581220255189</v>
      </c>
      <c r="L18" s="58">
        <v>10404.009999999997</v>
      </c>
      <c r="M18" s="58">
        <v>1961.3</v>
      </c>
      <c r="N18" s="56">
        <f t="shared" si="4"/>
        <v>8442.7099999999973</v>
      </c>
      <c r="O18" s="59">
        <f t="shared" si="5"/>
        <v>0.18851385187057687</v>
      </c>
      <c r="P18" s="54">
        <v>14072.009999999998</v>
      </c>
      <c r="Q18" s="54">
        <v>12824.440000000002</v>
      </c>
      <c r="R18" s="56">
        <f t="shared" si="6"/>
        <v>1247.5699999999961</v>
      </c>
      <c r="S18" s="57">
        <f t="shared" si="7"/>
        <v>0.91134386629912878</v>
      </c>
      <c r="T18" s="54">
        <v>3832.34</v>
      </c>
      <c r="U18" s="54">
        <v>5544.9500000000007</v>
      </c>
      <c r="V18" s="56">
        <f t="shared" si="8"/>
        <v>-1712.6100000000006</v>
      </c>
      <c r="W18" s="57">
        <f t="shared" si="9"/>
        <v>1.4468836272355794</v>
      </c>
      <c r="X18" s="58">
        <v>696.40000000000009</v>
      </c>
      <c r="Y18" s="58">
        <v>1596.37</v>
      </c>
      <c r="Z18" s="56">
        <f t="shared" si="10"/>
        <v>-899.9699999999998</v>
      </c>
      <c r="AA18" s="59">
        <f t="shared" si="11"/>
        <v>2.2923176335439397</v>
      </c>
      <c r="AB18" s="54">
        <v>9292.7900000000009</v>
      </c>
      <c r="AC18" s="54">
        <v>8753.4500000000007</v>
      </c>
      <c r="AD18" s="56">
        <f t="shared" si="12"/>
        <v>539.34000000000015</v>
      </c>
      <c r="AE18" s="57">
        <f t="shared" si="13"/>
        <v>0.94196145613965232</v>
      </c>
      <c r="AF18" s="58">
        <v>2493.6700000000005</v>
      </c>
      <c r="AG18" s="58">
        <v>0</v>
      </c>
      <c r="AH18" s="56">
        <f t="shared" si="14"/>
        <v>2493.6700000000005</v>
      </c>
      <c r="AI18" s="60">
        <f t="shared" si="15"/>
        <v>0</v>
      </c>
      <c r="AJ18" s="54">
        <v>28581.030000000002</v>
      </c>
      <c r="AK18" s="54">
        <v>52808.19999999999</v>
      </c>
      <c r="AL18" s="56">
        <f t="shared" si="16"/>
        <v>-24227.169999999987</v>
      </c>
      <c r="AM18" s="57">
        <f t="shared" si="17"/>
        <v>1.8476660918098469</v>
      </c>
      <c r="AN18" s="58">
        <v>94610.47</v>
      </c>
      <c r="AO18" s="58">
        <v>84935.23</v>
      </c>
      <c r="AP18" s="61">
        <f t="shared" si="18"/>
        <v>9675.2400000000052</v>
      </c>
      <c r="AQ18" s="59">
        <f t="shared" si="19"/>
        <v>0.8977360539483632</v>
      </c>
      <c r="AR18" s="54">
        <v>-0.35</v>
      </c>
      <c r="AS18" s="54">
        <v>0</v>
      </c>
      <c r="AT18" s="61">
        <f t="shared" si="20"/>
        <v>-0.35</v>
      </c>
      <c r="AU18" s="62"/>
      <c r="AV18" s="58">
        <v>6878.2599999999993</v>
      </c>
      <c r="AW18" s="58">
        <v>6226.82</v>
      </c>
      <c r="AX18" s="61">
        <f t="shared" si="22"/>
        <v>651.4399999999996</v>
      </c>
      <c r="AY18" s="59">
        <f t="shared" si="23"/>
        <v>0.90529000066877385</v>
      </c>
      <c r="AZ18" s="63">
        <v>0</v>
      </c>
      <c r="BA18" s="56">
        <v>0</v>
      </c>
      <c r="BB18" s="56">
        <f t="shared" si="24"/>
        <v>0</v>
      </c>
      <c r="BC18" s="64"/>
      <c r="BD18" s="54">
        <v>109664.82999999999</v>
      </c>
      <c r="BE18" s="58">
        <v>11841.150000000001</v>
      </c>
      <c r="BF18" s="61">
        <f t="shared" si="25"/>
        <v>97823.679999999993</v>
      </c>
      <c r="BG18" s="57">
        <f t="shared" si="26"/>
        <v>0.10797582050690274</v>
      </c>
      <c r="BH18" s="54">
        <v>10839.29</v>
      </c>
      <c r="BI18" s="54">
        <v>5222.62</v>
      </c>
      <c r="BJ18" s="56">
        <f t="shared" si="27"/>
        <v>5616.670000000001</v>
      </c>
      <c r="BK18" s="57">
        <f t="shared" si="28"/>
        <v>0.48182307143733577</v>
      </c>
      <c r="BL18" s="58">
        <v>16366.18</v>
      </c>
      <c r="BM18" s="58">
        <v>0</v>
      </c>
      <c r="BN18" s="56">
        <f t="shared" si="29"/>
        <v>16366.18</v>
      </c>
      <c r="BO18" s="59">
        <f t="shared" si="30"/>
        <v>0</v>
      </c>
      <c r="BP18" s="54">
        <v>3325.47</v>
      </c>
      <c r="BQ18" s="54">
        <v>0</v>
      </c>
      <c r="BR18" s="56">
        <f t="shared" si="31"/>
        <v>3325.47</v>
      </c>
      <c r="BS18" s="57">
        <f t="shared" si="32"/>
        <v>0</v>
      </c>
      <c r="BT18" s="58">
        <v>5081.4400000000005</v>
      </c>
      <c r="BU18" s="58">
        <v>8456.25</v>
      </c>
      <c r="BV18" s="56">
        <f t="shared" si="33"/>
        <v>-3374.8099999999995</v>
      </c>
      <c r="BW18" s="59">
        <f t="shared" si="34"/>
        <v>1.6641444157561633</v>
      </c>
      <c r="BX18" s="54">
        <v>1657.4699999999998</v>
      </c>
      <c r="BY18" s="54">
        <v>12738.17</v>
      </c>
      <c r="BZ18" s="56">
        <f t="shared" si="35"/>
        <v>-11080.7</v>
      </c>
      <c r="CA18" s="57">
        <f t="shared" si="36"/>
        <v>7.6853095380308556</v>
      </c>
      <c r="CB18" s="58">
        <v>3354.27</v>
      </c>
      <c r="CC18" s="58">
        <v>9468.06</v>
      </c>
      <c r="CD18" s="56">
        <f t="shared" si="37"/>
        <v>-6113.7899999999991</v>
      </c>
      <c r="CE18" s="59">
        <f t="shared" si="38"/>
        <v>2.8226886923235157</v>
      </c>
      <c r="CF18" s="54">
        <v>643.41999999999996</v>
      </c>
      <c r="CG18" s="54">
        <v>0</v>
      </c>
      <c r="CH18" s="56">
        <f t="shared" si="39"/>
        <v>643.41999999999996</v>
      </c>
      <c r="CI18" s="57">
        <f t="shared" si="40"/>
        <v>0</v>
      </c>
      <c r="CJ18" s="58">
        <v>0</v>
      </c>
      <c r="CK18" s="55">
        <v>0</v>
      </c>
      <c r="CL18" s="55">
        <v>0</v>
      </c>
      <c r="CM18" s="65"/>
      <c r="CN18" s="66">
        <v>78257.989999999991</v>
      </c>
      <c r="CO18" s="67">
        <v>75523.030000000013</v>
      </c>
      <c r="CP18" s="61">
        <f t="shared" si="41"/>
        <v>2734.9599999999773</v>
      </c>
      <c r="CQ18" s="68">
        <f t="shared" si="42"/>
        <v>0.96505200299675498</v>
      </c>
      <c r="CR18" s="58">
        <v>43036.959999999999</v>
      </c>
      <c r="CS18" s="58">
        <v>39256.630000000005</v>
      </c>
      <c r="CT18" s="61">
        <f t="shared" si="43"/>
        <v>3780.3299999999945</v>
      </c>
      <c r="CU18" s="353">
        <f t="shared" si="44"/>
        <v>0.91216084965109068</v>
      </c>
      <c r="CV18" s="359">
        <v>22192.879999999997</v>
      </c>
      <c r="CW18" s="61">
        <v>22773.46</v>
      </c>
      <c r="CX18" s="61">
        <f t="shared" si="45"/>
        <v>-580.58000000000175</v>
      </c>
      <c r="CY18" s="68">
        <f t="shared" si="46"/>
        <v>1.0261606425123735</v>
      </c>
      <c r="CZ18" s="291">
        <v>1878.38</v>
      </c>
      <c r="DA18" s="61">
        <v>1498.23</v>
      </c>
      <c r="DB18" s="61">
        <f t="shared" si="47"/>
        <v>380.15000000000009</v>
      </c>
      <c r="DC18" s="69">
        <f t="shared" si="48"/>
        <v>0.79761816032964572</v>
      </c>
      <c r="DD18" s="55">
        <v>15034.18</v>
      </c>
      <c r="DE18" s="55">
        <v>21319.85</v>
      </c>
      <c r="DF18" s="61">
        <f t="shared" si="49"/>
        <v>-6285.6699999999983</v>
      </c>
      <c r="DG18" s="70">
        <f t="shared" si="50"/>
        <v>1.4180919744209526</v>
      </c>
      <c r="DH18" s="55">
        <v>2135.1600000000003</v>
      </c>
      <c r="DI18" s="55">
        <v>1893.68</v>
      </c>
      <c r="DJ18" s="61">
        <f t="shared" si="51"/>
        <v>241.48000000000025</v>
      </c>
      <c r="DK18" s="70">
        <f t="shared" si="52"/>
        <v>0.88690308922984684</v>
      </c>
      <c r="DL18" s="55">
        <v>321.99000000000012</v>
      </c>
      <c r="DM18" s="55">
        <v>358.42</v>
      </c>
      <c r="DN18" s="61">
        <f t="shared" si="53"/>
        <v>-36.429999999999893</v>
      </c>
      <c r="DO18" s="70">
        <f t="shared" si="54"/>
        <v>1.1131401596322863</v>
      </c>
      <c r="DP18" s="71">
        <v>15587.820000000002</v>
      </c>
      <c r="DQ18" s="71">
        <v>7665.16</v>
      </c>
      <c r="DR18" s="61">
        <f t="shared" si="55"/>
        <v>7922.6600000000017</v>
      </c>
      <c r="DS18" s="69">
        <f t="shared" si="56"/>
        <v>0.49174034598808553</v>
      </c>
      <c r="DT18" s="80">
        <v>1304.58</v>
      </c>
      <c r="DU18" s="55">
        <v>25496.859999999997</v>
      </c>
      <c r="DV18" s="55">
        <v>32866.78</v>
      </c>
      <c r="DW18" s="61">
        <f t="shared" si="57"/>
        <v>-7369.9200000000019</v>
      </c>
      <c r="DX18" s="72">
        <f t="shared" si="58"/>
        <v>1.2890520636658789</v>
      </c>
      <c r="DY18" s="56" t="e">
        <v>#REF!</v>
      </c>
      <c r="DZ18" s="363">
        <v>6739.47</v>
      </c>
      <c r="EA18" s="363">
        <v>4873.71</v>
      </c>
      <c r="EB18" s="362">
        <f t="shared" si="59"/>
        <v>1865.7600000000002</v>
      </c>
      <c r="EC18" s="365">
        <f t="shared" si="60"/>
        <v>0.72315923952476968</v>
      </c>
      <c r="ED18" s="54">
        <v>19393.199999999997</v>
      </c>
      <c r="EE18" s="294">
        <v>14620.070000000003</v>
      </c>
      <c r="EF18" s="291">
        <f t="shared" si="61"/>
        <v>569522.22999999975</v>
      </c>
      <c r="EG18" s="291">
        <f t="shared" si="62"/>
        <v>447531.46</v>
      </c>
      <c r="EH18" s="61">
        <f t="shared" si="63"/>
        <v>121990.76999999973</v>
      </c>
      <c r="EI18" s="70">
        <f t="shared" si="70"/>
        <v>0.78580156563862347</v>
      </c>
      <c r="EJ18" s="80"/>
      <c r="EK18" s="298">
        <v>3686.78</v>
      </c>
      <c r="EL18" s="300">
        <f t="shared" si="0"/>
        <v>50348.809999999736</v>
      </c>
      <c r="EM18" s="65">
        <f t="shared" si="1"/>
        <v>193384.052</v>
      </c>
      <c r="EN18" s="374" t="s">
        <v>666</v>
      </c>
      <c r="EO18" s="373">
        <v>33534.06</v>
      </c>
      <c r="EP18" s="74">
        <v>41396.18</v>
      </c>
      <c r="EQ18" s="75">
        <f t="shared" si="64"/>
        <v>7862.1200000000026</v>
      </c>
      <c r="ER18" s="76">
        <f t="shared" si="65"/>
        <v>0.23445177828154429</v>
      </c>
      <c r="ET18" s="74">
        <v>59686.99</v>
      </c>
      <c r="EU18" s="74">
        <v>68959.759999999995</v>
      </c>
      <c r="EV18" s="75">
        <f t="shared" si="66"/>
        <v>9272.7699999999968</v>
      </c>
      <c r="EW18" s="377">
        <f t="shared" si="67"/>
        <v>0.15535663634570945</v>
      </c>
      <c r="EX18" s="379">
        <f t="shared" si="68"/>
        <v>550129.0299999998</v>
      </c>
      <c r="EY18" s="379">
        <f t="shared" si="69"/>
        <v>432911.39</v>
      </c>
      <c r="FB18" s="381"/>
      <c r="FC18" s="381"/>
    </row>
    <row r="19" spans="1:159" s="2" customFormat="1" ht="15.75" customHeight="1" x14ac:dyDescent="0.25">
      <c r="A19" s="1" t="s">
        <v>750</v>
      </c>
      <c r="B19" s="77">
        <v>9</v>
      </c>
      <c r="C19" s="78">
        <v>3</v>
      </c>
      <c r="D19" s="52" t="s">
        <v>215</v>
      </c>
      <c r="E19" s="219">
        <v>6379.1749999999993</v>
      </c>
      <c r="F19" s="53">
        <v>-185567.50999999998</v>
      </c>
      <c r="G19" s="343">
        <v>-62058.473999999973</v>
      </c>
      <c r="H19" s="54">
        <v>15965.91</v>
      </c>
      <c r="I19" s="55">
        <v>2489.0500000000002</v>
      </c>
      <c r="J19" s="56">
        <f t="shared" si="2"/>
        <v>13476.86</v>
      </c>
      <c r="K19" s="57">
        <f t="shared" si="3"/>
        <v>0.15589778471756388</v>
      </c>
      <c r="L19" s="58">
        <v>11859.129999999997</v>
      </c>
      <c r="M19" s="58">
        <v>1967.97</v>
      </c>
      <c r="N19" s="56">
        <f t="shared" si="4"/>
        <v>9891.159999999998</v>
      </c>
      <c r="O19" s="59">
        <f t="shared" si="5"/>
        <v>0.16594556261715662</v>
      </c>
      <c r="P19" s="54">
        <v>13935.62</v>
      </c>
      <c r="Q19" s="54">
        <v>12169.27</v>
      </c>
      <c r="R19" s="56">
        <f t="shared" si="6"/>
        <v>1766.3500000000004</v>
      </c>
      <c r="S19" s="57">
        <f t="shared" si="7"/>
        <v>0.87324927057425505</v>
      </c>
      <c r="T19" s="54">
        <v>3817.3500000000004</v>
      </c>
      <c r="U19" s="54">
        <v>3400.1899999999996</v>
      </c>
      <c r="V19" s="56">
        <f t="shared" si="8"/>
        <v>417.16000000000076</v>
      </c>
      <c r="W19" s="57">
        <f t="shared" si="9"/>
        <v>0.89072000209569446</v>
      </c>
      <c r="X19" s="58">
        <v>689.5200000000001</v>
      </c>
      <c r="Y19" s="58">
        <v>1039.01</v>
      </c>
      <c r="Z19" s="56">
        <f t="shared" si="10"/>
        <v>-349.4899999999999</v>
      </c>
      <c r="AA19" s="59">
        <f t="shared" si="11"/>
        <v>1.5068598445295276</v>
      </c>
      <c r="AB19" s="54">
        <v>9248.77</v>
      </c>
      <c r="AC19" s="54">
        <v>8800.01</v>
      </c>
      <c r="AD19" s="56">
        <f t="shared" si="12"/>
        <v>448.76000000000022</v>
      </c>
      <c r="AE19" s="57">
        <f t="shared" si="13"/>
        <v>0.95147895341758959</v>
      </c>
      <c r="AF19" s="58">
        <v>2484.09</v>
      </c>
      <c r="AG19" s="58">
        <v>0</v>
      </c>
      <c r="AH19" s="56">
        <f t="shared" si="14"/>
        <v>2484.09</v>
      </c>
      <c r="AI19" s="60">
        <f t="shared" si="15"/>
        <v>0</v>
      </c>
      <c r="AJ19" s="54">
        <v>28505.460000000003</v>
      </c>
      <c r="AK19" s="54">
        <v>64497.260000000009</v>
      </c>
      <c r="AL19" s="56">
        <f t="shared" si="16"/>
        <v>-35991.800000000003</v>
      </c>
      <c r="AM19" s="57">
        <f t="shared" si="17"/>
        <v>2.2626282824413289</v>
      </c>
      <c r="AN19" s="58">
        <v>110831.79999999999</v>
      </c>
      <c r="AO19" s="58">
        <v>102607.98000000001</v>
      </c>
      <c r="AP19" s="61">
        <f t="shared" si="18"/>
        <v>8223.8199999999779</v>
      </c>
      <c r="AQ19" s="59">
        <f t="shared" si="19"/>
        <v>0.92579909376189884</v>
      </c>
      <c r="AR19" s="54">
        <v>772.43999999999994</v>
      </c>
      <c r="AS19" s="54">
        <v>497.78</v>
      </c>
      <c r="AT19" s="61">
        <f t="shared" si="20"/>
        <v>274.65999999999997</v>
      </c>
      <c r="AU19" s="62"/>
      <c r="AV19" s="58">
        <v>6845.1</v>
      </c>
      <c r="AW19" s="58">
        <v>6226.82</v>
      </c>
      <c r="AX19" s="61">
        <f t="shared" si="22"/>
        <v>618.28000000000065</v>
      </c>
      <c r="AY19" s="59">
        <f t="shared" si="23"/>
        <v>0.90967553432382275</v>
      </c>
      <c r="AZ19" s="63">
        <v>0</v>
      </c>
      <c r="BA19" s="56">
        <v>0</v>
      </c>
      <c r="BB19" s="56">
        <f t="shared" si="24"/>
        <v>0</v>
      </c>
      <c r="BC19" s="64"/>
      <c r="BD19" s="54">
        <v>122968.95999999998</v>
      </c>
      <c r="BE19" s="58">
        <v>14052.86</v>
      </c>
      <c r="BF19" s="61">
        <f t="shared" si="25"/>
        <v>108916.09999999998</v>
      </c>
      <c r="BG19" s="57">
        <f t="shared" si="26"/>
        <v>0.11427973368238621</v>
      </c>
      <c r="BH19" s="54">
        <v>9855.77</v>
      </c>
      <c r="BI19" s="54">
        <v>1161.02</v>
      </c>
      <c r="BJ19" s="56">
        <f t="shared" si="27"/>
        <v>8694.75</v>
      </c>
      <c r="BK19" s="57">
        <f t="shared" si="28"/>
        <v>0.11780104446430872</v>
      </c>
      <c r="BL19" s="58">
        <v>18629.09</v>
      </c>
      <c r="BM19" s="58">
        <v>11231.9</v>
      </c>
      <c r="BN19" s="56">
        <f t="shared" si="29"/>
        <v>7397.1900000000005</v>
      </c>
      <c r="BO19" s="59">
        <f t="shared" si="30"/>
        <v>0.60292263336534413</v>
      </c>
      <c r="BP19" s="54">
        <v>3348.6</v>
      </c>
      <c r="BQ19" s="54">
        <v>1447.04</v>
      </c>
      <c r="BR19" s="56">
        <f t="shared" si="31"/>
        <v>1901.56</v>
      </c>
      <c r="BS19" s="57">
        <f t="shared" si="32"/>
        <v>0.43213283163112942</v>
      </c>
      <c r="BT19" s="58">
        <v>5272.3700000000008</v>
      </c>
      <c r="BU19" s="58">
        <v>0</v>
      </c>
      <c r="BV19" s="56">
        <f t="shared" si="33"/>
        <v>5272.3700000000008</v>
      </c>
      <c r="BW19" s="59">
        <f t="shared" si="34"/>
        <v>0</v>
      </c>
      <c r="BX19" s="54">
        <v>1653.5899999999997</v>
      </c>
      <c r="BY19" s="54">
        <v>1127.22</v>
      </c>
      <c r="BZ19" s="56">
        <f t="shared" si="35"/>
        <v>526.36999999999966</v>
      </c>
      <c r="CA19" s="57">
        <f t="shared" si="36"/>
        <v>0.68168046492782386</v>
      </c>
      <c r="CB19" s="58">
        <v>3338.92</v>
      </c>
      <c r="CC19" s="58">
        <v>8360.6299999999992</v>
      </c>
      <c r="CD19" s="56">
        <f t="shared" si="37"/>
        <v>-5021.7099999999991</v>
      </c>
      <c r="CE19" s="59">
        <f t="shared" si="38"/>
        <v>2.5039923088902998</v>
      </c>
      <c r="CF19" s="54">
        <v>641.81999999999994</v>
      </c>
      <c r="CG19" s="54">
        <v>0</v>
      </c>
      <c r="CH19" s="56">
        <f t="shared" si="39"/>
        <v>641.81999999999994</v>
      </c>
      <c r="CI19" s="57">
        <f t="shared" si="40"/>
        <v>0</v>
      </c>
      <c r="CJ19" s="58">
        <v>0</v>
      </c>
      <c r="CK19" s="55">
        <v>0</v>
      </c>
      <c r="CL19" s="55">
        <v>0</v>
      </c>
      <c r="CM19" s="65"/>
      <c r="CN19" s="66">
        <v>51084.020000000004</v>
      </c>
      <c r="CO19" s="67">
        <v>60209.760000000009</v>
      </c>
      <c r="CP19" s="61">
        <f t="shared" si="41"/>
        <v>-9125.7400000000052</v>
      </c>
      <c r="CQ19" s="68">
        <f t="shared" si="42"/>
        <v>1.1786417748642335</v>
      </c>
      <c r="CR19" s="58">
        <v>42279.040000000001</v>
      </c>
      <c r="CS19" s="58">
        <v>48265.649999999994</v>
      </c>
      <c r="CT19" s="61">
        <f t="shared" si="43"/>
        <v>-5986.6099999999933</v>
      </c>
      <c r="CU19" s="353">
        <f t="shared" si="44"/>
        <v>1.1415975859432947</v>
      </c>
      <c r="CV19" s="359">
        <v>21768.09</v>
      </c>
      <c r="CW19" s="61">
        <v>24055.79</v>
      </c>
      <c r="CX19" s="61">
        <f t="shared" si="45"/>
        <v>-2287.7000000000007</v>
      </c>
      <c r="CY19" s="68">
        <f t="shared" si="46"/>
        <v>1.1050941998126615</v>
      </c>
      <c r="CZ19" s="291">
        <v>1865.6100000000001</v>
      </c>
      <c r="DA19" s="61">
        <v>1646.8000000000002</v>
      </c>
      <c r="DB19" s="61">
        <f t="shared" si="47"/>
        <v>218.80999999999995</v>
      </c>
      <c r="DC19" s="69">
        <f t="shared" si="48"/>
        <v>0.88271396486939935</v>
      </c>
      <c r="DD19" s="55">
        <v>12086.93</v>
      </c>
      <c r="DE19" s="55">
        <v>17752.02</v>
      </c>
      <c r="DF19" s="61">
        <f t="shared" si="49"/>
        <v>-5665.09</v>
      </c>
      <c r="DG19" s="70">
        <f t="shared" si="50"/>
        <v>1.468695524835504</v>
      </c>
      <c r="DH19" s="55">
        <v>2277.23</v>
      </c>
      <c r="DI19" s="55">
        <v>2033.4099999999996</v>
      </c>
      <c r="DJ19" s="61">
        <f t="shared" si="51"/>
        <v>243.82000000000039</v>
      </c>
      <c r="DK19" s="70">
        <f t="shared" si="52"/>
        <v>0.89293132445997969</v>
      </c>
      <c r="DL19" s="55">
        <v>341.44999999999993</v>
      </c>
      <c r="DM19" s="55">
        <v>0</v>
      </c>
      <c r="DN19" s="61">
        <f t="shared" si="53"/>
        <v>341.44999999999993</v>
      </c>
      <c r="DO19" s="70">
        <f t="shared" si="54"/>
        <v>0</v>
      </c>
      <c r="DP19" s="71">
        <v>14926.489999999998</v>
      </c>
      <c r="DQ19" s="71">
        <v>28072.109999999997</v>
      </c>
      <c r="DR19" s="61">
        <f t="shared" si="55"/>
        <v>-13145.619999999999</v>
      </c>
      <c r="DS19" s="69">
        <f t="shared" si="56"/>
        <v>1.8806906379195645</v>
      </c>
      <c r="DT19" s="80">
        <v>991.14999999999782</v>
      </c>
      <c r="DU19" s="55">
        <v>23318.979999999996</v>
      </c>
      <c r="DV19" s="55">
        <v>27740.12</v>
      </c>
      <c r="DW19" s="61">
        <f t="shared" si="57"/>
        <v>-4421.1400000000031</v>
      </c>
      <c r="DX19" s="72">
        <f t="shared" si="58"/>
        <v>1.1895940560007343</v>
      </c>
      <c r="DY19" s="56" t="e">
        <v>#REF!</v>
      </c>
      <c r="DZ19" s="363">
        <v>6727.9999999999991</v>
      </c>
      <c r="EA19" s="363">
        <v>4868.0200000000004</v>
      </c>
      <c r="EB19" s="362">
        <f t="shared" si="59"/>
        <v>1859.9799999999987</v>
      </c>
      <c r="EC19" s="365">
        <f t="shared" si="60"/>
        <v>0.7235463733650418</v>
      </c>
      <c r="ED19" s="54">
        <v>19027</v>
      </c>
      <c r="EE19" s="294">
        <v>15013.579999999998</v>
      </c>
      <c r="EF19" s="291">
        <f t="shared" si="61"/>
        <v>566367.14999999991</v>
      </c>
      <c r="EG19" s="291">
        <f t="shared" si="62"/>
        <v>470733.27</v>
      </c>
      <c r="EH19" s="61">
        <f t="shared" si="63"/>
        <v>95633.879999999888</v>
      </c>
      <c r="EI19" s="70">
        <f t="shared" si="70"/>
        <v>0.83114507965371953</v>
      </c>
      <c r="EJ19" s="80"/>
      <c r="EK19" s="298">
        <v>4286.7800000000007</v>
      </c>
      <c r="EL19" s="300">
        <f t="shared" si="0"/>
        <v>-85646.850000000122</v>
      </c>
      <c r="EM19" s="65">
        <f t="shared" si="1"/>
        <v>66269.97600000001</v>
      </c>
      <c r="EN19" s="374" t="s">
        <v>666</v>
      </c>
      <c r="EO19" s="373">
        <v>34647.57</v>
      </c>
      <c r="EP19" s="74">
        <v>67544.02</v>
      </c>
      <c r="EQ19" s="75">
        <f t="shared" si="64"/>
        <v>32896.450000000004</v>
      </c>
      <c r="ER19" s="76">
        <f t="shared" si="65"/>
        <v>0.94945908183459926</v>
      </c>
      <c r="ET19" s="74">
        <v>57302.92</v>
      </c>
      <c r="EU19" s="74">
        <v>132259.03</v>
      </c>
      <c r="EV19" s="75">
        <f t="shared" si="66"/>
        <v>74956.11</v>
      </c>
      <c r="EW19" s="377">
        <f t="shared" si="67"/>
        <v>1.3080678960164682</v>
      </c>
      <c r="EX19" s="379">
        <f t="shared" si="68"/>
        <v>547340.14999999991</v>
      </c>
      <c r="EY19" s="379">
        <f t="shared" si="69"/>
        <v>455719.69</v>
      </c>
      <c r="FB19" s="381"/>
      <c r="FC19" s="381"/>
    </row>
    <row r="20" spans="1:159" s="2" customFormat="1" ht="15.75" customHeight="1" x14ac:dyDescent="0.25">
      <c r="A20" s="1" t="s">
        <v>751</v>
      </c>
      <c r="B20" s="77">
        <v>9</v>
      </c>
      <c r="C20" s="78">
        <v>1</v>
      </c>
      <c r="D20" s="52" t="s">
        <v>216</v>
      </c>
      <c r="E20" s="219">
        <v>6635.5</v>
      </c>
      <c r="F20" s="53">
        <v>-789833.6</v>
      </c>
      <c r="G20" s="343">
        <v>-422516.23799999984</v>
      </c>
      <c r="H20" s="54">
        <v>8552.52</v>
      </c>
      <c r="I20" s="55">
        <v>2035.58</v>
      </c>
      <c r="J20" s="56">
        <f t="shared" si="2"/>
        <v>6516.9400000000005</v>
      </c>
      <c r="K20" s="57">
        <f t="shared" si="3"/>
        <v>0.2380093820300917</v>
      </c>
      <c r="L20" s="58">
        <v>4767.1400000000003</v>
      </c>
      <c r="M20" s="58">
        <v>1905.6999999999998</v>
      </c>
      <c r="N20" s="56">
        <f t="shared" si="4"/>
        <v>2861.4400000000005</v>
      </c>
      <c r="O20" s="59">
        <f t="shared" si="5"/>
        <v>0.3997575065972469</v>
      </c>
      <c r="P20" s="54">
        <v>15364.300000000003</v>
      </c>
      <c r="Q20" s="54">
        <v>13203.97</v>
      </c>
      <c r="R20" s="56">
        <f t="shared" si="6"/>
        <v>2160.3300000000036</v>
      </c>
      <c r="S20" s="57">
        <f t="shared" si="7"/>
        <v>0.85939287829578936</v>
      </c>
      <c r="T20" s="54">
        <v>3296.3899999999994</v>
      </c>
      <c r="U20" s="54">
        <v>2891.9300000000003</v>
      </c>
      <c r="V20" s="56">
        <f t="shared" si="8"/>
        <v>404.45999999999913</v>
      </c>
      <c r="W20" s="57">
        <f t="shared" si="9"/>
        <v>0.87730213961333481</v>
      </c>
      <c r="X20" s="58">
        <v>761.92999999999984</v>
      </c>
      <c r="Y20" s="58">
        <v>686</v>
      </c>
      <c r="Z20" s="56">
        <f t="shared" si="10"/>
        <v>75.929999999999836</v>
      </c>
      <c r="AA20" s="59">
        <f t="shared" si="11"/>
        <v>0.90034517606604303</v>
      </c>
      <c r="AB20" s="54">
        <v>7271.4399999999987</v>
      </c>
      <c r="AC20" s="54">
        <v>3436.1600000000003</v>
      </c>
      <c r="AD20" s="56">
        <f t="shared" si="12"/>
        <v>3835.2799999999984</v>
      </c>
      <c r="AE20" s="57">
        <f t="shared" si="13"/>
        <v>0.47255564234869585</v>
      </c>
      <c r="AF20" s="58">
        <v>0</v>
      </c>
      <c r="AG20" s="58">
        <v>0</v>
      </c>
      <c r="AH20" s="56">
        <f t="shared" si="14"/>
        <v>0</v>
      </c>
      <c r="AI20" s="60"/>
      <c r="AJ20" s="54">
        <v>29372.289999999994</v>
      </c>
      <c r="AK20" s="54">
        <v>36933.39</v>
      </c>
      <c r="AL20" s="56">
        <f t="shared" si="16"/>
        <v>-7561.1000000000058</v>
      </c>
      <c r="AM20" s="57">
        <f t="shared" si="17"/>
        <v>1.2574228975677417</v>
      </c>
      <c r="AN20" s="58">
        <v>78362.079999999987</v>
      </c>
      <c r="AO20" s="58">
        <v>71879.919999999984</v>
      </c>
      <c r="AP20" s="61">
        <f t="shared" si="18"/>
        <v>6482.1600000000035</v>
      </c>
      <c r="AQ20" s="59">
        <f t="shared" si="19"/>
        <v>0.91727937798486203</v>
      </c>
      <c r="AR20" s="54">
        <v>0</v>
      </c>
      <c r="AS20" s="54">
        <v>0</v>
      </c>
      <c r="AT20" s="61">
        <f t="shared" si="20"/>
        <v>0</v>
      </c>
      <c r="AU20" s="62"/>
      <c r="AV20" s="58">
        <v>6169.1200000000008</v>
      </c>
      <c r="AW20" s="58">
        <v>7960.7</v>
      </c>
      <c r="AX20" s="61">
        <f t="shared" si="22"/>
        <v>-1791.579999999999</v>
      </c>
      <c r="AY20" s="59">
        <f t="shared" si="23"/>
        <v>1.2904109500220451</v>
      </c>
      <c r="AZ20" s="63">
        <v>0</v>
      </c>
      <c r="BA20" s="56">
        <v>0</v>
      </c>
      <c r="BB20" s="56">
        <f t="shared" si="24"/>
        <v>0</v>
      </c>
      <c r="BC20" s="64"/>
      <c r="BD20" s="54">
        <v>95396.239999999976</v>
      </c>
      <c r="BE20" s="58">
        <v>173452.59</v>
      </c>
      <c r="BF20" s="61">
        <f t="shared" si="25"/>
        <v>-78056.35000000002</v>
      </c>
      <c r="BG20" s="57">
        <f t="shared" si="26"/>
        <v>1.8182329827674555</v>
      </c>
      <c r="BH20" s="54">
        <v>6004.7500000000009</v>
      </c>
      <c r="BI20" s="54">
        <v>17422.29</v>
      </c>
      <c r="BJ20" s="56">
        <f t="shared" si="27"/>
        <v>-11417.54</v>
      </c>
      <c r="BK20" s="57">
        <f t="shared" si="28"/>
        <v>2.9014180440484614</v>
      </c>
      <c r="BL20" s="58">
        <v>7519.03</v>
      </c>
      <c r="BM20" s="58">
        <v>72580.88</v>
      </c>
      <c r="BN20" s="56">
        <f t="shared" si="29"/>
        <v>-65061.850000000006</v>
      </c>
      <c r="BO20" s="59">
        <f t="shared" si="30"/>
        <v>9.6529578948348398</v>
      </c>
      <c r="BP20" s="54">
        <v>3556.57</v>
      </c>
      <c r="BQ20" s="54">
        <v>2894.1</v>
      </c>
      <c r="BR20" s="56">
        <f t="shared" si="31"/>
        <v>662.47000000000025</v>
      </c>
      <c r="BS20" s="57">
        <f t="shared" si="32"/>
        <v>0.8137334566731429</v>
      </c>
      <c r="BT20" s="58">
        <v>2879.4100000000003</v>
      </c>
      <c r="BU20" s="58">
        <v>3789.9</v>
      </c>
      <c r="BV20" s="56">
        <f t="shared" si="33"/>
        <v>-910.48999999999978</v>
      </c>
      <c r="BW20" s="59">
        <f t="shared" si="34"/>
        <v>1.3162071396570825</v>
      </c>
      <c r="BX20" s="54">
        <v>1824.4499999999998</v>
      </c>
      <c r="BY20" s="54">
        <v>4549.1000000000004</v>
      </c>
      <c r="BZ20" s="56">
        <f t="shared" si="35"/>
        <v>-2724.6500000000005</v>
      </c>
      <c r="CA20" s="57">
        <f t="shared" si="36"/>
        <v>2.4934089725670754</v>
      </c>
      <c r="CB20" s="58">
        <v>1491.36</v>
      </c>
      <c r="CC20" s="58">
        <v>5166.1299999999992</v>
      </c>
      <c r="CD20" s="56">
        <f t="shared" si="37"/>
        <v>-3674.7699999999995</v>
      </c>
      <c r="CE20" s="59">
        <f t="shared" si="38"/>
        <v>3.4640395343847223</v>
      </c>
      <c r="CF20" s="54">
        <v>0</v>
      </c>
      <c r="CG20" s="54">
        <v>0</v>
      </c>
      <c r="CH20" s="56">
        <f t="shared" si="39"/>
        <v>0</v>
      </c>
      <c r="CI20" s="57"/>
      <c r="CJ20" s="58">
        <v>0</v>
      </c>
      <c r="CK20" s="55">
        <v>0</v>
      </c>
      <c r="CL20" s="55">
        <v>0</v>
      </c>
      <c r="CM20" s="65"/>
      <c r="CN20" s="66">
        <v>92109.599999999977</v>
      </c>
      <c r="CO20" s="67">
        <v>101162.51999999999</v>
      </c>
      <c r="CP20" s="61">
        <f t="shared" si="41"/>
        <v>-9052.9200000000128</v>
      </c>
      <c r="CQ20" s="68">
        <f t="shared" si="42"/>
        <v>1.0982842179316816</v>
      </c>
      <c r="CR20" s="58">
        <v>34395.06</v>
      </c>
      <c r="CS20" s="58">
        <v>36441.43</v>
      </c>
      <c r="CT20" s="61">
        <f t="shared" si="43"/>
        <v>-2046.3700000000026</v>
      </c>
      <c r="CU20" s="353">
        <f t="shared" si="44"/>
        <v>1.0594960439086312</v>
      </c>
      <c r="CV20" s="359">
        <v>17326.41</v>
      </c>
      <c r="CW20" s="61">
        <v>19104.5</v>
      </c>
      <c r="CX20" s="61">
        <f t="shared" si="45"/>
        <v>-1778.0900000000001</v>
      </c>
      <c r="CY20" s="68">
        <f t="shared" si="46"/>
        <v>1.1026231054211462</v>
      </c>
      <c r="CZ20" s="291">
        <v>1824.3400000000001</v>
      </c>
      <c r="DA20" s="61">
        <v>974.2700000000001</v>
      </c>
      <c r="DB20" s="61">
        <f t="shared" si="47"/>
        <v>850.07</v>
      </c>
      <c r="DC20" s="69">
        <f t="shared" si="48"/>
        <v>0.53403970751066143</v>
      </c>
      <c r="DD20" s="55">
        <v>25767.359999999993</v>
      </c>
      <c r="DE20" s="55">
        <v>33660.33</v>
      </c>
      <c r="DF20" s="61">
        <f t="shared" si="49"/>
        <v>-7892.9700000000084</v>
      </c>
      <c r="DG20" s="70">
        <f t="shared" si="50"/>
        <v>1.3063165958794385</v>
      </c>
      <c r="DH20" s="55">
        <v>2323.4700000000003</v>
      </c>
      <c r="DI20" s="55">
        <v>2039.2199999999998</v>
      </c>
      <c r="DJ20" s="61">
        <f t="shared" si="51"/>
        <v>284.25000000000045</v>
      </c>
      <c r="DK20" s="70">
        <f t="shared" si="52"/>
        <v>0.87766142881121756</v>
      </c>
      <c r="DL20" s="55">
        <v>349.21999999999997</v>
      </c>
      <c r="DM20" s="55">
        <v>0</v>
      </c>
      <c r="DN20" s="61">
        <f t="shared" si="53"/>
        <v>349.21999999999997</v>
      </c>
      <c r="DO20" s="70">
        <f t="shared" si="54"/>
        <v>0</v>
      </c>
      <c r="DP20" s="71">
        <v>3944.9599999999991</v>
      </c>
      <c r="DQ20" s="71">
        <v>3245.59</v>
      </c>
      <c r="DR20" s="61">
        <f t="shared" si="55"/>
        <v>699.36999999999898</v>
      </c>
      <c r="DS20" s="69">
        <f t="shared" si="56"/>
        <v>0.82271810107073351</v>
      </c>
      <c r="DT20" s="80">
        <v>590.78999999999951</v>
      </c>
      <c r="DU20" s="55">
        <v>26675.070000000003</v>
      </c>
      <c r="DV20" s="55">
        <v>30948.89</v>
      </c>
      <c r="DW20" s="61">
        <f t="shared" si="57"/>
        <v>-4273.8199999999961</v>
      </c>
      <c r="DX20" s="72">
        <f t="shared" si="58"/>
        <v>1.1602177613779456</v>
      </c>
      <c r="DY20" s="56" t="e">
        <v>#REF!</v>
      </c>
      <c r="DZ20" s="363">
        <v>10968.63</v>
      </c>
      <c r="EA20" s="363">
        <v>7771.5599999999995</v>
      </c>
      <c r="EB20" s="362">
        <f t="shared" si="59"/>
        <v>3197.0699999999997</v>
      </c>
      <c r="EC20" s="365">
        <f t="shared" si="60"/>
        <v>0.70852604199430558</v>
      </c>
      <c r="ED20" s="54">
        <v>16935.759999999998</v>
      </c>
      <c r="EE20" s="294">
        <v>20079.010000000002</v>
      </c>
      <c r="EF20" s="291">
        <f t="shared" si="61"/>
        <v>505208.89999999991</v>
      </c>
      <c r="EG20" s="291">
        <f t="shared" si="62"/>
        <v>676215.66</v>
      </c>
      <c r="EH20" s="61">
        <f t="shared" si="63"/>
        <v>-171006.76000000013</v>
      </c>
      <c r="EI20" s="70">
        <f t="shared" si="70"/>
        <v>1.3384872277586561</v>
      </c>
      <c r="EJ20" s="80"/>
      <c r="EK20" s="298">
        <v>5408.7800000000007</v>
      </c>
      <c r="EL20" s="300">
        <f t="shared" si="0"/>
        <v>-955431.58000000007</v>
      </c>
      <c r="EM20" s="65">
        <f t="shared" si="1"/>
        <v>-583699.41799999995</v>
      </c>
      <c r="EN20" s="374" t="s">
        <v>668</v>
      </c>
      <c r="EO20" s="373">
        <v>29824.36</v>
      </c>
      <c r="EP20" s="74">
        <v>80416.58</v>
      </c>
      <c r="EQ20" s="75">
        <f t="shared" si="64"/>
        <v>50592.22</v>
      </c>
      <c r="ER20" s="76">
        <f t="shared" si="65"/>
        <v>1.6963388317469343</v>
      </c>
      <c r="ET20" s="74">
        <v>50891.99</v>
      </c>
      <c r="EU20" s="74">
        <v>148194.01999999999</v>
      </c>
      <c r="EV20" s="75">
        <f t="shared" si="66"/>
        <v>97302.03</v>
      </c>
      <c r="EW20" s="377">
        <f t="shared" si="67"/>
        <v>1.9119321134819056</v>
      </c>
      <c r="EX20" s="379">
        <f t="shared" si="68"/>
        <v>488273.1399999999</v>
      </c>
      <c r="EY20" s="379">
        <f t="shared" si="69"/>
        <v>656136.65</v>
      </c>
      <c r="FB20" s="381"/>
      <c r="FC20" s="381"/>
    </row>
    <row r="21" spans="1:159" s="2" customFormat="1" ht="15.75" customHeight="1" x14ac:dyDescent="0.25">
      <c r="A21" s="1" t="s">
        <v>752</v>
      </c>
      <c r="B21" s="77">
        <v>3</v>
      </c>
      <c r="C21" s="78">
        <v>1</v>
      </c>
      <c r="D21" s="52"/>
      <c r="E21" s="219">
        <v>1174.8</v>
      </c>
      <c r="F21" s="53">
        <v>0</v>
      </c>
      <c r="G21" s="343">
        <v>0</v>
      </c>
      <c r="H21" s="54">
        <v>2793.21</v>
      </c>
      <c r="I21" s="55">
        <v>328.75</v>
      </c>
      <c r="J21" s="56"/>
      <c r="K21" s="57"/>
      <c r="L21" s="58">
        <v>2065.6</v>
      </c>
      <c r="M21" s="58">
        <v>446.8</v>
      </c>
      <c r="N21" s="56"/>
      <c r="O21" s="59"/>
      <c r="P21" s="54">
        <v>5181.38</v>
      </c>
      <c r="Q21" s="54">
        <v>2938.9700000000003</v>
      </c>
      <c r="R21" s="56"/>
      <c r="S21" s="57"/>
      <c r="T21" s="54">
        <v>0</v>
      </c>
      <c r="U21" s="54">
        <v>0</v>
      </c>
      <c r="V21" s="56"/>
      <c r="W21" s="57"/>
      <c r="X21" s="58">
        <v>0</v>
      </c>
      <c r="Y21" s="58">
        <v>0</v>
      </c>
      <c r="Z21" s="56"/>
      <c r="AA21" s="59"/>
      <c r="AB21" s="54">
        <v>3615.12</v>
      </c>
      <c r="AC21" s="54">
        <v>2187.2200000000003</v>
      </c>
      <c r="AD21" s="56"/>
      <c r="AE21" s="57"/>
      <c r="AF21" s="58">
        <v>0</v>
      </c>
      <c r="AG21" s="58">
        <v>0</v>
      </c>
      <c r="AH21" s="56"/>
      <c r="AI21" s="60"/>
      <c r="AJ21" s="54">
        <v>5547.77</v>
      </c>
      <c r="AK21" s="54">
        <v>14839.980000000001</v>
      </c>
      <c r="AL21" s="56"/>
      <c r="AM21" s="57"/>
      <c r="AN21" s="58">
        <v>0</v>
      </c>
      <c r="AO21" s="58">
        <v>0</v>
      </c>
      <c r="AP21" s="61"/>
      <c r="AQ21" s="59"/>
      <c r="AR21" s="54">
        <v>0</v>
      </c>
      <c r="AS21" s="54">
        <v>0</v>
      </c>
      <c r="AT21" s="61"/>
      <c r="AU21" s="62"/>
      <c r="AV21" s="58">
        <v>847.64999999999986</v>
      </c>
      <c r="AW21" s="58">
        <v>0</v>
      </c>
      <c r="AX21" s="61"/>
      <c r="AY21" s="59"/>
      <c r="AZ21" s="63"/>
      <c r="BA21" s="56"/>
      <c r="BB21" s="56"/>
      <c r="BC21" s="64"/>
      <c r="BD21" s="54">
        <v>12879.899999999998</v>
      </c>
      <c r="BE21" s="58">
        <v>0</v>
      </c>
      <c r="BF21" s="61"/>
      <c r="BG21" s="57"/>
      <c r="BH21" s="54">
        <v>2457.8200000000002</v>
      </c>
      <c r="BI21" s="54">
        <v>0</v>
      </c>
      <c r="BJ21" s="56"/>
      <c r="BK21" s="57"/>
      <c r="BL21" s="58">
        <v>3731.1500000000005</v>
      </c>
      <c r="BM21" s="58">
        <v>0</v>
      </c>
      <c r="BN21" s="56"/>
      <c r="BO21" s="59"/>
      <c r="BP21" s="54">
        <v>390.94000000000005</v>
      </c>
      <c r="BQ21" s="54">
        <v>0</v>
      </c>
      <c r="BR21" s="56"/>
      <c r="BS21" s="57"/>
      <c r="BT21" s="58">
        <v>0</v>
      </c>
      <c r="BU21" s="58">
        <v>0</v>
      </c>
      <c r="BV21" s="56"/>
      <c r="BW21" s="59"/>
      <c r="BX21" s="54">
        <v>0</v>
      </c>
      <c r="BY21" s="54">
        <v>0</v>
      </c>
      <c r="BZ21" s="56"/>
      <c r="CA21" s="57"/>
      <c r="CB21" s="58">
        <v>414.14999999999992</v>
      </c>
      <c r="CC21" s="58">
        <v>0</v>
      </c>
      <c r="CD21" s="56"/>
      <c r="CE21" s="59"/>
      <c r="CF21" s="54">
        <v>178.05</v>
      </c>
      <c r="CG21" s="54">
        <v>0</v>
      </c>
      <c r="CH21" s="56"/>
      <c r="CI21" s="57"/>
      <c r="CJ21" s="58"/>
      <c r="CK21" s="55"/>
      <c r="CL21" s="55"/>
      <c r="CM21" s="65"/>
      <c r="CN21" s="66">
        <v>32817.040000000001</v>
      </c>
      <c r="CO21" s="67">
        <v>28671.65</v>
      </c>
      <c r="CP21" s="61"/>
      <c r="CQ21" s="68"/>
      <c r="CR21" s="58">
        <v>4865.6000000000004</v>
      </c>
      <c r="CS21" s="58">
        <v>3629.77</v>
      </c>
      <c r="CT21" s="61"/>
      <c r="CU21" s="353"/>
      <c r="CV21" s="359">
        <v>2780</v>
      </c>
      <c r="CW21" s="61">
        <v>2450.3999999999996</v>
      </c>
      <c r="CX21" s="61"/>
      <c r="CY21" s="68"/>
      <c r="CZ21" s="291">
        <v>0</v>
      </c>
      <c r="DA21" s="61">
        <v>0</v>
      </c>
      <c r="DB21" s="61">
        <f t="shared" si="47"/>
        <v>0</v>
      </c>
      <c r="DC21" s="69"/>
      <c r="DD21" s="55">
        <v>7573.31</v>
      </c>
      <c r="DE21" s="55">
        <v>15443.4</v>
      </c>
      <c r="DF21" s="61"/>
      <c r="DG21" s="70"/>
      <c r="DH21" s="55">
        <v>0</v>
      </c>
      <c r="DI21" s="55">
        <v>0</v>
      </c>
      <c r="DJ21" s="61"/>
      <c r="DK21" s="70"/>
      <c r="DL21" s="55">
        <v>0</v>
      </c>
      <c r="DM21" s="55">
        <v>0</v>
      </c>
      <c r="DN21" s="61"/>
      <c r="DO21" s="70"/>
      <c r="DP21" s="71">
        <v>52147.85</v>
      </c>
      <c r="DQ21" s="71">
        <v>51609.78</v>
      </c>
      <c r="DR21" s="61"/>
      <c r="DS21" s="69"/>
      <c r="DT21" s="80"/>
      <c r="DU21" s="55">
        <v>0</v>
      </c>
      <c r="DV21" s="55">
        <v>0</v>
      </c>
      <c r="DW21" s="61"/>
      <c r="DX21" s="72"/>
      <c r="DY21" s="56"/>
      <c r="DZ21" s="363">
        <v>13629.480000000003</v>
      </c>
      <c r="EA21" s="363">
        <v>3029.75</v>
      </c>
      <c r="EB21" s="362">
        <f t="shared" si="59"/>
        <v>10599.730000000003</v>
      </c>
      <c r="EC21" s="365">
        <f t="shared" si="60"/>
        <v>0.22229388061760239</v>
      </c>
      <c r="ED21" s="54">
        <v>7695.9699999999993</v>
      </c>
      <c r="EE21" s="294">
        <v>4471.3499999999995</v>
      </c>
      <c r="EF21" s="291">
        <f t="shared" si="61"/>
        <v>161611.99000000002</v>
      </c>
      <c r="EG21" s="291">
        <f t="shared" si="62"/>
        <v>130047.82</v>
      </c>
      <c r="EH21" s="61">
        <f t="shared" si="63"/>
        <v>31564.170000000013</v>
      </c>
      <c r="EI21" s="70">
        <f t="shared" si="70"/>
        <v>0.80469165685046007</v>
      </c>
      <c r="EJ21" s="80"/>
      <c r="EK21" s="298">
        <v>710</v>
      </c>
      <c r="EL21" s="300">
        <f t="shared" ref="EL21" si="71">F21+EF21-EG21+EK21</f>
        <v>32274.170000000013</v>
      </c>
      <c r="EM21" s="65">
        <f t="shared" ref="EM21" si="72">G21+BD21-BE21+BH21-BI21+BL21-BM21+BP21-BQ21+BT21-BU21+BX21-BY21+CB21-CC21+CF21-CG21</f>
        <v>20052.009999999998</v>
      </c>
      <c r="EN21" s="374"/>
      <c r="EO21" s="373"/>
      <c r="EP21" s="74"/>
      <c r="EQ21" s="75"/>
      <c r="ER21" s="76"/>
      <c r="ET21" s="74">
        <v>14690.86</v>
      </c>
      <c r="EU21" s="74">
        <v>29229.24</v>
      </c>
      <c r="EV21" s="75">
        <f t="shared" ref="EV21" si="73">EU21-ET21</f>
        <v>14538.380000000001</v>
      </c>
      <c r="EW21" s="377">
        <f t="shared" ref="EW21" si="74">EV21/ET21</f>
        <v>0.98962075739609534</v>
      </c>
      <c r="EX21" s="379">
        <f t="shared" si="68"/>
        <v>153916.02000000002</v>
      </c>
      <c r="EY21" s="379">
        <f t="shared" si="69"/>
        <v>125576.47</v>
      </c>
      <c r="FB21" s="381"/>
      <c r="FC21" s="381"/>
    </row>
    <row r="22" spans="1:159" s="2" customFormat="1" ht="15.75" customHeight="1" x14ac:dyDescent="0.25">
      <c r="A22" s="1" t="s">
        <v>753</v>
      </c>
      <c r="B22" s="77">
        <v>2</v>
      </c>
      <c r="C22" s="78">
        <v>3</v>
      </c>
      <c r="D22" s="52" t="s">
        <v>217</v>
      </c>
      <c r="E22" s="219">
        <v>932</v>
      </c>
      <c r="F22" s="53">
        <v>-54248.869999999995</v>
      </c>
      <c r="G22" s="343">
        <v>-27125.9</v>
      </c>
      <c r="H22" s="54">
        <v>2199.19</v>
      </c>
      <c r="I22" s="55">
        <v>1627.37</v>
      </c>
      <c r="J22" s="56">
        <f t="shared" si="2"/>
        <v>571.82000000000016</v>
      </c>
      <c r="K22" s="57">
        <f t="shared" si="3"/>
        <v>0.73998608578613023</v>
      </c>
      <c r="L22" s="58">
        <v>1702.9600000000003</v>
      </c>
      <c r="M22" s="58">
        <v>1236.29</v>
      </c>
      <c r="N22" s="56">
        <f t="shared" si="4"/>
        <v>466.6700000000003</v>
      </c>
      <c r="O22" s="59">
        <f t="shared" si="5"/>
        <v>0.725965377930192</v>
      </c>
      <c r="P22" s="54">
        <v>2696.88</v>
      </c>
      <c r="Q22" s="54">
        <v>2335.5500000000002</v>
      </c>
      <c r="R22" s="56">
        <f t="shared" si="6"/>
        <v>361.32999999999993</v>
      </c>
      <c r="S22" s="57">
        <f t="shared" si="7"/>
        <v>0.86601925187624218</v>
      </c>
      <c r="T22" s="54">
        <v>527.1099999999999</v>
      </c>
      <c r="U22" s="54">
        <v>465.54</v>
      </c>
      <c r="V22" s="56">
        <f t="shared" si="8"/>
        <v>61.569999999999879</v>
      </c>
      <c r="W22" s="57">
        <f t="shared" si="9"/>
        <v>0.883193261368595</v>
      </c>
      <c r="X22" s="58">
        <v>0</v>
      </c>
      <c r="Y22" s="58">
        <v>0</v>
      </c>
      <c r="Z22" s="56">
        <f t="shared" si="10"/>
        <v>0</v>
      </c>
      <c r="AA22" s="59"/>
      <c r="AB22" s="54">
        <v>3266.1</v>
      </c>
      <c r="AC22" s="54">
        <v>3126.41</v>
      </c>
      <c r="AD22" s="56">
        <f t="shared" si="12"/>
        <v>139.69000000000005</v>
      </c>
      <c r="AE22" s="57">
        <f t="shared" si="13"/>
        <v>0.9572303358745905</v>
      </c>
      <c r="AF22" s="58">
        <v>363.11999999999995</v>
      </c>
      <c r="AG22" s="58">
        <v>0</v>
      </c>
      <c r="AH22" s="56">
        <f t="shared" si="14"/>
        <v>363.11999999999995</v>
      </c>
      <c r="AI22" s="60">
        <f t="shared" si="15"/>
        <v>0</v>
      </c>
      <c r="AJ22" s="54">
        <v>4161.8899999999994</v>
      </c>
      <c r="AK22" s="54">
        <v>6735.8300000000008</v>
      </c>
      <c r="AL22" s="56">
        <f t="shared" si="16"/>
        <v>-2573.9400000000014</v>
      </c>
      <c r="AM22" s="57">
        <f t="shared" si="17"/>
        <v>1.6184545963492551</v>
      </c>
      <c r="AN22" s="58">
        <v>0</v>
      </c>
      <c r="AO22" s="58">
        <v>0</v>
      </c>
      <c r="AP22" s="61">
        <f t="shared" si="18"/>
        <v>0</v>
      </c>
      <c r="AQ22" s="59"/>
      <c r="AR22" s="54">
        <v>0</v>
      </c>
      <c r="AS22" s="54">
        <v>0</v>
      </c>
      <c r="AT22" s="61">
        <f t="shared" si="20"/>
        <v>0</v>
      </c>
      <c r="AU22" s="62"/>
      <c r="AV22" s="58">
        <v>1022.8100000000001</v>
      </c>
      <c r="AW22" s="58">
        <v>1351.12</v>
      </c>
      <c r="AX22" s="61">
        <f t="shared" si="22"/>
        <v>-328.30999999999983</v>
      </c>
      <c r="AY22" s="59">
        <f t="shared" si="23"/>
        <v>1.3209882578386991</v>
      </c>
      <c r="AZ22" s="63">
        <v>0</v>
      </c>
      <c r="BA22" s="56">
        <v>0</v>
      </c>
      <c r="BB22" s="56">
        <f t="shared" si="24"/>
        <v>0</v>
      </c>
      <c r="BC22" s="64"/>
      <c r="BD22" s="54">
        <v>12715.629999999997</v>
      </c>
      <c r="BE22" s="58">
        <v>902.92</v>
      </c>
      <c r="BF22" s="61">
        <f t="shared" si="25"/>
        <v>11812.709999999997</v>
      </c>
      <c r="BG22" s="57">
        <f t="shared" si="26"/>
        <v>7.1008672004454376E-2</v>
      </c>
      <c r="BH22" s="54">
        <v>1375.86</v>
      </c>
      <c r="BI22" s="54">
        <v>781.52</v>
      </c>
      <c r="BJ22" s="56">
        <f t="shared" si="27"/>
        <v>594.33999999999992</v>
      </c>
      <c r="BK22" s="57">
        <f t="shared" si="28"/>
        <v>0.56802290930763311</v>
      </c>
      <c r="BL22" s="58">
        <v>2665.4800000000005</v>
      </c>
      <c r="BM22" s="58">
        <v>9258.98</v>
      </c>
      <c r="BN22" s="56">
        <f t="shared" si="29"/>
        <v>-6593.4999999999991</v>
      </c>
      <c r="BO22" s="59">
        <f t="shared" si="30"/>
        <v>3.4736632801596703</v>
      </c>
      <c r="BP22" s="54">
        <v>369.04</v>
      </c>
      <c r="BQ22" s="54">
        <v>0</v>
      </c>
      <c r="BR22" s="56">
        <f t="shared" si="31"/>
        <v>369.04</v>
      </c>
      <c r="BS22" s="57">
        <f t="shared" si="32"/>
        <v>0</v>
      </c>
      <c r="BT22" s="58">
        <v>756.76999999999975</v>
      </c>
      <c r="BU22" s="58">
        <v>0</v>
      </c>
      <c r="BV22" s="56">
        <f t="shared" si="33"/>
        <v>756.76999999999975</v>
      </c>
      <c r="BW22" s="59">
        <f t="shared" si="34"/>
        <v>0</v>
      </c>
      <c r="BX22" s="54">
        <v>0</v>
      </c>
      <c r="BY22" s="54">
        <v>0</v>
      </c>
      <c r="BZ22" s="56">
        <f t="shared" si="35"/>
        <v>0</v>
      </c>
      <c r="CA22" s="57"/>
      <c r="CB22" s="58">
        <v>737.82999999999993</v>
      </c>
      <c r="CC22" s="58">
        <v>0</v>
      </c>
      <c r="CD22" s="56">
        <f t="shared" si="37"/>
        <v>737.82999999999993</v>
      </c>
      <c r="CE22" s="59">
        <f t="shared" si="38"/>
        <v>0</v>
      </c>
      <c r="CF22" s="54">
        <v>178.49999999999994</v>
      </c>
      <c r="CG22" s="54">
        <v>0</v>
      </c>
      <c r="CH22" s="56">
        <f t="shared" si="39"/>
        <v>178.49999999999994</v>
      </c>
      <c r="CI22" s="57">
        <f t="shared" si="40"/>
        <v>0</v>
      </c>
      <c r="CJ22" s="58">
        <v>0</v>
      </c>
      <c r="CK22" s="55">
        <v>0</v>
      </c>
      <c r="CL22" s="55">
        <v>0</v>
      </c>
      <c r="CM22" s="65"/>
      <c r="CN22" s="66">
        <v>16785.080000000002</v>
      </c>
      <c r="CO22" s="67">
        <v>23055.91</v>
      </c>
      <c r="CP22" s="61">
        <f t="shared" si="41"/>
        <v>-6270.8299999999981</v>
      </c>
      <c r="CQ22" s="68">
        <f t="shared" si="42"/>
        <v>1.3735954788419238</v>
      </c>
      <c r="CR22" s="58">
        <v>5466.72</v>
      </c>
      <c r="CS22" s="58">
        <v>5633.7799999999988</v>
      </c>
      <c r="CT22" s="61">
        <f t="shared" si="43"/>
        <v>-167.05999999999858</v>
      </c>
      <c r="CU22" s="353">
        <f t="shared" si="44"/>
        <v>1.0305594579565074</v>
      </c>
      <c r="CV22" s="359">
        <v>2718.1000000000004</v>
      </c>
      <c r="CW22" s="61">
        <v>2683.95</v>
      </c>
      <c r="CX22" s="61">
        <f t="shared" ref="CX22:CX85" si="75">CV22-CW22</f>
        <v>34.150000000000546</v>
      </c>
      <c r="CY22" s="68">
        <f t="shared" ref="CY22:CY26" si="76">CW22/CV22</f>
        <v>0.98743607667120392</v>
      </c>
      <c r="CZ22" s="291">
        <v>270.77999999999997</v>
      </c>
      <c r="DA22" s="61">
        <v>0</v>
      </c>
      <c r="DB22" s="61">
        <f t="shared" si="47"/>
        <v>270.77999999999997</v>
      </c>
      <c r="DC22" s="69">
        <f t="shared" si="48"/>
        <v>0</v>
      </c>
      <c r="DD22" s="55">
        <v>5490.7799999999988</v>
      </c>
      <c r="DE22" s="55">
        <v>6174.1399999999994</v>
      </c>
      <c r="DF22" s="61">
        <f t="shared" si="49"/>
        <v>-683.36000000000058</v>
      </c>
      <c r="DG22" s="70">
        <f t="shared" si="50"/>
        <v>1.1244559060825603</v>
      </c>
      <c r="DH22" s="55">
        <v>1491.1899999999998</v>
      </c>
      <c r="DI22" s="55">
        <v>1318.41</v>
      </c>
      <c r="DJ22" s="61">
        <f t="shared" si="51"/>
        <v>172.77999999999975</v>
      </c>
      <c r="DK22" s="70">
        <f t="shared" si="52"/>
        <v>0.88413280668459437</v>
      </c>
      <c r="DL22" s="55">
        <v>223.96</v>
      </c>
      <c r="DM22" s="55">
        <v>0</v>
      </c>
      <c r="DN22" s="61">
        <f t="shared" si="53"/>
        <v>223.96</v>
      </c>
      <c r="DO22" s="70">
        <f t="shared" si="54"/>
        <v>0</v>
      </c>
      <c r="DP22" s="71">
        <v>4724.03</v>
      </c>
      <c r="DQ22" s="71">
        <v>5049.51</v>
      </c>
      <c r="DR22" s="61">
        <f t="shared" si="55"/>
        <v>-325.48000000000047</v>
      </c>
      <c r="DS22" s="69">
        <f t="shared" si="56"/>
        <v>1.0688988003886513</v>
      </c>
      <c r="DT22" s="80">
        <v>1229.3599999999997</v>
      </c>
      <c r="DU22" s="55">
        <v>0</v>
      </c>
      <c r="DV22" s="55">
        <v>0</v>
      </c>
      <c r="DW22" s="61">
        <f t="shared" si="57"/>
        <v>0</v>
      </c>
      <c r="DX22" s="72"/>
      <c r="DY22" s="56" t="e">
        <v>#REF!</v>
      </c>
      <c r="DZ22" s="363">
        <v>993.02</v>
      </c>
      <c r="EA22" s="363">
        <v>709.29</v>
      </c>
      <c r="EB22" s="362">
        <f t="shared" si="59"/>
        <v>283.73</v>
      </c>
      <c r="EC22" s="365">
        <f t="shared" si="60"/>
        <v>0.7142756439950857</v>
      </c>
      <c r="ED22" s="54">
        <v>2549.81</v>
      </c>
      <c r="EE22" s="294">
        <v>2429.2199999999998</v>
      </c>
      <c r="EF22" s="291">
        <f t="shared" si="61"/>
        <v>75452.640000000014</v>
      </c>
      <c r="EG22" s="291">
        <f t="shared" si="62"/>
        <v>74875.739999999991</v>
      </c>
      <c r="EH22" s="61">
        <f t="shared" si="63"/>
        <v>576.90000000002328</v>
      </c>
      <c r="EI22" s="70">
        <f t="shared" si="70"/>
        <v>0.99235414426851043</v>
      </c>
      <c r="EJ22" s="80"/>
      <c r="EK22" s="298">
        <v>830</v>
      </c>
      <c r="EL22" s="300">
        <f t="shared" ref="EL22:EL85" si="77">F22+EF22-EG22+EK22</f>
        <v>-52841.969999999972</v>
      </c>
      <c r="EM22" s="65">
        <f t="shared" ref="EM22:EM85" si="78">G22+BD22-BE22+BH22-BI22+BL22-BM22+BP22-BQ22+BT22-BU22+BX22-BY22+CB22-CC22+CF22-CG22</f>
        <v>-19270.21</v>
      </c>
      <c r="EN22" s="374" t="s">
        <v>666</v>
      </c>
      <c r="EO22" s="373">
        <v>4417.05</v>
      </c>
      <c r="EP22" s="74">
        <v>4091.64</v>
      </c>
      <c r="EQ22" s="76">
        <v>0</v>
      </c>
      <c r="ER22" s="76">
        <v>0</v>
      </c>
      <c r="ET22" s="74">
        <v>7831.41</v>
      </c>
      <c r="EU22" s="74">
        <v>8421.5400000000009</v>
      </c>
      <c r="EV22" s="75">
        <f t="shared" si="66"/>
        <v>590.13000000000102</v>
      </c>
      <c r="EW22" s="377">
        <f t="shared" si="67"/>
        <v>7.5354246553302792E-2</v>
      </c>
      <c r="EX22" s="379">
        <f t="shared" si="68"/>
        <v>72902.830000000016</v>
      </c>
      <c r="EY22" s="379">
        <f t="shared" si="69"/>
        <v>72446.51999999999</v>
      </c>
      <c r="FB22" s="381"/>
      <c r="FC22" s="381"/>
    </row>
    <row r="23" spans="1:159" s="2" customFormat="1" ht="15.75" customHeight="1" x14ac:dyDescent="0.25">
      <c r="A23" s="1" t="s">
        <v>9</v>
      </c>
      <c r="B23" s="77">
        <v>2</v>
      </c>
      <c r="C23" s="78">
        <v>1</v>
      </c>
      <c r="D23" s="52" t="s">
        <v>218</v>
      </c>
      <c r="E23" s="219">
        <v>870.91</v>
      </c>
      <c r="F23" s="53">
        <v>12914.140000000001</v>
      </c>
      <c r="G23" s="343">
        <v>12916.889999999989</v>
      </c>
      <c r="H23" s="54">
        <v>2870.55</v>
      </c>
      <c r="I23" s="55">
        <v>511.43000000000012</v>
      </c>
      <c r="J23" s="56">
        <f t="shared" si="2"/>
        <v>2359.12</v>
      </c>
      <c r="K23" s="57">
        <f t="shared" si="3"/>
        <v>0.17816446325617044</v>
      </c>
      <c r="L23" s="58">
        <v>2275.41</v>
      </c>
      <c r="M23" s="58">
        <v>326.42</v>
      </c>
      <c r="N23" s="56">
        <f t="shared" si="4"/>
        <v>1948.9899999999998</v>
      </c>
      <c r="O23" s="59">
        <f t="shared" si="5"/>
        <v>0.14345546516891464</v>
      </c>
      <c r="P23" s="54">
        <v>2271.7399999999998</v>
      </c>
      <c r="Q23" s="54">
        <v>1997.9900000000002</v>
      </c>
      <c r="R23" s="56">
        <f t="shared" si="6"/>
        <v>273.74999999999955</v>
      </c>
      <c r="S23" s="57">
        <f t="shared" si="7"/>
        <v>0.87949765378080258</v>
      </c>
      <c r="T23" s="54">
        <v>0</v>
      </c>
      <c r="U23" s="54">
        <v>0</v>
      </c>
      <c r="V23" s="56">
        <f t="shared" si="8"/>
        <v>0</v>
      </c>
      <c r="W23" s="57"/>
      <c r="X23" s="58">
        <v>0</v>
      </c>
      <c r="Y23" s="58">
        <v>0</v>
      </c>
      <c r="Z23" s="56">
        <f t="shared" si="10"/>
        <v>0</v>
      </c>
      <c r="AA23" s="59"/>
      <c r="AB23" s="54">
        <v>932.53999999999985</v>
      </c>
      <c r="AC23" s="54">
        <v>773.87</v>
      </c>
      <c r="AD23" s="56">
        <f t="shared" si="12"/>
        <v>158.66999999999985</v>
      </c>
      <c r="AE23" s="57">
        <f t="shared" si="13"/>
        <v>0.82985180260364177</v>
      </c>
      <c r="AF23" s="58">
        <v>339.30999999999995</v>
      </c>
      <c r="AG23" s="58">
        <v>0</v>
      </c>
      <c r="AH23" s="56">
        <f t="shared" si="14"/>
        <v>339.30999999999995</v>
      </c>
      <c r="AI23" s="60"/>
      <c r="AJ23" s="54">
        <v>3818.0999999999995</v>
      </c>
      <c r="AK23" s="54">
        <v>1956.1999999999998</v>
      </c>
      <c r="AL23" s="56">
        <f t="shared" si="16"/>
        <v>1861.8999999999996</v>
      </c>
      <c r="AM23" s="57">
        <f t="shared" si="17"/>
        <v>0.51234907414682695</v>
      </c>
      <c r="AN23" s="58">
        <v>0</v>
      </c>
      <c r="AO23" s="58">
        <v>0</v>
      </c>
      <c r="AP23" s="61">
        <f t="shared" si="18"/>
        <v>0</v>
      </c>
      <c r="AQ23" s="59"/>
      <c r="AR23" s="54">
        <v>0</v>
      </c>
      <c r="AS23" s="54">
        <v>0</v>
      </c>
      <c r="AT23" s="61">
        <f t="shared" si="20"/>
        <v>0</v>
      </c>
      <c r="AU23" s="62"/>
      <c r="AV23" s="58">
        <v>188.67999999999998</v>
      </c>
      <c r="AW23" s="58">
        <v>254.88</v>
      </c>
      <c r="AX23" s="61">
        <f t="shared" si="22"/>
        <v>-66.200000000000017</v>
      </c>
      <c r="AY23" s="59">
        <f t="shared" si="23"/>
        <v>1.3508585965656139</v>
      </c>
      <c r="AZ23" s="63">
        <v>0</v>
      </c>
      <c r="BA23" s="56">
        <v>0</v>
      </c>
      <c r="BB23" s="56">
        <f t="shared" si="24"/>
        <v>0</v>
      </c>
      <c r="BC23" s="64"/>
      <c r="BD23" s="54">
        <v>9243.880000000001</v>
      </c>
      <c r="BE23" s="58">
        <v>15093.59</v>
      </c>
      <c r="BF23" s="61">
        <f t="shared" si="25"/>
        <v>-5849.7099999999991</v>
      </c>
      <c r="BG23" s="57">
        <f t="shared" si="26"/>
        <v>1.6328197683223926</v>
      </c>
      <c r="BH23" s="54">
        <v>2351.3500000000004</v>
      </c>
      <c r="BI23" s="54">
        <v>0</v>
      </c>
      <c r="BJ23" s="56">
        <f t="shared" si="27"/>
        <v>2351.3500000000004</v>
      </c>
      <c r="BK23" s="57">
        <f t="shared" si="28"/>
        <v>0</v>
      </c>
      <c r="BL23" s="58">
        <v>3754.6299999999997</v>
      </c>
      <c r="BM23" s="58">
        <v>0</v>
      </c>
      <c r="BN23" s="56">
        <f t="shared" si="29"/>
        <v>3754.6299999999997</v>
      </c>
      <c r="BO23" s="59">
        <f t="shared" si="30"/>
        <v>0</v>
      </c>
      <c r="BP23" s="54">
        <v>318.92</v>
      </c>
      <c r="BQ23" s="54">
        <v>0</v>
      </c>
      <c r="BR23" s="56">
        <f t="shared" si="31"/>
        <v>318.92</v>
      </c>
      <c r="BS23" s="57">
        <f t="shared" si="32"/>
        <v>0</v>
      </c>
      <c r="BT23" s="58">
        <v>0</v>
      </c>
      <c r="BU23" s="58">
        <v>0</v>
      </c>
      <c r="BV23" s="56">
        <f t="shared" si="33"/>
        <v>0</v>
      </c>
      <c r="BW23" s="59"/>
      <c r="BX23" s="54">
        <v>0</v>
      </c>
      <c r="BY23" s="54">
        <v>0</v>
      </c>
      <c r="BZ23" s="56">
        <f t="shared" si="35"/>
        <v>0</v>
      </c>
      <c r="CA23" s="57"/>
      <c r="CB23" s="58">
        <v>121.13000000000001</v>
      </c>
      <c r="CC23" s="58">
        <v>0</v>
      </c>
      <c r="CD23" s="56">
        <f t="shared" si="37"/>
        <v>121.13000000000001</v>
      </c>
      <c r="CE23" s="59">
        <f t="shared" si="38"/>
        <v>0</v>
      </c>
      <c r="CF23" s="54">
        <v>142.49000000000004</v>
      </c>
      <c r="CG23" s="54">
        <v>0</v>
      </c>
      <c r="CH23" s="56">
        <f t="shared" si="39"/>
        <v>142.49000000000004</v>
      </c>
      <c r="CI23" s="57">
        <f t="shared" si="40"/>
        <v>0</v>
      </c>
      <c r="CJ23" s="58">
        <v>0</v>
      </c>
      <c r="CK23" s="55">
        <v>0</v>
      </c>
      <c r="CL23" s="55">
        <v>0</v>
      </c>
      <c r="CM23" s="65"/>
      <c r="CN23" s="66">
        <v>19032.910000000003</v>
      </c>
      <c r="CO23" s="67">
        <v>25650.57</v>
      </c>
      <c r="CP23" s="61">
        <f t="shared" si="41"/>
        <v>-6617.6599999999962</v>
      </c>
      <c r="CQ23" s="68">
        <f t="shared" si="42"/>
        <v>1.3476956492727594</v>
      </c>
      <c r="CR23" s="58">
        <v>3060</v>
      </c>
      <c r="CS23" s="58">
        <v>3358.8999999999996</v>
      </c>
      <c r="CT23" s="61">
        <f t="shared" si="43"/>
        <v>-298.89999999999964</v>
      </c>
      <c r="CU23" s="353">
        <f t="shared" si="44"/>
        <v>1.0976797385620913</v>
      </c>
      <c r="CV23" s="359">
        <v>1688.08</v>
      </c>
      <c r="CW23" s="61">
        <v>1683</v>
      </c>
      <c r="CX23" s="61">
        <f t="shared" si="75"/>
        <v>5.0799999999999272</v>
      </c>
      <c r="CY23" s="68">
        <f t="shared" si="76"/>
        <v>0.99699066394957592</v>
      </c>
      <c r="CZ23" s="291">
        <v>38.25</v>
      </c>
      <c r="DA23" s="61">
        <v>0</v>
      </c>
      <c r="DB23" s="61">
        <f t="shared" si="47"/>
        <v>38.25</v>
      </c>
      <c r="DC23" s="69">
        <f t="shared" si="48"/>
        <v>0</v>
      </c>
      <c r="DD23" s="55">
        <v>4309.0599999999995</v>
      </c>
      <c r="DE23" s="55">
        <v>6931.8799999999992</v>
      </c>
      <c r="DF23" s="61">
        <f t="shared" si="49"/>
        <v>-2622.8199999999997</v>
      </c>
      <c r="DG23" s="70">
        <f t="shared" si="50"/>
        <v>1.6086756740449193</v>
      </c>
      <c r="DH23" s="55">
        <v>0</v>
      </c>
      <c r="DI23" s="55">
        <v>0</v>
      </c>
      <c r="DJ23" s="61">
        <f t="shared" si="51"/>
        <v>0</v>
      </c>
      <c r="DK23" s="70"/>
      <c r="DL23" s="55">
        <v>0</v>
      </c>
      <c r="DM23" s="55">
        <v>0</v>
      </c>
      <c r="DN23" s="61">
        <f t="shared" si="53"/>
        <v>0</v>
      </c>
      <c r="DO23" s="70"/>
      <c r="DP23" s="71">
        <v>11109.119999999999</v>
      </c>
      <c r="DQ23" s="71">
        <v>3731.63</v>
      </c>
      <c r="DR23" s="61">
        <f t="shared" si="55"/>
        <v>7377.4899999999989</v>
      </c>
      <c r="DS23" s="69">
        <f t="shared" si="56"/>
        <v>0.33590689451549721</v>
      </c>
      <c r="DT23" s="80">
        <v>1275.5999999999976</v>
      </c>
      <c r="DU23" s="55">
        <v>0</v>
      </c>
      <c r="DV23" s="55">
        <v>0</v>
      </c>
      <c r="DW23" s="61">
        <f t="shared" si="57"/>
        <v>0</v>
      </c>
      <c r="DX23" s="72"/>
      <c r="DY23" s="56" t="e">
        <v>#REF!</v>
      </c>
      <c r="DZ23" s="363">
        <v>1261.81</v>
      </c>
      <c r="EA23" s="363">
        <v>886.8</v>
      </c>
      <c r="EB23" s="362">
        <f t="shared" si="59"/>
        <v>375.01</v>
      </c>
      <c r="EC23" s="365">
        <f t="shared" si="60"/>
        <v>0.70279994610916063</v>
      </c>
      <c r="ED23" s="54">
        <v>2418.27</v>
      </c>
      <c r="EE23" s="294">
        <v>2328.73</v>
      </c>
      <c r="EF23" s="291">
        <f t="shared" si="61"/>
        <v>71546.23</v>
      </c>
      <c r="EG23" s="291">
        <f t="shared" si="62"/>
        <v>65485.889999999992</v>
      </c>
      <c r="EH23" s="61">
        <f t="shared" si="63"/>
        <v>6060.3400000000038</v>
      </c>
      <c r="EI23" s="70">
        <f t="shared" si="70"/>
        <v>0.91529476815200461</v>
      </c>
      <c r="EJ23" s="80"/>
      <c r="EK23" s="298">
        <v>0</v>
      </c>
      <c r="EL23" s="300">
        <f t="shared" si="77"/>
        <v>18974.480000000003</v>
      </c>
      <c r="EM23" s="65">
        <f t="shared" si="78"/>
        <v>13755.699999999988</v>
      </c>
      <c r="EN23" s="374" t="s">
        <v>666</v>
      </c>
      <c r="EO23" s="373">
        <v>4302.21</v>
      </c>
      <c r="EP23" s="74">
        <v>6995.4</v>
      </c>
      <c r="EQ23" s="75">
        <f t="shared" si="64"/>
        <v>2693.1899999999996</v>
      </c>
      <c r="ER23" s="76">
        <f t="shared" si="65"/>
        <v>0.62600152014894661</v>
      </c>
      <c r="ET23" s="74">
        <v>7428.86</v>
      </c>
      <c r="EU23" s="74">
        <v>24105.42</v>
      </c>
      <c r="EV23" s="75">
        <f t="shared" si="66"/>
        <v>16676.559999999998</v>
      </c>
      <c r="EW23" s="377">
        <f t="shared" si="67"/>
        <v>2.2448343352815909</v>
      </c>
      <c r="EX23" s="379">
        <f t="shared" si="68"/>
        <v>69127.959999999992</v>
      </c>
      <c r="EY23" s="379">
        <f t="shared" si="69"/>
        <v>63157.159999999989</v>
      </c>
      <c r="FB23" s="381"/>
      <c r="FC23" s="381"/>
    </row>
    <row r="24" spans="1:159" s="2" customFormat="1" ht="15.75" customHeight="1" x14ac:dyDescent="0.25">
      <c r="A24" s="1" t="s">
        <v>10</v>
      </c>
      <c r="B24" s="77">
        <v>2</v>
      </c>
      <c r="C24" s="78">
        <v>2</v>
      </c>
      <c r="D24" s="52" t="s">
        <v>219</v>
      </c>
      <c r="E24" s="219">
        <v>625.80000000000007</v>
      </c>
      <c r="F24" s="53">
        <v>-23344.33</v>
      </c>
      <c r="G24" s="343">
        <v>-9879.989999999998</v>
      </c>
      <c r="H24" s="54">
        <v>1706.8399999999997</v>
      </c>
      <c r="I24" s="55">
        <v>456.29999999999995</v>
      </c>
      <c r="J24" s="56">
        <f t="shared" si="2"/>
        <v>1250.5399999999997</v>
      </c>
      <c r="K24" s="57">
        <f t="shared" si="3"/>
        <v>0.26733612992430461</v>
      </c>
      <c r="L24" s="58">
        <v>1474.7700000000004</v>
      </c>
      <c r="M24" s="58">
        <v>320.63000000000005</v>
      </c>
      <c r="N24" s="56">
        <f t="shared" si="4"/>
        <v>1154.1400000000003</v>
      </c>
      <c r="O24" s="59">
        <f t="shared" si="5"/>
        <v>0.21741017243366759</v>
      </c>
      <c r="P24" s="54">
        <v>1382.2900000000002</v>
      </c>
      <c r="Q24" s="54">
        <v>1202.4499999999998</v>
      </c>
      <c r="R24" s="56">
        <f t="shared" si="6"/>
        <v>179.84000000000037</v>
      </c>
      <c r="S24" s="57">
        <f t="shared" si="7"/>
        <v>0.86989705488717972</v>
      </c>
      <c r="T24" s="54">
        <v>0</v>
      </c>
      <c r="U24" s="54">
        <v>0</v>
      </c>
      <c r="V24" s="56">
        <f t="shared" si="8"/>
        <v>0</v>
      </c>
      <c r="W24" s="57"/>
      <c r="X24" s="58">
        <v>0</v>
      </c>
      <c r="Y24" s="58">
        <v>0</v>
      </c>
      <c r="Z24" s="56">
        <f t="shared" si="10"/>
        <v>0</v>
      </c>
      <c r="AA24" s="59"/>
      <c r="AB24" s="54">
        <v>1735.1899999999998</v>
      </c>
      <c r="AC24" s="54">
        <v>1303.6899999999998</v>
      </c>
      <c r="AD24" s="56">
        <f t="shared" si="12"/>
        <v>431.5</v>
      </c>
      <c r="AE24" s="57">
        <f t="shared" si="13"/>
        <v>0.75132406249459716</v>
      </c>
      <c r="AF24" s="58">
        <v>243.80999999999997</v>
      </c>
      <c r="AG24" s="58">
        <v>0</v>
      </c>
      <c r="AH24" s="56">
        <f t="shared" si="14"/>
        <v>243.80999999999997</v>
      </c>
      <c r="AI24" s="60">
        <f t="shared" si="15"/>
        <v>0</v>
      </c>
      <c r="AJ24" s="54">
        <v>2743.57</v>
      </c>
      <c r="AK24" s="54">
        <v>1405.6699999999998</v>
      </c>
      <c r="AL24" s="56">
        <f t="shared" si="16"/>
        <v>1337.9000000000003</v>
      </c>
      <c r="AM24" s="57">
        <f t="shared" si="17"/>
        <v>0.51235069635547836</v>
      </c>
      <c r="AN24" s="58">
        <v>0</v>
      </c>
      <c r="AO24" s="58">
        <v>0</v>
      </c>
      <c r="AP24" s="61">
        <f t="shared" si="18"/>
        <v>0</v>
      </c>
      <c r="AQ24" s="59"/>
      <c r="AR24" s="54">
        <v>0</v>
      </c>
      <c r="AS24" s="54">
        <v>0</v>
      </c>
      <c r="AT24" s="61">
        <f t="shared" si="20"/>
        <v>0</v>
      </c>
      <c r="AU24" s="62"/>
      <c r="AV24" s="58">
        <v>3054.1599999999994</v>
      </c>
      <c r="AW24" s="58">
        <v>3424.87</v>
      </c>
      <c r="AX24" s="61">
        <f t="shared" si="22"/>
        <v>-370.71000000000049</v>
      </c>
      <c r="AY24" s="59">
        <f t="shared" si="23"/>
        <v>1.1213787096943189</v>
      </c>
      <c r="AZ24" s="63">
        <v>0</v>
      </c>
      <c r="BA24" s="56">
        <v>0</v>
      </c>
      <c r="BB24" s="56">
        <f t="shared" si="24"/>
        <v>0</v>
      </c>
      <c r="BC24" s="64"/>
      <c r="BD24" s="54">
        <v>5951.6099999999988</v>
      </c>
      <c r="BE24" s="58">
        <v>1848.52</v>
      </c>
      <c r="BF24" s="61">
        <f t="shared" si="25"/>
        <v>4103.0899999999983</v>
      </c>
      <c r="BG24" s="57">
        <f t="shared" si="26"/>
        <v>0.31059158782245483</v>
      </c>
      <c r="BH24" s="54">
        <v>1169.7299999999998</v>
      </c>
      <c r="BI24" s="54">
        <v>0</v>
      </c>
      <c r="BJ24" s="56">
        <f t="shared" si="27"/>
        <v>1169.7299999999998</v>
      </c>
      <c r="BK24" s="57">
        <f t="shared" si="28"/>
        <v>0</v>
      </c>
      <c r="BL24" s="58">
        <v>2186.44</v>
      </c>
      <c r="BM24" s="58">
        <v>0</v>
      </c>
      <c r="BN24" s="56">
        <f t="shared" si="29"/>
        <v>2186.44</v>
      </c>
      <c r="BO24" s="59">
        <f t="shared" si="30"/>
        <v>0</v>
      </c>
      <c r="BP24" s="54">
        <v>156.12</v>
      </c>
      <c r="BQ24" s="54">
        <v>0</v>
      </c>
      <c r="BR24" s="56">
        <f t="shared" si="31"/>
        <v>156.12</v>
      </c>
      <c r="BS24" s="57">
        <f t="shared" si="32"/>
        <v>0</v>
      </c>
      <c r="BT24" s="58">
        <v>0</v>
      </c>
      <c r="BU24" s="58">
        <v>0</v>
      </c>
      <c r="BV24" s="56">
        <f t="shared" si="33"/>
        <v>0</v>
      </c>
      <c r="BW24" s="59"/>
      <c r="BX24" s="54">
        <v>0</v>
      </c>
      <c r="BY24" s="54">
        <v>0</v>
      </c>
      <c r="BZ24" s="56">
        <f t="shared" si="35"/>
        <v>0</v>
      </c>
      <c r="CA24" s="57"/>
      <c r="CB24" s="58">
        <v>311.54000000000002</v>
      </c>
      <c r="CC24" s="58">
        <v>0</v>
      </c>
      <c r="CD24" s="56">
        <f t="shared" si="37"/>
        <v>311.54000000000002</v>
      </c>
      <c r="CE24" s="59">
        <f t="shared" si="38"/>
        <v>0</v>
      </c>
      <c r="CF24" s="54">
        <v>104.10999999999999</v>
      </c>
      <c r="CG24" s="54">
        <v>0</v>
      </c>
      <c r="CH24" s="56">
        <f t="shared" si="39"/>
        <v>104.10999999999999</v>
      </c>
      <c r="CI24" s="57">
        <f t="shared" si="40"/>
        <v>0</v>
      </c>
      <c r="CJ24" s="58">
        <v>0</v>
      </c>
      <c r="CK24" s="55">
        <v>0</v>
      </c>
      <c r="CL24" s="55">
        <v>0</v>
      </c>
      <c r="CM24" s="65"/>
      <c r="CN24" s="66">
        <v>14275.890000000001</v>
      </c>
      <c r="CO24" s="67">
        <v>18436.27</v>
      </c>
      <c r="CP24" s="61">
        <f t="shared" si="41"/>
        <v>-4160.3799999999992</v>
      </c>
      <c r="CQ24" s="68">
        <f t="shared" si="42"/>
        <v>1.2914270143577737</v>
      </c>
      <c r="CR24" s="58">
        <v>3070.9599999999996</v>
      </c>
      <c r="CS24" s="58">
        <v>3345.6600000000008</v>
      </c>
      <c r="CT24" s="61">
        <f t="shared" si="43"/>
        <v>-274.70000000000118</v>
      </c>
      <c r="CU24" s="353">
        <f t="shared" si="44"/>
        <v>1.0894508557584603</v>
      </c>
      <c r="CV24" s="359">
        <v>1521.4699999999998</v>
      </c>
      <c r="CW24" s="61">
        <v>1666.7399999999998</v>
      </c>
      <c r="CX24" s="61">
        <f t="shared" si="75"/>
        <v>-145.26999999999998</v>
      </c>
      <c r="CY24" s="68">
        <f t="shared" si="76"/>
        <v>1.0954800291823039</v>
      </c>
      <c r="CZ24" s="291">
        <v>38.39</v>
      </c>
      <c r="DA24" s="61">
        <v>0</v>
      </c>
      <c r="DB24" s="61">
        <f t="shared" si="47"/>
        <v>38.39</v>
      </c>
      <c r="DC24" s="69">
        <f t="shared" si="48"/>
        <v>0</v>
      </c>
      <c r="DD24" s="55">
        <v>4589.9900000000007</v>
      </c>
      <c r="DE24" s="55">
        <v>6401.24</v>
      </c>
      <c r="DF24" s="61">
        <f t="shared" si="49"/>
        <v>-1811.2499999999991</v>
      </c>
      <c r="DG24" s="70">
        <f t="shared" si="50"/>
        <v>1.3946087028512042</v>
      </c>
      <c r="DH24" s="55">
        <v>0</v>
      </c>
      <c r="DI24" s="55">
        <v>0</v>
      </c>
      <c r="DJ24" s="61">
        <f t="shared" si="51"/>
        <v>0</v>
      </c>
      <c r="DK24" s="70"/>
      <c r="DL24" s="55">
        <v>0</v>
      </c>
      <c r="DM24" s="55">
        <v>0</v>
      </c>
      <c r="DN24" s="61">
        <f t="shared" si="53"/>
        <v>0</v>
      </c>
      <c r="DO24" s="70"/>
      <c r="DP24" s="71">
        <v>7549.8299999999981</v>
      </c>
      <c r="DQ24" s="71">
        <v>11546.57</v>
      </c>
      <c r="DR24" s="61">
        <f t="shared" si="55"/>
        <v>-3996.7400000000016</v>
      </c>
      <c r="DS24" s="69">
        <f t="shared" si="56"/>
        <v>1.5293814562712011</v>
      </c>
      <c r="DT24" s="80">
        <v>110.97000000000071</v>
      </c>
      <c r="DU24" s="55">
        <v>0</v>
      </c>
      <c r="DV24" s="55">
        <v>0</v>
      </c>
      <c r="DW24" s="61">
        <f t="shared" si="57"/>
        <v>0</v>
      </c>
      <c r="DX24" s="72"/>
      <c r="DY24" s="56" t="e">
        <v>#REF!</v>
      </c>
      <c r="DZ24" s="363">
        <v>845.91</v>
      </c>
      <c r="EA24" s="363">
        <v>593.44999999999993</v>
      </c>
      <c r="EB24" s="362">
        <f t="shared" si="59"/>
        <v>252.46000000000004</v>
      </c>
      <c r="EC24" s="365">
        <f t="shared" si="60"/>
        <v>0.70155217458122021</v>
      </c>
      <c r="ED24" s="54">
        <v>1905.9599999999998</v>
      </c>
      <c r="EE24" s="294">
        <v>1817.03</v>
      </c>
      <c r="EF24" s="291">
        <f t="shared" si="61"/>
        <v>56018.580000000009</v>
      </c>
      <c r="EG24" s="291">
        <f t="shared" si="62"/>
        <v>53769.089999999989</v>
      </c>
      <c r="EH24" s="61">
        <f t="shared" si="63"/>
        <v>2249.4900000000198</v>
      </c>
      <c r="EI24" s="70">
        <f t="shared" si="70"/>
        <v>0.95984385894822721</v>
      </c>
      <c r="EJ24" s="80"/>
      <c r="EK24" s="298">
        <v>0</v>
      </c>
      <c r="EL24" s="300">
        <f t="shared" si="77"/>
        <v>-21094.839999999982</v>
      </c>
      <c r="EM24" s="65">
        <f t="shared" si="78"/>
        <v>-1848.9600000000003</v>
      </c>
      <c r="EN24" s="374" t="s">
        <v>666</v>
      </c>
      <c r="EO24" s="373">
        <v>3238.46</v>
      </c>
      <c r="EP24" s="74">
        <v>10601.96</v>
      </c>
      <c r="EQ24" s="75">
        <f t="shared" si="64"/>
        <v>7363.4999999999991</v>
      </c>
      <c r="ER24" s="76">
        <f t="shared" si="65"/>
        <v>2.2737659257795371</v>
      </c>
      <c r="ET24" s="74">
        <v>5956.23</v>
      </c>
      <c r="EU24" s="74">
        <v>13292.14</v>
      </c>
      <c r="EV24" s="75">
        <f t="shared" si="66"/>
        <v>7335.91</v>
      </c>
      <c r="EW24" s="377">
        <f t="shared" si="67"/>
        <v>1.2316364546029956</v>
      </c>
      <c r="EX24" s="379">
        <f t="shared" si="68"/>
        <v>54112.62000000001</v>
      </c>
      <c r="EY24" s="379">
        <f t="shared" si="69"/>
        <v>51952.05999999999</v>
      </c>
      <c r="FB24" s="381"/>
      <c r="FC24" s="381"/>
    </row>
    <row r="25" spans="1:159" s="2" customFormat="1" ht="15.75" customHeight="1" x14ac:dyDescent="0.25">
      <c r="A25" s="1" t="s">
        <v>11</v>
      </c>
      <c r="B25" s="77">
        <v>2</v>
      </c>
      <c r="C25" s="78">
        <v>2</v>
      </c>
      <c r="D25" s="52" t="s">
        <v>220</v>
      </c>
      <c r="E25" s="219">
        <v>751.39999999999975</v>
      </c>
      <c r="F25" s="53">
        <v>-260613.81</v>
      </c>
      <c r="G25" s="343">
        <v>-255652.18000000008</v>
      </c>
      <c r="H25" s="54">
        <v>2322.63</v>
      </c>
      <c r="I25" s="55">
        <v>1104.6399999999999</v>
      </c>
      <c r="J25" s="56">
        <f t="shared" si="2"/>
        <v>1217.9900000000002</v>
      </c>
      <c r="K25" s="57">
        <f t="shared" si="3"/>
        <v>0.4755987824147625</v>
      </c>
      <c r="L25" s="58">
        <v>1786.0400000000002</v>
      </c>
      <c r="M25" s="58">
        <v>861.79</v>
      </c>
      <c r="N25" s="56">
        <f t="shared" si="4"/>
        <v>924.25000000000023</v>
      </c>
      <c r="O25" s="59">
        <f t="shared" si="5"/>
        <v>0.48251438937537788</v>
      </c>
      <c r="P25" s="54">
        <v>1907.1299999999999</v>
      </c>
      <c r="Q25" s="54">
        <v>1659.07</v>
      </c>
      <c r="R25" s="56">
        <f t="shared" si="6"/>
        <v>248.05999999999995</v>
      </c>
      <c r="S25" s="57">
        <f t="shared" si="7"/>
        <v>0.86993020926732845</v>
      </c>
      <c r="T25" s="54">
        <v>0</v>
      </c>
      <c r="U25" s="54">
        <v>0</v>
      </c>
      <c r="V25" s="56">
        <f t="shared" si="8"/>
        <v>0</v>
      </c>
      <c r="W25" s="57"/>
      <c r="X25" s="58">
        <v>0</v>
      </c>
      <c r="Y25" s="58">
        <v>0</v>
      </c>
      <c r="Z25" s="56">
        <f t="shared" si="10"/>
        <v>0</v>
      </c>
      <c r="AA25" s="59"/>
      <c r="AB25" s="54">
        <v>1856.0199999999998</v>
      </c>
      <c r="AC25" s="54">
        <v>1591.92</v>
      </c>
      <c r="AD25" s="56">
        <f t="shared" si="12"/>
        <v>264.09999999999968</v>
      </c>
      <c r="AE25" s="57">
        <f t="shared" si="13"/>
        <v>0.85770627471686745</v>
      </c>
      <c r="AF25" s="58">
        <v>292.72999999999996</v>
      </c>
      <c r="AG25" s="58">
        <v>0</v>
      </c>
      <c r="AH25" s="56">
        <f t="shared" si="14"/>
        <v>292.72999999999996</v>
      </c>
      <c r="AI25" s="60">
        <f t="shared" si="15"/>
        <v>0</v>
      </c>
      <c r="AJ25" s="54">
        <v>3294.2100000000005</v>
      </c>
      <c r="AK25" s="54">
        <v>5001.4900000000007</v>
      </c>
      <c r="AL25" s="56">
        <f t="shared" si="16"/>
        <v>-1707.2800000000002</v>
      </c>
      <c r="AM25" s="57">
        <f t="shared" si="17"/>
        <v>1.518266898588736</v>
      </c>
      <c r="AN25" s="58">
        <v>0</v>
      </c>
      <c r="AO25" s="58">
        <v>0</v>
      </c>
      <c r="AP25" s="61">
        <f t="shared" si="18"/>
        <v>0</v>
      </c>
      <c r="AQ25" s="59"/>
      <c r="AR25" s="54">
        <v>0</v>
      </c>
      <c r="AS25" s="54">
        <v>0</v>
      </c>
      <c r="AT25" s="61">
        <f t="shared" si="20"/>
        <v>0</v>
      </c>
      <c r="AU25" s="62"/>
      <c r="AV25" s="58">
        <v>3054.27</v>
      </c>
      <c r="AW25" s="58">
        <v>3424.87</v>
      </c>
      <c r="AX25" s="61">
        <f t="shared" si="22"/>
        <v>-370.59999999999991</v>
      </c>
      <c r="AY25" s="59">
        <f t="shared" si="23"/>
        <v>1.1213383230690148</v>
      </c>
      <c r="AZ25" s="63">
        <v>0</v>
      </c>
      <c r="BA25" s="56">
        <v>0</v>
      </c>
      <c r="BB25" s="56">
        <f t="shared" si="24"/>
        <v>0</v>
      </c>
      <c r="BC25" s="64"/>
      <c r="BD25" s="54">
        <v>7205.26</v>
      </c>
      <c r="BE25" s="58">
        <v>0</v>
      </c>
      <c r="BF25" s="61">
        <f t="shared" si="25"/>
        <v>7205.26</v>
      </c>
      <c r="BG25" s="57">
        <f t="shared" si="26"/>
        <v>0</v>
      </c>
      <c r="BH25" s="54">
        <v>1471.5999999999997</v>
      </c>
      <c r="BI25" s="54">
        <v>0</v>
      </c>
      <c r="BJ25" s="56">
        <f t="shared" si="27"/>
        <v>1471.5999999999997</v>
      </c>
      <c r="BK25" s="57">
        <f t="shared" si="28"/>
        <v>0</v>
      </c>
      <c r="BL25" s="58">
        <v>2845.3700000000008</v>
      </c>
      <c r="BM25" s="58">
        <v>0</v>
      </c>
      <c r="BN25" s="56">
        <f t="shared" si="29"/>
        <v>2845.3700000000008</v>
      </c>
      <c r="BO25" s="59">
        <f t="shared" si="30"/>
        <v>0</v>
      </c>
      <c r="BP25" s="54">
        <v>245.32000000000002</v>
      </c>
      <c r="BQ25" s="54">
        <v>0</v>
      </c>
      <c r="BR25" s="56">
        <f t="shared" si="31"/>
        <v>245.32000000000002</v>
      </c>
      <c r="BS25" s="57">
        <f t="shared" si="32"/>
        <v>0</v>
      </c>
      <c r="BT25" s="58">
        <v>0</v>
      </c>
      <c r="BU25" s="58">
        <v>0</v>
      </c>
      <c r="BV25" s="56">
        <f t="shared" si="33"/>
        <v>0</v>
      </c>
      <c r="BW25" s="59"/>
      <c r="BX25" s="54">
        <v>0</v>
      </c>
      <c r="BY25" s="54">
        <v>0</v>
      </c>
      <c r="BZ25" s="56">
        <f t="shared" si="35"/>
        <v>0</v>
      </c>
      <c r="CA25" s="57"/>
      <c r="CB25" s="58">
        <v>370.15000000000003</v>
      </c>
      <c r="CC25" s="58">
        <v>0</v>
      </c>
      <c r="CD25" s="56">
        <f t="shared" si="37"/>
        <v>370.15000000000003</v>
      </c>
      <c r="CE25" s="59">
        <f t="shared" si="38"/>
        <v>0</v>
      </c>
      <c r="CF25" s="54">
        <v>113.05</v>
      </c>
      <c r="CG25" s="54">
        <v>0</v>
      </c>
      <c r="CH25" s="56">
        <f t="shared" si="39"/>
        <v>113.05</v>
      </c>
      <c r="CI25" s="57">
        <f t="shared" si="40"/>
        <v>0</v>
      </c>
      <c r="CJ25" s="58">
        <v>0</v>
      </c>
      <c r="CK25" s="55">
        <v>0</v>
      </c>
      <c r="CL25" s="55">
        <v>0</v>
      </c>
      <c r="CM25" s="65"/>
      <c r="CN25" s="66">
        <v>16985.960000000003</v>
      </c>
      <c r="CO25" s="67">
        <v>20055.97</v>
      </c>
      <c r="CP25" s="61">
        <f t="shared" si="41"/>
        <v>-3070.0099999999984</v>
      </c>
      <c r="CQ25" s="68">
        <f t="shared" si="42"/>
        <v>1.180738091930041</v>
      </c>
      <c r="CR25" s="58">
        <v>4096</v>
      </c>
      <c r="CS25" s="58">
        <v>4015.1100000000006</v>
      </c>
      <c r="CT25" s="61">
        <f t="shared" si="43"/>
        <v>80.889999999999418</v>
      </c>
      <c r="CU25" s="353">
        <f t="shared" si="44"/>
        <v>0.98025146484375014</v>
      </c>
      <c r="CV25" s="359">
        <v>2171.17</v>
      </c>
      <c r="CW25" s="61">
        <v>2145.8999999999996</v>
      </c>
      <c r="CX25" s="61">
        <f t="shared" si="75"/>
        <v>25.270000000000437</v>
      </c>
      <c r="CY25" s="68">
        <f t="shared" si="76"/>
        <v>0.98836111405371274</v>
      </c>
      <c r="CZ25" s="291">
        <v>226.43</v>
      </c>
      <c r="DA25" s="61">
        <v>0</v>
      </c>
      <c r="DB25" s="61">
        <f t="shared" si="47"/>
        <v>226.43</v>
      </c>
      <c r="DC25" s="69">
        <f t="shared" si="48"/>
        <v>0</v>
      </c>
      <c r="DD25" s="55">
        <v>4551.2299999999996</v>
      </c>
      <c r="DE25" s="55">
        <v>6968.4000000000005</v>
      </c>
      <c r="DF25" s="61">
        <f t="shared" si="49"/>
        <v>-2417.170000000001</v>
      </c>
      <c r="DG25" s="70">
        <f t="shared" si="50"/>
        <v>1.5311025810605048</v>
      </c>
      <c r="DH25" s="55">
        <v>382.90000000000003</v>
      </c>
      <c r="DI25" s="55">
        <v>340.0499999999999</v>
      </c>
      <c r="DJ25" s="61">
        <f t="shared" si="51"/>
        <v>42.850000000000136</v>
      </c>
      <c r="DK25" s="70">
        <f t="shared" si="52"/>
        <v>0.88809088534865466</v>
      </c>
      <c r="DL25" s="55">
        <v>57.570000000000007</v>
      </c>
      <c r="DM25" s="55">
        <v>0</v>
      </c>
      <c r="DN25" s="61">
        <f t="shared" si="53"/>
        <v>57.570000000000007</v>
      </c>
      <c r="DO25" s="70">
        <f t="shared" si="54"/>
        <v>0</v>
      </c>
      <c r="DP25" s="71">
        <v>7162.5099999999984</v>
      </c>
      <c r="DQ25" s="71">
        <v>1742.3</v>
      </c>
      <c r="DR25" s="61">
        <f t="shared" si="55"/>
        <v>5420.2099999999982</v>
      </c>
      <c r="DS25" s="69">
        <f t="shared" si="56"/>
        <v>0.243252714481376</v>
      </c>
      <c r="DT25" s="80">
        <v>111.15000000000055</v>
      </c>
      <c r="DU25" s="55">
        <v>0</v>
      </c>
      <c r="DV25" s="55">
        <v>0</v>
      </c>
      <c r="DW25" s="61">
        <f t="shared" si="57"/>
        <v>0</v>
      </c>
      <c r="DX25" s="72"/>
      <c r="DY25" s="56" t="e">
        <v>#REF!</v>
      </c>
      <c r="DZ25" s="363">
        <v>905.23</v>
      </c>
      <c r="EA25" s="363">
        <v>640.98</v>
      </c>
      <c r="EB25" s="362">
        <f t="shared" si="59"/>
        <v>264.25</v>
      </c>
      <c r="EC25" s="365">
        <f t="shared" si="60"/>
        <v>0.70808523800581069</v>
      </c>
      <c r="ED25" s="54">
        <v>2217.9899999999998</v>
      </c>
      <c r="EE25" s="294">
        <v>1764.98</v>
      </c>
      <c r="EF25" s="291">
        <f t="shared" si="61"/>
        <v>65520.77</v>
      </c>
      <c r="EG25" s="291">
        <f t="shared" si="62"/>
        <v>51317.470000000016</v>
      </c>
      <c r="EH25" s="61">
        <f t="shared" si="63"/>
        <v>14203.299999999981</v>
      </c>
      <c r="EI25" s="70">
        <f t="shared" si="70"/>
        <v>0.78322446454765438</v>
      </c>
      <c r="EJ25" s="80"/>
      <c r="EK25" s="298">
        <v>0</v>
      </c>
      <c r="EL25" s="300">
        <f t="shared" si="77"/>
        <v>-246410.51</v>
      </c>
      <c r="EM25" s="65">
        <f t="shared" si="78"/>
        <v>-243401.43000000008</v>
      </c>
      <c r="EN25" s="374" t="s">
        <v>666</v>
      </c>
      <c r="EO25" s="373">
        <v>3836.51</v>
      </c>
      <c r="EP25" s="74">
        <v>6796.95</v>
      </c>
      <c r="EQ25" s="75">
        <f t="shared" si="64"/>
        <v>2960.4399999999996</v>
      </c>
      <c r="ER25" s="76">
        <f t="shared" si="65"/>
        <v>0.77164923328754509</v>
      </c>
      <c r="ET25" s="74">
        <v>6840</v>
      </c>
      <c r="EU25" s="74">
        <v>17808.29</v>
      </c>
      <c r="EV25" s="75">
        <f t="shared" si="66"/>
        <v>10968.29</v>
      </c>
      <c r="EW25" s="377">
        <f t="shared" si="67"/>
        <v>1.6035511695906435</v>
      </c>
      <c r="EX25" s="379">
        <f t="shared" si="68"/>
        <v>63302.78</v>
      </c>
      <c r="EY25" s="379">
        <f t="shared" si="69"/>
        <v>49552.490000000013</v>
      </c>
      <c r="FB25" s="381"/>
      <c r="FC25" s="381"/>
    </row>
    <row r="26" spans="1:159" s="2" customFormat="1" ht="15.75" customHeight="1" x14ac:dyDescent="0.25">
      <c r="A26" s="1" t="s">
        <v>12</v>
      </c>
      <c r="B26" s="77">
        <v>2</v>
      </c>
      <c r="C26" s="78">
        <v>2</v>
      </c>
      <c r="D26" s="52" t="s">
        <v>221</v>
      </c>
      <c r="E26" s="219">
        <v>0</v>
      </c>
      <c r="F26" s="53">
        <v>-73563.63</v>
      </c>
      <c r="G26" s="343">
        <v>-42165.749999999993</v>
      </c>
      <c r="H26" s="54">
        <v>2077.2599999999993</v>
      </c>
      <c r="I26" s="55">
        <v>1037.73</v>
      </c>
      <c r="J26" s="56">
        <f t="shared" si="2"/>
        <v>1039.5299999999993</v>
      </c>
      <c r="K26" s="57">
        <f t="shared" si="3"/>
        <v>0.49956673695156134</v>
      </c>
      <c r="L26" s="58">
        <v>1396.0700000000002</v>
      </c>
      <c r="M26" s="58">
        <v>906.31</v>
      </c>
      <c r="N26" s="56">
        <f t="shared" si="4"/>
        <v>489.76000000000022</v>
      </c>
      <c r="O26" s="59">
        <f t="shared" si="5"/>
        <v>0.64918664536878512</v>
      </c>
      <c r="P26" s="54">
        <v>1795.1899999999998</v>
      </c>
      <c r="Q26" s="54">
        <v>1582.0700000000002</v>
      </c>
      <c r="R26" s="56">
        <f t="shared" si="6"/>
        <v>213.11999999999966</v>
      </c>
      <c r="S26" s="57">
        <f t="shared" si="7"/>
        <v>0.88128276115620097</v>
      </c>
      <c r="T26" s="54">
        <v>0</v>
      </c>
      <c r="U26" s="54">
        <v>0</v>
      </c>
      <c r="V26" s="56">
        <f t="shared" si="8"/>
        <v>0</v>
      </c>
      <c r="W26" s="57"/>
      <c r="X26" s="58">
        <v>0</v>
      </c>
      <c r="Y26" s="58">
        <v>0</v>
      </c>
      <c r="Z26" s="56">
        <f t="shared" si="10"/>
        <v>0</v>
      </c>
      <c r="AA26" s="59"/>
      <c r="AB26" s="54">
        <v>1715</v>
      </c>
      <c r="AC26" s="54">
        <v>2034.43</v>
      </c>
      <c r="AD26" s="56">
        <f t="shared" si="12"/>
        <v>-319.43000000000006</v>
      </c>
      <c r="AE26" s="57">
        <f t="shared" si="13"/>
        <v>1.1862565597667638</v>
      </c>
      <c r="AF26" s="58">
        <v>265.83999999999997</v>
      </c>
      <c r="AG26" s="58">
        <v>0</v>
      </c>
      <c r="AH26" s="56">
        <f t="shared" si="14"/>
        <v>265.83999999999997</v>
      </c>
      <c r="AI26" s="60">
        <f t="shared" si="15"/>
        <v>0</v>
      </c>
      <c r="AJ26" s="54">
        <v>2991.5400000000004</v>
      </c>
      <c r="AK26" s="54">
        <v>1532.58</v>
      </c>
      <c r="AL26" s="56">
        <f t="shared" si="16"/>
        <v>1458.9600000000005</v>
      </c>
      <c r="AM26" s="57">
        <f t="shared" si="17"/>
        <v>0.51230469925189026</v>
      </c>
      <c r="AN26" s="58">
        <v>0</v>
      </c>
      <c r="AO26" s="58">
        <v>0</v>
      </c>
      <c r="AP26" s="61">
        <f t="shared" si="18"/>
        <v>0</v>
      </c>
      <c r="AQ26" s="59"/>
      <c r="AR26" s="54">
        <v>0</v>
      </c>
      <c r="AS26" s="54">
        <v>0</v>
      </c>
      <c r="AT26" s="61">
        <f t="shared" si="20"/>
        <v>0</v>
      </c>
      <c r="AU26" s="62"/>
      <c r="AV26" s="58">
        <v>2953.8399999999997</v>
      </c>
      <c r="AW26" s="58">
        <v>3424.87</v>
      </c>
      <c r="AX26" s="61">
        <f t="shared" si="22"/>
        <v>-471.0300000000002</v>
      </c>
      <c r="AY26" s="59">
        <f t="shared" si="23"/>
        <v>1.1594636134658616</v>
      </c>
      <c r="AZ26" s="63">
        <v>0</v>
      </c>
      <c r="BA26" s="56">
        <v>0</v>
      </c>
      <c r="BB26" s="56">
        <f t="shared" si="24"/>
        <v>0</v>
      </c>
      <c r="BC26" s="64"/>
      <c r="BD26" s="54">
        <v>6149.880000000001</v>
      </c>
      <c r="BE26" s="58">
        <v>24604.46</v>
      </c>
      <c r="BF26" s="61">
        <f t="shared" si="25"/>
        <v>-18454.579999999998</v>
      </c>
      <c r="BG26" s="57">
        <f t="shared" si="26"/>
        <v>4.0008032677060354</v>
      </c>
      <c r="BH26" s="54">
        <v>1286.19</v>
      </c>
      <c r="BI26" s="54">
        <v>0</v>
      </c>
      <c r="BJ26" s="56">
        <f t="shared" si="27"/>
        <v>1286.19</v>
      </c>
      <c r="BK26" s="57">
        <f t="shared" si="28"/>
        <v>0</v>
      </c>
      <c r="BL26" s="58">
        <v>1935.4800000000002</v>
      </c>
      <c r="BM26" s="58">
        <v>0</v>
      </c>
      <c r="BN26" s="56">
        <f t="shared" si="29"/>
        <v>1935.4800000000002</v>
      </c>
      <c r="BO26" s="59">
        <f t="shared" si="30"/>
        <v>0</v>
      </c>
      <c r="BP26" s="54">
        <v>239.57000000000005</v>
      </c>
      <c r="BQ26" s="54">
        <v>0</v>
      </c>
      <c r="BR26" s="56">
        <f t="shared" si="31"/>
        <v>239.57000000000005</v>
      </c>
      <c r="BS26" s="57">
        <f t="shared" si="32"/>
        <v>0</v>
      </c>
      <c r="BT26" s="58">
        <v>0</v>
      </c>
      <c r="BU26" s="58">
        <v>0</v>
      </c>
      <c r="BV26" s="56">
        <f t="shared" si="33"/>
        <v>0</v>
      </c>
      <c r="BW26" s="59"/>
      <c r="BX26" s="54">
        <v>0</v>
      </c>
      <c r="BY26" s="54">
        <v>0</v>
      </c>
      <c r="BZ26" s="56">
        <f t="shared" si="35"/>
        <v>0</v>
      </c>
      <c r="CA26" s="57"/>
      <c r="CB26" s="58">
        <v>348.34999999999997</v>
      </c>
      <c r="CC26" s="58">
        <v>265.79000000000002</v>
      </c>
      <c r="CD26" s="56">
        <f t="shared" si="37"/>
        <v>82.559999999999945</v>
      </c>
      <c r="CE26" s="59">
        <f t="shared" si="38"/>
        <v>0.76299698579015374</v>
      </c>
      <c r="CF26" s="54">
        <v>103.44000000000001</v>
      </c>
      <c r="CG26" s="54">
        <v>0</v>
      </c>
      <c r="CH26" s="56">
        <f t="shared" si="39"/>
        <v>103.44000000000001</v>
      </c>
      <c r="CI26" s="57">
        <f t="shared" si="40"/>
        <v>0</v>
      </c>
      <c r="CJ26" s="58">
        <v>0</v>
      </c>
      <c r="CK26" s="55">
        <v>0</v>
      </c>
      <c r="CL26" s="55">
        <v>0</v>
      </c>
      <c r="CM26" s="65"/>
      <c r="CN26" s="66">
        <v>17708.439999999999</v>
      </c>
      <c r="CO26" s="67">
        <v>21968.14</v>
      </c>
      <c r="CP26" s="61">
        <f t="shared" si="41"/>
        <v>-4259.7000000000007</v>
      </c>
      <c r="CQ26" s="68">
        <f t="shared" si="42"/>
        <v>1.2405463157680745</v>
      </c>
      <c r="CR26" s="58">
        <v>3084.7999999999997</v>
      </c>
      <c r="CS26" s="58">
        <v>3146.0299999999997</v>
      </c>
      <c r="CT26" s="61">
        <f t="shared" si="43"/>
        <v>-61.230000000000018</v>
      </c>
      <c r="CU26" s="353">
        <f t="shared" si="44"/>
        <v>1.0198489367219916</v>
      </c>
      <c r="CV26" s="359">
        <v>1503.3</v>
      </c>
      <c r="CW26" s="61">
        <v>1656.79</v>
      </c>
      <c r="CX26" s="61">
        <f t="shared" si="75"/>
        <v>-153.49</v>
      </c>
      <c r="CY26" s="68">
        <f t="shared" si="76"/>
        <v>1.1021020421738841</v>
      </c>
      <c r="CZ26" s="291">
        <v>113.87</v>
      </c>
      <c r="DA26" s="61">
        <v>0</v>
      </c>
      <c r="DB26" s="61">
        <f t="shared" si="47"/>
        <v>113.87</v>
      </c>
      <c r="DC26" s="69">
        <f t="shared" si="48"/>
        <v>0</v>
      </c>
      <c r="DD26" s="55">
        <v>4411.49</v>
      </c>
      <c r="DE26" s="55">
        <v>7268.6399999999994</v>
      </c>
      <c r="DF26" s="61">
        <f t="shared" si="49"/>
        <v>-2857.1499999999996</v>
      </c>
      <c r="DG26" s="70">
        <f t="shared" si="50"/>
        <v>1.6476609943579152</v>
      </c>
      <c r="DH26" s="55">
        <v>370.35000000000008</v>
      </c>
      <c r="DI26" s="55">
        <v>340.0499999999999</v>
      </c>
      <c r="DJ26" s="61">
        <f t="shared" si="51"/>
        <v>30.300000000000182</v>
      </c>
      <c r="DK26" s="70">
        <f t="shared" si="52"/>
        <v>0.91818550020251066</v>
      </c>
      <c r="DL26" s="55">
        <v>55.85</v>
      </c>
      <c r="DM26" s="55">
        <v>0</v>
      </c>
      <c r="DN26" s="61">
        <f t="shared" si="53"/>
        <v>55.85</v>
      </c>
      <c r="DO26" s="70">
        <f t="shared" si="54"/>
        <v>0</v>
      </c>
      <c r="DP26" s="71">
        <v>8081.09</v>
      </c>
      <c r="DQ26" s="71">
        <v>11138.4</v>
      </c>
      <c r="DR26" s="61">
        <f t="shared" si="55"/>
        <v>-3057.3099999999995</v>
      </c>
      <c r="DS26" s="69">
        <f t="shared" si="56"/>
        <v>1.3783289135500285</v>
      </c>
      <c r="DT26" s="80">
        <v>333.18000000000006</v>
      </c>
      <c r="DU26" s="55">
        <v>0</v>
      </c>
      <c r="DV26" s="55">
        <v>0</v>
      </c>
      <c r="DW26" s="61">
        <f t="shared" si="57"/>
        <v>0</v>
      </c>
      <c r="DX26" s="72"/>
      <c r="DY26" s="56" t="e">
        <v>#REF!</v>
      </c>
      <c r="DZ26" s="363">
        <v>921.30000000000007</v>
      </c>
      <c r="EA26" s="363">
        <v>637.15</v>
      </c>
      <c r="EB26" s="362">
        <f t="shared" si="59"/>
        <v>284.15000000000009</v>
      </c>
      <c r="EC26" s="365">
        <f t="shared" si="60"/>
        <v>0.69157711928796262</v>
      </c>
      <c r="ED26" s="54">
        <v>2177.17</v>
      </c>
      <c r="EE26" s="294">
        <v>2487.4699999999998</v>
      </c>
      <c r="EF26" s="291">
        <f t="shared" si="61"/>
        <v>61685.310000000005</v>
      </c>
      <c r="EG26" s="291">
        <f t="shared" si="62"/>
        <v>84030.909999999989</v>
      </c>
      <c r="EH26" s="61">
        <f t="shared" si="63"/>
        <v>-22345.599999999984</v>
      </c>
      <c r="EI26" s="70">
        <f t="shared" si="70"/>
        <v>1.3622515636218733</v>
      </c>
      <c r="EJ26" s="80"/>
      <c r="EK26" s="298">
        <v>0</v>
      </c>
      <c r="EL26" s="300">
        <f t="shared" si="77"/>
        <v>-95909.229999999981</v>
      </c>
      <c r="EM26" s="65">
        <f t="shared" si="78"/>
        <v>-56973.089999999989</v>
      </c>
      <c r="EN26" s="374" t="s">
        <v>666</v>
      </c>
      <c r="EO26" s="373">
        <v>3232.06</v>
      </c>
      <c r="EP26" s="74">
        <v>4182.3999999999996</v>
      </c>
      <c r="EQ26" s="75">
        <f t="shared" si="64"/>
        <v>950.33999999999969</v>
      </c>
      <c r="ER26" s="76">
        <f t="shared" si="65"/>
        <v>0.2940353830065035</v>
      </c>
      <c r="ET26" s="74">
        <v>7425.77</v>
      </c>
      <c r="EU26" s="74">
        <v>8483.5300000000007</v>
      </c>
      <c r="EV26" s="75">
        <f t="shared" si="66"/>
        <v>1057.7600000000002</v>
      </c>
      <c r="EW26" s="377">
        <f t="shared" si="67"/>
        <v>0.14244448723836048</v>
      </c>
      <c r="EX26" s="379">
        <f t="shared" si="68"/>
        <v>59508.140000000007</v>
      </c>
      <c r="EY26" s="379">
        <f t="shared" si="69"/>
        <v>81543.439999999988</v>
      </c>
      <c r="FB26" s="381"/>
      <c r="FC26" s="381"/>
    </row>
    <row r="27" spans="1:159" s="2" customFormat="1" ht="15.75" customHeight="1" x14ac:dyDescent="0.25">
      <c r="A27" s="1" t="s">
        <v>13</v>
      </c>
      <c r="B27" s="77">
        <v>1</v>
      </c>
      <c r="C27" s="78">
        <v>0</v>
      </c>
      <c r="D27" s="52" t="s">
        <v>222</v>
      </c>
      <c r="E27" s="79">
        <v>682.3599999999999</v>
      </c>
      <c r="F27" s="53">
        <v>7315.91</v>
      </c>
      <c r="G27" s="343">
        <v>6949.53</v>
      </c>
      <c r="H27" s="54">
        <v>0</v>
      </c>
      <c r="I27" s="55">
        <v>0</v>
      </c>
      <c r="J27" s="56">
        <f t="shared" si="2"/>
        <v>0</v>
      </c>
      <c r="K27" s="57"/>
      <c r="L27" s="58">
        <v>0</v>
      </c>
      <c r="M27" s="58">
        <v>0</v>
      </c>
      <c r="N27" s="56">
        <f t="shared" si="4"/>
        <v>0</v>
      </c>
      <c r="O27" s="59"/>
      <c r="P27" s="54">
        <v>0</v>
      </c>
      <c r="Q27" s="54">
        <v>0</v>
      </c>
      <c r="R27" s="56">
        <f t="shared" si="6"/>
        <v>0</v>
      </c>
      <c r="S27" s="57"/>
      <c r="T27" s="54">
        <v>0</v>
      </c>
      <c r="U27" s="54">
        <v>0</v>
      </c>
      <c r="V27" s="56">
        <f t="shared" si="8"/>
        <v>0</v>
      </c>
      <c r="W27" s="57"/>
      <c r="X27" s="58">
        <v>0</v>
      </c>
      <c r="Y27" s="58">
        <v>0</v>
      </c>
      <c r="Z27" s="56">
        <f t="shared" si="10"/>
        <v>0</v>
      </c>
      <c r="AA27" s="59"/>
      <c r="AB27" s="54">
        <v>0</v>
      </c>
      <c r="AC27" s="54">
        <v>0</v>
      </c>
      <c r="AD27" s="56">
        <f t="shared" si="12"/>
        <v>0</v>
      </c>
      <c r="AE27" s="57"/>
      <c r="AF27" s="58">
        <v>59.36999999999999</v>
      </c>
      <c r="AG27" s="58">
        <v>0</v>
      </c>
      <c r="AH27" s="56">
        <f t="shared" si="14"/>
        <v>59.36999999999999</v>
      </c>
      <c r="AI27" s="60"/>
      <c r="AJ27" s="54">
        <v>0</v>
      </c>
      <c r="AK27" s="54">
        <v>127.33000000000001</v>
      </c>
      <c r="AL27" s="56">
        <f t="shared" si="16"/>
        <v>-127.33000000000001</v>
      </c>
      <c r="AM27" s="57"/>
      <c r="AN27" s="58">
        <v>0</v>
      </c>
      <c r="AO27" s="58">
        <v>0</v>
      </c>
      <c r="AP27" s="61">
        <f t="shared" si="18"/>
        <v>0</v>
      </c>
      <c r="AQ27" s="59"/>
      <c r="AR27" s="54">
        <v>0</v>
      </c>
      <c r="AS27" s="54">
        <v>0</v>
      </c>
      <c r="AT27" s="61">
        <f t="shared" si="20"/>
        <v>0</v>
      </c>
      <c r="AU27" s="62"/>
      <c r="AV27" s="58">
        <v>0</v>
      </c>
      <c r="AW27" s="58">
        <v>0</v>
      </c>
      <c r="AX27" s="61">
        <f t="shared" si="22"/>
        <v>0</v>
      </c>
      <c r="AY27" s="59"/>
      <c r="AZ27" s="63">
        <v>0</v>
      </c>
      <c r="BA27" s="56">
        <v>0</v>
      </c>
      <c r="BB27" s="56">
        <f t="shared" si="24"/>
        <v>0</v>
      </c>
      <c r="BC27" s="64"/>
      <c r="BD27" s="54">
        <v>1535.3199999999997</v>
      </c>
      <c r="BE27" s="58">
        <v>0</v>
      </c>
      <c r="BF27" s="61">
        <f t="shared" si="25"/>
        <v>1535.3199999999997</v>
      </c>
      <c r="BG27" s="57">
        <f t="shared" si="26"/>
        <v>0</v>
      </c>
      <c r="BH27" s="54">
        <v>0</v>
      </c>
      <c r="BI27" s="54">
        <v>0</v>
      </c>
      <c r="BJ27" s="56">
        <f t="shared" si="27"/>
        <v>0</v>
      </c>
      <c r="BK27" s="57"/>
      <c r="BL27" s="58">
        <v>0</v>
      </c>
      <c r="BM27" s="58">
        <v>0</v>
      </c>
      <c r="BN27" s="56">
        <f t="shared" si="29"/>
        <v>0</v>
      </c>
      <c r="BO27" s="59"/>
      <c r="BP27" s="54">
        <v>0</v>
      </c>
      <c r="BQ27" s="54">
        <v>0</v>
      </c>
      <c r="BR27" s="56">
        <f t="shared" si="31"/>
        <v>0</v>
      </c>
      <c r="BS27" s="57"/>
      <c r="BT27" s="58">
        <v>0</v>
      </c>
      <c r="BU27" s="58">
        <v>0</v>
      </c>
      <c r="BV27" s="56">
        <f t="shared" si="33"/>
        <v>0</v>
      </c>
      <c r="BW27" s="59"/>
      <c r="BX27" s="54">
        <v>0</v>
      </c>
      <c r="BY27" s="54">
        <v>0</v>
      </c>
      <c r="BZ27" s="56">
        <f t="shared" si="35"/>
        <v>0</v>
      </c>
      <c r="CA27" s="57"/>
      <c r="CB27" s="58">
        <v>0</v>
      </c>
      <c r="CC27" s="58">
        <v>0</v>
      </c>
      <c r="CD27" s="56">
        <f t="shared" si="37"/>
        <v>0</v>
      </c>
      <c r="CE27" s="59"/>
      <c r="CF27" s="54">
        <v>0</v>
      </c>
      <c r="CG27" s="54">
        <v>0</v>
      </c>
      <c r="CH27" s="56">
        <f t="shared" si="39"/>
        <v>0</v>
      </c>
      <c r="CI27" s="57"/>
      <c r="CJ27" s="58">
        <v>0</v>
      </c>
      <c r="CK27" s="55">
        <v>0</v>
      </c>
      <c r="CL27" s="55">
        <v>0</v>
      </c>
      <c r="CM27" s="65"/>
      <c r="CN27" s="66">
        <v>0</v>
      </c>
      <c r="CO27" s="67">
        <v>0</v>
      </c>
      <c r="CP27" s="61">
        <f t="shared" si="41"/>
        <v>0</v>
      </c>
      <c r="CQ27" s="68"/>
      <c r="CR27" s="58">
        <v>0</v>
      </c>
      <c r="CS27" s="58">
        <v>0</v>
      </c>
      <c r="CT27" s="61">
        <f t="shared" si="43"/>
        <v>0</v>
      </c>
      <c r="CU27" s="353"/>
      <c r="CV27" s="359">
        <v>0</v>
      </c>
      <c r="CW27" s="61">
        <v>0</v>
      </c>
      <c r="CX27" s="61">
        <f t="shared" si="75"/>
        <v>0</v>
      </c>
      <c r="CY27" s="68"/>
      <c r="CZ27" s="291">
        <v>0</v>
      </c>
      <c r="DA27" s="61">
        <v>0</v>
      </c>
      <c r="DB27" s="61">
        <f t="shared" si="47"/>
        <v>0</v>
      </c>
      <c r="DC27" s="69" t="e">
        <f t="shared" si="48"/>
        <v>#DIV/0!</v>
      </c>
      <c r="DD27" s="55">
        <v>0</v>
      </c>
      <c r="DE27" s="55">
        <v>0</v>
      </c>
      <c r="DF27" s="61">
        <f t="shared" si="49"/>
        <v>0</v>
      </c>
      <c r="DG27" s="70"/>
      <c r="DH27" s="55">
        <v>0</v>
      </c>
      <c r="DI27" s="55">
        <v>0</v>
      </c>
      <c r="DJ27" s="61">
        <f t="shared" si="51"/>
        <v>0</v>
      </c>
      <c r="DK27" s="70"/>
      <c r="DL27" s="55">
        <v>0</v>
      </c>
      <c r="DM27" s="55">
        <v>0</v>
      </c>
      <c r="DN27" s="61">
        <f t="shared" si="53"/>
        <v>0</v>
      </c>
      <c r="DO27" s="70"/>
      <c r="DP27" s="71">
        <v>0</v>
      </c>
      <c r="DQ27" s="71">
        <v>0</v>
      </c>
      <c r="DR27" s="61">
        <f t="shared" si="55"/>
        <v>0</v>
      </c>
      <c r="DS27" s="69"/>
      <c r="DT27" s="80">
        <v>0</v>
      </c>
      <c r="DU27" s="55">
        <v>0</v>
      </c>
      <c r="DV27" s="55">
        <v>0</v>
      </c>
      <c r="DW27" s="61">
        <f t="shared" si="57"/>
        <v>0</v>
      </c>
      <c r="DX27" s="72"/>
      <c r="DY27" s="56" t="e">
        <v>#REF!</v>
      </c>
      <c r="DZ27" s="363">
        <v>137.63</v>
      </c>
      <c r="EA27" s="363">
        <v>146.82000000000002</v>
      </c>
      <c r="EB27" s="362">
        <f t="shared" si="59"/>
        <v>-9.1900000000000261</v>
      </c>
      <c r="EC27" s="365">
        <f t="shared" si="60"/>
        <v>1.0667732325801063</v>
      </c>
      <c r="ED27" s="54">
        <v>62.74</v>
      </c>
      <c r="EE27" s="294">
        <v>13.55</v>
      </c>
      <c r="EF27" s="291">
        <f t="shared" si="61"/>
        <v>1795.0599999999995</v>
      </c>
      <c r="EG27" s="291">
        <f t="shared" si="62"/>
        <v>287.70000000000005</v>
      </c>
      <c r="EH27" s="61">
        <f t="shared" si="63"/>
        <v>1507.3599999999994</v>
      </c>
      <c r="EI27" s="70">
        <f t="shared" si="70"/>
        <v>0.16027319421077854</v>
      </c>
      <c r="EJ27" s="80"/>
      <c r="EK27" s="298">
        <v>0</v>
      </c>
      <c r="EL27" s="300">
        <f t="shared" si="77"/>
        <v>8823.2699999999986</v>
      </c>
      <c r="EM27" s="65">
        <f t="shared" si="78"/>
        <v>8484.8499999999985</v>
      </c>
      <c r="EN27" s="374" t="s">
        <v>666</v>
      </c>
      <c r="EO27" s="373">
        <v>96.76</v>
      </c>
      <c r="EP27" s="74">
        <v>96.76</v>
      </c>
      <c r="EQ27" s="76">
        <v>0</v>
      </c>
      <c r="ER27" s="76">
        <v>0</v>
      </c>
      <c r="ET27" s="74">
        <v>209.09</v>
      </c>
      <c r="EU27" s="74">
        <v>281.99</v>
      </c>
      <c r="EV27" s="75">
        <f t="shared" si="66"/>
        <v>72.900000000000006</v>
      </c>
      <c r="EW27" s="377">
        <f t="shared" si="67"/>
        <v>0.3486536897986513</v>
      </c>
      <c r="EX27" s="379">
        <f t="shared" si="68"/>
        <v>1732.3199999999995</v>
      </c>
      <c r="EY27" s="379">
        <f t="shared" si="69"/>
        <v>274.15000000000003</v>
      </c>
      <c r="FB27" s="381"/>
      <c r="FC27" s="381"/>
    </row>
    <row r="28" spans="1:159" s="2" customFormat="1" ht="15.75" customHeight="1" x14ac:dyDescent="0.25">
      <c r="A28" s="1" t="s">
        <v>14</v>
      </c>
      <c r="B28" s="77">
        <v>7</v>
      </c>
      <c r="C28" s="78">
        <v>1</v>
      </c>
      <c r="D28" s="52" t="s">
        <v>223</v>
      </c>
      <c r="E28" s="219">
        <v>152.29999999999998</v>
      </c>
      <c r="F28" s="53">
        <v>-548511.2699999999</v>
      </c>
      <c r="G28" s="343">
        <v>-441583.21799999999</v>
      </c>
      <c r="H28" s="54">
        <v>6842.88</v>
      </c>
      <c r="I28" s="55">
        <v>2282.0700000000002</v>
      </c>
      <c r="J28" s="56">
        <f t="shared" si="2"/>
        <v>4560.8099999999995</v>
      </c>
      <c r="K28" s="57">
        <f t="shared" si="3"/>
        <v>0.33349554573512907</v>
      </c>
      <c r="L28" s="58">
        <v>4403.05</v>
      </c>
      <c r="M28" s="58">
        <v>1227.3499999999999</v>
      </c>
      <c r="N28" s="56">
        <f t="shared" si="4"/>
        <v>3175.7000000000003</v>
      </c>
      <c r="O28" s="59">
        <f t="shared" si="5"/>
        <v>0.27874995741588215</v>
      </c>
      <c r="P28" s="54">
        <v>8297.4900000000016</v>
      </c>
      <c r="Q28" s="54">
        <v>1424.6599999999999</v>
      </c>
      <c r="R28" s="56">
        <f t="shared" si="6"/>
        <v>6872.8300000000017</v>
      </c>
      <c r="S28" s="57">
        <f t="shared" si="7"/>
        <v>0.17169770617379468</v>
      </c>
      <c r="T28" s="54">
        <v>2023.5999999999995</v>
      </c>
      <c r="U28" s="54">
        <v>485.52000000000004</v>
      </c>
      <c r="V28" s="56">
        <f t="shared" si="8"/>
        <v>1538.0799999999995</v>
      </c>
      <c r="W28" s="57">
        <f t="shared" si="9"/>
        <v>0.23992883969163875</v>
      </c>
      <c r="X28" s="58">
        <v>649.71000000000015</v>
      </c>
      <c r="Y28" s="58">
        <v>376.54999999999995</v>
      </c>
      <c r="Z28" s="56">
        <f t="shared" si="10"/>
        <v>273.1600000000002</v>
      </c>
      <c r="AA28" s="59">
        <f t="shared" si="11"/>
        <v>0.57956626802727351</v>
      </c>
      <c r="AB28" s="54">
        <v>6162.44</v>
      </c>
      <c r="AC28" s="54">
        <v>4057.19</v>
      </c>
      <c r="AD28" s="56">
        <f t="shared" si="12"/>
        <v>2105.2499999999995</v>
      </c>
      <c r="AE28" s="57">
        <f t="shared" si="13"/>
        <v>0.65837395577076618</v>
      </c>
      <c r="AF28" s="58">
        <v>1397.9899999999998</v>
      </c>
      <c r="AG28" s="58">
        <v>0</v>
      </c>
      <c r="AH28" s="56">
        <f t="shared" si="14"/>
        <v>1397.9899999999998</v>
      </c>
      <c r="AI28" s="60">
        <f t="shared" si="15"/>
        <v>0</v>
      </c>
      <c r="AJ28" s="54">
        <v>16031.520000000004</v>
      </c>
      <c r="AK28" s="54">
        <v>43397.369999999995</v>
      </c>
      <c r="AL28" s="56">
        <f t="shared" si="16"/>
        <v>-27365.849999999991</v>
      </c>
      <c r="AM28" s="57">
        <f t="shared" si="17"/>
        <v>2.7070028294260298</v>
      </c>
      <c r="AN28" s="58">
        <v>17123.22</v>
      </c>
      <c r="AO28" s="58">
        <v>15169.29</v>
      </c>
      <c r="AP28" s="61">
        <f t="shared" si="18"/>
        <v>1953.9300000000003</v>
      </c>
      <c r="AQ28" s="59">
        <f t="shared" si="19"/>
        <v>0.88589003703742641</v>
      </c>
      <c r="AR28" s="54">
        <v>0.22</v>
      </c>
      <c r="AS28" s="54">
        <v>0</v>
      </c>
      <c r="AT28" s="61">
        <f t="shared" si="20"/>
        <v>0.22</v>
      </c>
      <c r="AU28" s="62"/>
      <c r="AV28" s="58">
        <v>5800.869999999999</v>
      </c>
      <c r="AW28" s="58">
        <v>5153.6000000000004</v>
      </c>
      <c r="AX28" s="61">
        <f t="shared" si="22"/>
        <v>647.26999999999862</v>
      </c>
      <c r="AY28" s="59">
        <f t="shared" si="23"/>
        <v>0.88841846136872593</v>
      </c>
      <c r="AZ28" s="63">
        <v>0</v>
      </c>
      <c r="BA28" s="56">
        <v>0</v>
      </c>
      <c r="BB28" s="56">
        <f t="shared" si="24"/>
        <v>0</v>
      </c>
      <c r="BC28" s="64"/>
      <c r="BD28" s="54">
        <v>82078.679999999993</v>
      </c>
      <c r="BE28" s="58">
        <v>12617.68</v>
      </c>
      <c r="BF28" s="61">
        <f t="shared" si="25"/>
        <v>69461</v>
      </c>
      <c r="BG28" s="57">
        <f t="shared" si="26"/>
        <v>0.15372664375206815</v>
      </c>
      <c r="BH28" s="54">
        <v>4456.3599999999997</v>
      </c>
      <c r="BI28" s="54">
        <v>0</v>
      </c>
      <c r="BJ28" s="56">
        <f t="shared" si="27"/>
        <v>4456.3599999999997</v>
      </c>
      <c r="BK28" s="57">
        <f t="shared" si="28"/>
        <v>0</v>
      </c>
      <c r="BL28" s="58">
        <v>6456.3399999999992</v>
      </c>
      <c r="BM28" s="58">
        <v>0</v>
      </c>
      <c r="BN28" s="56">
        <f t="shared" si="29"/>
        <v>6456.3399999999992</v>
      </c>
      <c r="BO28" s="59">
        <f t="shared" si="30"/>
        <v>0</v>
      </c>
      <c r="BP28" s="54">
        <v>1976.93</v>
      </c>
      <c r="BQ28" s="54">
        <v>1086.3</v>
      </c>
      <c r="BR28" s="56">
        <f t="shared" si="31"/>
        <v>890.63000000000011</v>
      </c>
      <c r="BS28" s="57">
        <f t="shared" si="32"/>
        <v>0.54948834809527902</v>
      </c>
      <c r="BT28" s="58">
        <v>2363.0200000000004</v>
      </c>
      <c r="BU28" s="58">
        <v>0</v>
      </c>
      <c r="BV28" s="56">
        <f t="shared" si="33"/>
        <v>2363.0200000000004</v>
      </c>
      <c r="BW28" s="59">
        <f t="shared" si="34"/>
        <v>0</v>
      </c>
      <c r="BX28" s="54">
        <v>654.16999999999996</v>
      </c>
      <c r="BY28" s="54">
        <v>0</v>
      </c>
      <c r="BZ28" s="56">
        <f t="shared" si="35"/>
        <v>654.16999999999996</v>
      </c>
      <c r="CA28" s="57">
        <f t="shared" si="36"/>
        <v>0</v>
      </c>
      <c r="CB28" s="58">
        <v>1651.71</v>
      </c>
      <c r="CC28" s="58">
        <v>2049.25</v>
      </c>
      <c r="CD28" s="56">
        <f t="shared" si="37"/>
        <v>-397.53999999999996</v>
      </c>
      <c r="CE28" s="59">
        <f t="shared" si="38"/>
        <v>1.2406838972943193</v>
      </c>
      <c r="CF28" s="54">
        <v>573.55999999999995</v>
      </c>
      <c r="CG28" s="54">
        <v>0</v>
      </c>
      <c r="CH28" s="56">
        <f t="shared" si="39"/>
        <v>573.55999999999995</v>
      </c>
      <c r="CI28" s="57">
        <f t="shared" si="40"/>
        <v>0</v>
      </c>
      <c r="CJ28" s="58">
        <v>0</v>
      </c>
      <c r="CK28" s="55">
        <v>0</v>
      </c>
      <c r="CL28" s="55">
        <v>0</v>
      </c>
      <c r="CM28" s="65"/>
      <c r="CN28" s="66">
        <v>42833.17</v>
      </c>
      <c r="CO28" s="67">
        <v>42678.359999999993</v>
      </c>
      <c r="CP28" s="61">
        <f t="shared" si="41"/>
        <v>154.81000000000495</v>
      </c>
      <c r="CQ28" s="68">
        <f t="shared" si="42"/>
        <v>0.99638574497287957</v>
      </c>
      <c r="CR28" s="58">
        <v>20607.18</v>
      </c>
      <c r="CS28" s="58">
        <v>22254.29</v>
      </c>
      <c r="CT28" s="61">
        <f t="shared" si="43"/>
        <v>-1647.1100000000006</v>
      </c>
      <c r="CU28" s="353">
        <f t="shared" si="44"/>
        <v>1.0799289373897836</v>
      </c>
      <c r="CV28" s="359">
        <v>10595.939999999999</v>
      </c>
      <c r="CW28" s="61">
        <v>11884.649999999998</v>
      </c>
      <c r="CX28" s="61">
        <f t="shared" si="75"/>
        <v>-1288.7099999999991</v>
      </c>
      <c r="CY28" s="68">
        <f t="shared" ref="CY28:CY55" si="79">CW28/CV28</f>
        <v>1.1216229989977293</v>
      </c>
      <c r="CZ28" s="291">
        <v>1226.33</v>
      </c>
      <c r="DA28" s="61">
        <v>522.04999999999995</v>
      </c>
      <c r="DB28" s="61">
        <f t="shared" si="47"/>
        <v>704.28</v>
      </c>
      <c r="DC28" s="69">
        <f t="shared" si="48"/>
        <v>0.42570107556693548</v>
      </c>
      <c r="DD28" s="55">
        <v>7214.58</v>
      </c>
      <c r="DE28" s="55">
        <v>15087.24</v>
      </c>
      <c r="DF28" s="61">
        <f t="shared" si="49"/>
        <v>-7872.66</v>
      </c>
      <c r="DG28" s="70">
        <f t="shared" si="50"/>
        <v>2.0912152890396944</v>
      </c>
      <c r="DH28" s="55">
        <v>1313.8899999999999</v>
      </c>
      <c r="DI28" s="55">
        <v>1163.8599999999999</v>
      </c>
      <c r="DJ28" s="61">
        <f t="shared" si="51"/>
        <v>150.02999999999997</v>
      </c>
      <c r="DK28" s="70">
        <f t="shared" si="52"/>
        <v>0.88581235872104969</v>
      </c>
      <c r="DL28" s="55">
        <v>196.32999999999998</v>
      </c>
      <c r="DM28" s="55">
        <v>0</v>
      </c>
      <c r="DN28" s="61">
        <f t="shared" si="53"/>
        <v>196.32999999999998</v>
      </c>
      <c r="DO28" s="70">
        <f t="shared" si="54"/>
        <v>0</v>
      </c>
      <c r="DP28" s="71">
        <v>17344.12</v>
      </c>
      <c r="DQ28" s="71">
        <v>25359.089999999997</v>
      </c>
      <c r="DR28" s="61">
        <f t="shared" si="55"/>
        <v>-8014.9699999999975</v>
      </c>
      <c r="DS28" s="69">
        <f t="shared" si="56"/>
        <v>1.4621145379529199</v>
      </c>
      <c r="DT28" s="80">
        <v>5049.1100000000015</v>
      </c>
      <c r="DU28" s="55">
        <v>19829.62</v>
      </c>
      <c r="DV28" s="55">
        <v>5761.09</v>
      </c>
      <c r="DW28" s="61">
        <f t="shared" si="57"/>
        <v>14068.529999999999</v>
      </c>
      <c r="DX28" s="72">
        <f t="shared" si="58"/>
        <v>0.29052952098930795</v>
      </c>
      <c r="DY28" s="56" t="e">
        <v>#REF!</v>
      </c>
      <c r="DZ28" s="363">
        <v>4837.5999999999995</v>
      </c>
      <c r="EA28" s="363">
        <v>3388.11</v>
      </c>
      <c r="EB28" s="362">
        <f t="shared" si="59"/>
        <v>1449.4899999999993</v>
      </c>
      <c r="EC28" s="365">
        <f t="shared" si="60"/>
        <v>0.70037001819083855</v>
      </c>
      <c r="ED28" s="54">
        <v>10315.799999999999</v>
      </c>
      <c r="EE28" s="294">
        <v>7696.22</v>
      </c>
      <c r="EF28" s="291">
        <f t="shared" si="61"/>
        <v>305258.32</v>
      </c>
      <c r="EG28" s="291">
        <f t="shared" si="62"/>
        <v>225121.78999999995</v>
      </c>
      <c r="EH28" s="61">
        <f t="shared" si="63"/>
        <v>80136.530000000057</v>
      </c>
      <c r="EI28" s="70">
        <f t="shared" si="70"/>
        <v>0.73747962053908944</v>
      </c>
      <c r="EJ28" s="80"/>
      <c r="EK28" s="298">
        <v>1240.08</v>
      </c>
      <c r="EL28" s="300">
        <f t="shared" si="77"/>
        <v>-467134.65999999986</v>
      </c>
      <c r="EM28" s="65">
        <f t="shared" si="78"/>
        <v>-357125.67799999996</v>
      </c>
      <c r="EN28" s="374" t="s">
        <v>666</v>
      </c>
      <c r="EO28" s="373">
        <v>18916.71</v>
      </c>
      <c r="EP28" s="74">
        <v>22003.08</v>
      </c>
      <c r="EQ28" s="75">
        <f t="shared" si="64"/>
        <v>3086.3700000000026</v>
      </c>
      <c r="ER28" s="76">
        <f t="shared" si="65"/>
        <v>0.16315574959916407</v>
      </c>
      <c r="ET28" s="74">
        <v>31320</v>
      </c>
      <c r="EU28" s="74">
        <v>40692.870000000003</v>
      </c>
      <c r="EV28" s="75">
        <f t="shared" si="66"/>
        <v>9372.8700000000026</v>
      </c>
      <c r="EW28" s="377">
        <f t="shared" si="67"/>
        <v>0.29926149425287363</v>
      </c>
      <c r="EX28" s="379">
        <f t="shared" si="68"/>
        <v>294942.52</v>
      </c>
      <c r="EY28" s="379">
        <f t="shared" si="69"/>
        <v>217425.56999999995</v>
      </c>
      <c r="FB28" s="381"/>
      <c r="FC28" s="381"/>
    </row>
    <row r="29" spans="1:159" s="2" customFormat="1" ht="15.75" customHeight="1" x14ac:dyDescent="0.25">
      <c r="A29" s="1" t="s">
        <v>15</v>
      </c>
      <c r="B29" s="77">
        <v>5</v>
      </c>
      <c r="C29" s="78">
        <v>4</v>
      </c>
      <c r="D29" s="52" t="s">
        <v>224</v>
      </c>
      <c r="E29" s="219">
        <v>0</v>
      </c>
      <c r="F29" s="53">
        <v>-216335</v>
      </c>
      <c r="G29" s="343">
        <v>-29533.930000000015</v>
      </c>
      <c r="H29" s="54">
        <v>7065.7700000000013</v>
      </c>
      <c r="I29" s="55">
        <v>2101.04</v>
      </c>
      <c r="J29" s="56">
        <f t="shared" si="2"/>
        <v>4964.7300000000014</v>
      </c>
      <c r="K29" s="57">
        <f t="shared" si="3"/>
        <v>0.29735471151764065</v>
      </c>
      <c r="L29" s="58">
        <v>4585.3500000000004</v>
      </c>
      <c r="M29" s="58">
        <v>944.22</v>
      </c>
      <c r="N29" s="56">
        <f t="shared" si="4"/>
        <v>3641.13</v>
      </c>
      <c r="O29" s="59">
        <f t="shared" si="5"/>
        <v>0.20592103110994797</v>
      </c>
      <c r="P29" s="54">
        <v>6869.3099999999995</v>
      </c>
      <c r="Q29" s="54">
        <v>5968.34</v>
      </c>
      <c r="R29" s="56">
        <f t="shared" si="6"/>
        <v>900.96999999999935</v>
      </c>
      <c r="S29" s="57">
        <f t="shared" si="7"/>
        <v>0.86884126644451931</v>
      </c>
      <c r="T29" s="54">
        <v>1639.3600000000004</v>
      </c>
      <c r="U29" s="54">
        <v>1452.3999999999999</v>
      </c>
      <c r="V29" s="56">
        <f t="shared" si="8"/>
        <v>186.96000000000049</v>
      </c>
      <c r="W29" s="57">
        <f t="shared" si="9"/>
        <v>0.88595549482724933</v>
      </c>
      <c r="X29" s="58">
        <v>421.42</v>
      </c>
      <c r="Y29" s="58">
        <v>802.84999999999991</v>
      </c>
      <c r="Z29" s="56">
        <f t="shared" si="10"/>
        <v>-381.42999999999989</v>
      </c>
      <c r="AA29" s="59">
        <f t="shared" si="11"/>
        <v>1.9051065445398887</v>
      </c>
      <c r="AB29" s="54">
        <v>8202.3900000000012</v>
      </c>
      <c r="AC29" s="54">
        <v>6681.68</v>
      </c>
      <c r="AD29" s="56">
        <f t="shared" si="12"/>
        <v>1520.7100000000009</v>
      </c>
      <c r="AE29" s="57">
        <f t="shared" si="13"/>
        <v>0.81460159782697472</v>
      </c>
      <c r="AF29" s="58">
        <v>1086.8399999999999</v>
      </c>
      <c r="AG29" s="58">
        <v>0</v>
      </c>
      <c r="AH29" s="56">
        <f t="shared" si="14"/>
        <v>1086.8399999999999</v>
      </c>
      <c r="AI29" s="60">
        <f t="shared" si="15"/>
        <v>0</v>
      </c>
      <c r="AJ29" s="54">
        <v>12458.8</v>
      </c>
      <c r="AK29" s="54">
        <v>7271.420000000001</v>
      </c>
      <c r="AL29" s="56">
        <f t="shared" si="16"/>
        <v>5187.3799999999983</v>
      </c>
      <c r="AM29" s="57">
        <f t="shared" si="17"/>
        <v>0.58363726843676766</v>
      </c>
      <c r="AN29" s="58">
        <v>0</v>
      </c>
      <c r="AO29" s="58">
        <v>0</v>
      </c>
      <c r="AP29" s="61">
        <f t="shared" si="18"/>
        <v>0</v>
      </c>
      <c r="AQ29" s="59"/>
      <c r="AR29" s="54">
        <v>0</v>
      </c>
      <c r="AS29" s="54">
        <v>0</v>
      </c>
      <c r="AT29" s="61">
        <f t="shared" si="20"/>
        <v>0</v>
      </c>
      <c r="AU29" s="62"/>
      <c r="AV29" s="58">
        <v>3821.1099999999997</v>
      </c>
      <c r="AW29" s="58">
        <v>3397.98</v>
      </c>
      <c r="AX29" s="61">
        <f t="shared" si="22"/>
        <v>423.12999999999965</v>
      </c>
      <c r="AY29" s="59">
        <f t="shared" si="23"/>
        <v>0.8892651611704453</v>
      </c>
      <c r="AZ29" s="63">
        <v>0</v>
      </c>
      <c r="BA29" s="56">
        <v>0</v>
      </c>
      <c r="BB29" s="56">
        <f t="shared" si="24"/>
        <v>0</v>
      </c>
      <c r="BC29" s="64"/>
      <c r="BD29" s="54">
        <v>43583.97</v>
      </c>
      <c r="BE29" s="58">
        <v>6046.23</v>
      </c>
      <c r="BF29" s="61">
        <f t="shared" si="25"/>
        <v>37537.740000000005</v>
      </c>
      <c r="BG29" s="57">
        <f t="shared" si="26"/>
        <v>0.13872600407902261</v>
      </c>
      <c r="BH29" s="54">
        <v>4427.5400000000009</v>
      </c>
      <c r="BI29" s="54">
        <v>2441.75</v>
      </c>
      <c r="BJ29" s="56">
        <f t="shared" si="27"/>
        <v>1985.7900000000009</v>
      </c>
      <c r="BK29" s="57">
        <f t="shared" si="28"/>
        <v>0.55149134733960603</v>
      </c>
      <c r="BL29" s="58">
        <v>7110.98</v>
      </c>
      <c r="BM29" s="58">
        <v>0</v>
      </c>
      <c r="BN29" s="56">
        <f t="shared" si="29"/>
        <v>7110.98</v>
      </c>
      <c r="BO29" s="59">
        <f t="shared" si="30"/>
        <v>0</v>
      </c>
      <c r="BP29" s="54">
        <v>1118.1399999999999</v>
      </c>
      <c r="BQ29" s="54">
        <v>0</v>
      </c>
      <c r="BR29" s="56">
        <f t="shared" si="31"/>
        <v>1118.1399999999999</v>
      </c>
      <c r="BS29" s="57">
        <f t="shared" si="32"/>
        <v>0</v>
      </c>
      <c r="BT29" s="58">
        <v>1938.17</v>
      </c>
      <c r="BU29" s="58">
        <v>0</v>
      </c>
      <c r="BV29" s="56">
        <f t="shared" si="33"/>
        <v>1938.17</v>
      </c>
      <c r="BW29" s="59">
        <f t="shared" si="34"/>
        <v>0</v>
      </c>
      <c r="BX29" s="54">
        <v>1013.17</v>
      </c>
      <c r="BY29" s="54">
        <v>0</v>
      </c>
      <c r="BZ29" s="56">
        <f t="shared" si="35"/>
        <v>1013.17</v>
      </c>
      <c r="CA29" s="57">
        <f t="shared" si="36"/>
        <v>0</v>
      </c>
      <c r="CB29" s="58">
        <v>2587.1099999999997</v>
      </c>
      <c r="CC29" s="58">
        <v>1515.67</v>
      </c>
      <c r="CD29" s="56">
        <f t="shared" si="37"/>
        <v>1071.4399999999996</v>
      </c>
      <c r="CE29" s="59">
        <f t="shared" si="38"/>
        <v>0.58585448628005776</v>
      </c>
      <c r="CF29" s="54">
        <v>340.56000000000006</v>
      </c>
      <c r="CG29" s="54">
        <v>0</v>
      </c>
      <c r="CH29" s="56">
        <f t="shared" si="39"/>
        <v>340.56000000000006</v>
      </c>
      <c r="CI29" s="57">
        <f t="shared" si="40"/>
        <v>0</v>
      </c>
      <c r="CJ29" s="58">
        <v>0</v>
      </c>
      <c r="CK29" s="55">
        <v>0</v>
      </c>
      <c r="CL29" s="55">
        <v>0</v>
      </c>
      <c r="CM29" s="65"/>
      <c r="CN29" s="66">
        <v>51983.239999999991</v>
      </c>
      <c r="CO29" s="67">
        <v>56550.669999999991</v>
      </c>
      <c r="CP29" s="61">
        <f t="shared" si="41"/>
        <v>-4567.43</v>
      </c>
      <c r="CQ29" s="68">
        <f t="shared" si="42"/>
        <v>1.0878635113932875</v>
      </c>
      <c r="CR29" s="58">
        <v>15217.719999999998</v>
      </c>
      <c r="CS29" s="58">
        <v>14203.779999999999</v>
      </c>
      <c r="CT29" s="61">
        <f t="shared" si="43"/>
        <v>1013.9399999999987</v>
      </c>
      <c r="CU29" s="353">
        <f t="shared" si="44"/>
        <v>0.93337109632717652</v>
      </c>
      <c r="CV29" s="359">
        <v>7773.1699999999992</v>
      </c>
      <c r="CW29" s="61">
        <v>7648.85</v>
      </c>
      <c r="CX29" s="61">
        <f t="shared" si="75"/>
        <v>124.3199999999988</v>
      </c>
      <c r="CY29" s="68">
        <f t="shared" si="79"/>
        <v>0.98400652500845875</v>
      </c>
      <c r="CZ29" s="291">
        <v>778.02</v>
      </c>
      <c r="DA29" s="61">
        <v>673.43</v>
      </c>
      <c r="DB29" s="61">
        <f t="shared" si="47"/>
        <v>104.59000000000003</v>
      </c>
      <c r="DC29" s="69">
        <f t="shared" si="48"/>
        <v>0.8655690085087786</v>
      </c>
      <c r="DD29" s="55">
        <v>10034.32</v>
      </c>
      <c r="DE29" s="55">
        <v>15177.83</v>
      </c>
      <c r="DF29" s="61">
        <f t="shared" si="49"/>
        <v>-5143.51</v>
      </c>
      <c r="DG29" s="70">
        <f t="shared" si="50"/>
        <v>1.512591784993901</v>
      </c>
      <c r="DH29" s="55">
        <v>1310.17</v>
      </c>
      <c r="DI29" s="55">
        <v>1161.9000000000001</v>
      </c>
      <c r="DJ29" s="61">
        <f t="shared" si="51"/>
        <v>148.26999999999998</v>
      </c>
      <c r="DK29" s="70">
        <f t="shared" si="52"/>
        <v>0.8868314798842899</v>
      </c>
      <c r="DL29" s="55">
        <v>196.02999999999997</v>
      </c>
      <c r="DM29" s="55">
        <v>0</v>
      </c>
      <c r="DN29" s="61">
        <f t="shared" si="53"/>
        <v>196.02999999999997</v>
      </c>
      <c r="DO29" s="70">
        <f t="shared" si="54"/>
        <v>0</v>
      </c>
      <c r="DP29" s="71">
        <v>12562.91</v>
      </c>
      <c r="DQ29" s="71">
        <v>8950.3000000000011</v>
      </c>
      <c r="DR29" s="61">
        <f t="shared" si="55"/>
        <v>3612.6099999999988</v>
      </c>
      <c r="DS29" s="69">
        <f t="shared" si="56"/>
        <v>0.7124384398200736</v>
      </c>
      <c r="DT29" s="80">
        <v>1246.5800000000008</v>
      </c>
      <c r="DU29" s="55">
        <v>0</v>
      </c>
      <c r="DV29" s="55">
        <v>0</v>
      </c>
      <c r="DW29" s="61">
        <f t="shared" si="57"/>
        <v>0</v>
      </c>
      <c r="DX29" s="72"/>
      <c r="DY29" s="56" t="e">
        <v>#REF!</v>
      </c>
      <c r="DZ29" s="363">
        <v>3384.85</v>
      </c>
      <c r="EA29" s="363">
        <v>2393.4</v>
      </c>
      <c r="EB29" s="362">
        <f t="shared" si="59"/>
        <v>991.44999999999982</v>
      </c>
      <c r="EC29" s="365">
        <f t="shared" si="60"/>
        <v>0.70709189476638556</v>
      </c>
      <c r="ED29" s="54">
        <v>7401.8900000000012</v>
      </c>
      <c r="EE29" s="294">
        <v>4778.3499999999995</v>
      </c>
      <c r="EF29" s="291">
        <f t="shared" si="61"/>
        <v>218912.31000000006</v>
      </c>
      <c r="EG29" s="291">
        <f t="shared" si="62"/>
        <v>150162.08999999997</v>
      </c>
      <c r="EH29" s="61">
        <f t="shared" si="63"/>
        <v>68750.220000000088</v>
      </c>
      <c r="EI29" s="70">
        <f t="shared" si="70"/>
        <v>0.6859463042530588</v>
      </c>
      <c r="EJ29" s="80"/>
      <c r="EK29" s="298">
        <v>880</v>
      </c>
      <c r="EL29" s="300">
        <f t="shared" si="77"/>
        <v>-146704.77999999991</v>
      </c>
      <c r="EM29" s="65">
        <f t="shared" si="78"/>
        <v>22582.059999999987</v>
      </c>
      <c r="EN29" s="374" t="s">
        <v>666</v>
      </c>
      <c r="EO29" s="373">
        <v>12843.65</v>
      </c>
      <c r="EP29" s="74">
        <v>24234.12</v>
      </c>
      <c r="EQ29" s="75">
        <f t="shared" si="64"/>
        <v>11390.47</v>
      </c>
      <c r="ER29" s="76">
        <f t="shared" si="65"/>
        <v>0.88685615070482293</v>
      </c>
      <c r="ET29" s="74">
        <v>22760.41</v>
      </c>
      <c r="EU29" s="74">
        <v>66520.31</v>
      </c>
      <c r="EV29" s="75">
        <f t="shared" si="66"/>
        <v>43759.899999999994</v>
      </c>
      <c r="EW29" s="377">
        <f t="shared" si="67"/>
        <v>1.9226323251646167</v>
      </c>
      <c r="EX29" s="379">
        <f t="shared" si="68"/>
        <v>211510.42000000004</v>
      </c>
      <c r="EY29" s="379">
        <f t="shared" si="69"/>
        <v>145383.73999999996</v>
      </c>
      <c r="FB29" s="381"/>
      <c r="FC29" s="381"/>
    </row>
    <row r="30" spans="1:159" s="2" customFormat="1" ht="15.75" customHeight="1" x14ac:dyDescent="0.25">
      <c r="A30" s="1" t="s">
        <v>16</v>
      </c>
      <c r="B30" s="77">
        <v>5</v>
      </c>
      <c r="C30" s="78">
        <v>2</v>
      </c>
      <c r="D30" s="52" t="s">
        <v>225</v>
      </c>
      <c r="E30" s="219">
        <v>3589.8450000000007</v>
      </c>
      <c r="F30" s="53">
        <v>89650.680000000008</v>
      </c>
      <c r="G30" s="343">
        <v>86708.280000000013</v>
      </c>
      <c r="H30" s="54">
        <v>4651.2299999999996</v>
      </c>
      <c r="I30" s="55">
        <v>1286.8399999999999</v>
      </c>
      <c r="J30" s="56">
        <f t="shared" si="2"/>
        <v>3364.3899999999994</v>
      </c>
      <c r="K30" s="57">
        <f t="shared" si="3"/>
        <v>0.2766666021675987</v>
      </c>
      <c r="L30" s="58">
        <v>3663.1699999999996</v>
      </c>
      <c r="M30" s="58">
        <v>749.74</v>
      </c>
      <c r="N30" s="56">
        <f t="shared" si="4"/>
        <v>2913.4299999999994</v>
      </c>
      <c r="O30" s="59">
        <f t="shared" si="5"/>
        <v>0.20466972594774474</v>
      </c>
      <c r="P30" s="54">
        <v>4332.0300000000007</v>
      </c>
      <c r="Q30" s="54">
        <v>4163.9899999999989</v>
      </c>
      <c r="R30" s="56">
        <f t="shared" si="6"/>
        <v>168.04000000000178</v>
      </c>
      <c r="S30" s="57">
        <f t="shared" si="7"/>
        <v>0.96120987158445303</v>
      </c>
      <c r="T30" s="54">
        <v>971.24</v>
      </c>
      <c r="U30" s="54">
        <v>860.76</v>
      </c>
      <c r="V30" s="56">
        <f t="shared" si="8"/>
        <v>110.48000000000002</v>
      </c>
      <c r="W30" s="57">
        <f t="shared" si="9"/>
        <v>0.88624850706313574</v>
      </c>
      <c r="X30" s="58">
        <v>209.7</v>
      </c>
      <c r="Y30" s="58">
        <v>380.28999999999996</v>
      </c>
      <c r="Z30" s="56">
        <f t="shared" si="10"/>
        <v>-170.58999999999997</v>
      </c>
      <c r="AA30" s="59">
        <f t="shared" si="11"/>
        <v>1.8134954697186456</v>
      </c>
      <c r="AB30" s="54">
        <v>3483.7900000000009</v>
      </c>
      <c r="AC30" s="54">
        <v>2810.1200000000003</v>
      </c>
      <c r="AD30" s="56">
        <f t="shared" si="12"/>
        <v>673.67000000000053</v>
      </c>
      <c r="AE30" s="57">
        <f t="shared" si="13"/>
        <v>0.80662726513366179</v>
      </c>
      <c r="AF30" s="58">
        <v>669.94999999999993</v>
      </c>
      <c r="AG30" s="58">
        <v>0</v>
      </c>
      <c r="AH30" s="56">
        <f t="shared" si="14"/>
        <v>669.94999999999993</v>
      </c>
      <c r="AI30" s="60">
        <f t="shared" si="15"/>
        <v>0</v>
      </c>
      <c r="AJ30" s="54">
        <v>7678.4000000000005</v>
      </c>
      <c r="AK30" s="54">
        <v>3862.2000000000003</v>
      </c>
      <c r="AL30" s="56">
        <f t="shared" si="16"/>
        <v>3816.2000000000003</v>
      </c>
      <c r="AM30" s="57">
        <f t="shared" si="17"/>
        <v>0.50299541571160655</v>
      </c>
      <c r="AN30" s="58">
        <v>0</v>
      </c>
      <c r="AO30" s="58">
        <v>0</v>
      </c>
      <c r="AP30" s="61">
        <f t="shared" si="18"/>
        <v>0</v>
      </c>
      <c r="AQ30" s="59"/>
      <c r="AR30" s="54">
        <v>0</v>
      </c>
      <c r="AS30" s="54">
        <v>0</v>
      </c>
      <c r="AT30" s="61">
        <f t="shared" si="20"/>
        <v>0</v>
      </c>
      <c r="AU30" s="62"/>
      <c r="AV30" s="58">
        <v>2544.3200000000002</v>
      </c>
      <c r="AW30" s="58">
        <v>3340.94</v>
      </c>
      <c r="AX30" s="61">
        <f t="shared" si="22"/>
        <v>-796.61999999999989</v>
      </c>
      <c r="AY30" s="59">
        <f t="shared" si="23"/>
        <v>1.3130974091309269</v>
      </c>
      <c r="AZ30" s="63">
        <v>0</v>
      </c>
      <c r="BA30" s="56">
        <v>0</v>
      </c>
      <c r="BB30" s="56">
        <f t="shared" si="24"/>
        <v>0</v>
      </c>
      <c r="BC30" s="64"/>
      <c r="BD30" s="54">
        <v>27990.420000000006</v>
      </c>
      <c r="BE30" s="58">
        <v>114158.45000000001</v>
      </c>
      <c r="BF30" s="61">
        <f t="shared" si="25"/>
        <v>-86168.03</v>
      </c>
      <c r="BG30" s="57">
        <f t="shared" si="26"/>
        <v>4.0784829238003573</v>
      </c>
      <c r="BH30" s="54">
        <v>2977.38</v>
      </c>
      <c r="BI30" s="54">
        <v>11798.8</v>
      </c>
      <c r="BJ30" s="56">
        <f t="shared" si="27"/>
        <v>-8821.4199999999983</v>
      </c>
      <c r="BK30" s="57">
        <f t="shared" si="28"/>
        <v>3.9628129429229721</v>
      </c>
      <c r="BL30" s="58">
        <v>5713.0799999999981</v>
      </c>
      <c r="BM30" s="58">
        <v>21416.15</v>
      </c>
      <c r="BN30" s="56">
        <f t="shared" si="29"/>
        <v>-15703.070000000003</v>
      </c>
      <c r="BO30" s="59">
        <f t="shared" si="30"/>
        <v>3.7486172082309381</v>
      </c>
      <c r="BP30" s="54">
        <v>658.32999999999993</v>
      </c>
      <c r="BQ30" s="54">
        <v>0</v>
      </c>
      <c r="BR30" s="56">
        <f t="shared" si="31"/>
        <v>658.32999999999993</v>
      </c>
      <c r="BS30" s="57">
        <f t="shared" si="32"/>
        <v>0</v>
      </c>
      <c r="BT30" s="58">
        <v>1015.6200000000001</v>
      </c>
      <c r="BU30" s="58">
        <v>0</v>
      </c>
      <c r="BV30" s="56">
        <f t="shared" si="33"/>
        <v>1015.6200000000001</v>
      </c>
      <c r="BW30" s="59">
        <f t="shared" si="34"/>
        <v>0</v>
      </c>
      <c r="BX30" s="54">
        <v>502.72999999999996</v>
      </c>
      <c r="BY30" s="54">
        <v>0</v>
      </c>
      <c r="BZ30" s="56">
        <f t="shared" si="35"/>
        <v>502.72999999999996</v>
      </c>
      <c r="CA30" s="57">
        <f t="shared" si="36"/>
        <v>0</v>
      </c>
      <c r="CB30" s="58">
        <v>1055.46</v>
      </c>
      <c r="CC30" s="58">
        <v>0</v>
      </c>
      <c r="CD30" s="56">
        <f t="shared" si="37"/>
        <v>1055.46</v>
      </c>
      <c r="CE30" s="59">
        <f t="shared" si="38"/>
        <v>0</v>
      </c>
      <c r="CF30" s="54">
        <v>187.28000000000003</v>
      </c>
      <c r="CG30" s="54">
        <v>0</v>
      </c>
      <c r="CH30" s="56">
        <f t="shared" si="39"/>
        <v>187.28000000000003</v>
      </c>
      <c r="CI30" s="57">
        <f t="shared" si="40"/>
        <v>0</v>
      </c>
      <c r="CJ30" s="58">
        <v>0</v>
      </c>
      <c r="CK30" s="55">
        <v>0</v>
      </c>
      <c r="CL30" s="55">
        <v>0</v>
      </c>
      <c r="CM30" s="65"/>
      <c r="CN30" s="66">
        <v>16910.579999999998</v>
      </c>
      <c r="CO30" s="67">
        <v>19623.830000000002</v>
      </c>
      <c r="CP30" s="61">
        <f t="shared" si="41"/>
        <v>-2713.2500000000036</v>
      </c>
      <c r="CQ30" s="68">
        <f t="shared" si="42"/>
        <v>1.1604468918274833</v>
      </c>
      <c r="CR30" s="58">
        <v>7706.0800000000008</v>
      </c>
      <c r="CS30" s="58">
        <v>7543.5499999999993</v>
      </c>
      <c r="CT30" s="61">
        <f t="shared" si="43"/>
        <v>162.53000000000156</v>
      </c>
      <c r="CU30" s="353">
        <f t="shared" si="44"/>
        <v>0.97890886157423729</v>
      </c>
      <c r="CV30" s="359">
        <v>3874.74</v>
      </c>
      <c r="CW30" s="61">
        <v>3814.39</v>
      </c>
      <c r="CX30" s="61">
        <f t="shared" si="75"/>
        <v>60.349999999999909</v>
      </c>
      <c r="CY30" s="68">
        <f t="shared" si="79"/>
        <v>0.98442476140334578</v>
      </c>
      <c r="CZ30" s="291">
        <v>471.86000000000007</v>
      </c>
      <c r="DA30" s="61">
        <v>586.53</v>
      </c>
      <c r="DB30" s="61">
        <f t="shared" si="47"/>
        <v>-114.6699999999999</v>
      </c>
      <c r="DC30" s="69">
        <f t="shared" si="48"/>
        <v>1.2430169965667781</v>
      </c>
      <c r="DD30" s="55">
        <v>6507.0199999999995</v>
      </c>
      <c r="DE30" s="55">
        <v>5600.06</v>
      </c>
      <c r="DF30" s="61">
        <f t="shared" si="49"/>
        <v>906.95999999999913</v>
      </c>
      <c r="DG30" s="70">
        <f t="shared" si="50"/>
        <v>0.86061822462509729</v>
      </c>
      <c r="DH30" s="55">
        <v>793.68999999999994</v>
      </c>
      <c r="DI30" s="55">
        <v>705.01</v>
      </c>
      <c r="DJ30" s="61">
        <f t="shared" si="51"/>
        <v>88.67999999999995</v>
      </c>
      <c r="DK30" s="70">
        <f t="shared" si="52"/>
        <v>0.88826871952525555</v>
      </c>
      <c r="DL30" s="55">
        <v>118.71999999999998</v>
      </c>
      <c r="DM30" s="55">
        <v>0</v>
      </c>
      <c r="DN30" s="61">
        <f t="shared" si="53"/>
        <v>118.71999999999998</v>
      </c>
      <c r="DO30" s="70">
        <f t="shared" si="54"/>
        <v>0</v>
      </c>
      <c r="DP30" s="71">
        <v>5049.0499999999993</v>
      </c>
      <c r="DQ30" s="71">
        <v>8182.01</v>
      </c>
      <c r="DR30" s="61">
        <f t="shared" si="55"/>
        <v>-3132.9600000000009</v>
      </c>
      <c r="DS30" s="69">
        <f t="shared" si="56"/>
        <v>1.6205048474465495</v>
      </c>
      <c r="DT30" s="80">
        <v>473.7800000000002</v>
      </c>
      <c r="DU30" s="55">
        <v>0</v>
      </c>
      <c r="DV30" s="55">
        <v>0</v>
      </c>
      <c r="DW30" s="61">
        <f t="shared" si="57"/>
        <v>0</v>
      </c>
      <c r="DX30" s="72"/>
      <c r="DY30" s="56" t="e">
        <v>#REF!</v>
      </c>
      <c r="DZ30" s="363">
        <v>2188.1800000000003</v>
      </c>
      <c r="EA30" s="363">
        <v>1542.2600000000002</v>
      </c>
      <c r="EB30" s="362">
        <f t="shared" si="59"/>
        <v>645.92000000000007</v>
      </c>
      <c r="EC30" s="365">
        <f t="shared" si="60"/>
        <v>0.70481404637644074</v>
      </c>
      <c r="ED30" s="54">
        <v>3922.65</v>
      </c>
      <c r="EE30" s="294">
        <v>8526.7300000000014</v>
      </c>
      <c r="EF30" s="291">
        <f t="shared" si="61"/>
        <v>115846.70000000001</v>
      </c>
      <c r="EG30" s="291">
        <f t="shared" si="62"/>
        <v>220952.65000000005</v>
      </c>
      <c r="EH30" s="61">
        <f t="shared" si="63"/>
        <v>-105105.95000000004</v>
      </c>
      <c r="EI30" s="70">
        <f t="shared" si="70"/>
        <v>1.9072847996533353</v>
      </c>
      <c r="EJ30" s="80"/>
      <c r="EK30" s="298">
        <v>880</v>
      </c>
      <c r="EL30" s="300">
        <f t="shared" si="77"/>
        <v>-14575.270000000048</v>
      </c>
      <c r="EM30" s="65">
        <f t="shared" si="78"/>
        <v>-20564.820000000007</v>
      </c>
      <c r="EN30" s="374" t="s">
        <v>666</v>
      </c>
      <c r="EO30" s="373">
        <v>6775.67</v>
      </c>
      <c r="EP30" s="74">
        <v>15242.18</v>
      </c>
      <c r="EQ30" s="75">
        <f t="shared" si="64"/>
        <v>8466.51</v>
      </c>
      <c r="ER30" s="76">
        <f t="shared" si="65"/>
        <v>1.2495458013746241</v>
      </c>
      <c r="ET30" s="74">
        <v>12113.66</v>
      </c>
      <c r="EU30" s="74">
        <v>30979.32</v>
      </c>
      <c r="EV30" s="75">
        <f t="shared" si="66"/>
        <v>18865.66</v>
      </c>
      <c r="EW30" s="377">
        <f t="shared" si="67"/>
        <v>1.5573872801448942</v>
      </c>
      <c r="EX30" s="379">
        <f t="shared" si="68"/>
        <v>111924.05000000002</v>
      </c>
      <c r="EY30" s="379">
        <f t="shared" si="69"/>
        <v>212425.92000000004</v>
      </c>
      <c r="FB30" s="381"/>
      <c r="FC30" s="381"/>
    </row>
    <row r="31" spans="1:159" s="2" customFormat="1" ht="15.75" customHeight="1" x14ac:dyDescent="0.25">
      <c r="A31" s="1" t="s">
        <v>17</v>
      </c>
      <c r="B31" s="77">
        <v>5</v>
      </c>
      <c r="C31" s="78">
        <v>2</v>
      </c>
      <c r="D31" s="52" t="s">
        <v>226</v>
      </c>
      <c r="E31" s="219">
        <v>2789.9500000000003</v>
      </c>
      <c r="F31" s="53">
        <v>-37816.559999999998</v>
      </c>
      <c r="G31" s="343">
        <v>-17397.560000000012</v>
      </c>
      <c r="H31" s="54">
        <v>4651.0600000000004</v>
      </c>
      <c r="I31" s="55">
        <v>1793.0600000000002</v>
      </c>
      <c r="J31" s="56">
        <f t="shared" si="2"/>
        <v>2858</v>
      </c>
      <c r="K31" s="57">
        <f t="shared" si="3"/>
        <v>0.3855164199128801</v>
      </c>
      <c r="L31" s="58">
        <v>3096.11</v>
      </c>
      <c r="M31" s="58">
        <v>746.31999999999994</v>
      </c>
      <c r="N31" s="56">
        <f t="shared" si="4"/>
        <v>2349.79</v>
      </c>
      <c r="O31" s="59">
        <f t="shared" si="5"/>
        <v>0.24105086705575704</v>
      </c>
      <c r="P31" s="54">
        <v>4329.63</v>
      </c>
      <c r="Q31" s="54">
        <v>3766.57</v>
      </c>
      <c r="R31" s="56">
        <f t="shared" si="6"/>
        <v>563.05999999999995</v>
      </c>
      <c r="S31" s="57">
        <f t="shared" si="7"/>
        <v>0.86995193584671204</v>
      </c>
      <c r="T31" s="54">
        <v>971.6400000000001</v>
      </c>
      <c r="U31" s="54">
        <v>861.11999999999989</v>
      </c>
      <c r="V31" s="56">
        <f t="shared" si="8"/>
        <v>110.52000000000021</v>
      </c>
      <c r="W31" s="57">
        <f t="shared" si="9"/>
        <v>0.88625416821044811</v>
      </c>
      <c r="X31" s="58">
        <v>209.82000000000002</v>
      </c>
      <c r="Y31" s="58">
        <v>380.28999999999996</v>
      </c>
      <c r="Z31" s="56">
        <f t="shared" si="10"/>
        <v>-170.46999999999994</v>
      </c>
      <c r="AA31" s="59">
        <f t="shared" si="11"/>
        <v>1.8124582975884087</v>
      </c>
      <c r="AB31" s="54">
        <v>3422.84</v>
      </c>
      <c r="AC31" s="54">
        <v>2809.08</v>
      </c>
      <c r="AD31" s="56">
        <f t="shared" si="12"/>
        <v>613.76000000000022</v>
      </c>
      <c r="AE31" s="57">
        <f t="shared" si="13"/>
        <v>0.8206869149595073</v>
      </c>
      <c r="AF31" s="58">
        <v>670.18999999999994</v>
      </c>
      <c r="AG31" s="58">
        <v>0</v>
      </c>
      <c r="AH31" s="56">
        <f t="shared" si="14"/>
        <v>670.18999999999994</v>
      </c>
      <c r="AI31" s="60">
        <f t="shared" si="15"/>
        <v>0</v>
      </c>
      <c r="AJ31" s="54">
        <v>7681.5100000000011</v>
      </c>
      <c r="AK31" s="54">
        <v>3863.81</v>
      </c>
      <c r="AL31" s="56">
        <f t="shared" si="16"/>
        <v>3817.7000000000012</v>
      </c>
      <c r="AM31" s="57">
        <f t="shared" si="17"/>
        <v>0.50300136301326159</v>
      </c>
      <c r="AN31" s="58">
        <v>0</v>
      </c>
      <c r="AO31" s="58">
        <v>0</v>
      </c>
      <c r="AP31" s="61">
        <f t="shared" si="18"/>
        <v>0</v>
      </c>
      <c r="AQ31" s="59"/>
      <c r="AR31" s="54">
        <v>0</v>
      </c>
      <c r="AS31" s="54">
        <v>0</v>
      </c>
      <c r="AT31" s="61">
        <f t="shared" si="20"/>
        <v>0</v>
      </c>
      <c r="AU31" s="62"/>
      <c r="AV31" s="58">
        <v>2545.3599999999997</v>
      </c>
      <c r="AW31" s="58">
        <v>3340.94</v>
      </c>
      <c r="AX31" s="61">
        <f t="shared" si="22"/>
        <v>-795.58000000000038</v>
      </c>
      <c r="AY31" s="59">
        <f t="shared" si="23"/>
        <v>1.3125608951189618</v>
      </c>
      <c r="AZ31" s="63">
        <v>0</v>
      </c>
      <c r="BA31" s="56">
        <v>0</v>
      </c>
      <c r="BB31" s="56">
        <f t="shared" si="24"/>
        <v>0</v>
      </c>
      <c r="BC31" s="64"/>
      <c r="BD31" s="54">
        <v>26960.430000000004</v>
      </c>
      <c r="BE31" s="58">
        <v>2419.36</v>
      </c>
      <c r="BF31" s="61">
        <f t="shared" si="25"/>
        <v>24541.070000000003</v>
      </c>
      <c r="BG31" s="57">
        <f t="shared" si="26"/>
        <v>8.9737441131317264E-2</v>
      </c>
      <c r="BH31" s="54">
        <v>2947.3299999999995</v>
      </c>
      <c r="BI31" s="54">
        <v>2969.16</v>
      </c>
      <c r="BJ31" s="56">
        <f t="shared" si="27"/>
        <v>-21.830000000000382</v>
      </c>
      <c r="BK31" s="57">
        <f t="shared" si="28"/>
        <v>1.0074067036945304</v>
      </c>
      <c r="BL31" s="58">
        <v>4802.3999999999996</v>
      </c>
      <c r="BM31" s="58">
        <v>0</v>
      </c>
      <c r="BN31" s="56">
        <f t="shared" si="29"/>
        <v>4802.3999999999996</v>
      </c>
      <c r="BO31" s="59">
        <f t="shared" si="30"/>
        <v>0</v>
      </c>
      <c r="BP31" s="54">
        <v>655.83</v>
      </c>
      <c r="BQ31" s="54">
        <v>0</v>
      </c>
      <c r="BR31" s="56">
        <f t="shared" si="31"/>
        <v>655.83</v>
      </c>
      <c r="BS31" s="57">
        <f t="shared" si="32"/>
        <v>0</v>
      </c>
      <c r="BT31" s="58">
        <v>1015.3600000000001</v>
      </c>
      <c r="BU31" s="58">
        <v>0</v>
      </c>
      <c r="BV31" s="56">
        <f t="shared" si="33"/>
        <v>1015.3600000000001</v>
      </c>
      <c r="BW31" s="59">
        <f t="shared" si="34"/>
        <v>0</v>
      </c>
      <c r="BX31" s="54">
        <v>502.98000000000013</v>
      </c>
      <c r="BY31" s="54">
        <v>0</v>
      </c>
      <c r="BZ31" s="56">
        <f t="shared" si="35"/>
        <v>502.98000000000013</v>
      </c>
      <c r="CA31" s="57">
        <f t="shared" si="36"/>
        <v>0</v>
      </c>
      <c r="CB31" s="58">
        <v>1055.8200000000002</v>
      </c>
      <c r="CC31" s="58">
        <v>0</v>
      </c>
      <c r="CD31" s="56">
        <f t="shared" si="37"/>
        <v>1055.8200000000002</v>
      </c>
      <c r="CE31" s="59">
        <f t="shared" si="38"/>
        <v>0</v>
      </c>
      <c r="CF31" s="54">
        <v>187.29000000000005</v>
      </c>
      <c r="CG31" s="54">
        <v>0</v>
      </c>
      <c r="CH31" s="56">
        <f t="shared" si="39"/>
        <v>187.29000000000005</v>
      </c>
      <c r="CI31" s="57">
        <f t="shared" si="40"/>
        <v>0</v>
      </c>
      <c r="CJ31" s="58">
        <v>0</v>
      </c>
      <c r="CK31" s="55">
        <v>0</v>
      </c>
      <c r="CL31" s="55">
        <v>0</v>
      </c>
      <c r="CM31" s="65"/>
      <c r="CN31" s="66">
        <v>17712.669999999998</v>
      </c>
      <c r="CO31" s="67">
        <v>30220.639999999999</v>
      </c>
      <c r="CP31" s="61">
        <f t="shared" si="41"/>
        <v>-12507.970000000001</v>
      </c>
      <c r="CQ31" s="68">
        <f t="shared" si="42"/>
        <v>1.7061594892243801</v>
      </c>
      <c r="CR31" s="58">
        <v>7706.4799999999977</v>
      </c>
      <c r="CS31" s="58">
        <v>7197.25</v>
      </c>
      <c r="CT31" s="61">
        <f t="shared" si="43"/>
        <v>509.22999999999774</v>
      </c>
      <c r="CU31" s="353">
        <f t="shared" si="44"/>
        <v>0.93392184239756704</v>
      </c>
      <c r="CV31" s="359">
        <v>3875.0000000000005</v>
      </c>
      <c r="CW31" s="61">
        <v>3814.39</v>
      </c>
      <c r="CX31" s="61">
        <f t="shared" si="75"/>
        <v>60.610000000000582</v>
      </c>
      <c r="CY31" s="68">
        <f t="shared" si="79"/>
        <v>0.98435870967741923</v>
      </c>
      <c r="CZ31" s="291">
        <v>472.02</v>
      </c>
      <c r="DA31" s="61">
        <v>509.15999999999997</v>
      </c>
      <c r="DB31" s="61">
        <f t="shared" si="47"/>
        <v>-37.139999999999986</v>
      </c>
      <c r="DC31" s="69">
        <f t="shared" si="48"/>
        <v>1.0786831066480234</v>
      </c>
      <c r="DD31" s="55">
        <v>13896.230000000005</v>
      </c>
      <c r="DE31" s="55">
        <v>10312.5</v>
      </c>
      <c r="DF31" s="61">
        <f t="shared" si="49"/>
        <v>3583.730000000005</v>
      </c>
      <c r="DG31" s="70">
        <f t="shared" si="50"/>
        <v>0.74210775152685271</v>
      </c>
      <c r="DH31" s="55">
        <v>793.38000000000011</v>
      </c>
      <c r="DI31" s="55">
        <v>705.01</v>
      </c>
      <c r="DJ31" s="61">
        <f t="shared" si="51"/>
        <v>88.370000000000118</v>
      </c>
      <c r="DK31" s="70">
        <f t="shared" si="52"/>
        <v>0.88861579570949589</v>
      </c>
      <c r="DL31" s="55">
        <v>118.83</v>
      </c>
      <c r="DM31" s="55">
        <v>0</v>
      </c>
      <c r="DN31" s="61">
        <f t="shared" si="53"/>
        <v>118.83</v>
      </c>
      <c r="DO31" s="70">
        <f t="shared" si="54"/>
        <v>0</v>
      </c>
      <c r="DP31" s="71">
        <v>7657.8499999999995</v>
      </c>
      <c r="DQ31" s="71">
        <v>5395.16</v>
      </c>
      <c r="DR31" s="61">
        <f t="shared" si="55"/>
        <v>2262.6899999999996</v>
      </c>
      <c r="DS31" s="69">
        <f t="shared" si="56"/>
        <v>0.70452672747572753</v>
      </c>
      <c r="DT31" s="80">
        <v>129.13000000000056</v>
      </c>
      <c r="DU31" s="55">
        <v>0</v>
      </c>
      <c r="DV31" s="55">
        <v>0</v>
      </c>
      <c r="DW31" s="61">
        <f t="shared" si="57"/>
        <v>0</v>
      </c>
      <c r="DX31" s="72"/>
      <c r="DY31" s="56" t="e">
        <v>#REF!</v>
      </c>
      <c r="DZ31" s="363">
        <v>2188.4100000000003</v>
      </c>
      <c r="EA31" s="363">
        <v>1564.82</v>
      </c>
      <c r="EB31" s="362">
        <f t="shared" si="59"/>
        <v>623.59000000000037</v>
      </c>
      <c r="EC31" s="365">
        <f t="shared" si="60"/>
        <v>0.71504882540291792</v>
      </c>
      <c r="ED31" s="54">
        <v>4205.9900000000007</v>
      </c>
      <c r="EE31" s="294">
        <v>2835.45</v>
      </c>
      <c r="EF31" s="291">
        <f t="shared" si="61"/>
        <v>124332.46000000002</v>
      </c>
      <c r="EG31" s="291">
        <f t="shared" si="62"/>
        <v>85504.090000000011</v>
      </c>
      <c r="EH31" s="61">
        <f t="shared" si="63"/>
        <v>38828.37000000001</v>
      </c>
      <c r="EI31" s="70">
        <f t="shared" si="70"/>
        <v>0.68770528629450423</v>
      </c>
      <c r="EJ31" s="80"/>
      <c r="EK31" s="298">
        <v>760</v>
      </c>
      <c r="EL31" s="300">
        <f t="shared" si="77"/>
        <v>1771.8100000000122</v>
      </c>
      <c r="EM31" s="65">
        <f t="shared" si="78"/>
        <v>15341.359999999991</v>
      </c>
      <c r="EN31" s="374" t="s">
        <v>666</v>
      </c>
      <c r="EO31" s="373">
        <v>7285.73</v>
      </c>
      <c r="EP31" s="74">
        <v>11585.24</v>
      </c>
      <c r="EQ31" s="75">
        <f t="shared" si="64"/>
        <v>4299.51</v>
      </c>
      <c r="ER31" s="76">
        <f t="shared" si="65"/>
        <v>0.59012755070528289</v>
      </c>
      <c r="ET31" s="74">
        <v>12962.93</v>
      </c>
      <c r="EU31" s="74">
        <v>33138.480000000003</v>
      </c>
      <c r="EV31" s="75">
        <f t="shared" si="66"/>
        <v>20175.550000000003</v>
      </c>
      <c r="EW31" s="377">
        <f t="shared" si="67"/>
        <v>1.5564035291404028</v>
      </c>
      <c r="EX31" s="379">
        <f t="shared" si="68"/>
        <v>120126.47000000002</v>
      </c>
      <c r="EY31" s="379">
        <f t="shared" si="69"/>
        <v>82668.640000000014</v>
      </c>
      <c r="FB31" s="381"/>
      <c r="FC31" s="381"/>
    </row>
    <row r="32" spans="1:159" s="2" customFormat="1" ht="15.75" customHeight="1" x14ac:dyDescent="0.25">
      <c r="A32" s="1" t="s">
        <v>18</v>
      </c>
      <c r="B32" s="77">
        <v>5</v>
      </c>
      <c r="C32" s="78">
        <v>4</v>
      </c>
      <c r="D32" s="52" t="s">
        <v>227</v>
      </c>
      <c r="E32" s="219">
        <v>1719.5</v>
      </c>
      <c r="F32" s="53">
        <v>-8935.3399999999947</v>
      </c>
      <c r="G32" s="343">
        <v>-11639.849999999999</v>
      </c>
      <c r="H32" s="54">
        <v>7062.5899999999983</v>
      </c>
      <c r="I32" s="55">
        <v>2101.04</v>
      </c>
      <c r="J32" s="56">
        <f t="shared" si="2"/>
        <v>4961.5499999999984</v>
      </c>
      <c r="K32" s="57">
        <f t="shared" si="3"/>
        <v>0.29748859837538361</v>
      </c>
      <c r="L32" s="58">
        <v>4580.4500000000007</v>
      </c>
      <c r="M32" s="58">
        <v>944.22</v>
      </c>
      <c r="N32" s="56">
        <f t="shared" si="4"/>
        <v>3636.2300000000005</v>
      </c>
      <c r="O32" s="59">
        <f t="shared" si="5"/>
        <v>0.2061413179927736</v>
      </c>
      <c r="P32" s="54">
        <v>7050.2800000000007</v>
      </c>
      <c r="Q32" s="54">
        <v>6131.33</v>
      </c>
      <c r="R32" s="56">
        <f t="shared" si="6"/>
        <v>918.95000000000073</v>
      </c>
      <c r="S32" s="57">
        <f t="shared" si="7"/>
        <v>0.86965765898659331</v>
      </c>
      <c r="T32" s="54">
        <v>1619.14</v>
      </c>
      <c r="U32" s="54">
        <v>1433.7700000000002</v>
      </c>
      <c r="V32" s="56">
        <f t="shared" si="8"/>
        <v>185.36999999999989</v>
      </c>
      <c r="W32" s="57">
        <f t="shared" si="9"/>
        <v>0.88551329718245497</v>
      </c>
      <c r="X32" s="58">
        <v>419.80999999999995</v>
      </c>
      <c r="Y32" s="58">
        <v>802.84999999999991</v>
      </c>
      <c r="Z32" s="56">
        <f t="shared" si="10"/>
        <v>-383.03999999999996</v>
      </c>
      <c r="AA32" s="59">
        <f t="shared" si="11"/>
        <v>1.9124127581524977</v>
      </c>
      <c r="AB32" s="54">
        <v>8197.65</v>
      </c>
      <c r="AC32" s="54">
        <v>6651.49</v>
      </c>
      <c r="AD32" s="56">
        <f t="shared" si="12"/>
        <v>1546.1599999999999</v>
      </c>
      <c r="AE32" s="57">
        <f t="shared" si="13"/>
        <v>0.81138984953004822</v>
      </c>
      <c r="AF32" s="58">
        <v>1071.47</v>
      </c>
      <c r="AG32" s="58">
        <v>0</v>
      </c>
      <c r="AH32" s="56">
        <f t="shared" si="14"/>
        <v>1071.47</v>
      </c>
      <c r="AI32" s="60">
        <f t="shared" si="15"/>
        <v>0</v>
      </c>
      <c r="AJ32" s="54">
        <v>12280.120000000003</v>
      </c>
      <c r="AK32" s="54">
        <v>6174.99</v>
      </c>
      <c r="AL32" s="56">
        <f t="shared" si="16"/>
        <v>6105.1300000000028</v>
      </c>
      <c r="AM32" s="57">
        <f t="shared" si="17"/>
        <v>0.50284443474493723</v>
      </c>
      <c r="AN32" s="58">
        <v>0</v>
      </c>
      <c r="AO32" s="58">
        <v>0</v>
      </c>
      <c r="AP32" s="61">
        <f t="shared" si="18"/>
        <v>0</v>
      </c>
      <c r="AQ32" s="59"/>
      <c r="AR32" s="54">
        <v>0</v>
      </c>
      <c r="AS32" s="54">
        <v>0</v>
      </c>
      <c r="AT32" s="61">
        <f t="shared" si="20"/>
        <v>0</v>
      </c>
      <c r="AU32" s="62"/>
      <c r="AV32" s="58">
        <v>3817.87</v>
      </c>
      <c r="AW32" s="58">
        <v>3509.28</v>
      </c>
      <c r="AX32" s="61">
        <f t="shared" si="22"/>
        <v>308.58999999999969</v>
      </c>
      <c r="AY32" s="59">
        <f t="shared" si="23"/>
        <v>0.91917220858751092</v>
      </c>
      <c r="AZ32" s="63">
        <v>0</v>
      </c>
      <c r="BA32" s="56">
        <v>0</v>
      </c>
      <c r="BB32" s="56">
        <f t="shared" si="24"/>
        <v>0</v>
      </c>
      <c r="BC32" s="64"/>
      <c r="BD32" s="54">
        <v>36762.22</v>
      </c>
      <c r="BE32" s="58">
        <v>0</v>
      </c>
      <c r="BF32" s="61">
        <f t="shared" si="25"/>
        <v>36762.22</v>
      </c>
      <c r="BG32" s="57">
        <f t="shared" si="26"/>
        <v>0</v>
      </c>
      <c r="BH32" s="54">
        <v>4425.26</v>
      </c>
      <c r="BI32" s="54">
        <v>13017.24</v>
      </c>
      <c r="BJ32" s="56">
        <f t="shared" si="27"/>
        <v>-8591.98</v>
      </c>
      <c r="BK32" s="57">
        <f t="shared" si="28"/>
        <v>2.9415763141600717</v>
      </c>
      <c r="BL32" s="58">
        <v>7106.65</v>
      </c>
      <c r="BM32" s="58">
        <v>0</v>
      </c>
      <c r="BN32" s="56">
        <f t="shared" si="29"/>
        <v>7106.65</v>
      </c>
      <c r="BO32" s="59">
        <f t="shared" si="30"/>
        <v>0</v>
      </c>
      <c r="BP32" s="54">
        <v>1052.8699999999999</v>
      </c>
      <c r="BQ32" s="54">
        <v>0</v>
      </c>
      <c r="BR32" s="56">
        <f t="shared" si="31"/>
        <v>1052.8699999999999</v>
      </c>
      <c r="BS32" s="57">
        <f t="shared" si="32"/>
        <v>0</v>
      </c>
      <c r="BT32" s="58">
        <v>1934.5100000000002</v>
      </c>
      <c r="BU32" s="58">
        <v>0</v>
      </c>
      <c r="BV32" s="56">
        <f t="shared" si="33"/>
        <v>1934.5100000000002</v>
      </c>
      <c r="BW32" s="59">
        <f t="shared" si="34"/>
        <v>0</v>
      </c>
      <c r="BX32" s="54">
        <v>1004.1799999999998</v>
      </c>
      <c r="BY32" s="54">
        <v>0</v>
      </c>
      <c r="BZ32" s="56">
        <f t="shared" si="35"/>
        <v>1004.1799999999998</v>
      </c>
      <c r="CA32" s="57">
        <f t="shared" si="36"/>
        <v>0</v>
      </c>
      <c r="CB32" s="58">
        <v>2588.23</v>
      </c>
      <c r="CC32" s="58">
        <v>2211.61</v>
      </c>
      <c r="CD32" s="56">
        <f t="shared" si="37"/>
        <v>376.61999999999989</v>
      </c>
      <c r="CE32" s="59">
        <f t="shared" si="38"/>
        <v>0.85448742963337887</v>
      </c>
      <c r="CF32" s="54">
        <v>339.00000000000006</v>
      </c>
      <c r="CG32" s="54">
        <v>0</v>
      </c>
      <c r="CH32" s="56">
        <f t="shared" si="39"/>
        <v>339.00000000000006</v>
      </c>
      <c r="CI32" s="57">
        <f t="shared" si="40"/>
        <v>0</v>
      </c>
      <c r="CJ32" s="58">
        <v>0</v>
      </c>
      <c r="CK32" s="55">
        <v>0</v>
      </c>
      <c r="CL32" s="55">
        <v>0</v>
      </c>
      <c r="CM32" s="65"/>
      <c r="CN32" s="66">
        <v>57189.71</v>
      </c>
      <c r="CO32" s="67">
        <v>63282.17</v>
      </c>
      <c r="CP32" s="61">
        <f t="shared" si="41"/>
        <v>-6092.4599999999991</v>
      </c>
      <c r="CQ32" s="68">
        <f t="shared" si="42"/>
        <v>1.1065307028134956</v>
      </c>
      <c r="CR32" s="58">
        <v>15111.839999999998</v>
      </c>
      <c r="CS32" s="58">
        <v>13917.109999999999</v>
      </c>
      <c r="CT32" s="61">
        <f t="shared" si="43"/>
        <v>1194.7299999999996</v>
      </c>
      <c r="CU32" s="353">
        <f t="shared" si="44"/>
        <v>0.92094079873794321</v>
      </c>
      <c r="CV32" s="359">
        <v>7671.61</v>
      </c>
      <c r="CW32" s="61">
        <v>7558.8600000000006</v>
      </c>
      <c r="CX32" s="61">
        <f t="shared" si="75"/>
        <v>112.74999999999909</v>
      </c>
      <c r="CY32" s="68">
        <f t="shared" si="79"/>
        <v>0.98530295466010409</v>
      </c>
      <c r="CZ32" s="291">
        <v>798.06999999999994</v>
      </c>
      <c r="DA32" s="61">
        <v>748.78</v>
      </c>
      <c r="DB32" s="61">
        <f t="shared" si="47"/>
        <v>49.289999999999964</v>
      </c>
      <c r="DC32" s="69">
        <f t="shared" si="48"/>
        <v>0.93823850038217205</v>
      </c>
      <c r="DD32" s="55">
        <v>13653.42</v>
      </c>
      <c r="DE32" s="55">
        <v>18913.86</v>
      </c>
      <c r="DF32" s="61">
        <f t="shared" si="49"/>
        <v>-5260.4400000000005</v>
      </c>
      <c r="DG32" s="70">
        <f t="shared" si="50"/>
        <v>1.3852836871640952</v>
      </c>
      <c r="DH32" s="55">
        <v>1520.1399999999999</v>
      </c>
      <c r="DI32" s="55">
        <v>1350</v>
      </c>
      <c r="DJ32" s="61">
        <f t="shared" si="51"/>
        <v>170.13999999999987</v>
      </c>
      <c r="DK32" s="70">
        <f t="shared" si="52"/>
        <v>0.88807609825410827</v>
      </c>
      <c r="DL32" s="55">
        <v>228.35999999999999</v>
      </c>
      <c r="DM32" s="55">
        <v>0</v>
      </c>
      <c r="DN32" s="61">
        <f t="shared" si="53"/>
        <v>228.35999999999999</v>
      </c>
      <c r="DO32" s="70">
        <f t="shared" si="54"/>
        <v>0</v>
      </c>
      <c r="DP32" s="71">
        <v>7237.8199999999988</v>
      </c>
      <c r="DQ32" s="71">
        <v>5904.34</v>
      </c>
      <c r="DR32" s="61">
        <f t="shared" si="55"/>
        <v>1333.4799999999987</v>
      </c>
      <c r="DS32" s="69">
        <f t="shared" si="56"/>
        <v>0.81576220464172933</v>
      </c>
      <c r="DT32" s="80">
        <v>1567.1500000000005</v>
      </c>
      <c r="DU32" s="55">
        <v>0</v>
      </c>
      <c r="DV32" s="55">
        <v>0</v>
      </c>
      <c r="DW32" s="61">
        <f t="shared" si="57"/>
        <v>0</v>
      </c>
      <c r="DX32" s="72"/>
      <c r="DY32" s="56" t="e">
        <v>#REF!</v>
      </c>
      <c r="DZ32" s="363">
        <v>3363.35</v>
      </c>
      <c r="EA32" s="363">
        <v>2378.0099999999998</v>
      </c>
      <c r="EB32" s="362">
        <f t="shared" si="59"/>
        <v>985.34000000000015</v>
      </c>
      <c r="EC32" s="365">
        <f t="shared" si="60"/>
        <v>0.70703613956323308</v>
      </c>
      <c r="ED32" s="54">
        <v>7276.66</v>
      </c>
      <c r="EE32" s="294">
        <v>5135.6299999999992</v>
      </c>
      <c r="EF32" s="291">
        <f t="shared" si="61"/>
        <v>215363.28000000003</v>
      </c>
      <c r="EG32" s="291">
        <f t="shared" si="62"/>
        <v>162166.58000000002</v>
      </c>
      <c r="EH32" s="61">
        <f t="shared" si="63"/>
        <v>53196.700000000012</v>
      </c>
      <c r="EI32" s="70">
        <f t="shared" si="70"/>
        <v>0.75299085340825045</v>
      </c>
      <c r="EJ32" s="80"/>
      <c r="EK32" s="298">
        <v>880</v>
      </c>
      <c r="EL32" s="300">
        <f t="shared" si="77"/>
        <v>45141.360000000015</v>
      </c>
      <c r="EM32" s="65">
        <f t="shared" si="78"/>
        <v>28344.220000000005</v>
      </c>
      <c r="EN32" s="374" t="s">
        <v>666</v>
      </c>
      <c r="EO32" s="373">
        <v>12656.57</v>
      </c>
      <c r="EP32" s="74">
        <v>27444.97</v>
      </c>
      <c r="EQ32" s="75">
        <f t="shared" si="64"/>
        <v>14788.400000000001</v>
      </c>
      <c r="ER32" s="76">
        <f t="shared" si="65"/>
        <v>1.1684366301454503</v>
      </c>
      <c r="ET32" s="74">
        <v>22345.7</v>
      </c>
      <c r="EU32" s="74">
        <v>62726.45</v>
      </c>
      <c r="EV32" s="75">
        <f t="shared" si="66"/>
        <v>40380.75</v>
      </c>
      <c r="EW32" s="377">
        <f t="shared" si="67"/>
        <v>1.8070926397472444</v>
      </c>
      <c r="EX32" s="379">
        <f t="shared" si="68"/>
        <v>208086.62000000002</v>
      </c>
      <c r="EY32" s="379">
        <f t="shared" si="69"/>
        <v>157030.95000000001</v>
      </c>
      <c r="FB32" s="381"/>
      <c r="FC32" s="381"/>
    </row>
    <row r="33" spans="1:159" s="2" customFormat="1" ht="15.75" customHeight="1" x14ac:dyDescent="0.25">
      <c r="A33" s="1" t="s">
        <v>19</v>
      </c>
      <c r="B33" s="77">
        <v>9</v>
      </c>
      <c r="C33" s="78">
        <v>4</v>
      </c>
      <c r="D33" s="52" t="s">
        <v>228</v>
      </c>
      <c r="E33" s="219">
        <v>1720.2000000000005</v>
      </c>
      <c r="F33" s="53">
        <v>230757.06</v>
      </c>
      <c r="G33" s="343">
        <v>124545.69000000003</v>
      </c>
      <c r="H33" s="54">
        <v>20586.3</v>
      </c>
      <c r="I33" s="55">
        <v>3624.56</v>
      </c>
      <c r="J33" s="56">
        <f t="shared" si="2"/>
        <v>16961.739999999998</v>
      </c>
      <c r="K33" s="57">
        <f t="shared" si="3"/>
        <v>0.17606660740395311</v>
      </c>
      <c r="L33" s="58">
        <v>13812.049999999997</v>
      </c>
      <c r="M33" s="58">
        <v>2409.1799999999998</v>
      </c>
      <c r="N33" s="56">
        <f t="shared" si="4"/>
        <v>11402.869999999997</v>
      </c>
      <c r="O33" s="59">
        <f t="shared" si="5"/>
        <v>0.17442595414873246</v>
      </c>
      <c r="P33" s="54">
        <v>18913.11</v>
      </c>
      <c r="Q33" s="54">
        <v>16457.399999999998</v>
      </c>
      <c r="R33" s="56">
        <f t="shared" si="6"/>
        <v>2455.7100000000028</v>
      </c>
      <c r="S33" s="57">
        <f t="shared" si="7"/>
        <v>0.87015831875349936</v>
      </c>
      <c r="T33" s="54">
        <v>4104.75</v>
      </c>
      <c r="U33" s="54">
        <v>3640.92</v>
      </c>
      <c r="V33" s="56">
        <f t="shared" si="8"/>
        <v>463.82999999999993</v>
      </c>
      <c r="W33" s="57">
        <f t="shared" si="9"/>
        <v>0.88700164443632379</v>
      </c>
      <c r="X33" s="58">
        <v>922.11</v>
      </c>
      <c r="Y33" s="58">
        <v>964.89</v>
      </c>
      <c r="Z33" s="56">
        <f t="shared" si="10"/>
        <v>-42.779999999999973</v>
      </c>
      <c r="AA33" s="59">
        <f t="shared" si="11"/>
        <v>1.0463935972931646</v>
      </c>
      <c r="AB33" s="54">
        <v>13671.359999999999</v>
      </c>
      <c r="AC33" s="54">
        <v>14651.26</v>
      </c>
      <c r="AD33" s="56">
        <f t="shared" si="12"/>
        <v>-979.90000000000146</v>
      </c>
      <c r="AE33" s="57">
        <f t="shared" si="13"/>
        <v>1.0716753856236689</v>
      </c>
      <c r="AF33" s="58">
        <v>3055.81</v>
      </c>
      <c r="AG33" s="58">
        <v>0</v>
      </c>
      <c r="AH33" s="56">
        <f t="shared" si="14"/>
        <v>3055.81</v>
      </c>
      <c r="AI33" s="60">
        <f t="shared" si="15"/>
        <v>0</v>
      </c>
      <c r="AJ33" s="54">
        <v>35024.31</v>
      </c>
      <c r="AK33" s="54">
        <v>104128.73999999999</v>
      </c>
      <c r="AL33" s="56">
        <f t="shared" si="16"/>
        <v>-69104.429999999993</v>
      </c>
      <c r="AM33" s="57">
        <f t="shared" si="17"/>
        <v>2.9730418672059491</v>
      </c>
      <c r="AN33" s="58">
        <v>150416.16999999998</v>
      </c>
      <c r="AO33" s="58">
        <v>138397.20000000001</v>
      </c>
      <c r="AP33" s="61">
        <f t="shared" si="18"/>
        <v>12018.969999999972</v>
      </c>
      <c r="AQ33" s="59">
        <f t="shared" si="19"/>
        <v>0.92009522646401665</v>
      </c>
      <c r="AR33" s="54">
        <v>775.28</v>
      </c>
      <c r="AS33" s="54">
        <v>497.78</v>
      </c>
      <c r="AT33" s="61">
        <f t="shared" si="20"/>
        <v>277.5</v>
      </c>
      <c r="AU33" s="62"/>
      <c r="AV33" s="58">
        <v>8907.7099999999991</v>
      </c>
      <c r="AW33" s="58">
        <v>8188.33</v>
      </c>
      <c r="AX33" s="61">
        <f t="shared" si="22"/>
        <v>719.3799999999992</v>
      </c>
      <c r="AY33" s="59">
        <f t="shared" si="23"/>
        <v>0.91924074762200392</v>
      </c>
      <c r="AZ33" s="63">
        <v>0</v>
      </c>
      <c r="BA33" s="56">
        <v>0</v>
      </c>
      <c r="BB33" s="56">
        <f t="shared" si="24"/>
        <v>0</v>
      </c>
      <c r="BC33" s="64"/>
      <c r="BD33" s="54">
        <v>190070.09</v>
      </c>
      <c r="BE33" s="58">
        <v>348109.21</v>
      </c>
      <c r="BF33" s="61">
        <f t="shared" si="25"/>
        <v>-158039.12000000002</v>
      </c>
      <c r="BG33" s="57">
        <f t="shared" si="26"/>
        <v>1.8314781142051337</v>
      </c>
      <c r="BH33" s="54">
        <v>12596.05</v>
      </c>
      <c r="BI33" s="54">
        <v>6264.0300000000007</v>
      </c>
      <c r="BJ33" s="56">
        <f t="shared" si="27"/>
        <v>6332.0199999999986</v>
      </c>
      <c r="BK33" s="57">
        <f t="shared" si="28"/>
        <v>0.49730113805518406</v>
      </c>
      <c r="BL33" s="58">
        <v>21727.07</v>
      </c>
      <c r="BM33" s="58">
        <v>24494.43</v>
      </c>
      <c r="BN33" s="56">
        <f t="shared" si="29"/>
        <v>-2767.3600000000006</v>
      </c>
      <c r="BO33" s="59">
        <f t="shared" si="30"/>
        <v>1.127369221896924</v>
      </c>
      <c r="BP33" s="54">
        <v>3616.75</v>
      </c>
      <c r="BQ33" s="54">
        <v>28818.07</v>
      </c>
      <c r="BR33" s="56">
        <f t="shared" si="31"/>
        <v>-25201.32</v>
      </c>
      <c r="BS33" s="57">
        <f t="shared" si="32"/>
        <v>7.9679463606829337</v>
      </c>
      <c r="BT33" s="58">
        <v>4327.8799999999992</v>
      </c>
      <c r="BU33" s="58">
        <v>3887.84</v>
      </c>
      <c r="BV33" s="56">
        <f t="shared" si="33"/>
        <v>440.03999999999905</v>
      </c>
      <c r="BW33" s="59">
        <f t="shared" si="34"/>
        <v>0.89832435280090961</v>
      </c>
      <c r="BX33" s="54">
        <v>2212.08</v>
      </c>
      <c r="BY33" s="54">
        <v>0</v>
      </c>
      <c r="BZ33" s="56">
        <f t="shared" si="35"/>
        <v>2212.08</v>
      </c>
      <c r="CA33" s="57">
        <f t="shared" si="36"/>
        <v>0</v>
      </c>
      <c r="CB33" s="58">
        <v>4958.71</v>
      </c>
      <c r="CC33" s="58">
        <v>3045.27</v>
      </c>
      <c r="CD33" s="56">
        <f t="shared" si="37"/>
        <v>1913.44</v>
      </c>
      <c r="CE33" s="59">
        <f t="shared" si="38"/>
        <v>0.61412544794916424</v>
      </c>
      <c r="CF33" s="54">
        <v>728.95999999999992</v>
      </c>
      <c r="CG33" s="54">
        <v>0</v>
      </c>
      <c r="CH33" s="56">
        <f t="shared" si="39"/>
        <v>728.95999999999992</v>
      </c>
      <c r="CI33" s="57">
        <f t="shared" si="40"/>
        <v>0</v>
      </c>
      <c r="CJ33" s="58">
        <v>0</v>
      </c>
      <c r="CK33" s="55">
        <v>0</v>
      </c>
      <c r="CL33" s="55">
        <v>0</v>
      </c>
      <c r="CM33" s="65"/>
      <c r="CN33" s="66">
        <v>33166.300000000003</v>
      </c>
      <c r="CO33" s="67">
        <v>48268.3</v>
      </c>
      <c r="CP33" s="61">
        <f t="shared" si="41"/>
        <v>-15102</v>
      </c>
      <c r="CQ33" s="68">
        <f t="shared" si="42"/>
        <v>1.4553417173456189</v>
      </c>
      <c r="CR33" s="58">
        <v>62741.039999999994</v>
      </c>
      <c r="CS33" s="58">
        <v>62901.799999999988</v>
      </c>
      <c r="CT33" s="61">
        <f t="shared" si="43"/>
        <v>-160.75999999999476</v>
      </c>
      <c r="CU33" s="353">
        <f t="shared" si="44"/>
        <v>1.0025622782153434</v>
      </c>
      <c r="CV33" s="359">
        <v>32851.550000000003</v>
      </c>
      <c r="CW33" s="61">
        <v>34342.35</v>
      </c>
      <c r="CX33" s="61">
        <f t="shared" si="75"/>
        <v>-1490.7999999999956</v>
      </c>
      <c r="CY33" s="68">
        <f t="shared" si="79"/>
        <v>1.0453798983609599</v>
      </c>
      <c r="CZ33" s="291">
        <v>2509.4600000000005</v>
      </c>
      <c r="DA33" s="61">
        <v>1816.07</v>
      </c>
      <c r="DB33" s="61">
        <f t="shared" si="47"/>
        <v>693.39000000000055</v>
      </c>
      <c r="DC33" s="69">
        <f t="shared" si="48"/>
        <v>0.72368955870984175</v>
      </c>
      <c r="DD33" s="55">
        <v>11942.86</v>
      </c>
      <c r="DE33" s="55">
        <v>15667.32</v>
      </c>
      <c r="DF33" s="61">
        <f t="shared" si="49"/>
        <v>-3724.4599999999991</v>
      </c>
      <c r="DG33" s="70">
        <f t="shared" si="50"/>
        <v>1.3118566239577454</v>
      </c>
      <c r="DH33" s="55">
        <v>2337.2000000000003</v>
      </c>
      <c r="DI33" s="55">
        <v>2077.92</v>
      </c>
      <c r="DJ33" s="61">
        <f t="shared" si="51"/>
        <v>259.2800000000002</v>
      </c>
      <c r="DK33" s="70">
        <f t="shared" si="52"/>
        <v>0.88906383706999825</v>
      </c>
      <c r="DL33" s="55">
        <v>353.89</v>
      </c>
      <c r="DM33" s="55">
        <v>0</v>
      </c>
      <c r="DN33" s="61">
        <f t="shared" si="53"/>
        <v>353.89</v>
      </c>
      <c r="DO33" s="70">
        <f t="shared" si="54"/>
        <v>0</v>
      </c>
      <c r="DP33" s="71">
        <v>10451.61</v>
      </c>
      <c r="DQ33" s="71">
        <v>0</v>
      </c>
      <c r="DR33" s="61">
        <f t="shared" si="55"/>
        <v>10451.61</v>
      </c>
      <c r="DS33" s="69">
        <f t="shared" si="56"/>
        <v>0</v>
      </c>
      <c r="DT33" s="80">
        <v>2212.6700000000005</v>
      </c>
      <c r="DU33" s="55">
        <v>28572.040000000005</v>
      </c>
      <c r="DV33" s="55">
        <v>26513.030000000002</v>
      </c>
      <c r="DW33" s="61">
        <f t="shared" si="57"/>
        <v>2059.010000000002</v>
      </c>
      <c r="DX33" s="72">
        <f t="shared" si="58"/>
        <v>0.92793619216548762</v>
      </c>
      <c r="DY33" s="56" t="e">
        <v>#REF!</v>
      </c>
      <c r="DZ33" s="363">
        <v>8522.0499999999993</v>
      </c>
      <c r="EA33" s="363">
        <v>6177.58</v>
      </c>
      <c r="EB33" s="362">
        <f t="shared" si="59"/>
        <v>2344.4699999999993</v>
      </c>
      <c r="EC33" s="365">
        <f t="shared" si="60"/>
        <v>0.72489365821603957</v>
      </c>
      <c r="ED33" s="54">
        <v>24614.989999999998</v>
      </c>
      <c r="EE33" s="294">
        <v>27884.73</v>
      </c>
      <c r="EF33" s="291">
        <f t="shared" si="61"/>
        <v>728489.53999999992</v>
      </c>
      <c r="EG33" s="291">
        <f t="shared" si="62"/>
        <v>933228.20999999985</v>
      </c>
      <c r="EH33" s="61">
        <f t="shared" si="63"/>
        <v>-204738.66999999993</v>
      </c>
      <c r="EI33" s="70">
        <f t="shared" si="70"/>
        <v>1.2810454491906638</v>
      </c>
      <c r="EJ33" s="80"/>
      <c r="EK33" s="298">
        <v>1560</v>
      </c>
      <c r="EL33" s="300">
        <f t="shared" si="77"/>
        <v>27578.390000000014</v>
      </c>
      <c r="EM33" s="65">
        <f t="shared" si="78"/>
        <v>-49835.57</v>
      </c>
      <c r="EN33" s="374" t="s">
        <v>666</v>
      </c>
      <c r="EO33" s="373">
        <v>43736.56</v>
      </c>
      <c r="EP33" s="74">
        <v>84927.67</v>
      </c>
      <c r="EQ33" s="75">
        <f t="shared" si="64"/>
        <v>41191.11</v>
      </c>
      <c r="ER33" s="76">
        <f t="shared" si="65"/>
        <v>0.94180040679925447</v>
      </c>
      <c r="ET33" s="74">
        <v>75146.02</v>
      </c>
      <c r="EU33" s="74">
        <v>206769.53</v>
      </c>
      <c r="EV33" s="75">
        <f t="shared" si="66"/>
        <v>131623.51</v>
      </c>
      <c r="EW33" s="377">
        <f t="shared" si="67"/>
        <v>1.7515699434248149</v>
      </c>
      <c r="EX33" s="379">
        <f t="shared" si="68"/>
        <v>703874.54999999993</v>
      </c>
      <c r="EY33" s="379">
        <f t="shared" si="69"/>
        <v>905343.47999999986</v>
      </c>
      <c r="FB33" s="381"/>
      <c r="FC33" s="381"/>
    </row>
    <row r="34" spans="1:159" s="2" customFormat="1" ht="15.75" customHeight="1" x14ac:dyDescent="0.25">
      <c r="A34" s="1" t="s">
        <v>20</v>
      </c>
      <c r="B34" s="77">
        <v>5</v>
      </c>
      <c r="C34" s="78">
        <v>4</v>
      </c>
      <c r="D34" s="52" t="s">
        <v>229</v>
      </c>
      <c r="E34" s="219">
        <v>2750</v>
      </c>
      <c r="F34" s="53">
        <v>26255.900000000009</v>
      </c>
      <c r="G34" s="343">
        <v>-6410.820000000017</v>
      </c>
      <c r="H34" s="54">
        <v>7063.99</v>
      </c>
      <c r="I34" s="55">
        <v>2101.04</v>
      </c>
      <c r="J34" s="56">
        <f t="shared" si="2"/>
        <v>4962.95</v>
      </c>
      <c r="K34" s="57">
        <f t="shared" si="3"/>
        <v>0.29742963962293267</v>
      </c>
      <c r="L34" s="58">
        <v>4583.5400000000009</v>
      </c>
      <c r="M34" s="58">
        <v>944.22</v>
      </c>
      <c r="N34" s="56">
        <f t="shared" si="4"/>
        <v>3639.3200000000006</v>
      </c>
      <c r="O34" s="59">
        <f t="shared" si="5"/>
        <v>0.20600234753051133</v>
      </c>
      <c r="P34" s="54">
        <v>7095.6999999999989</v>
      </c>
      <c r="Q34" s="54">
        <v>6170.81</v>
      </c>
      <c r="R34" s="56">
        <f t="shared" si="6"/>
        <v>924.88999999999851</v>
      </c>
      <c r="S34" s="57">
        <f t="shared" si="7"/>
        <v>0.86965486139492953</v>
      </c>
      <c r="T34" s="54">
        <v>1633.3899999999999</v>
      </c>
      <c r="U34" s="54">
        <v>1449.46</v>
      </c>
      <c r="V34" s="56">
        <f t="shared" si="8"/>
        <v>183.92999999999984</v>
      </c>
      <c r="W34" s="57">
        <f t="shared" si="9"/>
        <v>0.88739370266745854</v>
      </c>
      <c r="X34" s="58">
        <v>421.52</v>
      </c>
      <c r="Y34" s="58">
        <v>802.84999999999991</v>
      </c>
      <c r="Z34" s="56">
        <f t="shared" si="10"/>
        <v>-381.32999999999993</v>
      </c>
      <c r="AA34" s="59">
        <f t="shared" si="11"/>
        <v>1.904654583412412</v>
      </c>
      <c r="AB34" s="54">
        <v>8198.84</v>
      </c>
      <c r="AC34" s="54">
        <v>8489.260000000002</v>
      </c>
      <c r="AD34" s="56">
        <f t="shared" si="12"/>
        <v>-290.42000000000189</v>
      </c>
      <c r="AE34" s="57">
        <f t="shared" si="13"/>
        <v>1.0354220840997022</v>
      </c>
      <c r="AF34" s="58">
        <v>1078.6799999999998</v>
      </c>
      <c r="AG34" s="58">
        <v>0</v>
      </c>
      <c r="AH34" s="56">
        <f t="shared" si="14"/>
        <v>1078.6799999999998</v>
      </c>
      <c r="AI34" s="60">
        <f t="shared" si="15"/>
        <v>0</v>
      </c>
      <c r="AJ34" s="54">
        <v>12362.93</v>
      </c>
      <c r="AK34" s="54">
        <v>6218.54</v>
      </c>
      <c r="AL34" s="56">
        <f t="shared" si="16"/>
        <v>6144.39</v>
      </c>
      <c r="AM34" s="57">
        <f t="shared" si="17"/>
        <v>0.50299888456862574</v>
      </c>
      <c r="AN34" s="58">
        <v>0</v>
      </c>
      <c r="AO34" s="58">
        <v>0</v>
      </c>
      <c r="AP34" s="61">
        <f t="shared" si="18"/>
        <v>0</v>
      </c>
      <c r="AQ34" s="59"/>
      <c r="AR34" s="54">
        <v>0</v>
      </c>
      <c r="AS34" s="54">
        <v>0</v>
      </c>
      <c r="AT34" s="61">
        <f t="shared" si="20"/>
        <v>0</v>
      </c>
      <c r="AU34" s="62"/>
      <c r="AV34" s="58">
        <v>3820.3999999999996</v>
      </c>
      <c r="AW34" s="58">
        <v>3509.28</v>
      </c>
      <c r="AX34" s="61">
        <f t="shared" si="22"/>
        <v>311.11999999999944</v>
      </c>
      <c r="AY34" s="59">
        <f t="shared" si="23"/>
        <v>0.91856350120406249</v>
      </c>
      <c r="AZ34" s="63">
        <v>0</v>
      </c>
      <c r="BA34" s="56">
        <v>0</v>
      </c>
      <c r="BB34" s="56">
        <f t="shared" si="24"/>
        <v>0</v>
      </c>
      <c r="BC34" s="64"/>
      <c r="BD34" s="54">
        <v>44214.97</v>
      </c>
      <c r="BE34" s="58">
        <v>2121.33</v>
      </c>
      <c r="BF34" s="61">
        <f t="shared" si="25"/>
        <v>42093.64</v>
      </c>
      <c r="BG34" s="57">
        <f t="shared" si="26"/>
        <v>4.7977641961534742E-2</v>
      </c>
      <c r="BH34" s="54">
        <v>4425.29</v>
      </c>
      <c r="BI34" s="54">
        <v>0</v>
      </c>
      <c r="BJ34" s="56">
        <f t="shared" si="27"/>
        <v>4425.29</v>
      </c>
      <c r="BK34" s="57">
        <f t="shared" si="28"/>
        <v>0</v>
      </c>
      <c r="BL34" s="58">
        <v>7109.329999999999</v>
      </c>
      <c r="BM34" s="58">
        <v>0</v>
      </c>
      <c r="BN34" s="56">
        <f t="shared" si="29"/>
        <v>7109.329999999999</v>
      </c>
      <c r="BO34" s="59">
        <f t="shared" si="30"/>
        <v>0</v>
      </c>
      <c r="BP34" s="54">
        <v>1061.07</v>
      </c>
      <c r="BQ34" s="54">
        <v>0</v>
      </c>
      <c r="BR34" s="56">
        <f t="shared" si="31"/>
        <v>1061.07</v>
      </c>
      <c r="BS34" s="57">
        <f t="shared" si="32"/>
        <v>0</v>
      </c>
      <c r="BT34" s="58">
        <v>1936.4600000000003</v>
      </c>
      <c r="BU34" s="58">
        <v>0</v>
      </c>
      <c r="BV34" s="56">
        <f t="shared" si="33"/>
        <v>1936.4600000000003</v>
      </c>
      <c r="BW34" s="59">
        <f t="shared" si="34"/>
        <v>0</v>
      </c>
      <c r="BX34" s="54">
        <v>1005.51</v>
      </c>
      <c r="BY34" s="54">
        <v>0</v>
      </c>
      <c r="BZ34" s="56">
        <f t="shared" si="35"/>
        <v>1005.51</v>
      </c>
      <c r="CA34" s="57">
        <f t="shared" si="36"/>
        <v>0</v>
      </c>
      <c r="CB34" s="58">
        <v>2588.04</v>
      </c>
      <c r="CC34" s="58">
        <v>0</v>
      </c>
      <c r="CD34" s="56">
        <f t="shared" si="37"/>
        <v>2588.04</v>
      </c>
      <c r="CE34" s="59">
        <f t="shared" si="38"/>
        <v>0</v>
      </c>
      <c r="CF34" s="54">
        <v>340.18999999999994</v>
      </c>
      <c r="CG34" s="54">
        <v>0</v>
      </c>
      <c r="CH34" s="56">
        <f t="shared" si="39"/>
        <v>340.18999999999994</v>
      </c>
      <c r="CI34" s="57">
        <f t="shared" si="40"/>
        <v>0</v>
      </c>
      <c r="CJ34" s="58">
        <v>0</v>
      </c>
      <c r="CK34" s="55">
        <v>0</v>
      </c>
      <c r="CL34" s="55">
        <v>0</v>
      </c>
      <c r="CM34" s="65"/>
      <c r="CN34" s="66">
        <v>48743.400000000009</v>
      </c>
      <c r="CO34" s="67">
        <v>49731.86</v>
      </c>
      <c r="CP34" s="61">
        <f t="shared" si="41"/>
        <v>-988.45999999999185</v>
      </c>
      <c r="CQ34" s="68">
        <f t="shared" si="42"/>
        <v>1.0202788480081404</v>
      </c>
      <c r="CR34" s="58">
        <v>15114.2</v>
      </c>
      <c r="CS34" s="58">
        <v>13075.57</v>
      </c>
      <c r="CT34" s="61">
        <f t="shared" si="43"/>
        <v>2038.630000000001</v>
      </c>
      <c r="CU34" s="353">
        <f t="shared" si="44"/>
        <v>0.86511823318468717</v>
      </c>
      <c r="CV34" s="359">
        <v>7710.23</v>
      </c>
      <c r="CW34" s="61">
        <v>6931.88</v>
      </c>
      <c r="CX34" s="61">
        <f t="shared" si="75"/>
        <v>778.34999999999945</v>
      </c>
      <c r="CY34" s="68">
        <f t="shared" si="79"/>
        <v>0.89904970409443041</v>
      </c>
      <c r="CZ34" s="291">
        <v>800.06</v>
      </c>
      <c r="DA34" s="61">
        <v>684.93000000000006</v>
      </c>
      <c r="DB34" s="61">
        <f t="shared" si="47"/>
        <v>115.12999999999988</v>
      </c>
      <c r="DC34" s="69">
        <f t="shared" si="48"/>
        <v>0.85609829262805304</v>
      </c>
      <c r="DD34" s="55">
        <v>13568.550000000003</v>
      </c>
      <c r="DE34" s="55">
        <v>16091.579999999998</v>
      </c>
      <c r="DF34" s="61">
        <f t="shared" si="49"/>
        <v>-2523.0299999999952</v>
      </c>
      <c r="DG34" s="70">
        <f t="shared" si="50"/>
        <v>1.1859469140033383</v>
      </c>
      <c r="DH34" s="55">
        <v>1306.7499999999995</v>
      </c>
      <c r="DI34" s="55">
        <v>1160.6300000000001</v>
      </c>
      <c r="DJ34" s="61">
        <f t="shared" si="51"/>
        <v>146.11999999999944</v>
      </c>
      <c r="DK34" s="70">
        <f t="shared" si="52"/>
        <v>0.8881806007269949</v>
      </c>
      <c r="DL34" s="55">
        <v>197.85999999999999</v>
      </c>
      <c r="DM34" s="55">
        <v>1386.77</v>
      </c>
      <c r="DN34" s="61">
        <f t="shared" si="53"/>
        <v>-1188.9100000000001</v>
      </c>
      <c r="DO34" s="70">
        <f t="shared" si="54"/>
        <v>7.0088446376225617</v>
      </c>
      <c r="DP34" s="71">
        <v>12537.319999999998</v>
      </c>
      <c r="DQ34" s="71">
        <v>13262.85</v>
      </c>
      <c r="DR34" s="61">
        <f t="shared" si="55"/>
        <v>-725.53000000000247</v>
      </c>
      <c r="DS34" s="69">
        <f t="shared" si="56"/>
        <v>1.0578696244492445</v>
      </c>
      <c r="DT34" s="80">
        <v>-46.869999999999891</v>
      </c>
      <c r="DU34" s="55">
        <v>0</v>
      </c>
      <c r="DV34" s="55">
        <v>0</v>
      </c>
      <c r="DW34" s="61">
        <f t="shared" si="57"/>
        <v>0</v>
      </c>
      <c r="DX34" s="72"/>
      <c r="DY34" s="56" t="e">
        <v>#REF!</v>
      </c>
      <c r="DZ34" s="363">
        <v>3371.94</v>
      </c>
      <c r="EA34" s="363">
        <v>2385.02</v>
      </c>
      <c r="EB34" s="362">
        <f t="shared" si="59"/>
        <v>986.92000000000007</v>
      </c>
      <c r="EC34" s="365">
        <f t="shared" si="60"/>
        <v>0.70731389051999738</v>
      </c>
      <c r="ED34" s="54">
        <v>7424.6200000000008</v>
      </c>
      <c r="EE34" s="294">
        <v>4589.74</v>
      </c>
      <c r="EF34" s="291">
        <f t="shared" si="61"/>
        <v>219714.78</v>
      </c>
      <c r="EG34" s="291">
        <f t="shared" si="62"/>
        <v>141107.62</v>
      </c>
      <c r="EH34" s="61">
        <f t="shared" si="63"/>
        <v>78607.16</v>
      </c>
      <c r="EI34" s="70">
        <f t="shared" si="70"/>
        <v>0.64223089589148252</v>
      </c>
      <c r="EJ34" s="80"/>
      <c r="EK34" s="298">
        <v>880</v>
      </c>
      <c r="EL34" s="300">
        <f t="shared" si="77"/>
        <v>105743.06</v>
      </c>
      <c r="EM34" s="65">
        <f t="shared" si="78"/>
        <v>54148.709999999992</v>
      </c>
      <c r="EN34" s="374" t="s">
        <v>666</v>
      </c>
      <c r="EO34" s="373">
        <v>12906.92</v>
      </c>
      <c r="EP34" s="74">
        <v>18045.29</v>
      </c>
      <c r="EQ34" s="75">
        <f t="shared" si="64"/>
        <v>5138.3700000000008</v>
      </c>
      <c r="ER34" s="76">
        <f t="shared" si="65"/>
        <v>0.39810969619397973</v>
      </c>
      <c r="ET34" s="74">
        <v>22796.05</v>
      </c>
      <c r="EU34" s="74">
        <v>30733.96</v>
      </c>
      <c r="EV34" s="75">
        <f t="shared" si="66"/>
        <v>7937.91</v>
      </c>
      <c r="EW34" s="377">
        <f t="shared" si="67"/>
        <v>0.34821427396412974</v>
      </c>
      <c r="EX34" s="379">
        <f t="shared" si="68"/>
        <v>212290.16</v>
      </c>
      <c r="EY34" s="379">
        <f t="shared" si="69"/>
        <v>136517.88</v>
      </c>
      <c r="FB34" s="381"/>
      <c r="FC34" s="381"/>
    </row>
    <row r="35" spans="1:159" s="2" customFormat="1" ht="15.75" customHeight="1" x14ac:dyDescent="0.25">
      <c r="A35" s="1" t="s">
        <v>21</v>
      </c>
      <c r="B35" s="77">
        <v>9</v>
      </c>
      <c r="C35" s="78">
        <v>5</v>
      </c>
      <c r="D35" s="52" t="s">
        <v>230</v>
      </c>
      <c r="E35" s="219">
        <v>7843.300000000002</v>
      </c>
      <c r="F35" s="53">
        <v>73156.359999999957</v>
      </c>
      <c r="G35" s="343">
        <v>26740.798000000006</v>
      </c>
      <c r="H35" s="54">
        <v>25814.610000000004</v>
      </c>
      <c r="I35" s="55">
        <v>3863.26</v>
      </c>
      <c r="J35" s="56">
        <f t="shared" si="2"/>
        <v>21951.350000000006</v>
      </c>
      <c r="K35" s="57">
        <f t="shared" si="3"/>
        <v>0.14965401375422677</v>
      </c>
      <c r="L35" s="58">
        <v>17755.3</v>
      </c>
      <c r="M35" s="58">
        <v>2875.8599999999997</v>
      </c>
      <c r="N35" s="56">
        <f t="shared" si="4"/>
        <v>14879.439999999999</v>
      </c>
      <c r="O35" s="59">
        <f t="shared" si="5"/>
        <v>0.1619719182441299</v>
      </c>
      <c r="P35" s="54">
        <v>24406.089999999997</v>
      </c>
      <c r="Q35" s="54">
        <v>21204</v>
      </c>
      <c r="R35" s="56">
        <f t="shared" si="6"/>
        <v>3202.0899999999965</v>
      </c>
      <c r="S35" s="57">
        <f t="shared" si="7"/>
        <v>0.86879954962060713</v>
      </c>
      <c r="T35" s="54">
        <v>4911.38</v>
      </c>
      <c r="U35" s="54">
        <v>4345.7400000000007</v>
      </c>
      <c r="V35" s="56">
        <f t="shared" si="8"/>
        <v>565.63999999999942</v>
      </c>
      <c r="W35" s="57">
        <f t="shared" si="9"/>
        <v>0.88483074003640538</v>
      </c>
      <c r="X35" s="58">
        <v>1154.97</v>
      </c>
      <c r="Y35" s="58">
        <v>4807.2000000000007</v>
      </c>
      <c r="Z35" s="56">
        <f t="shared" si="10"/>
        <v>-3652.2300000000005</v>
      </c>
      <c r="AA35" s="59">
        <f t="shared" si="11"/>
        <v>4.1621860308059953</v>
      </c>
      <c r="AB35" s="54">
        <v>19578.469999999998</v>
      </c>
      <c r="AC35" s="54">
        <v>18119.43</v>
      </c>
      <c r="AD35" s="56">
        <f t="shared" si="12"/>
        <v>1459.0399999999972</v>
      </c>
      <c r="AE35" s="57">
        <f t="shared" si="13"/>
        <v>0.92547732279386508</v>
      </c>
      <c r="AF35" s="58">
        <v>3690.01</v>
      </c>
      <c r="AG35" s="58">
        <v>0</v>
      </c>
      <c r="AH35" s="56">
        <f t="shared" si="14"/>
        <v>3690.01</v>
      </c>
      <c r="AI35" s="60">
        <f t="shared" si="15"/>
        <v>0</v>
      </c>
      <c r="AJ35" s="54">
        <v>42291.990000000005</v>
      </c>
      <c r="AK35" s="54">
        <v>27075.050000000003</v>
      </c>
      <c r="AL35" s="56">
        <f t="shared" si="16"/>
        <v>15216.940000000002</v>
      </c>
      <c r="AM35" s="57">
        <f t="shared" si="17"/>
        <v>0.64019333211797314</v>
      </c>
      <c r="AN35" s="58">
        <v>175902.5</v>
      </c>
      <c r="AO35" s="58">
        <v>160580.71000000002</v>
      </c>
      <c r="AP35" s="61">
        <f t="shared" si="18"/>
        <v>15321.789999999979</v>
      </c>
      <c r="AQ35" s="59">
        <f t="shared" si="19"/>
        <v>0.91289612143090648</v>
      </c>
      <c r="AR35" s="54">
        <v>2878.8399999999997</v>
      </c>
      <c r="AS35" s="54">
        <v>1969.79</v>
      </c>
      <c r="AT35" s="61">
        <f t="shared" si="20"/>
        <v>909.04999999999973</v>
      </c>
      <c r="AU35" s="62">
        <f t="shared" si="21"/>
        <v>0.6842304539328341</v>
      </c>
      <c r="AV35" s="58">
        <v>11406.17</v>
      </c>
      <c r="AW35" s="58">
        <v>10340.049999999999</v>
      </c>
      <c r="AX35" s="61">
        <f t="shared" si="22"/>
        <v>1066.1200000000008</v>
      </c>
      <c r="AY35" s="59">
        <f t="shared" si="23"/>
        <v>0.90653128964411356</v>
      </c>
      <c r="AZ35" s="63">
        <v>0</v>
      </c>
      <c r="BA35" s="56">
        <v>0</v>
      </c>
      <c r="BB35" s="56">
        <f t="shared" si="24"/>
        <v>0</v>
      </c>
      <c r="BC35" s="64"/>
      <c r="BD35" s="54">
        <v>204458.40000000002</v>
      </c>
      <c r="BE35" s="58">
        <v>148939.55000000002</v>
      </c>
      <c r="BF35" s="61">
        <f t="shared" si="25"/>
        <v>55518.850000000006</v>
      </c>
      <c r="BG35" s="57">
        <f t="shared" si="26"/>
        <v>0.72845894323735294</v>
      </c>
      <c r="BH35" s="54">
        <v>15850.460000000001</v>
      </c>
      <c r="BI35" s="54">
        <v>1068.8</v>
      </c>
      <c r="BJ35" s="56">
        <f t="shared" si="27"/>
        <v>14781.660000000002</v>
      </c>
      <c r="BK35" s="57">
        <f t="shared" si="28"/>
        <v>6.7430219690784998E-2</v>
      </c>
      <c r="BL35" s="58">
        <v>27721.179999999997</v>
      </c>
      <c r="BM35" s="58">
        <v>10036.299999999999</v>
      </c>
      <c r="BN35" s="56">
        <f t="shared" si="29"/>
        <v>17684.879999999997</v>
      </c>
      <c r="BO35" s="59">
        <f t="shared" si="30"/>
        <v>0.36204447285433017</v>
      </c>
      <c r="BP35" s="54">
        <v>3813.7900000000004</v>
      </c>
      <c r="BQ35" s="54">
        <v>2384.8000000000002</v>
      </c>
      <c r="BR35" s="56">
        <f t="shared" si="31"/>
        <v>1428.9900000000002</v>
      </c>
      <c r="BS35" s="57">
        <f t="shared" si="32"/>
        <v>0.62530973126469991</v>
      </c>
      <c r="BT35" s="58">
        <v>4625.2299999999996</v>
      </c>
      <c r="BU35" s="58">
        <v>2831.21</v>
      </c>
      <c r="BV35" s="56">
        <f t="shared" si="33"/>
        <v>1794.0199999999995</v>
      </c>
      <c r="BW35" s="59">
        <f t="shared" si="34"/>
        <v>0.61212307279854195</v>
      </c>
      <c r="BX35" s="54">
        <v>2769.09</v>
      </c>
      <c r="BY35" s="54">
        <v>8693.0400000000009</v>
      </c>
      <c r="BZ35" s="56">
        <f t="shared" si="35"/>
        <v>-5923.9500000000007</v>
      </c>
      <c r="CA35" s="57">
        <f t="shared" si="36"/>
        <v>3.1393129150731829</v>
      </c>
      <c r="CB35" s="58">
        <v>7426.1599999999989</v>
      </c>
      <c r="CC35" s="58">
        <v>2315.86</v>
      </c>
      <c r="CD35" s="56">
        <f t="shared" si="37"/>
        <v>5110.2999999999993</v>
      </c>
      <c r="CE35" s="59">
        <f t="shared" si="38"/>
        <v>0.31185161644780079</v>
      </c>
      <c r="CF35" s="54">
        <v>937.08000000000027</v>
      </c>
      <c r="CG35" s="54">
        <v>0</v>
      </c>
      <c r="CH35" s="56">
        <f t="shared" si="39"/>
        <v>937.08000000000027</v>
      </c>
      <c r="CI35" s="57">
        <f t="shared" si="40"/>
        <v>0</v>
      </c>
      <c r="CJ35" s="58">
        <v>0</v>
      </c>
      <c r="CK35" s="55">
        <v>0</v>
      </c>
      <c r="CL35" s="55">
        <v>0</v>
      </c>
      <c r="CM35" s="65"/>
      <c r="CN35" s="66">
        <v>65537.659999999989</v>
      </c>
      <c r="CO35" s="67">
        <v>78640.98</v>
      </c>
      <c r="CP35" s="61">
        <f t="shared" si="41"/>
        <v>-13103.320000000007</v>
      </c>
      <c r="CQ35" s="68">
        <f t="shared" si="42"/>
        <v>1.199935731608361</v>
      </c>
      <c r="CR35" s="58">
        <v>68486.44</v>
      </c>
      <c r="CS35" s="58">
        <v>73097.930000000008</v>
      </c>
      <c r="CT35" s="61">
        <f t="shared" si="43"/>
        <v>-4611.4900000000052</v>
      </c>
      <c r="CU35" s="353">
        <f t="shared" si="44"/>
        <v>1.0673343511503883</v>
      </c>
      <c r="CV35" s="359">
        <v>35782.960000000006</v>
      </c>
      <c r="CW35" s="61">
        <v>40877.040000000001</v>
      </c>
      <c r="CX35" s="61">
        <f t="shared" si="75"/>
        <v>-5094.0799999999945</v>
      </c>
      <c r="CY35" s="68">
        <f t="shared" si="79"/>
        <v>1.1423604978459019</v>
      </c>
      <c r="CZ35" s="291">
        <v>2521.8199999999997</v>
      </c>
      <c r="DA35" s="61">
        <v>1653.53</v>
      </c>
      <c r="DB35" s="61">
        <f t="shared" si="47"/>
        <v>868.28999999999974</v>
      </c>
      <c r="DC35" s="69">
        <f t="shared" si="48"/>
        <v>0.65568914514120757</v>
      </c>
      <c r="DD35" s="55">
        <v>24604.380000000005</v>
      </c>
      <c r="DE35" s="55">
        <v>23403.61</v>
      </c>
      <c r="DF35" s="61">
        <f t="shared" si="49"/>
        <v>1200.7700000000041</v>
      </c>
      <c r="DG35" s="70">
        <f t="shared" si="50"/>
        <v>0.95119690071442553</v>
      </c>
      <c r="DH35" s="55">
        <v>2401.73</v>
      </c>
      <c r="DI35" s="55">
        <v>2129.5500000000002</v>
      </c>
      <c r="DJ35" s="61">
        <f t="shared" si="51"/>
        <v>272.17999999999984</v>
      </c>
      <c r="DK35" s="70">
        <f t="shared" si="52"/>
        <v>0.88667335628900845</v>
      </c>
      <c r="DL35" s="55">
        <v>359.15000000000003</v>
      </c>
      <c r="DM35" s="55">
        <v>0</v>
      </c>
      <c r="DN35" s="61">
        <f t="shared" si="53"/>
        <v>359.15000000000003</v>
      </c>
      <c r="DO35" s="70">
        <f t="shared" si="54"/>
        <v>0</v>
      </c>
      <c r="DP35" s="71">
        <v>24158.430000000004</v>
      </c>
      <c r="DQ35" s="71">
        <v>14759.810000000001</v>
      </c>
      <c r="DR35" s="61">
        <f t="shared" si="55"/>
        <v>9398.6200000000026</v>
      </c>
      <c r="DS35" s="69">
        <f t="shared" si="56"/>
        <v>0.61095899029862444</v>
      </c>
      <c r="DT35" s="80">
        <v>2993.7999999999975</v>
      </c>
      <c r="DU35" s="55">
        <v>36393.939999999995</v>
      </c>
      <c r="DV35" s="55">
        <v>42056.749999999993</v>
      </c>
      <c r="DW35" s="61">
        <f t="shared" si="57"/>
        <v>-5662.8099999999977</v>
      </c>
      <c r="DX35" s="72">
        <f t="shared" si="58"/>
        <v>1.1555976077335952</v>
      </c>
      <c r="DY35" s="56" t="e">
        <v>#REF!</v>
      </c>
      <c r="DZ35" s="363">
        <v>10670.63</v>
      </c>
      <c r="EA35" s="363">
        <v>7595.7500000000009</v>
      </c>
      <c r="EB35" s="362">
        <f t="shared" si="59"/>
        <v>3074.8799999999983</v>
      </c>
      <c r="EC35" s="365">
        <f t="shared" si="60"/>
        <v>0.71183707053847822</v>
      </c>
      <c r="ED35" s="54">
        <v>30352.759999999995</v>
      </c>
      <c r="EE35" s="294">
        <v>22835.119999999999</v>
      </c>
      <c r="EF35" s="291">
        <f t="shared" si="61"/>
        <v>898661.61999999988</v>
      </c>
      <c r="EG35" s="291">
        <f t="shared" si="62"/>
        <v>738500.7200000002</v>
      </c>
      <c r="EH35" s="61">
        <f t="shared" si="63"/>
        <v>160160.89999999967</v>
      </c>
      <c r="EI35" s="70">
        <f t="shared" si="70"/>
        <v>0.82177841310280986</v>
      </c>
      <c r="EJ35" s="80"/>
      <c r="EK35" s="298">
        <v>1720</v>
      </c>
      <c r="EL35" s="300">
        <f t="shared" si="77"/>
        <v>235037.25999999966</v>
      </c>
      <c r="EM35" s="65">
        <f t="shared" si="78"/>
        <v>118072.628</v>
      </c>
      <c r="EN35" s="374" t="s">
        <v>666</v>
      </c>
      <c r="EO35" s="373">
        <v>52888.89</v>
      </c>
      <c r="EP35" s="74">
        <v>92307.09</v>
      </c>
      <c r="EQ35" s="75">
        <f t="shared" si="64"/>
        <v>39418.199999999997</v>
      </c>
      <c r="ER35" s="76">
        <f t="shared" si="65"/>
        <v>0.74530208518272922</v>
      </c>
      <c r="ET35" s="74">
        <v>92955.88</v>
      </c>
      <c r="EU35" s="74">
        <v>213856.75</v>
      </c>
      <c r="EV35" s="75">
        <f t="shared" si="66"/>
        <v>120900.87</v>
      </c>
      <c r="EW35" s="377">
        <f t="shared" si="67"/>
        <v>1.3006263831830756</v>
      </c>
      <c r="EX35" s="379">
        <f t="shared" si="68"/>
        <v>868308.85999999987</v>
      </c>
      <c r="EY35" s="379">
        <f t="shared" si="69"/>
        <v>715665.60000000021</v>
      </c>
      <c r="FB35" s="381"/>
      <c r="FC35" s="381"/>
    </row>
    <row r="36" spans="1:159" s="2" customFormat="1" ht="15.75" customHeight="1" x14ac:dyDescent="0.25">
      <c r="A36" s="1" t="s">
        <v>22</v>
      </c>
      <c r="B36" s="77">
        <v>5</v>
      </c>
      <c r="C36" s="78">
        <v>4</v>
      </c>
      <c r="D36" s="52" t="s">
        <v>231</v>
      </c>
      <c r="E36" s="219">
        <v>2768.5499999999997</v>
      </c>
      <c r="F36" s="53">
        <v>-150967.78</v>
      </c>
      <c r="G36" s="343">
        <v>-95586.398000000016</v>
      </c>
      <c r="H36" s="54">
        <v>7060.7400000000007</v>
      </c>
      <c r="I36" s="55">
        <v>2101.04</v>
      </c>
      <c r="J36" s="56">
        <f t="shared" si="2"/>
        <v>4959.7000000000007</v>
      </c>
      <c r="K36" s="57">
        <f t="shared" si="3"/>
        <v>0.29756654401663279</v>
      </c>
      <c r="L36" s="58">
        <v>4580.26</v>
      </c>
      <c r="M36" s="58">
        <v>944.22</v>
      </c>
      <c r="N36" s="56">
        <f t="shared" si="4"/>
        <v>3636.04</v>
      </c>
      <c r="O36" s="59">
        <f t="shared" si="5"/>
        <v>0.20614986922139791</v>
      </c>
      <c r="P36" s="54">
        <v>7008.9900000000007</v>
      </c>
      <c r="Q36" s="54">
        <v>6096.5199999999995</v>
      </c>
      <c r="R36" s="56">
        <f t="shared" si="6"/>
        <v>912.47000000000116</v>
      </c>
      <c r="S36" s="57">
        <f t="shared" si="7"/>
        <v>0.8698143384424859</v>
      </c>
      <c r="T36" s="54">
        <v>1619.2700000000002</v>
      </c>
      <c r="U36" s="54">
        <v>1437.74</v>
      </c>
      <c r="V36" s="56">
        <f t="shared" si="8"/>
        <v>181.5300000000002</v>
      </c>
      <c r="W36" s="57">
        <f t="shared" si="9"/>
        <v>0.88789392751054474</v>
      </c>
      <c r="X36" s="58">
        <v>418.98000000000013</v>
      </c>
      <c r="Y36" s="58">
        <v>802.84999999999991</v>
      </c>
      <c r="Z36" s="56">
        <f t="shared" si="10"/>
        <v>-383.86999999999978</v>
      </c>
      <c r="AA36" s="59">
        <f t="shared" si="11"/>
        <v>1.916201250656355</v>
      </c>
      <c r="AB36" s="54">
        <v>8193.52</v>
      </c>
      <c r="AC36" s="54">
        <v>7282.05</v>
      </c>
      <c r="AD36" s="56">
        <f t="shared" si="12"/>
        <v>911.47000000000025</v>
      </c>
      <c r="AE36" s="57">
        <f t="shared" si="13"/>
        <v>0.88875721301711597</v>
      </c>
      <c r="AF36" s="58">
        <v>1069.3600000000001</v>
      </c>
      <c r="AG36" s="58">
        <v>0</v>
      </c>
      <c r="AH36" s="56">
        <f t="shared" si="14"/>
        <v>1069.3600000000001</v>
      </c>
      <c r="AI36" s="60">
        <f t="shared" si="15"/>
        <v>0</v>
      </c>
      <c r="AJ36" s="54">
        <v>12255.97</v>
      </c>
      <c r="AK36" s="54">
        <v>7143.5700000000006</v>
      </c>
      <c r="AL36" s="56">
        <f t="shared" si="16"/>
        <v>5112.3999999999987</v>
      </c>
      <c r="AM36" s="57">
        <f t="shared" si="17"/>
        <v>0.58286451419185925</v>
      </c>
      <c r="AN36" s="58">
        <v>0</v>
      </c>
      <c r="AO36" s="58">
        <v>0</v>
      </c>
      <c r="AP36" s="61">
        <f t="shared" si="18"/>
        <v>0</v>
      </c>
      <c r="AQ36" s="59"/>
      <c r="AR36" s="54">
        <v>0</v>
      </c>
      <c r="AS36" s="54">
        <v>0</v>
      </c>
      <c r="AT36" s="61">
        <f t="shared" si="20"/>
        <v>0</v>
      </c>
      <c r="AU36" s="62"/>
      <c r="AV36" s="58">
        <v>3817.9900000000007</v>
      </c>
      <c r="AW36" s="58">
        <v>3465.94</v>
      </c>
      <c r="AX36" s="61">
        <f t="shared" si="22"/>
        <v>352.05000000000064</v>
      </c>
      <c r="AY36" s="59">
        <f t="shared" si="23"/>
        <v>0.90779179620690453</v>
      </c>
      <c r="AZ36" s="63">
        <v>0</v>
      </c>
      <c r="BA36" s="56">
        <v>0</v>
      </c>
      <c r="BB36" s="56">
        <f t="shared" si="24"/>
        <v>0</v>
      </c>
      <c r="BC36" s="64"/>
      <c r="BD36" s="54">
        <v>44544.909999999996</v>
      </c>
      <c r="BE36" s="58">
        <v>28395.78</v>
      </c>
      <c r="BF36" s="61">
        <f t="shared" si="25"/>
        <v>16149.129999999997</v>
      </c>
      <c r="BG36" s="57">
        <f t="shared" si="26"/>
        <v>0.63746407838740726</v>
      </c>
      <c r="BH36" s="54">
        <v>4424.2000000000007</v>
      </c>
      <c r="BI36" s="54">
        <v>1277.28</v>
      </c>
      <c r="BJ36" s="56">
        <f t="shared" si="27"/>
        <v>3146.920000000001</v>
      </c>
      <c r="BK36" s="57">
        <f t="shared" si="28"/>
        <v>0.28870304235794036</v>
      </c>
      <c r="BL36" s="58">
        <v>7103.6100000000006</v>
      </c>
      <c r="BM36" s="58">
        <v>12475.689999999999</v>
      </c>
      <c r="BN36" s="56">
        <f t="shared" si="29"/>
        <v>-5372.0799999999981</v>
      </c>
      <c r="BO36" s="59">
        <f t="shared" si="30"/>
        <v>1.7562464718643054</v>
      </c>
      <c r="BP36" s="54">
        <v>1046.43</v>
      </c>
      <c r="BQ36" s="54">
        <v>0</v>
      </c>
      <c r="BR36" s="56">
        <f t="shared" si="31"/>
        <v>1046.43</v>
      </c>
      <c r="BS36" s="57">
        <f t="shared" si="32"/>
        <v>0</v>
      </c>
      <c r="BT36" s="58">
        <v>1933.9699999999998</v>
      </c>
      <c r="BU36" s="58">
        <v>2113.96</v>
      </c>
      <c r="BV36" s="56">
        <f t="shared" si="33"/>
        <v>-179.99000000000024</v>
      </c>
      <c r="BW36" s="59">
        <f t="shared" si="34"/>
        <v>1.0930676277294893</v>
      </c>
      <c r="BX36" s="54">
        <v>1004.47</v>
      </c>
      <c r="BY36" s="54">
        <v>0</v>
      </c>
      <c r="BZ36" s="56">
        <f t="shared" si="35"/>
        <v>1004.47</v>
      </c>
      <c r="CA36" s="57">
        <f t="shared" si="36"/>
        <v>0</v>
      </c>
      <c r="CB36" s="58">
        <v>2586.36</v>
      </c>
      <c r="CC36" s="58">
        <v>1961.1200000000001</v>
      </c>
      <c r="CD36" s="56">
        <f t="shared" si="37"/>
        <v>625.24</v>
      </c>
      <c r="CE36" s="59">
        <f t="shared" si="38"/>
        <v>0.75825484464653026</v>
      </c>
      <c r="CF36" s="54">
        <v>338.33000000000004</v>
      </c>
      <c r="CG36" s="54">
        <v>0</v>
      </c>
      <c r="CH36" s="56">
        <f t="shared" si="39"/>
        <v>338.33000000000004</v>
      </c>
      <c r="CI36" s="57">
        <f t="shared" si="40"/>
        <v>0</v>
      </c>
      <c r="CJ36" s="58">
        <v>0</v>
      </c>
      <c r="CK36" s="55">
        <v>0</v>
      </c>
      <c r="CL36" s="55">
        <v>0</v>
      </c>
      <c r="CM36" s="65"/>
      <c r="CN36" s="66">
        <v>49289.7</v>
      </c>
      <c r="CO36" s="67">
        <v>50235.55</v>
      </c>
      <c r="CP36" s="61">
        <f t="shared" si="41"/>
        <v>-945.85000000000582</v>
      </c>
      <c r="CQ36" s="68">
        <f t="shared" si="42"/>
        <v>1.0191896075650695</v>
      </c>
      <c r="CR36" s="58">
        <v>15172.160000000002</v>
      </c>
      <c r="CS36" s="58">
        <v>13940.369999999999</v>
      </c>
      <c r="CT36" s="61">
        <f t="shared" si="43"/>
        <v>1231.7900000000027</v>
      </c>
      <c r="CU36" s="353">
        <f t="shared" si="44"/>
        <v>0.9188124828633496</v>
      </c>
      <c r="CV36" s="359">
        <v>7748.5599999999995</v>
      </c>
      <c r="CW36" s="61">
        <v>7638.75</v>
      </c>
      <c r="CX36" s="61">
        <f t="shared" si="75"/>
        <v>109.80999999999949</v>
      </c>
      <c r="CY36" s="68">
        <f t="shared" si="79"/>
        <v>0.9858283345550658</v>
      </c>
      <c r="CZ36" s="291">
        <v>775.16</v>
      </c>
      <c r="DA36" s="61">
        <v>713.68</v>
      </c>
      <c r="DB36" s="61">
        <f t="shared" si="47"/>
        <v>61.480000000000018</v>
      </c>
      <c r="DC36" s="69">
        <f t="shared" si="48"/>
        <v>0.92068734196810975</v>
      </c>
      <c r="DD36" s="55">
        <v>9734.0500000000011</v>
      </c>
      <c r="DE36" s="55">
        <v>14754.32</v>
      </c>
      <c r="DF36" s="61">
        <f t="shared" si="49"/>
        <v>-5020.2699999999986</v>
      </c>
      <c r="DG36" s="70">
        <f t="shared" si="50"/>
        <v>1.5157431901418215</v>
      </c>
      <c r="DH36" s="55">
        <v>1302.01</v>
      </c>
      <c r="DI36" s="55">
        <v>1156.06</v>
      </c>
      <c r="DJ36" s="61">
        <f t="shared" si="51"/>
        <v>145.95000000000005</v>
      </c>
      <c r="DK36" s="70">
        <f t="shared" si="52"/>
        <v>0.88790408675816623</v>
      </c>
      <c r="DL36" s="55">
        <v>196.17</v>
      </c>
      <c r="DM36" s="55">
        <v>0</v>
      </c>
      <c r="DN36" s="61">
        <f t="shared" si="53"/>
        <v>196.17</v>
      </c>
      <c r="DO36" s="70">
        <f t="shared" si="54"/>
        <v>0</v>
      </c>
      <c r="DP36" s="71">
        <v>12264.159999999998</v>
      </c>
      <c r="DQ36" s="71">
        <v>4181.3</v>
      </c>
      <c r="DR36" s="61">
        <f t="shared" si="55"/>
        <v>8082.8599999999979</v>
      </c>
      <c r="DS36" s="69">
        <f t="shared" si="56"/>
        <v>0.34093651746226411</v>
      </c>
      <c r="DT36" s="80">
        <v>928.52000000000044</v>
      </c>
      <c r="DU36" s="55">
        <v>0</v>
      </c>
      <c r="DV36" s="55">
        <v>0</v>
      </c>
      <c r="DW36" s="61">
        <f t="shared" si="57"/>
        <v>0</v>
      </c>
      <c r="DX36" s="72"/>
      <c r="DY36" s="56" t="e">
        <v>#REF!</v>
      </c>
      <c r="DZ36" s="363">
        <v>3359.9699999999993</v>
      </c>
      <c r="EA36" s="363">
        <v>2375.9699999999998</v>
      </c>
      <c r="EB36" s="362">
        <f t="shared" si="59"/>
        <v>983.99999999999955</v>
      </c>
      <c r="EC36" s="365">
        <f t="shared" si="60"/>
        <v>0.70714024232359229</v>
      </c>
      <c r="ED36" s="54">
        <v>7302.83</v>
      </c>
      <c r="EE36" s="294">
        <v>5330.7400000000007</v>
      </c>
      <c r="EF36" s="291">
        <f t="shared" si="61"/>
        <v>216152.12999999998</v>
      </c>
      <c r="EG36" s="291">
        <f t="shared" si="62"/>
        <v>175824.49999999997</v>
      </c>
      <c r="EH36" s="61">
        <f t="shared" si="63"/>
        <v>40327.630000000005</v>
      </c>
      <c r="EI36" s="70">
        <f t="shared" si="70"/>
        <v>0.81342941196091845</v>
      </c>
      <c r="EJ36" s="80"/>
      <c r="EK36" s="298">
        <v>880</v>
      </c>
      <c r="EL36" s="300">
        <f t="shared" si="77"/>
        <v>-109760.15</v>
      </c>
      <c r="EM36" s="65">
        <f t="shared" si="78"/>
        <v>-78827.948000000019</v>
      </c>
      <c r="EN36" s="374" t="s">
        <v>666</v>
      </c>
      <c r="EO36" s="373">
        <v>12713.81</v>
      </c>
      <c r="EP36" s="74">
        <v>14204.47</v>
      </c>
      <c r="EQ36" s="75">
        <f t="shared" si="64"/>
        <v>1490.6599999999999</v>
      </c>
      <c r="ER36" s="76">
        <f t="shared" si="65"/>
        <v>0.11724730824198253</v>
      </c>
      <c r="ET36" s="74">
        <v>22409.09</v>
      </c>
      <c r="EU36" s="74">
        <v>25175.53</v>
      </c>
      <c r="EV36" s="75">
        <f t="shared" si="66"/>
        <v>2766.4399999999987</v>
      </c>
      <c r="EW36" s="377">
        <f t="shared" si="67"/>
        <v>0.12345168857816174</v>
      </c>
      <c r="EX36" s="379">
        <f t="shared" si="68"/>
        <v>208849.3</v>
      </c>
      <c r="EY36" s="379">
        <f t="shared" si="69"/>
        <v>170493.75999999998</v>
      </c>
      <c r="FB36" s="381"/>
      <c r="FC36" s="381"/>
    </row>
    <row r="37" spans="1:159" s="2" customFormat="1" ht="15.75" customHeight="1" x14ac:dyDescent="0.25">
      <c r="A37" s="1" t="s">
        <v>23</v>
      </c>
      <c r="B37" s="77">
        <v>9</v>
      </c>
      <c r="C37" s="78">
        <v>4</v>
      </c>
      <c r="D37" s="52" t="s">
        <v>232</v>
      </c>
      <c r="E37" s="219">
        <v>9470.8333333333358</v>
      </c>
      <c r="F37" s="53">
        <v>131422.63</v>
      </c>
      <c r="G37" s="343">
        <v>-6812.9359999998978</v>
      </c>
      <c r="H37" s="54">
        <v>20553.509999999998</v>
      </c>
      <c r="I37" s="55">
        <v>3617.88</v>
      </c>
      <c r="J37" s="56">
        <f t="shared" si="2"/>
        <v>16935.629999999997</v>
      </c>
      <c r="K37" s="57">
        <f t="shared" si="3"/>
        <v>0.17602248958936942</v>
      </c>
      <c r="L37" s="58">
        <v>13823.09</v>
      </c>
      <c r="M37" s="58">
        <v>2604.34</v>
      </c>
      <c r="N37" s="56">
        <f t="shared" si="4"/>
        <v>11218.75</v>
      </c>
      <c r="O37" s="59">
        <f t="shared" si="5"/>
        <v>0.1884050527052924</v>
      </c>
      <c r="P37" s="54">
        <v>18547.710000000003</v>
      </c>
      <c r="Q37" s="54">
        <v>16118.639999999998</v>
      </c>
      <c r="R37" s="56">
        <f t="shared" si="6"/>
        <v>2429.0700000000052</v>
      </c>
      <c r="S37" s="57">
        <f t="shared" si="7"/>
        <v>0.86903666274704505</v>
      </c>
      <c r="T37" s="54">
        <v>3900.9899999999993</v>
      </c>
      <c r="U37" s="54">
        <v>3451.6800000000003</v>
      </c>
      <c r="V37" s="56">
        <f t="shared" si="8"/>
        <v>449.30999999999904</v>
      </c>
      <c r="W37" s="57">
        <f t="shared" si="9"/>
        <v>0.88482154530003942</v>
      </c>
      <c r="X37" s="58">
        <v>924.87000000000012</v>
      </c>
      <c r="Y37" s="58">
        <v>1266.24</v>
      </c>
      <c r="Z37" s="56">
        <f t="shared" si="10"/>
        <v>-341.36999999999989</v>
      </c>
      <c r="AA37" s="59">
        <f t="shared" si="11"/>
        <v>1.3691005222355572</v>
      </c>
      <c r="AB37" s="54">
        <v>13191.139999999998</v>
      </c>
      <c r="AC37" s="54">
        <v>12616.439999999999</v>
      </c>
      <c r="AD37" s="56">
        <f t="shared" si="12"/>
        <v>574.69999999999891</v>
      </c>
      <c r="AE37" s="57">
        <f t="shared" si="13"/>
        <v>0.9564328784320385</v>
      </c>
      <c r="AF37" s="58">
        <v>3023.7799999999997</v>
      </c>
      <c r="AG37" s="58">
        <v>0</v>
      </c>
      <c r="AH37" s="56">
        <f t="shared" si="14"/>
        <v>3023.7799999999997</v>
      </c>
      <c r="AI37" s="60">
        <f t="shared" si="15"/>
        <v>0</v>
      </c>
      <c r="AJ37" s="54">
        <v>34658.239999999998</v>
      </c>
      <c r="AK37" s="54">
        <v>45803.869999999995</v>
      </c>
      <c r="AL37" s="56">
        <f t="shared" si="16"/>
        <v>-11145.629999999997</v>
      </c>
      <c r="AM37" s="57">
        <f t="shared" si="17"/>
        <v>1.3215867280046534</v>
      </c>
      <c r="AN37" s="58">
        <v>156870.51999999999</v>
      </c>
      <c r="AO37" s="58">
        <v>143760.06</v>
      </c>
      <c r="AP37" s="61">
        <f t="shared" si="18"/>
        <v>13110.459999999992</v>
      </c>
      <c r="AQ37" s="59">
        <f t="shared" si="19"/>
        <v>0.91642495989686279</v>
      </c>
      <c r="AR37" s="54">
        <v>0</v>
      </c>
      <c r="AS37" s="54">
        <v>0</v>
      </c>
      <c r="AT37" s="61">
        <f t="shared" si="20"/>
        <v>0</v>
      </c>
      <c r="AU37" s="62"/>
      <c r="AV37" s="58">
        <v>8916.86</v>
      </c>
      <c r="AW37" s="58">
        <v>11609.35</v>
      </c>
      <c r="AX37" s="61">
        <f t="shared" si="22"/>
        <v>-2692.49</v>
      </c>
      <c r="AY37" s="59">
        <f t="shared" si="23"/>
        <v>1.3019549482665422</v>
      </c>
      <c r="AZ37" s="63">
        <v>0</v>
      </c>
      <c r="BA37" s="56">
        <v>0</v>
      </c>
      <c r="BB37" s="56">
        <f t="shared" si="24"/>
        <v>0</v>
      </c>
      <c r="BC37" s="64"/>
      <c r="BD37" s="54">
        <v>182499.74</v>
      </c>
      <c r="BE37" s="58">
        <v>101845.91</v>
      </c>
      <c r="BF37" s="61">
        <f t="shared" si="25"/>
        <v>80653.829999999987</v>
      </c>
      <c r="BG37" s="57">
        <f t="shared" si="26"/>
        <v>0.55806057586712188</v>
      </c>
      <c r="BH37" s="54">
        <v>12547.89</v>
      </c>
      <c r="BI37" s="54">
        <v>0</v>
      </c>
      <c r="BJ37" s="56">
        <f t="shared" si="27"/>
        <v>12547.89</v>
      </c>
      <c r="BK37" s="57">
        <f t="shared" si="28"/>
        <v>0</v>
      </c>
      <c r="BL37" s="58">
        <v>21744.730000000003</v>
      </c>
      <c r="BM37" s="58">
        <v>5932.31</v>
      </c>
      <c r="BN37" s="56">
        <f t="shared" si="29"/>
        <v>15812.420000000002</v>
      </c>
      <c r="BO37" s="59">
        <f t="shared" si="30"/>
        <v>0.27281598805779605</v>
      </c>
      <c r="BP37" s="54">
        <v>3258.44</v>
      </c>
      <c r="BQ37" s="54">
        <v>16434.48</v>
      </c>
      <c r="BR37" s="56">
        <f t="shared" si="31"/>
        <v>-13176.039999999999</v>
      </c>
      <c r="BS37" s="57">
        <f t="shared" si="32"/>
        <v>5.0436650667190435</v>
      </c>
      <c r="BT37" s="58">
        <v>3416.7000000000007</v>
      </c>
      <c r="BU37" s="58">
        <v>1936.66</v>
      </c>
      <c r="BV37" s="56">
        <f t="shared" si="33"/>
        <v>1480.0400000000006</v>
      </c>
      <c r="BW37" s="59">
        <f t="shared" si="34"/>
        <v>0.56682178710451592</v>
      </c>
      <c r="BX37" s="54">
        <v>2210.6099999999997</v>
      </c>
      <c r="BY37" s="54">
        <v>0</v>
      </c>
      <c r="BZ37" s="56">
        <f t="shared" si="35"/>
        <v>2210.6099999999997</v>
      </c>
      <c r="CA37" s="57">
        <f t="shared" si="36"/>
        <v>0</v>
      </c>
      <c r="CB37" s="58">
        <v>4866.88</v>
      </c>
      <c r="CC37" s="58">
        <v>1663.61</v>
      </c>
      <c r="CD37" s="56">
        <f t="shared" si="37"/>
        <v>3203.2700000000004</v>
      </c>
      <c r="CE37" s="59">
        <f t="shared" si="38"/>
        <v>0.34182268722466957</v>
      </c>
      <c r="CF37" s="54">
        <v>730.61999999999989</v>
      </c>
      <c r="CG37" s="54">
        <v>794.9</v>
      </c>
      <c r="CH37" s="56">
        <f t="shared" si="39"/>
        <v>-64.280000000000086</v>
      </c>
      <c r="CI37" s="57">
        <f t="shared" si="40"/>
        <v>1.0879800717199093</v>
      </c>
      <c r="CJ37" s="58">
        <v>0</v>
      </c>
      <c r="CK37" s="55">
        <v>0</v>
      </c>
      <c r="CL37" s="55">
        <v>0</v>
      </c>
      <c r="CM37" s="65"/>
      <c r="CN37" s="66">
        <v>38246.97</v>
      </c>
      <c r="CO37" s="67">
        <v>42976.42</v>
      </c>
      <c r="CP37" s="61">
        <f t="shared" si="41"/>
        <v>-4729.4499999999971</v>
      </c>
      <c r="CQ37" s="68">
        <f t="shared" si="42"/>
        <v>1.1236555470930114</v>
      </c>
      <c r="CR37" s="58">
        <v>62130.430000000008</v>
      </c>
      <c r="CS37" s="58">
        <v>65633.510000000009</v>
      </c>
      <c r="CT37" s="61">
        <f t="shared" si="43"/>
        <v>-3503.0800000000017</v>
      </c>
      <c r="CU37" s="353">
        <f t="shared" si="44"/>
        <v>1.0563826775382048</v>
      </c>
      <c r="CV37" s="359">
        <v>32508.85</v>
      </c>
      <c r="CW37" s="61">
        <v>33516.06</v>
      </c>
      <c r="CX37" s="61">
        <f t="shared" si="75"/>
        <v>-1007.2099999999991</v>
      </c>
      <c r="CY37" s="68">
        <f t="shared" si="79"/>
        <v>1.0309826401118465</v>
      </c>
      <c r="CZ37" s="291">
        <v>2617.21</v>
      </c>
      <c r="DA37" s="61">
        <v>1816.08</v>
      </c>
      <c r="DB37" s="61">
        <f t="shared" si="47"/>
        <v>801.13000000000011</v>
      </c>
      <c r="DC37" s="69">
        <f t="shared" si="48"/>
        <v>0.69389922856782604</v>
      </c>
      <c r="DD37" s="55">
        <v>15787.109999999999</v>
      </c>
      <c r="DE37" s="55">
        <v>14141.89</v>
      </c>
      <c r="DF37" s="61">
        <f t="shared" si="49"/>
        <v>1645.2199999999993</v>
      </c>
      <c r="DG37" s="70">
        <f t="shared" si="50"/>
        <v>0.89578713266709364</v>
      </c>
      <c r="DH37" s="55">
        <v>2340.6999999999994</v>
      </c>
      <c r="DI37" s="55">
        <v>2077.92</v>
      </c>
      <c r="DJ37" s="61">
        <f t="shared" si="51"/>
        <v>262.77999999999929</v>
      </c>
      <c r="DK37" s="70">
        <f t="shared" si="52"/>
        <v>0.88773443841585875</v>
      </c>
      <c r="DL37" s="55">
        <v>353.22999999999996</v>
      </c>
      <c r="DM37" s="55">
        <v>0</v>
      </c>
      <c r="DN37" s="61">
        <f t="shared" si="53"/>
        <v>353.22999999999996</v>
      </c>
      <c r="DO37" s="70">
        <f t="shared" si="54"/>
        <v>0</v>
      </c>
      <c r="DP37" s="71">
        <v>23857.38</v>
      </c>
      <c r="DQ37" s="71">
        <v>15134.030000000002</v>
      </c>
      <c r="DR37" s="61">
        <f t="shared" si="55"/>
        <v>8723.3499999999985</v>
      </c>
      <c r="DS37" s="69">
        <f t="shared" si="56"/>
        <v>0.63435423336510555</v>
      </c>
      <c r="DT37" s="80">
        <v>1455.2100000000028</v>
      </c>
      <c r="DU37" s="55">
        <v>28990.360000000004</v>
      </c>
      <c r="DV37" s="55">
        <v>18502.599999999999</v>
      </c>
      <c r="DW37" s="61">
        <f t="shared" si="57"/>
        <v>10487.760000000006</v>
      </c>
      <c r="DX37" s="72">
        <f t="shared" si="58"/>
        <v>0.63823284705674566</v>
      </c>
      <c r="DY37" s="56" t="e">
        <v>#REF!</v>
      </c>
      <c r="DZ37" s="363">
        <v>8348.85</v>
      </c>
      <c r="EA37" s="363">
        <v>6079.8700000000008</v>
      </c>
      <c r="EB37" s="362">
        <f t="shared" si="59"/>
        <v>2268.9799999999996</v>
      </c>
      <c r="EC37" s="365">
        <f t="shared" si="60"/>
        <v>0.72822843864723885</v>
      </c>
      <c r="ED37" s="54">
        <v>25189.77</v>
      </c>
      <c r="EE37" s="294">
        <v>19126.649999999998</v>
      </c>
      <c r="EF37" s="291">
        <f t="shared" si="61"/>
        <v>746057.17999999982</v>
      </c>
      <c r="EG37" s="291">
        <f t="shared" si="62"/>
        <v>588461.39999999979</v>
      </c>
      <c r="EH37" s="61">
        <f t="shared" si="63"/>
        <v>157595.78000000003</v>
      </c>
      <c r="EI37" s="70">
        <f t="shared" si="70"/>
        <v>0.78876179437077454</v>
      </c>
      <c r="EJ37" s="80"/>
      <c r="EK37" s="298">
        <v>1560</v>
      </c>
      <c r="EL37" s="300">
        <f t="shared" si="77"/>
        <v>290578.41000000003</v>
      </c>
      <c r="EM37" s="65">
        <f t="shared" si="78"/>
        <v>95854.804000000091</v>
      </c>
      <c r="EN37" s="374" t="s">
        <v>667</v>
      </c>
      <c r="EO37" s="373">
        <v>44246.46</v>
      </c>
      <c r="EP37" s="74">
        <v>66985.789999999994</v>
      </c>
      <c r="EQ37" s="75">
        <f t="shared" si="64"/>
        <v>22739.329999999994</v>
      </c>
      <c r="ER37" s="76">
        <f t="shared" si="65"/>
        <v>0.51392427778403049</v>
      </c>
      <c r="ET37" s="74">
        <v>77204.05</v>
      </c>
      <c r="EU37" s="74">
        <v>157400.24</v>
      </c>
      <c r="EV37" s="75">
        <f t="shared" si="66"/>
        <v>80196.189999999988</v>
      </c>
      <c r="EW37" s="377">
        <f t="shared" si="67"/>
        <v>1.038756256958022</v>
      </c>
      <c r="EX37" s="379">
        <f t="shared" si="68"/>
        <v>720867.4099999998</v>
      </c>
      <c r="EY37" s="379">
        <f t="shared" si="69"/>
        <v>569334.74999999977</v>
      </c>
      <c r="FB37" s="381"/>
      <c r="FC37" s="381"/>
    </row>
    <row r="38" spans="1:159" s="2" customFormat="1" ht="15.75" customHeight="1" x14ac:dyDescent="0.25">
      <c r="A38" s="1" t="s">
        <v>509</v>
      </c>
      <c r="B38" s="77">
        <v>5</v>
      </c>
      <c r="C38" s="78">
        <v>7</v>
      </c>
      <c r="D38" s="52" t="s">
        <v>233</v>
      </c>
      <c r="E38" s="219">
        <v>2744.599999999999</v>
      </c>
      <c r="F38" s="53">
        <v>269725.58999999997</v>
      </c>
      <c r="G38" s="343">
        <v>121938.48</v>
      </c>
      <c r="H38" s="54">
        <v>11627.439999999999</v>
      </c>
      <c r="I38" s="55">
        <v>3133.2200000000003</v>
      </c>
      <c r="J38" s="56">
        <f t="shared" si="2"/>
        <v>8494.2199999999975</v>
      </c>
      <c r="K38" s="57">
        <f t="shared" si="3"/>
        <v>0.26946774182451172</v>
      </c>
      <c r="L38" s="58">
        <v>9197.1500000000015</v>
      </c>
      <c r="M38" s="58">
        <v>1276.4899999999998</v>
      </c>
      <c r="N38" s="56">
        <f t="shared" si="4"/>
        <v>7920.6600000000017</v>
      </c>
      <c r="O38" s="59">
        <f t="shared" si="5"/>
        <v>0.13879190836291672</v>
      </c>
      <c r="P38" s="54">
        <v>11201.26</v>
      </c>
      <c r="Q38" s="54">
        <v>9742.41</v>
      </c>
      <c r="R38" s="56">
        <f t="shared" si="6"/>
        <v>1458.8500000000004</v>
      </c>
      <c r="S38" s="57">
        <f t="shared" si="7"/>
        <v>0.86976018769317021</v>
      </c>
      <c r="T38" s="54">
        <v>2846.99</v>
      </c>
      <c r="U38" s="54">
        <v>2525.59</v>
      </c>
      <c r="V38" s="56">
        <f t="shared" si="8"/>
        <v>321.39999999999964</v>
      </c>
      <c r="W38" s="57">
        <f t="shared" si="9"/>
        <v>0.88710884126744394</v>
      </c>
      <c r="X38" s="58">
        <v>786.68000000000006</v>
      </c>
      <c r="Y38" s="58">
        <v>926.69</v>
      </c>
      <c r="Z38" s="56">
        <f t="shared" si="10"/>
        <v>-140.01</v>
      </c>
      <c r="AA38" s="59">
        <f t="shared" si="11"/>
        <v>1.1779757970203895</v>
      </c>
      <c r="AB38" s="54">
        <v>19910.120000000003</v>
      </c>
      <c r="AC38" s="54">
        <v>16719.739999999998</v>
      </c>
      <c r="AD38" s="56">
        <f t="shared" si="12"/>
        <v>3190.3800000000047</v>
      </c>
      <c r="AE38" s="57">
        <f t="shared" si="13"/>
        <v>0.83976088541907312</v>
      </c>
      <c r="AF38" s="58">
        <v>1780.44</v>
      </c>
      <c r="AG38" s="58">
        <v>0</v>
      </c>
      <c r="AH38" s="56">
        <f t="shared" si="14"/>
        <v>1780.44</v>
      </c>
      <c r="AI38" s="60">
        <f t="shared" si="15"/>
        <v>0</v>
      </c>
      <c r="AJ38" s="54">
        <v>20404.34</v>
      </c>
      <c r="AK38" s="54">
        <v>28694.920000000002</v>
      </c>
      <c r="AL38" s="56">
        <f t="shared" si="16"/>
        <v>-8290.5800000000017</v>
      </c>
      <c r="AM38" s="57">
        <f t="shared" si="17"/>
        <v>1.4063145389657299</v>
      </c>
      <c r="AN38" s="58">
        <v>0</v>
      </c>
      <c r="AO38" s="58">
        <v>0</v>
      </c>
      <c r="AP38" s="61">
        <f t="shared" si="18"/>
        <v>0</v>
      </c>
      <c r="AQ38" s="59"/>
      <c r="AR38" s="54">
        <v>0</v>
      </c>
      <c r="AS38" s="54">
        <v>0</v>
      </c>
      <c r="AT38" s="61">
        <f t="shared" si="20"/>
        <v>0</v>
      </c>
      <c r="AU38" s="62"/>
      <c r="AV38" s="58">
        <v>5092.7700000000004</v>
      </c>
      <c r="AW38" s="58">
        <v>4612.46</v>
      </c>
      <c r="AX38" s="61">
        <f t="shared" si="22"/>
        <v>480.3100000000004</v>
      </c>
      <c r="AY38" s="59">
        <f t="shared" si="23"/>
        <v>0.90568786730993145</v>
      </c>
      <c r="AZ38" s="63">
        <v>0</v>
      </c>
      <c r="BA38" s="56">
        <v>0</v>
      </c>
      <c r="BB38" s="56">
        <f t="shared" si="24"/>
        <v>0</v>
      </c>
      <c r="BC38" s="64"/>
      <c r="BD38" s="54">
        <v>66306.23</v>
      </c>
      <c r="BE38" s="58">
        <v>157588.71</v>
      </c>
      <c r="BF38" s="61">
        <f t="shared" si="25"/>
        <v>-91282.48</v>
      </c>
      <c r="BG38" s="57">
        <f t="shared" si="26"/>
        <v>2.3766802908263673</v>
      </c>
      <c r="BH38" s="54">
        <v>7249.01</v>
      </c>
      <c r="BI38" s="54">
        <v>1541.12</v>
      </c>
      <c r="BJ38" s="56">
        <f t="shared" si="27"/>
        <v>5707.89</v>
      </c>
      <c r="BK38" s="57">
        <f t="shared" si="28"/>
        <v>0.21259730639080368</v>
      </c>
      <c r="BL38" s="58">
        <v>12865.279999999999</v>
      </c>
      <c r="BM38" s="58">
        <v>0</v>
      </c>
      <c r="BN38" s="56">
        <f t="shared" si="29"/>
        <v>12865.279999999999</v>
      </c>
      <c r="BO38" s="59">
        <f t="shared" si="30"/>
        <v>0</v>
      </c>
      <c r="BP38" s="54">
        <v>1947.3000000000002</v>
      </c>
      <c r="BQ38" s="54">
        <v>0</v>
      </c>
      <c r="BR38" s="56">
        <f t="shared" si="31"/>
        <v>1947.3000000000002</v>
      </c>
      <c r="BS38" s="57">
        <f t="shared" si="32"/>
        <v>0</v>
      </c>
      <c r="BT38" s="58">
        <v>3181.46</v>
      </c>
      <c r="BU38" s="58">
        <v>0</v>
      </c>
      <c r="BV38" s="56">
        <f t="shared" si="33"/>
        <v>3181.46</v>
      </c>
      <c r="BW38" s="59">
        <f t="shared" si="34"/>
        <v>0</v>
      </c>
      <c r="BX38" s="54">
        <v>1883</v>
      </c>
      <c r="BY38" s="54">
        <v>0</v>
      </c>
      <c r="BZ38" s="56">
        <f t="shared" si="35"/>
        <v>1883</v>
      </c>
      <c r="CA38" s="57">
        <f t="shared" si="36"/>
        <v>0</v>
      </c>
      <c r="CB38" s="58">
        <v>7073.3400000000011</v>
      </c>
      <c r="CC38" s="58">
        <v>663.79</v>
      </c>
      <c r="CD38" s="56">
        <f t="shared" si="37"/>
        <v>6409.5500000000011</v>
      </c>
      <c r="CE38" s="59">
        <f t="shared" si="38"/>
        <v>9.3843926631548863E-2</v>
      </c>
      <c r="CF38" s="54">
        <v>643.44000000000017</v>
      </c>
      <c r="CG38" s="54">
        <v>0</v>
      </c>
      <c r="CH38" s="56">
        <f t="shared" si="39"/>
        <v>643.44000000000017</v>
      </c>
      <c r="CI38" s="57">
        <f t="shared" si="40"/>
        <v>0</v>
      </c>
      <c r="CJ38" s="58">
        <v>0</v>
      </c>
      <c r="CK38" s="55">
        <v>0</v>
      </c>
      <c r="CL38" s="55">
        <v>0</v>
      </c>
      <c r="CM38" s="65"/>
      <c r="CN38" s="66">
        <v>50265.829999999994</v>
      </c>
      <c r="CO38" s="67">
        <v>55102.509999999995</v>
      </c>
      <c r="CP38" s="61">
        <f t="shared" si="41"/>
        <v>-4836.68</v>
      </c>
      <c r="CQ38" s="68">
        <f t="shared" si="42"/>
        <v>1.0962220259766924</v>
      </c>
      <c r="CR38" s="58">
        <v>18027.060000000001</v>
      </c>
      <c r="CS38" s="58">
        <v>12496.890000000001</v>
      </c>
      <c r="CT38" s="61">
        <f t="shared" si="43"/>
        <v>5530.17</v>
      </c>
      <c r="CU38" s="353">
        <f t="shared" si="44"/>
        <v>0.69322951163417668</v>
      </c>
      <c r="CV38" s="359">
        <v>8689.4299999999985</v>
      </c>
      <c r="CW38" s="61">
        <v>8443.77</v>
      </c>
      <c r="CX38" s="61">
        <f t="shared" si="75"/>
        <v>245.65999999999804</v>
      </c>
      <c r="CY38" s="68">
        <f t="shared" si="79"/>
        <v>0.97172887059335333</v>
      </c>
      <c r="CZ38" s="291">
        <v>1488.5200000000002</v>
      </c>
      <c r="DA38" s="61">
        <v>1131.3899999999999</v>
      </c>
      <c r="DB38" s="61">
        <f t="shared" si="47"/>
        <v>357.13000000000034</v>
      </c>
      <c r="DC38" s="69">
        <f t="shared" si="48"/>
        <v>0.76007712358584345</v>
      </c>
      <c r="DD38" s="55">
        <v>13859.720000000001</v>
      </c>
      <c r="DE38" s="55">
        <v>16644.579999999998</v>
      </c>
      <c r="DF38" s="61">
        <f t="shared" si="49"/>
        <v>-2784.8599999999969</v>
      </c>
      <c r="DG38" s="70">
        <f t="shared" si="50"/>
        <v>1.2009319091583377</v>
      </c>
      <c r="DH38" s="55">
        <v>2926.1800000000003</v>
      </c>
      <c r="DI38" s="55">
        <v>2597.7400000000002</v>
      </c>
      <c r="DJ38" s="61">
        <f t="shared" si="51"/>
        <v>328.44000000000005</v>
      </c>
      <c r="DK38" s="70">
        <f t="shared" si="52"/>
        <v>0.88775810100540631</v>
      </c>
      <c r="DL38" s="55">
        <v>439.62</v>
      </c>
      <c r="DM38" s="55">
        <v>0</v>
      </c>
      <c r="DN38" s="61">
        <f t="shared" si="53"/>
        <v>439.62</v>
      </c>
      <c r="DO38" s="70">
        <f t="shared" si="54"/>
        <v>0</v>
      </c>
      <c r="DP38" s="71">
        <v>21489.8</v>
      </c>
      <c r="DQ38" s="71">
        <v>11952.06</v>
      </c>
      <c r="DR38" s="61">
        <f t="shared" si="55"/>
        <v>9537.74</v>
      </c>
      <c r="DS38" s="69">
        <f t="shared" si="56"/>
        <v>0.55617362655771574</v>
      </c>
      <c r="DT38" s="80">
        <v>2706.0599999999977</v>
      </c>
      <c r="DU38" s="55">
        <v>0</v>
      </c>
      <c r="DV38" s="55">
        <v>0</v>
      </c>
      <c r="DW38" s="61">
        <f t="shared" si="57"/>
        <v>0</v>
      </c>
      <c r="DX38" s="72"/>
      <c r="DY38" s="56" t="e">
        <v>#REF!</v>
      </c>
      <c r="DZ38" s="363">
        <v>4910.41</v>
      </c>
      <c r="EA38" s="363">
        <v>3511.83</v>
      </c>
      <c r="EB38" s="362">
        <f t="shared" si="59"/>
        <v>1398.58</v>
      </c>
      <c r="EC38" s="365">
        <f t="shared" si="60"/>
        <v>0.71518060610010159</v>
      </c>
      <c r="ED38" s="54">
        <v>10670.669999999998</v>
      </c>
      <c r="EE38" s="294">
        <v>12712.04</v>
      </c>
      <c r="EF38" s="291">
        <f t="shared" si="61"/>
        <v>316763.48999999993</v>
      </c>
      <c r="EG38" s="291">
        <f t="shared" si="62"/>
        <v>352017.95</v>
      </c>
      <c r="EH38" s="61">
        <f t="shared" si="63"/>
        <v>-35254.460000000079</v>
      </c>
      <c r="EI38" s="70">
        <f t="shared" si="70"/>
        <v>1.1112958441012255</v>
      </c>
      <c r="EJ38" s="80"/>
      <c r="EK38" s="298">
        <v>2158</v>
      </c>
      <c r="EL38" s="300">
        <f t="shared" si="77"/>
        <v>236629.12999999983</v>
      </c>
      <c r="EM38" s="65">
        <f t="shared" si="78"/>
        <v>63293.920000000006</v>
      </c>
      <c r="EN38" s="374" t="s">
        <v>666</v>
      </c>
      <c r="EO38" s="373">
        <v>18744.68</v>
      </c>
      <c r="EP38" s="74">
        <v>32045.49</v>
      </c>
      <c r="EQ38" s="75">
        <f t="shared" si="64"/>
        <v>13300.810000000001</v>
      </c>
      <c r="ER38" s="76">
        <f t="shared" si="65"/>
        <v>0.70957786422600977</v>
      </c>
      <c r="ET38" s="74">
        <v>32523.22</v>
      </c>
      <c r="EU38" s="74">
        <v>68076.100000000006</v>
      </c>
      <c r="EV38" s="75">
        <f t="shared" si="66"/>
        <v>35552.880000000005</v>
      </c>
      <c r="EW38" s="377">
        <f t="shared" si="67"/>
        <v>1.0931537529186841</v>
      </c>
      <c r="EX38" s="379">
        <f t="shared" si="68"/>
        <v>306092.81999999995</v>
      </c>
      <c r="EY38" s="379">
        <f t="shared" si="69"/>
        <v>339305.91000000003</v>
      </c>
      <c r="FB38" s="381"/>
      <c r="FC38" s="381"/>
    </row>
    <row r="39" spans="1:159" s="2" customFormat="1" ht="15.75" customHeight="1" x14ac:dyDescent="0.25">
      <c r="A39" s="1" t="s">
        <v>510</v>
      </c>
      <c r="B39" s="77">
        <v>5</v>
      </c>
      <c r="C39" s="78">
        <v>6</v>
      </c>
      <c r="D39" s="52" t="s">
        <v>234</v>
      </c>
      <c r="E39" s="219">
        <v>7761.2999999999993</v>
      </c>
      <c r="F39" s="53">
        <v>22981.57</v>
      </c>
      <c r="G39" s="343">
        <v>-62494.620000000075</v>
      </c>
      <c r="H39" s="54">
        <v>11966.65</v>
      </c>
      <c r="I39" s="55">
        <v>3058.0300000000007</v>
      </c>
      <c r="J39" s="56">
        <f t="shared" si="2"/>
        <v>8908.619999999999</v>
      </c>
      <c r="K39" s="57">
        <f t="shared" si="3"/>
        <v>0.25554603836495599</v>
      </c>
      <c r="L39" s="58">
        <v>7500.6299999999992</v>
      </c>
      <c r="M39" s="58">
        <v>1398.3</v>
      </c>
      <c r="N39" s="56">
        <f t="shared" si="4"/>
        <v>6102.329999999999</v>
      </c>
      <c r="O39" s="59">
        <f t="shared" si="5"/>
        <v>0.18642434035541017</v>
      </c>
      <c r="P39" s="54">
        <v>11783.62</v>
      </c>
      <c r="Q39" s="54">
        <v>10247.370000000001</v>
      </c>
      <c r="R39" s="56">
        <f t="shared" si="6"/>
        <v>1536.25</v>
      </c>
      <c r="S39" s="57">
        <f t="shared" si="7"/>
        <v>0.86962834850410997</v>
      </c>
      <c r="T39" s="54">
        <v>2898.7499999999995</v>
      </c>
      <c r="U39" s="54">
        <v>2552.5099999999998</v>
      </c>
      <c r="V39" s="56">
        <f t="shared" si="8"/>
        <v>346.23999999999978</v>
      </c>
      <c r="W39" s="57">
        <f t="shared" si="9"/>
        <v>0.88055541181543773</v>
      </c>
      <c r="X39" s="58">
        <v>952.34</v>
      </c>
      <c r="Y39" s="58">
        <v>1281.83</v>
      </c>
      <c r="Z39" s="56">
        <f t="shared" si="10"/>
        <v>-329.4899999999999</v>
      </c>
      <c r="AA39" s="59">
        <f t="shared" si="11"/>
        <v>1.3459793771132158</v>
      </c>
      <c r="AB39" s="54">
        <v>15299.910000000002</v>
      </c>
      <c r="AC39" s="54">
        <v>11963.400000000001</v>
      </c>
      <c r="AD39" s="56">
        <f t="shared" si="12"/>
        <v>3336.51</v>
      </c>
      <c r="AE39" s="57">
        <f t="shared" si="13"/>
        <v>0.7819261681931462</v>
      </c>
      <c r="AF39" s="58">
        <v>1849.2299999999998</v>
      </c>
      <c r="AG39" s="58">
        <v>0</v>
      </c>
      <c r="AH39" s="56">
        <f t="shared" si="14"/>
        <v>1849.2299999999998</v>
      </c>
      <c r="AI39" s="60">
        <f t="shared" si="15"/>
        <v>0</v>
      </c>
      <c r="AJ39" s="54">
        <v>21249.17</v>
      </c>
      <c r="AK39" s="54">
        <v>10670.580000000002</v>
      </c>
      <c r="AL39" s="56">
        <f t="shared" si="16"/>
        <v>10578.589999999997</v>
      </c>
      <c r="AM39" s="57">
        <f t="shared" si="17"/>
        <v>0.50216455513321234</v>
      </c>
      <c r="AN39" s="58">
        <v>0</v>
      </c>
      <c r="AO39" s="58">
        <v>0</v>
      </c>
      <c r="AP39" s="61">
        <f t="shared" si="18"/>
        <v>0</v>
      </c>
      <c r="AQ39" s="59"/>
      <c r="AR39" s="54">
        <v>0</v>
      </c>
      <c r="AS39" s="54">
        <v>0</v>
      </c>
      <c r="AT39" s="61">
        <f t="shared" si="20"/>
        <v>0</v>
      </c>
      <c r="AU39" s="62"/>
      <c r="AV39" s="58">
        <v>5758.01</v>
      </c>
      <c r="AW39" s="58">
        <v>5241.97</v>
      </c>
      <c r="AX39" s="61">
        <f t="shared" si="22"/>
        <v>516.04</v>
      </c>
      <c r="AY39" s="59">
        <f t="shared" si="23"/>
        <v>0.91037875932830958</v>
      </c>
      <c r="AZ39" s="63">
        <v>0</v>
      </c>
      <c r="BA39" s="56">
        <v>0</v>
      </c>
      <c r="BB39" s="56">
        <f t="shared" si="24"/>
        <v>0</v>
      </c>
      <c r="BC39" s="64"/>
      <c r="BD39" s="54">
        <v>92586.640000000014</v>
      </c>
      <c r="BE39" s="58">
        <v>9536.9699999999993</v>
      </c>
      <c r="BF39" s="61">
        <f t="shared" si="25"/>
        <v>83049.670000000013</v>
      </c>
      <c r="BG39" s="57">
        <f t="shared" si="26"/>
        <v>0.10300589804317338</v>
      </c>
      <c r="BH39" s="54">
        <v>7445.369999999999</v>
      </c>
      <c r="BI39" s="54">
        <v>12310.369999999999</v>
      </c>
      <c r="BJ39" s="56">
        <f t="shared" si="27"/>
        <v>-4865</v>
      </c>
      <c r="BK39" s="57">
        <f t="shared" si="28"/>
        <v>1.6534262232770165</v>
      </c>
      <c r="BL39" s="58">
        <v>11607.09</v>
      </c>
      <c r="BM39" s="58">
        <v>21252.37</v>
      </c>
      <c r="BN39" s="56">
        <f t="shared" si="29"/>
        <v>-9645.2799999999988</v>
      </c>
      <c r="BO39" s="59">
        <f t="shared" si="30"/>
        <v>1.8309817533938306</v>
      </c>
      <c r="BP39" s="54">
        <v>2028.2700000000002</v>
      </c>
      <c r="BQ39" s="54">
        <v>0</v>
      </c>
      <c r="BR39" s="56">
        <f t="shared" si="31"/>
        <v>2028.2700000000002</v>
      </c>
      <c r="BS39" s="57">
        <f t="shared" si="32"/>
        <v>0</v>
      </c>
      <c r="BT39" s="58">
        <v>3060.5699999999997</v>
      </c>
      <c r="BU39" s="58">
        <v>0</v>
      </c>
      <c r="BV39" s="56">
        <f t="shared" si="33"/>
        <v>3060.5699999999997</v>
      </c>
      <c r="BW39" s="59">
        <f t="shared" si="34"/>
        <v>0</v>
      </c>
      <c r="BX39" s="54">
        <v>2274.88</v>
      </c>
      <c r="BY39" s="54">
        <v>0</v>
      </c>
      <c r="BZ39" s="56">
        <f t="shared" si="35"/>
        <v>2274.88</v>
      </c>
      <c r="CA39" s="57">
        <f t="shared" si="36"/>
        <v>0</v>
      </c>
      <c r="CB39" s="58">
        <v>5240.9800000000005</v>
      </c>
      <c r="CC39" s="58">
        <v>1127.4100000000001</v>
      </c>
      <c r="CD39" s="56">
        <f t="shared" si="37"/>
        <v>4113.5700000000006</v>
      </c>
      <c r="CE39" s="59">
        <f t="shared" si="38"/>
        <v>0.21511434884315528</v>
      </c>
      <c r="CF39" s="54">
        <v>520.29999999999995</v>
      </c>
      <c r="CG39" s="54">
        <v>0</v>
      </c>
      <c r="CH39" s="56">
        <f t="shared" si="39"/>
        <v>520.29999999999995</v>
      </c>
      <c r="CI39" s="57">
        <f t="shared" si="40"/>
        <v>0</v>
      </c>
      <c r="CJ39" s="58">
        <v>0</v>
      </c>
      <c r="CK39" s="55">
        <v>0</v>
      </c>
      <c r="CL39" s="55">
        <v>0</v>
      </c>
      <c r="CM39" s="65"/>
      <c r="CN39" s="66">
        <v>55246.239999999991</v>
      </c>
      <c r="CO39" s="67">
        <v>65798.459999999992</v>
      </c>
      <c r="CP39" s="61">
        <f t="shared" si="41"/>
        <v>-10552.220000000001</v>
      </c>
      <c r="CQ39" s="68">
        <f t="shared" si="42"/>
        <v>1.191003405842642</v>
      </c>
      <c r="CR39" s="58">
        <v>22066.94</v>
      </c>
      <c r="CS39" s="58">
        <v>18713.82</v>
      </c>
      <c r="CT39" s="61">
        <f t="shared" si="43"/>
        <v>3353.119999999999</v>
      </c>
      <c r="CU39" s="353">
        <f t="shared" si="44"/>
        <v>0.84804780363747767</v>
      </c>
      <c r="CV39" s="359">
        <v>11203.140000000001</v>
      </c>
      <c r="CW39" s="61">
        <v>10933.86</v>
      </c>
      <c r="CX39" s="61">
        <f t="shared" si="75"/>
        <v>269.28000000000065</v>
      </c>
      <c r="CY39" s="68">
        <f t="shared" si="79"/>
        <v>0.97596388155463554</v>
      </c>
      <c r="CZ39" s="291">
        <v>1310.28</v>
      </c>
      <c r="DA39" s="61">
        <v>868.49</v>
      </c>
      <c r="DB39" s="61">
        <f t="shared" si="47"/>
        <v>441.78999999999996</v>
      </c>
      <c r="DC39" s="69">
        <f t="shared" si="48"/>
        <v>0.6628277925328937</v>
      </c>
      <c r="DD39" s="55">
        <v>18082.969999999998</v>
      </c>
      <c r="DE39" s="55">
        <v>21077.11</v>
      </c>
      <c r="DF39" s="61">
        <f t="shared" si="49"/>
        <v>-2994.1400000000031</v>
      </c>
      <c r="DG39" s="70">
        <f t="shared" si="50"/>
        <v>1.1655778890303974</v>
      </c>
      <c r="DH39" s="55">
        <v>2382.25</v>
      </c>
      <c r="DI39" s="55">
        <v>2104.3999999999996</v>
      </c>
      <c r="DJ39" s="61">
        <f t="shared" si="51"/>
        <v>277.85000000000036</v>
      </c>
      <c r="DK39" s="70">
        <f t="shared" si="52"/>
        <v>0.88336656522195389</v>
      </c>
      <c r="DL39" s="55">
        <v>359.03999999999996</v>
      </c>
      <c r="DM39" s="55">
        <v>6206.27</v>
      </c>
      <c r="DN39" s="61">
        <f t="shared" si="53"/>
        <v>-5847.2300000000005</v>
      </c>
      <c r="DO39" s="70">
        <f t="shared" si="54"/>
        <v>17.285734180035654</v>
      </c>
      <c r="DP39" s="71">
        <v>8865.130000000001</v>
      </c>
      <c r="DQ39" s="71">
        <v>6158.8199999999988</v>
      </c>
      <c r="DR39" s="61">
        <f t="shared" si="55"/>
        <v>2706.3100000000022</v>
      </c>
      <c r="DS39" s="69">
        <f t="shared" si="56"/>
        <v>0.69472416084140876</v>
      </c>
      <c r="DT39" s="80">
        <v>2026.010000000002</v>
      </c>
      <c r="DU39" s="55">
        <v>0</v>
      </c>
      <c r="DV39" s="55">
        <v>0</v>
      </c>
      <c r="DW39" s="61">
        <f t="shared" si="57"/>
        <v>0</v>
      </c>
      <c r="DX39" s="72"/>
      <c r="DY39" s="56" t="e">
        <v>#REF!</v>
      </c>
      <c r="DZ39" s="363">
        <v>5382.58</v>
      </c>
      <c r="EA39" s="363">
        <v>3836.6499999999996</v>
      </c>
      <c r="EB39" s="362">
        <f t="shared" si="59"/>
        <v>1545.9300000000003</v>
      </c>
      <c r="EC39" s="365">
        <f t="shared" si="60"/>
        <v>0.71279014896202186</v>
      </c>
      <c r="ED39" s="54">
        <v>11499.07</v>
      </c>
      <c r="EE39" s="294">
        <v>7367.47</v>
      </c>
      <c r="EF39" s="291">
        <f t="shared" si="61"/>
        <v>340420.05000000005</v>
      </c>
      <c r="EG39" s="291">
        <f t="shared" si="62"/>
        <v>233706.46</v>
      </c>
      <c r="EH39" s="61">
        <f t="shared" si="63"/>
        <v>106713.59000000005</v>
      </c>
      <c r="EI39" s="70">
        <f t="shared" si="70"/>
        <v>0.68652378142826764</v>
      </c>
      <c r="EJ39" s="80"/>
      <c r="EK39" s="298">
        <v>2158</v>
      </c>
      <c r="EL39" s="300">
        <f t="shared" si="77"/>
        <v>131853.16000000006</v>
      </c>
      <c r="EM39" s="65">
        <f t="shared" si="78"/>
        <v>18042.359999999939</v>
      </c>
      <c r="EN39" s="374" t="s">
        <v>666</v>
      </c>
      <c r="EO39" s="373">
        <v>19976.13</v>
      </c>
      <c r="EP39" s="74">
        <v>29759.8</v>
      </c>
      <c r="EQ39" s="75">
        <f t="shared" si="64"/>
        <v>9783.6699999999983</v>
      </c>
      <c r="ER39" s="76">
        <f t="shared" si="65"/>
        <v>0.48976803815353614</v>
      </c>
      <c r="ET39" s="74">
        <v>35291.75</v>
      </c>
      <c r="EU39" s="74">
        <v>77047.69</v>
      </c>
      <c r="EV39" s="75">
        <f t="shared" si="66"/>
        <v>41755.94</v>
      </c>
      <c r="EW39" s="377">
        <f t="shared" si="67"/>
        <v>1.1831643372742922</v>
      </c>
      <c r="EX39" s="379">
        <f t="shared" si="68"/>
        <v>328920.98000000004</v>
      </c>
      <c r="EY39" s="379">
        <f t="shared" si="69"/>
        <v>226338.99</v>
      </c>
      <c r="FB39" s="381"/>
      <c r="FC39" s="381"/>
    </row>
    <row r="40" spans="1:159" s="2" customFormat="1" ht="15.75" customHeight="1" x14ac:dyDescent="0.25">
      <c r="A40" s="1" t="s">
        <v>511</v>
      </c>
      <c r="B40" s="77">
        <v>5</v>
      </c>
      <c r="C40" s="78">
        <v>4</v>
      </c>
      <c r="D40" s="52" t="s">
        <v>235</v>
      </c>
      <c r="E40" s="219">
        <v>4569.395833333333</v>
      </c>
      <c r="F40" s="53">
        <v>-115364.84999999999</v>
      </c>
      <c r="G40" s="343">
        <v>-119680.38999999997</v>
      </c>
      <c r="H40" s="54">
        <v>7239.5000000000009</v>
      </c>
      <c r="I40" s="55">
        <v>2566.1899999999996</v>
      </c>
      <c r="J40" s="56">
        <f t="shared" si="2"/>
        <v>4673.3100000000013</v>
      </c>
      <c r="K40" s="57">
        <f t="shared" si="3"/>
        <v>0.35447061261136809</v>
      </c>
      <c r="L40" s="58">
        <v>4579.3899999999994</v>
      </c>
      <c r="M40" s="58">
        <v>920.1</v>
      </c>
      <c r="N40" s="56">
        <f t="shared" si="4"/>
        <v>3659.2899999999995</v>
      </c>
      <c r="O40" s="59">
        <f t="shared" si="5"/>
        <v>0.20092195685451558</v>
      </c>
      <c r="P40" s="54">
        <v>7666.4399999999987</v>
      </c>
      <c r="Q40" s="54">
        <v>6669.49</v>
      </c>
      <c r="R40" s="56">
        <f t="shared" si="6"/>
        <v>996.94999999999891</v>
      </c>
      <c r="S40" s="57">
        <f t="shared" si="7"/>
        <v>0.86995919879370354</v>
      </c>
      <c r="T40" s="54">
        <v>1715.21</v>
      </c>
      <c r="U40" s="54">
        <v>1524.4099999999999</v>
      </c>
      <c r="V40" s="56">
        <f t="shared" si="8"/>
        <v>190.80000000000018</v>
      </c>
      <c r="W40" s="57">
        <f t="shared" si="9"/>
        <v>0.8887599769124479</v>
      </c>
      <c r="X40" s="58">
        <v>472.24</v>
      </c>
      <c r="Y40" s="58">
        <v>839.51</v>
      </c>
      <c r="Z40" s="56">
        <f t="shared" si="10"/>
        <v>-367.27</v>
      </c>
      <c r="AA40" s="59">
        <f t="shared" si="11"/>
        <v>1.7777189564628155</v>
      </c>
      <c r="AB40" s="54">
        <v>8088.7100000000009</v>
      </c>
      <c r="AC40" s="54">
        <v>6233.24</v>
      </c>
      <c r="AD40" s="56">
        <f t="shared" si="12"/>
        <v>1855.4700000000012</v>
      </c>
      <c r="AE40" s="57">
        <f t="shared" si="13"/>
        <v>0.7706098994771724</v>
      </c>
      <c r="AF40" s="58">
        <v>1134.24</v>
      </c>
      <c r="AG40" s="58">
        <v>0</v>
      </c>
      <c r="AH40" s="56">
        <f t="shared" si="14"/>
        <v>1134.24</v>
      </c>
      <c r="AI40" s="60">
        <f t="shared" si="15"/>
        <v>0</v>
      </c>
      <c r="AJ40" s="54">
        <v>13000.340000000004</v>
      </c>
      <c r="AK40" s="54">
        <v>6539.1299999999992</v>
      </c>
      <c r="AL40" s="56">
        <f t="shared" si="16"/>
        <v>6461.2100000000046</v>
      </c>
      <c r="AM40" s="57">
        <f t="shared" si="17"/>
        <v>0.50299684469790773</v>
      </c>
      <c r="AN40" s="58">
        <v>0</v>
      </c>
      <c r="AO40" s="58">
        <v>0</v>
      </c>
      <c r="AP40" s="61">
        <f t="shared" si="18"/>
        <v>0</v>
      </c>
      <c r="AQ40" s="59"/>
      <c r="AR40" s="54">
        <v>0</v>
      </c>
      <c r="AS40" s="54">
        <v>0</v>
      </c>
      <c r="AT40" s="61">
        <f t="shared" si="20"/>
        <v>0</v>
      </c>
      <c r="AU40" s="62"/>
      <c r="AV40" s="58">
        <v>3818.7100000000005</v>
      </c>
      <c r="AW40" s="58">
        <v>3527.24</v>
      </c>
      <c r="AX40" s="61">
        <f t="shared" si="22"/>
        <v>291.47000000000071</v>
      </c>
      <c r="AY40" s="59">
        <f t="shared" si="23"/>
        <v>0.92367317759138534</v>
      </c>
      <c r="AZ40" s="63">
        <v>0</v>
      </c>
      <c r="BA40" s="56">
        <v>0</v>
      </c>
      <c r="BB40" s="56">
        <f t="shared" si="24"/>
        <v>0</v>
      </c>
      <c r="BC40" s="64"/>
      <c r="BD40" s="54">
        <v>49451.690000000017</v>
      </c>
      <c r="BE40" s="58">
        <v>11572.74</v>
      </c>
      <c r="BF40" s="61">
        <f t="shared" si="25"/>
        <v>37878.950000000019</v>
      </c>
      <c r="BG40" s="57">
        <f t="shared" si="26"/>
        <v>0.23402112243282275</v>
      </c>
      <c r="BH40" s="54">
        <v>4527.1900000000005</v>
      </c>
      <c r="BI40" s="54">
        <v>1995.48</v>
      </c>
      <c r="BJ40" s="56">
        <f t="shared" si="27"/>
        <v>2531.7100000000005</v>
      </c>
      <c r="BK40" s="57">
        <f t="shared" si="28"/>
        <v>0.44077672905267945</v>
      </c>
      <c r="BL40" s="58">
        <v>7102.8600000000006</v>
      </c>
      <c r="BM40" s="58">
        <v>8691.44</v>
      </c>
      <c r="BN40" s="56">
        <f t="shared" si="29"/>
        <v>-1588.58</v>
      </c>
      <c r="BO40" s="59">
        <f t="shared" si="30"/>
        <v>1.2236535705335596</v>
      </c>
      <c r="BP40" s="54">
        <v>1106.53</v>
      </c>
      <c r="BQ40" s="54">
        <v>0</v>
      </c>
      <c r="BR40" s="56">
        <f t="shared" si="31"/>
        <v>1106.53</v>
      </c>
      <c r="BS40" s="57">
        <f t="shared" si="32"/>
        <v>0</v>
      </c>
      <c r="BT40" s="58">
        <v>1996.8100000000002</v>
      </c>
      <c r="BU40" s="58">
        <v>0</v>
      </c>
      <c r="BV40" s="56">
        <f t="shared" si="33"/>
        <v>1996.8100000000002</v>
      </c>
      <c r="BW40" s="59">
        <f t="shared" si="34"/>
        <v>0</v>
      </c>
      <c r="BX40" s="54">
        <v>1129.1499999999999</v>
      </c>
      <c r="BY40" s="54">
        <v>0</v>
      </c>
      <c r="BZ40" s="56">
        <f t="shared" si="35"/>
        <v>1129.1499999999999</v>
      </c>
      <c r="CA40" s="57">
        <f t="shared" si="36"/>
        <v>0</v>
      </c>
      <c r="CB40" s="58">
        <v>2586.0099999999993</v>
      </c>
      <c r="CC40" s="58">
        <v>3943.95</v>
      </c>
      <c r="CD40" s="56">
        <f t="shared" si="37"/>
        <v>-1357.9400000000005</v>
      </c>
      <c r="CE40" s="59">
        <f t="shared" si="38"/>
        <v>1.5251101117165058</v>
      </c>
      <c r="CF40" s="54">
        <v>323.99999999999994</v>
      </c>
      <c r="CG40" s="54">
        <v>0</v>
      </c>
      <c r="CH40" s="56">
        <f t="shared" si="39"/>
        <v>323.99999999999994</v>
      </c>
      <c r="CI40" s="57">
        <f t="shared" si="40"/>
        <v>0</v>
      </c>
      <c r="CJ40" s="58">
        <v>0</v>
      </c>
      <c r="CK40" s="55">
        <v>0</v>
      </c>
      <c r="CL40" s="55">
        <v>0</v>
      </c>
      <c r="CM40" s="65"/>
      <c r="CN40" s="66">
        <v>46257.830000000009</v>
      </c>
      <c r="CO40" s="67">
        <v>50133.02</v>
      </c>
      <c r="CP40" s="61">
        <f t="shared" si="41"/>
        <v>-3875.1899999999878</v>
      </c>
      <c r="CQ40" s="68">
        <f t="shared" si="42"/>
        <v>1.0837737092293345</v>
      </c>
      <c r="CR40" s="58">
        <v>15236.56</v>
      </c>
      <c r="CS40" s="58">
        <v>10773.009999999998</v>
      </c>
      <c r="CT40" s="61">
        <f t="shared" si="43"/>
        <v>4463.5500000000011</v>
      </c>
      <c r="CU40" s="353">
        <f t="shared" si="44"/>
        <v>0.70705001653916622</v>
      </c>
      <c r="CV40" s="359">
        <v>7745.75</v>
      </c>
      <c r="CW40" s="61">
        <v>7538.05</v>
      </c>
      <c r="CX40" s="61">
        <f t="shared" si="75"/>
        <v>207.69999999999982</v>
      </c>
      <c r="CY40" s="68">
        <f t="shared" si="79"/>
        <v>0.97318529516186303</v>
      </c>
      <c r="CZ40" s="291">
        <v>830.83999999999992</v>
      </c>
      <c r="DA40" s="61">
        <v>875.21</v>
      </c>
      <c r="DB40" s="61">
        <f t="shared" si="47"/>
        <v>-44.370000000000118</v>
      </c>
      <c r="DC40" s="69">
        <f t="shared" si="48"/>
        <v>1.0534037841220933</v>
      </c>
      <c r="DD40" s="55">
        <v>11697.670000000004</v>
      </c>
      <c r="DE40" s="55">
        <v>15911.869999999999</v>
      </c>
      <c r="DF40" s="61">
        <f t="shared" si="49"/>
        <v>-4214.1999999999953</v>
      </c>
      <c r="DG40" s="70">
        <f t="shared" si="50"/>
        <v>1.3602597782293391</v>
      </c>
      <c r="DH40" s="55">
        <v>1469.5399999999997</v>
      </c>
      <c r="DI40" s="55">
        <v>1305.8399999999999</v>
      </c>
      <c r="DJ40" s="61">
        <f t="shared" si="51"/>
        <v>163.69999999999982</v>
      </c>
      <c r="DK40" s="70">
        <f t="shared" si="52"/>
        <v>0.88860459735699615</v>
      </c>
      <c r="DL40" s="55">
        <v>219.69</v>
      </c>
      <c r="DM40" s="55">
        <v>4125.57</v>
      </c>
      <c r="DN40" s="61">
        <f t="shared" si="53"/>
        <v>-3905.8799999999997</v>
      </c>
      <c r="DO40" s="70">
        <f t="shared" si="54"/>
        <v>18.779052300969546</v>
      </c>
      <c r="DP40" s="71">
        <v>10512.01</v>
      </c>
      <c r="DQ40" s="71">
        <v>3478.5200000000004</v>
      </c>
      <c r="DR40" s="61">
        <f t="shared" si="55"/>
        <v>7033.49</v>
      </c>
      <c r="DS40" s="69">
        <f t="shared" si="56"/>
        <v>0.33090912204231165</v>
      </c>
      <c r="DT40" s="80">
        <v>290.8799999999992</v>
      </c>
      <c r="DU40" s="55">
        <v>0</v>
      </c>
      <c r="DV40" s="55">
        <v>0</v>
      </c>
      <c r="DW40" s="61">
        <f t="shared" si="57"/>
        <v>0</v>
      </c>
      <c r="DX40" s="72"/>
      <c r="DY40" s="56" t="e">
        <v>#REF!</v>
      </c>
      <c r="DZ40" s="363">
        <v>3439.14</v>
      </c>
      <c r="EA40" s="363">
        <v>2439.0100000000002</v>
      </c>
      <c r="EB40" s="362">
        <f t="shared" si="59"/>
        <v>1000.1299999999997</v>
      </c>
      <c r="EC40" s="365">
        <f t="shared" si="60"/>
        <v>0.70919183284193155</v>
      </c>
      <c r="ED40" s="54">
        <v>7453.7499999999991</v>
      </c>
      <c r="EE40" s="294">
        <v>5141.92</v>
      </c>
      <c r="EF40" s="291">
        <f t="shared" si="61"/>
        <v>220801.8000000001</v>
      </c>
      <c r="EG40" s="291">
        <f t="shared" si="62"/>
        <v>156744.94</v>
      </c>
      <c r="EH40" s="61">
        <f t="shared" si="63"/>
        <v>64056.860000000102</v>
      </c>
      <c r="EI40" s="70">
        <f t="shared" si="70"/>
        <v>0.70988977444930212</v>
      </c>
      <c r="EJ40" s="80"/>
      <c r="EK40" s="298">
        <v>2038</v>
      </c>
      <c r="EL40" s="300">
        <f t="shared" si="77"/>
        <v>-49269.989999999889</v>
      </c>
      <c r="EM40" s="65">
        <f t="shared" si="78"/>
        <v>-77659.759999999966</v>
      </c>
      <c r="EN40" s="374" t="s">
        <v>666</v>
      </c>
      <c r="EO40" s="373">
        <v>13006.87</v>
      </c>
      <c r="EP40" s="74">
        <v>29117.52</v>
      </c>
      <c r="EQ40" s="75">
        <f t="shared" si="64"/>
        <v>16110.65</v>
      </c>
      <c r="ER40" s="76">
        <f t="shared" si="65"/>
        <v>1.2386262029219941</v>
      </c>
      <c r="ET40" s="74">
        <v>22842.36</v>
      </c>
      <c r="EU40" s="74">
        <v>34208.58</v>
      </c>
      <c r="EV40" s="75">
        <f t="shared" si="66"/>
        <v>11366.220000000001</v>
      </c>
      <c r="EW40" s="377">
        <f t="shared" si="67"/>
        <v>0.49759394388320649</v>
      </c>
      <c r="EX40" s="379">
        <f t="shared" si="68"/>
        <v>213348.0500000001</v>
      </c>
      <c r="EY40" s="379">
        <f t="shared" si="69"/>
        <v>151603.01999999999</v>
      </c>
      <c r="FB40" s="381"/>
      <c r="FC40" s="381"/>
    </row>
    <row r="41" spans="1:159" s="2" customFormat="1" ht="15.75" customHeight="1" x14ac:dyDescent="0.25">
      <c r="A41" s="1" t="s">
        <v>512</v>
      </c>
      <c r="B41" s="77">
        <v>5</v>
      </c>
      <c r="C41" s="78">
        <v>4</v>
      </c>
      <c r="D41" s="52" t="s">
        <v>236</v>
      </c>
      <c r="E41" s="219">
        <v>4756.9500000000007</v>
      </c>
      <c r="F41" s="53">
        <v>44546.590000000004</v>
      </c>
      <c r="G41" s="343">
        <v>1930.5900000000158</v>
      </c>
      <c r="H41" s="54">
        <v>8773.2800000000007</v>
      </c>
      <c r="I41" s="55">
        <v>2208.58</v>
      </c>
      <c r="J41" s="56">
        <f t="shared" si="2"/>
        <v>6564.7000000000007</v>
      </c>
      <c r="K41" s="57">
        <f t="shared" si="3"/>
        <v>0.25173937227581927</v>
      </c>
      <c r="L41" s="58">
        <v>4043.5399999999995</v>
      </c>
      <c r="M41" s="58">
        <v>1334.02</v>
      </c>
      <c r="N41" s="56">
        <f t="shared" si="4"/>
        <v>2709.5199999999995</v>
      </c>
      <c r="O41" s="59">
        <f t="shared" si="5"/>
        <v>0.32991388733634391</v>
      </c>
      <c r="P41" s="54">
        <v>7379.4100000000017</v>
      </c>
      <c r="Q41" s="54">
        <v>6418.6699999999992</v>
      </c>
      <c r="R41" s="56">
        <f t="shared" si="6"/>
        <v>960.74000000000251</v>
      </c>
      <c r="S41" s="57">
        <f t="shared" si="7"/>
        <v>0.86980801988234802</v>
      </c>
      <c r="T41" s="54">
        <v>1704.6</v>
      </c>
      <c r="U41" s="54">
        <v>1512.7899999999997</v>
      </c>
      <c r="V41" s="56">
        <f t="shared" si="8"/>
        <v>191.81000000000017</v>
      </c>
      <c r="W41" s="57">
        <f t="shared" si="9"/>
        <v>0.88747506746450766</v>
      </c>
      <c r="X41" s="58">
        <v>452.55</v>
      </c>
      <c r="Y41" s="58">
        <v>839.46</v>
      </c>
      <c r="Z41" s="56">
        <f t="shared" si="10"/>
        <v>-386.91</v>
      </c>
      <c r="AA41" s="59">
        <f t="shared" si="11"/>
        <v>1.8549552535631422</v>
      </c>
      <c r="AB41" s="54">
        <v>8714.1500000000015</v>
      </c>
      <c r="AC41" s="54">
        <v>7404.61</v>
      </c>
      <c r="AD41" s="56">
        <f t="shared" si="12"/>
        <v>1309.5400000000018</v>
      </c>
      <c r="AE41" s="57">
        <f t="shared" si="13"/>
        <v>0.84972257764670089</v>
      </c>
      <c r="AF41" s="58">
        <v>1125.6600000000001</v>
      </c>
      <c r="AG41" s="58">
        <v>0</v>
      </c>
      <c r="AH41" s="56">
        <f t="shared" si="14"/>
        <v>1125.6600000000001</v>
      </c>
      <c r="AI41" s="60">
        <f t="shared" si="15"/>
        <v>0</v>
      </c>
      <c r="AJ41" s="54">
        <v>12901.760000000002</v>
      </c>
      <c r="AK41" s="54">
        <v>23667.85</v>
      </c>
      <c r="AL41" s="56">
        <f t="shared" si="16"/>
        <v>-10766.089999999997</v>
      </c>
      <c r="AM41" s="57">
        <f t="shared" si="17"/>
        <v>1.8344667704251199</v>
      </c>
      <c r="AN41" s="58">
        <v>0</v>
      </c>
      <c r="AO41" s="58">
        <v>0</v>
      </c>
      <c r="AP41" s="61">
        <f t="shared" si="18"/>
        <v>0</v>
      </c>
      <c r="AQ41" s="59"/>
      <c r="AR41" s="54">
        <v>0</v>
      </c>
      <c r="AS41" s="54">
        <v>0</v>
      </c>
      <c r="AT41" s="61">
        <f t="shared" si="20"/>
        <v>0</v>
      </c>
      <c r="AU41" s="62"/>
      <c r="AV41" s="58">
        <v>4134.420000000001</v>
      </c>
      <c r="AW41" s="58">
        <v>3785.87</v>
      </c>
      <c r="AX41" s="61">
        <f t="shared" si="22"/>
        <v>348.55000000000109</v>
      </c>
      <c r="AY41" s="59">
        <f t="shared" si="23"/>
        <v>0.91569555100836364</v>
      </c>
      <c r="AZ41" s="63">
        <v>0</v>
      </c>
      <c r="BA41" s="56">
        <v>0</v>
      </c>
      <c r="BB41" s="56">
        <f t="shared" si="24"/>
        <v>0</v>
      </c>
      <c r="BC41" s="64"/>
      <c r="BD41" s="54">
        <v>29512.399999999998</v>
      </c>
      <c r="BE41" s="58">
        <v>154424.87000000002</v>
      </c>
      <c r="BF41" s="61">
        <f t="shared" si="25"/>
        <v>-124912.47000000003</v>
      </c>
      <c r="BG41" s="57">
        <f t="shared" si="26"/>
        <v>5.2325419145850569</v>
      </c>
      <c r="BH41" s="54">
        <v>5560.85</v>
      </c>
      <c r="BI41" s="54">
        <v>0</v>
      </c>
      <c r="BJ41" s="56">
        <f t="shared" si="27"/>
        <v>5560.85</v>
      </c>
      <c r="BK41" s="57">
        <f t="shared" si="28"/>
        <v>0</v>
      </c>
      <c r="BL41" s="58">
        <v>6244.7599999999993</v>
      </c>
      <c r="BM41" s="58">
        <v>18594.599999999999</v>
      </c>
      <c r="BN41" s="56">
        <f t="shared" si="29"/>
        <v>-12349.84</v>
      </c>
      <c r="BO41" s="59">
        <f t="shared" si="30"/>
        <v>2.9776324470436015</v>
      </c>
      <c r="BP41" s="54">
        <v>1124.5700000000002</v>
      </c>
      <c r="BQ41" s="54">
        <v>0</v>
      </c>
      <c r="BR41" s="56">
        <f t="shared" si="31"/>
        <v>1124.5700000000002</v>
      </c>
      <c r="BS41" s="57">
        <f t="shared" si="32"/>
        <v>0</v>
      </c>
      <c r="BT41" s="58">
        <v>1941.3700000000003</v>
      </c>
      <c r="BU41" s="58">
        <v>0</v>
      </c>
      <c r="BV41" s="56">
        <f t="shared" si="33"/>
        <v>1941.3700000000003</v>
      </c>
      <c r="BW41" s="59">
        <f t="shared" si="34"/>
        <v>0</v>
      </c>
      <c r="BX41" s="54">
        <v>1080.3500000000001</v>
      </c>
      <c r="BY41" s="54">
        <v>0</v>
      </c>
      <c r="BZ41" s="56">
        <f t="shared" si="35"/>
        <v>1080.3500000000001</v>
      </c>
      <c r="CA41" s="57">
        <f t="shared" si="36"/>
        <v>0</v>
      </c>
      <c r="CB41" s="58">
        <v>2818.04</v>
      </c>
      <c r="CC41" s="58">
        <v>2660.76</v>
      </c>
      <c r="CD41" s="56">
        <f t="shared" si="37"/>
        <v>157.27999999999975</v>
      </c>
      <c r="CE41" s="59">
        <f t="shared" si="38"/>
        <v>0.94418815914607324</v>
      </c>
      <c r="CF41" s="54">
        <v>387.24</v>
      </c>
      <c r="CG41" s="54">
        <v>0</v>
      </c>
      <c r="CH41" s="56">
        <f t="shared" si="39"/>
        <v>387.24</v>
      </c>
      <c r="CI41" s="57">
        <f t="shared" si="40"/>
        <v>0</v>
      </c>
      <c r="CJ41" s="58">
        <v>0</v>
      </c>
      <c r="CK41" s="55">
        <v>0</v>
      </c>
      <c r="CL41" s="55">
        <v>0</v>
      </c>
      <c r="CM41" s="65"/>
      <c r="CN41" s="66">
        <v>55109.770000000004</v>
      </c>
      <c r="CO41" s="67">
        <v>58458.869999999995</v>
      </c>
      <c r="CP41" s="61">
        <f t="shared" si="41"/>
        <v>-3349.0999999999913</v>
      </c>
      <c r="CQ41" s="68">
        <f t="shared" si="42"/>
        <v>1.060771438530772</v>
      </c>
      <c r="CR41" s="58">
        <v>18738.16</v>
      </c>
      <c r="CS41" s="58">
        <v>17206.510000000002</v>
      </c>
      <c r="CT41" s="61">
        <f t="shared" si="43"/>
        <v>1531.6499999999978</v>
      </c>
      <c r="CU41" s="353">
        <f t="shared" si="44"/>
        <v>0.91826038415724931</v>
      </c>
      <c r="CV41" s="359">
        <v>9579.9599999999991</v>
      </c>
      <c r="CW41" s="61">
        <v>9436.0300000000007</v>
      </c>
      <c r="CX41" s="61">
        <f t="shared" si="75"/>
        <v>143.92999999999847</v>
      </c>
      <c r="CY41" s="68">
        <f t="shared" si="79"/>
        <v>0.98497592891828378</v>
      </c>
      <c r="CZ41" s="291">
        <v>972.27</v>
      </c>
      <c r="DA41" s="61">
        <v>992.47</v>
      </c>
      <c r="DB41" s="61">
        <f t="shared" si="47"/>
        <v>-20.200000000000045</v>
      </c>
      <c r="DC41" s="69">
        <f t="shared" si="48"/>
        <v>1.0207761218591545</v>
      </c>
      <c r="DD41" s="55">
        <v>11194.539999999997</v>
      </c>
      <c r="DE41" s="55">
        <v>18289.98</v>
      </c>
      <c r="DF41" s="61">
        <f t="shared" si="49"/>
        <v>-7095.4400000000023</v>
      </c>
      <c r="DG41" s="70">
        <f t="shared" si="50"/>
        <v>1.6338304209016186</v>
      </c>
      <c r="DH41" s="55">
        <v>1753.0600000000002</v>
      </c>
      <c r="DI41" s="55">
        <v>1556.5</v>
      </c>
      <c r="DJ41" s="61">
        <f t="shared" si="51"/>
        <v>196.56000000000017</v>
      </c>
      <c r="DK41" s="70">
        <f t="shared" si="52"/>
        <v>0.88787605672367165</v>
      </c>
      <c r="DL41" s="55">
        <v>262.92</v>
      </c>
      <c r="DM41" s="55">
        <v>0</v>
      </c>
      <c r="DN41" s="61">
        <f t="shared" si="53"/>
        <v>262.92</v>
      </c>
      <c r="DO41" s="70">
        <f t="shared" si="54"/>
        <v>0</v>
      </c>
      <c r="DP41" s="71">
        <v>19031.840000000004</v>
      </c>
      <c r="DQ41" s="71">
        <v>14311.29</v>
      </c>
      <c r="DR41" s="61">
        <f t="shared" si="55"/>
        <v>4720.5500000000029</v>
      </c>
      <c r="DS41" s="69">
        <f t="shared" si="56"/>
        <v>0.75196565334723275</v>
      </c>
      <c r="DT41" s="80">
        <v>904.2699999999968</v>
      </c>
      <c r="DU41" s="55">
        <v>0</v>
      </c>
      <c r="DV41" s="55">
        <v>0</v>
      </c>
      <c r="DW41" s="61">
        <f t="shared" si="57"/>
        <v>0</v>
      </c>
      <c r="DX41" s="72"/>
      <c r="DY41" s="56" t="e">
        <v>#REF!</v>
      </c>
      <c r="DZ41" s="363">
        <v>3669.9400000000005</v>
      </c>
      <c r="EA41" s="363">
        <v>2564.4</v>
      </c>
      <c r="EB41" s="362">
        <f t="shared" si="59"/>
        <v>1105.5400000000004</v>
      </c>
      <c r="EC41" s="365">
        <f t="shared" si="60"/>
        <v>0.69875801784225344</v>
      </c>
      <c r="ED41" s="54">
        <v>7640.1899999999987</v>
      </c>
      <c r="EE41" s="294">
        <v>10099.17</v>
      </c>
      <c r="EF41" s="291">
        <f t="shared" si="61"/>
        <v>225851.60000000003</v>
      </c>
      <c r="EG41" s="291">
        <f t="shared" si="62"/>
        <v>355767.3</v>
      </c>
      <c r="EH41" s="61">
        <f t="shared" si="63"/>
        <v>-129915.69999999995</v>
      </c>
      <c r="EI41" s="70">
        <f t="shared" si="70"/>
        <v>1.5752259448239461</v>
      </c>
      <c r="EJ41" s="80"/>
      <c r="EK41" s="298">
        <v>2158</v>
      </c>
      <c r="EL41" s="300">
        <f t="shared" si="77"/>
        <v>-83211.109999999928</v>
      </c>
      <c r="EM41" s="65">
        <f t="shared" si="78"/>
        <v>-125080.05999999998</v>
      </c>
      <c r="EN41" s="374" t="s">
        <v>666</v>
      </c>
      <c r="EO41" s="373">
        <v>13242.22</v>
      </c>
      <c r="EP41" s="74">
        <v>13917.29</v>
      </c>
      <c r="EQ41" s="75">
        <f t="shared" si="64"/>
        <v>675.07000000000153</v>
      </c>
      <c r="ER41" s="76">
        <f t="shared" si="65"/>
        <v>5.0978612347476596E-2</v>
      </c>
      <c r="ET41" s="74">
        <v>23536.57</v>
      </c>
      <c r="EU41" s="74">
        <v>35766.07</v>
      </c>
      <c r="EV41" s="75">
        <f t="shared" si="66"/>
        <v>12229.5</v>
      </c>
      <c r="EW41" s="377">
        <f t="shared" si="67"/>
        <v>0.51959567600546719</v>
      </c>
      <c r="EX41" s="379">
        <f t="shared" si="68"/>
        <v>218211.41000000003</v>
      </c>
      <c r="EY41" s="379">
        <f t="shared" si="69"/>
        <v>345668.13</v>
      </c>
      <c r="FB41" s="381"/>
      <c r="FC41" s="381"/>
    </row>
    <row r="42" spans="1:159" s="2" customFormat="1" ht="15.75" customHeight="1" x14ac:dyDescent="0.25">
      <c r="A42" s="1" t="s">
        <v>513</v>
      </c>
      <c r="B42" s="77">
        <v>13</v>
      </c>
      <c r="C42" s="78">
        <v>1</v>
      </c>
      <c r="D42" s="52" t="s">
        <v>237</v>
      </c>
      <c r="E42" s="219">
        <v>2911.2999999999997</v>
      </c>
      <c r="F42" s="53">
        <v>-57762.250000000007</v>
      </c>
      <c r="G42" s="343">
        <v>-71775.690000000017</v>
      </c>
      <c r="H42" s="54">
        <v>6902.0599999999995</v>
      </c>
      <c r="I42" s="55">
        <v>1192.28</v>
      </c>
      <c r="J42" s="56">
        <f t="shared" si="2"/>
        <v>5709.78</v>
      </c>
      <c r="K42" s="57">
        <f t="shared" si="3"/>
        <v>0.17274263046105076</v>
      </c>
      <c r="L42" s="58">
        <v>5400.7000000000007</v>
      </c>
      <c r="M42" s="58">
        <v>1839.28</v>
      </c>
      <c r="N42" s="56">
        <f t="shared" si="4"/>
        <v>3561.420000000001</v>
      </c>
      <c r="O42" s="59">
        <f t="shared" si="5"/>
        <v>0.34056326031810685</v>
      </c>
      <c r="P42" s="54">
        <v>9669.1500000000015</v>
      </c>
      <c r="Q42" s="54">
        <v>8398.51</v>
      </c>
      <c r="R42" s="56">
        <f t="shared" si="6"/>
        <v>1270.6400000000012</v>
      </c>
      <c r="S42" s="57">
        <f t="shared" si="7"/>
        <v>0.8685882419861104</v>
      </c>
      <c r="T42" s="54">
        <v>2305.75</v>
      </c>
      <c r="U42" s="54">
        <v>2034.8600000000001</v>
      </c>
      <c r="V42" s="56">
        <f t="shared" si="8"/>
        <v>270.88999999999987</v>
      </c>
      <c r="W42" s="57">
        <f t="shared" si="9"/>
        <v>0.88251545050417435</v>
      </c>
      <c r="X42" s="58">
        <v>508.18000000000006</v>
      </c>
      <c r="Y42" s="58">
        <v>813.59</v>
      </c>
      <c r="Z42" s="56">
        <f t="shared" si="10"/>
        <v>-305.40999999999997</v>
      </c>
      <c r="AA42" s="59">
        <f t="shared" si="11"/>
        <v>1.600987838954701</v>
      </c>
      <c r="AB42" s="54">
        <v>5168.6499999999996</v>
      </c>
      <c r="AC42" s="54">
        <v>4585.09</v>
      </c>
      <c r="AD42" s="56">
        <f t="shared" si="12"/>
        <v>583.55999999999949</v>
      </c>
      <c r="AE42" s="57">
        <f t="shared" si="13"/>
        <v>0.88709624369999918</v>
      </c>
      <c r="AF42" s="58">
        <v>0</v>
      </c>
      <c r="AG42" s="58">
        <v>0</v>
      </c>
      <c r="AH42" s="56">
        <f t="shared" si="14"/>
        <v>0</v>
      </c>
      <c r="AI42" s="60"/>
      <c r="AJ42" s="54">
        <v>18630.019999999997</v>
      </c>
      <c r="AK42" s="54">
        <v>17927.79</v>
      </c>
      <c r="AL42" s="56">
        <f t="shared" si="16"/>
        <v>702.22999999999593</v>
      </c>
      <c r="AM42" s="57">
        <f t="shared" si="17"/>
        <v>0.9623065353660385</v>
      </c>
      <c r="AN42" s="58">
        <v>61623.29</v>
      </c>
      <c r="AO42" s="58">
        <v>54759.049999999996</v>
      </c>
      <c r="AP42" s="61">
        <f t="shared" si="18"/>
        <v>6864.2400000000052</v>
      </c>
      <c r="AQ42" s="59">
        <f t="shared" si="19"/>
        <v>0.88860964742388782</v>
      </c>
      <c r="AR42" s="54">
        <v>0</v>
      </c>
      <c r="AS42" s="54">
        <v>0</v>
      </c>
      <c r="AT42" s="61">
        <f t="shared" si="20"/>
        <v>0</v>
      </c>
      <c r="AU42" s="62"/>
      <c r="AV42" s="58">
        <v>4917.76</v>
      </c>
      <c r="AW42" s="58">
        <v>6431.32</v>
      </c>
      <c r="AX42" s="61">
        <f t="shared" si="22"/>
        <v>-1513.5599999999995</v>
      </c>
      <c r="AY42" s="59">
        <f t="shared" si="23"/>
        <v>1.3077742712129099</v>
      </c>
      <c r="AZ42" s="63">
        <v>0</v>
      </c>
      <c r="BA42" s="56">
        <v>0</v>
      </c>
      <c r="BB42" s="56">
        <f t="shared" si="24"/>
        <v>0</v>
      </c>
      <c r="BC42" s="64"/>
      <c r="BD42" s="54">
        <v>67273.53</v>
      </c>
      <c r="BE42" s="58">
        <v>16454.099999999999</v>
      </c>
      <c r="BF42" s="61">
        <f t="shared" si="25"/>
        <v>50819.43</v>
      </c>
      <c r="BG42" s="57">
        <f t="shared" si="26"/>
        <v>0.24458505447833642</v>
      </c>
      <c r="BH42" s="54">
        <v>4496.5099999999993</v>
      </c>
      <c r="BI42" s="54">
        <v>1866.62</v>
      </c>
      <c r="BJ42" s="56">
        <f t="shared" si="27"/>
        <v>2629.8899999999994</v>
      </c>
      <c r="BK42" s="57">
        <f t="shared" si="28"/>
        <v>0.41512639802869339</v>
      </c>
      <c r="BL42" s="58">
        <v>8499.2899999999991</v>
      </c>
      <c r="BM42" s="58">
        <v>0</v>
      </c>
      <c r="BN42" s="56">
        <f t="shared" si="29"/>
        <v>8499.2899999999991</v>
      </c>
      <c r="BO42" s="59">
        <f t="shared" si="30"/>
        <v>0</v>
      </c>
      <c r="BP42" s="54">
        <v>1970.3999999999996</v>
      </c>
      <c r="BQ42" s="54">
        <v>0</v>
      </c>
      <c r="BR42" s="56">
        <f t="shared" si="31"/>
        <v>1970.3999999999996</v>
      </c>
      <c r="BS42" s="57">
        <f t="shared" si="32"/>
        <v>0</v>
      </c>
      <c r="BT42" s="58">
        <v>2955.74</v>
      </c>
      <c r="BU42" s="58">
        <v>0</v>
      </c>
      <c r="BV42" s="56">
        <f t="shared" si="33"/>
        <v>2955.74</v>
      </c>
      <c r="BW42" s="59">
        <f t="shared" si="34"/>
        <v>0</v>
      </c>
      <c r="BX42" s="54">
        <v>1213.3500000000001</v>
      </c>
      <c r="BY42" s="54">
        <v>0</v>
      </c>
      <c r="BZ42" s="56">
        <f t="shared" si="35"/>
        <v>1213.3500000000001</v>
      </c>
      <c r="CA42" s="57">
        <f t="shared" si="36"/>
        <v>0</v>
      </c>
      <c r="CB42" s="58">
        <v>1650.16</v>
      </c>
      <c r="CC42" s="58">
        <v>11719.44</v>
      </c>
      <c r="CD42" s="56">
        <f t="shared" si="37"/>
        <v>-10069.280000000001</v>
      </c>
      <c r="CE42" s="59">
        <f t="shared" si="38"/>
        <v>7.1020022300867796</v>
      </c>
      <c r="CF42" s="54">
        <v>0</v>
      </c>
      <c r="CG42" s="54">
        <v>0</v>
      </c>
      <c r="CH42" s="56">
        <f t="shared" si="39"/>
        <v>0</v>
      </c>
      <c r="CI42" s="57"/>
      <c r="CJ42" s="58">
        <v>0</v>
      </c>
      <c r="CK42" s="55">
        <v>0</v>
      </c>
      <c r="CL42" s="55">
        <v>0</v>
      </c>
      <c r="CM42" s="65"/>
      <c r="CN42" s="66">
        <v>81552.320000000007</v>
      </c>
      <c r="CO42" s="67">
        <v>78698.950000000012</v>
      </c>
      <c r="CP42" s="61">
        <f t="shared" si="41"/>
        <v>2853.3699999999953</v>
      </c>
      <c r="CQ42" s="68">
        <f t="shared" si="42"/>
        <v>0.9650117862986608</v>
      </c>
      <c r="CR42" s="58">
        <v>31411.679999999997</v>
      </c>
      <c r="CS42" s="58">
        <v>34345.160000000003</v>
      </c>
      <c r="CT42" s="61">
        <f t="shared" si="43"/>
        <v>-2933.4800000000068</v>
      </c>
      <c r="CU42" s="353">
        <f t="shared" si="44"/>
        <v>1.0933881919082331</v>
      </c>
      <c r="CV42" s="359">
        <v>17251.189999999999</v>
      </c>
      <c r="CW42" s="61">
        <v>18325</v>
      </c>
      <c r="CX42" s="61">
        <f t="shared" si="75"/>
        <v>-1073.8100000000013</v>
      </c>
      <c r="CY42" s="68">
        <f t="shared" si="79"/>
        <v>1.0622455610308623</v>
      </c>
      <c r="CZ42" s="291">
        <v>1067.8800000000001</v>
      </c>
      <c r="DA42" s="61">
        <v>221.24</v>
      </c>
      <c r="DB42" s="61">
        <f t="shared" si="47"/>
        <v>846.6400000000001</v>
      </c>
      <c r="DC42" s="69">
        <f t="shared" si="48"/>
        <v>0.20717683634865339</v>
      </c>
      <c r="DD42" s="55">
        <v>10249.130000000001</v>
      </c>
      <c r="DE42" s="55">
        <v>25312.659999999996</v>
      </c>
      <c r="DF42" s="61">
        <f t="shared" si="49"/>
        <v>-15063.529999999995</v>
      </c>
      <c r="DG42" s="70">
        <f t="shared" si="50"/>
        <v>2.4697374313722231</v>
      </c>
      <c r="DH42" s="55">
        <v>1025.82</v>
      </c>
      <c r="DI42" s="55">
        <v>910.26</v>
      </c>
      <c r="DJ42" s="61">
        <f t="shared" si="51"/>
        <v>115.55999999999995</v>
      </c>
      <c r="DK42" s="70">
        <f t="shared" si="52"/>
        <v>0.88734865765923854</v>
      </c>
      <c r="DL42" s="55">
        <v>156.56</v>
      </c>
      <c r="DM42" s="55">
        <v>0</v>
      </c>
      <c r="DN42" s="61">
        <f t="shared" si="53"/>
        <v>156.56</v>
      </c>
      <c r="DO42" s="70">
        <f t="shared" si="54"/>
        <v>0</v>
      </c>
      <c r="DP42" s="71">
        <v>11924.46</v>
      </c>
      <c r="DQ42" s="71">
        <v>1033.4000000000001</v>
      </c>
      <c r="DR42" s="61">
        <f t="shared" si="55"/>
        <v>10891.06</v>
      </c>
      <c r="DS42" s="69">
        <f t="shared" si="56"/>
        <v>8.6662205248707297E-2</v>
      </c>
      <c r="DT42" s="80">
        <v>4716.0600000000004</v>
      </c>
      <c r="DU42" s="55">
        <v>26901.710000000003</v>
      </c>
      <c r="DV42" s="55">
        <v>30831.570000000003</v>
      </c>
      <c r="DW42" s="61">
        <f t="shared" si="57"/>
        <v>-3929.8600000000006</v>
      </c>
      <c r="DX42" s="72">
        <f t="shared" si="58"/>
        <v>1.1460821635501981</v>
      </c>
      <c r="DY42" s="56" t="e">
        <v>#REF!</v>
      </c>
      <c r="DZ42" s="363">
        <v>4753.1899999999996</v>
      </c>
      <c r="EA42" s="363">
        <v>3251.9700000000003</v>
      </c>
      <c r="EB42" s="362">
        <f t="shared" si="59"/>
        <v>1501.2199999999993</v>
      </c>
      <c r="EC42" s="365">
        <f t="shared" si="60"/>
        <v>0.68416579181560189</v>
      </c>
      <c r="ED42" s="54">
        <v>13730.769999999999</v>
      </c>
      <c r="EE42" s="294">
        <v>10781.27</v>
      </c>
      <c r="EF42" s="291">
        <f t="shared" si="61"/>
        <v>403209.25</v>
      </c>
      <c r="EG42" s="291">
        <f t="shared" si="62"/>
        <v>331733.41000000003</v>
      </c>
      <c r="EH42" s="61">
        <f t="shared" si="63"/>
        <v>71475.839999999967</v>
      </c>
      <c r="EI42" s="70">
        <f t="shared" si="70"/>
        <v>0.82273263820212461</v>
      </c>
      <c r="EJ42" s="80"/>
      <c r="EK42" s="298">
        <v>7446.1800000000012</v>
      </c>
      <c r="EL42" s="300">
        <f t="shared" si="77"/>
        <v>21159.769999999968</v>
      </c>
      <c r="EM42" s="65">
        <f t="shared" si="78"/>
        <v>-13756.870000000019</v>
      </c>
      <c r="EN42" s="374" t="s">
        <v>666</v>
      </c>
      <c r="EO42" s="373">
        <v>23523.91</v>
      </c>
      <c r="EP42" s="74">
        <v>40557.379999999997</v>
      </c>
      <c r="EQ42" s="75">
        <f t="shared" si="64"/>
        <v>17033.469999999998</v>
      </c>
      <c r="ER42" s="76">
        <f t="shared" si="65"/>
        <v>0.72409178576180566</v>
      </c>
      <c r="ET42" s="74">
        <v>41702.74</v>
      </c>
      <c r="EU42" s="74">
        <v>81552.710000000006</v>
      </c>
      <c r="EV42" s="75">
        <f t="shared" si="66"/>
        <v>39849.970000000008</v>
      </c>
      <c r="EW42" s="377">
        <f t="shared" si="67"/>
        <v>0.95557198399913312</v>
      </c>
      <c r="EX42" s="379">
        <f t="shared" si="68"/>
        <v>389478.48</v>
      </c>
      <c r="EY42" s="379">
        <f t="shared" si="69"/>
        <v>320952.14</v>
      </c>
      <c r="FB42" s="381"/>
      <c r="FC42" s="381"/>
    </row>
    <row r="43" spans="1:159" s="2" customFormat="1" ht="15.75" customHeight="1" x14ac:dyDescent="0.25">
      <c r="A43" s="1" t="s">
        <v>514</v>
      </c>
      <c r="B43" s="77">
        <v>9</v>
      </c>
      <c r="C43" s="78">
        <v>5</v>
      </c>
      <c r="D43" s="52" t="s">
        <v>238</v>
      </c>
      <c r="E43" s="219">
        <v>2889.2000000000003</v>
      </c>
      <c r="F43" s="53">
        <v>266785.67</v>
      </c>
      <c r="G43" s="343">
        <v>148513.97399999999</v>
      </c>
      <c r="H43" s="54">
        <v>20799.289999999997</v>
      </c>
      <c r="I43" s="55">
        <v>3565.26</v>
      </c>
      <c r="J43" s="56">
        <f t="shared" si="2"/>
        <v>17234.03</v>
      </c>
      <c r="K43" s="57">
        <f t="shared" si="3"/>
        <v>0.17141258187178507</v>
      </c>
      <c r="L43" s="58">
        <v>17249.260000000002</v>
      </c>
      <c r="M43" s="58">
        <v>2918.61</v>
      </c>
      <c r="N43" s="56">
        <f t="shared" si="4"/>
        <v>14330.650000000001</v>
      </c>
      <c r="O43" s="59">
        <f t="shared" si="5"/>
        <v>0.16920204113103982</v>
      </c>
      <c r="P43" s="54">
        <v>25083.79</v>
      </c>
      <c r="Q43" s="54">
        <v>21798.55</v>
      </c>
      <c r="R43" s="56">
        <f t="shared" si="6"/>
        <v>3285.2400000000016</v>
      </c>
      <c r="S43" s="57">
        <f t="shared" si="7"/>
        <v>0.86902936119302543</v>
      </c>
      <c r="T43" s="54">
        <v>5678.619999999999</v>
      </c>
      <c r="U43" s="54">
        <v>5037.6499999999996</v>
      </c>
      <c r="V43" s="56">
        <f t="shared" si="8"/>
        <v>640.96999999999935</v>
      </c>
      <c r="W43" s="57">
        <f t="shared" si="9"/>
        <v>0.88712574533953681</v>
      </c>
      <c r="X43" s="58">
        <v>1153.2</v>
      </c>
      <c r="Y43" s="58">
        <v>3778.5400000000004</v>
      </c>
      <c r="Z43" s="56">
        <f t="shared" si="10"/>
        <v>-2625.34</v>
      </c>
      <c r="AA43" s="59">
        <f t="shared" si="11"/>
        <v>3.2765695456122099</v>
      </c>
      <c r="AB43" s="54">
        <v>16961.439999999999</v>
      </c>
      <c r="AC43" s="54">
        <v>18477.009999999998</v>
      </c>
      <c r="AD43" s="56">
        <f t="shared" si="12"/>
        <v>-1515.5699999999997</v>
      </c>
      <c r="AE43" s="57">
        <f t="shared" si="13"/>
        <v>1.0893538520314312</v>
      </c>
      <c r="AF43" s="58">
        <v>4113.2900000000009</v>
      </c>
      <c r="AG43" s="58">
        <v>0</v>
      </c>
      <c r="AH43" s="56">
        <f t="shared" si="14"/>
        <v>4113.2900000000009</v>
      </c>
      <c r="AI43" s="60">
        <f t="shared" si="15"/>
        <v>0</v>
      </c>
      <c r="AJ43" s="54">
        <v>47157.070000000007</v>
      </c>
      <c r="AK43" s="54">
        <v>50161.619999999995</v>
      </c>
      <c r="AL43" s="56">
        <f t="shared" si="16"/>
        <v>-3004.5499999999884</v>
      </c>
      <c r="AM43" s="57">
        <f t="shared" si="17"/>
        <v>1.0637136700817076</v>
      </c>
      <c r="AN43" s="58">
        <v>190808.34000000003</v>
      </c>
      <c r="AO43" s="58">
        <v>175455.65000000002</v>
      </c>
      <c r="AP43" s="61">
        <f t="shared" si="18"/>
        <v>15352.690000000002</v>
      </c>
      <c r="AQ43" s="59">
        <f t="shared" si="19"/>
        <v>0.91953868473463996</v>
      </c>
      <c r="AR43" s="54">
        <v>776.92000000000007</v>
      </c>
      <c r="AS43" s="54">
        <v>497.77</v>
      </c>
      <c r="AT43" s="61">
        <f t="shared" si="20"/>
        <v>279.15000000000009</v>
      </c>
      <c r="AU43" s="62"/>
      <c r="AV43" s="58">
        <v>11462.6</v>
      </c>
      <c r="AW43" s="58">
        <v>10581.72</v>
      </c>
      <c r="AX43" s="61">
        <f t="shared" si="22"/>
        <v>880.88000000000102</v>
      </c>
      <c r="AY43" s="59">
        <f t="shared" si="23"/>
        <v>0.9231518154694397</v>
      </c>
      <c r="AZ43" s="63">
        <v>0</v>
      </c>
      <c r="BA43" s="56">
        <v>0</v>
      </c>
      <c r="BB43" s="56">
        <f t="shared" si="24"/>
        <v>0</v>
      </c>
      <c r="BC43" s="64"/>
      <c r="BD43" s="54">
        <v>192920.21000000002</v>
      </c>
      <c r="BE43" s="58">
        <v>253412.56999999998</v>
      </c>
      <c r="BF43" s="61">
        <f t="shared" si="25"/>
        <v>-60492.359999999957</v>
      </c>
      <c r="BG43" s="57">
        <f t="shared" si="26"/>
        <v>1.3135615496168076</v>
      </c>
      <c r="BH43" s="54">
        <v>12939.02</v>
      </c>
      <c r="BI43" s="54">
        <v>740.56</v>
      </c>
      <c r="BJ43" s="56">
        <f t="shared" si="27"/>
        <v>12198.460000000001</v>
      </c>
      <c r="BK43" s="57">
        <f t="shared" si="28"/>
        <v>5.7234628279421468E-2</v>
      </c>
      <c r="BL43" s="58">
        <v>27138.080000000002</v>
      </c>
      <c r="BM43" s="58">
        <v>3500.64</v>
      </c>
      <c r="BN43" s="56">
        <f t="shared" si="29"/>
        <v>23637.440000000002</v>
      </c>
      <c r="BO43" s="59">
        <f t="shared" si="30"/>
        <v>0.1289936502508652</v>
      </c>
      <c r="BP43" s="54">
        <v>4710.79</v>
      </c>
      <c r="BQ43" s="54">
        <v>0</v>
      </c>
      <c r="BR43" s="56">
        <f t="shared" si="31"/>
        <v>4710.79</v>
      </c>
      <c r="BS43" s="57">
        <f t="shared" si="32"/>
        <v>0</v>
      </c>
      <c r="BT43" s="58">
        <v>6176.0999999999985</v>
      </c>
      <c r="BU43" s="58">
        <v>4598.76</v>
      </c>
      <c r="BV43" s="56">
        <f t="shared" si="33"/>
        <v>1577.3399999999983</v>
      </c>
      <c r="BW43" s="59">
        <f t="shared" si="34"/>
        <v>0.74460581920629543</v>
      </c>
      <c r="BX43" s="54">
        <v>2764.3500000000004</v>
      </c>
      <c r="BY43" s="54">
        <v>17812.27</v>
      </c>
      <c r="BZ43" s="56">
        <f t="shared" si="35"/>
        <v>-15047.92</v>
      </c>
      <c r="CA43" s="57">
        <f t="shared" si="36"/>
        <v>6.4435653951200091</v>
      </c>
      <c r="CB43" s="58">
        <v>4333.66</v>
      </c>
      <c r="CC43" s="58">
        <v>5007.5</v>
      </c>
      <c r="CD43" s="56">
        <f t="shared" si="37"/>
        <v>-673.84000000000015</v>
      </c>
      <c r="CE43" s="59">
        <f t="shared" si="38"/>
        <v>1.1554898169214936</v>
      </c>
      <c r="CF43" s="54">
        <v>1048.97</v>
      </c>
      <c r="CG43" s="54">
        <v>0</v>
      </c>
      <c r="CH43" s="56">
        <f t="shared" si="39"/>
        <v>1048.97</v>
      </c>
      <c r="CI43" s="57">
        <f t="shared" si="40"/>
        <v>0</v>
      </c>
      <c r="CJ43" s="58">
        <v>0</v>
      </c>
      <c r="CK43" s="55">
        <v>0</v>
      </c>
      <c r="CL43" s="55">
        <v>0</v>
      </c>
      <c r="CM43" s="65"/>
      <c r="CN43" s="66">
        <v>129494.47000000002</v>
      </c>
      <c r="CO43" s="67">
        <v>138837.54999999999</v>
      </c>
      <c r="CP43" s="61">
        <f t="shared" si="41"/>
        <v>-9343.0799999999726</v>
      </c>
      <c r="CQ43" s="68">
        <f t="shared" si="42"/>
        <v>1.0721504169251395</v>
      </c>
      <c r="CR43" s="58">
        <v>78479.3</v>
      </c>
      <c r="CS43" s="58">
        <v>82070.759999999995</v>
      </c>
      <c r="CT43" s="61">
        <f t="shared" si="43"/>
        <v>-3591.4599999999919</v>
      </c>
      <c r="CU43" s="353">
        <f t="shared" si="44"/>
        <v>1.0457631502829408</v>
      </c>
      <c r="CV43" s="359">
        <v>40689.259999999995</v>
      </c>
      <c r="CW43" s="61">
        <v>46492.210000000006</v>
      </c>
      <c r="CX43" s="61">
        <f t="shared" si="75"/>
        <v>-5802.9500000000116</v>
      </c>
      <c r="CY43" s="68">
        <f t="shared" si="79"/>
        <v>1.1426162579511157</v>
      </c>
      <c r="CZ43" s="291">
        <v>3037.2200000000003</v>
      </c>
      <c r="DA43" s="61">
        <v>2245.1999999999998</v>
      </c>
      <c r="DB43" s="61">
        <f t="shared" si="47"/>
        <v>792.02000000000044</v>
      </c>
      <c r="DC43" s="69">
        <f t="shared" si="48"/>
        <v>0.73922863671383687</v>
      </c>
      <c r="DD43" s="55">
        <v>20988.050000000003</v>
      </c>
      <c r="DE43" s="55">
        <v>39588.11</v>
      </c>
      <c r="DF43" s="61">
        <f t="shared" si="49"/>
        <v>-18600.059999999998</v>
      </c>
      <c r="DG43" s="70">
        <f t="shared" si="50"/>
        <v>1.8862214450604031</v>
      </c>
      <c r="DH43" s="55">
        <v>3590.25</v>
      </c>
      <c r="DI43" s="55">
        <v>3186.24</v>
      </c>
      <c r="DJ43" s="61">
        <f t="shared" si="51"/>
        <v>404.01000000000022</v>
      </c>
      <c r="DK43" s="70">
        <f t="shared" si="52"/>
        <v>0.88747023187800289</v>
      </c>
      <c r="DL43" s="55">
        <v>535.40000000000009</v>
      </c>
      <c r="DM43" s="55">
        <v>0</v>
      </c>
      <c r="DN43" s="61">
        <f t="shared" si="53"/>
        <v>535.40000000000009</v>
      </c>
      <c r="DO43" s="70">
        <f t="shared" si="54"/>
        <v>0</v>
      </c>
      <c r="DP43" s="71">
        <v>16443.04</v>
      </c>
      <c r="DQ43" s="71">
        <v>28546.29</v>
      </c>
      <c r="DR43" s="61">
        <f t="shared" si="55"/>
        <v>-12103.25</v>
      </c>
      <c r="DS43" s="69">
        <f t="shared" si="56"/>
        <v>1.7360713104146193</v>
      </c>
      <c r="DT43" s="80">
        <v>386.03999999999905</v>
      </c>
      <c r="DU43" s="55">
        <v>20568.12</v>
      </c>
      <c r="DV43" s="55">
        <v>34885.949999999997</v>
      </c>
      <c r="DW43" s="61">
        <f t="shared" si="57"/>
        <v>-14317.829999999998</v>
      </c>
      <c r="DX43" s="72">
        <f t="shared" si="58"/>
        <v>1.6961175839114124</v>
      </c>
      <c r="DY43" s="56" t="e">
        <v>#REF!</v>
      </c>
      <c r="DZ43" s="363">
        <v>11191.08</v>
      </c>
      <c r="EA43" s="363">
        <v>8075.48</v>
      </c>
      <c r="EB43" s="362">
        <f t="shared" si="59"/>
        <v>3115.6000000000004</v>
      </c>
      <c r="EC43" s="365">
        <f t="shared" si="60"/>
        <v>0.72159970262030115</v>
      </c>
      <c r="ED43" s="54">
        <v>31780</v>
      </c>
      <c r="EE43" s="294">
        <v>31512.02</v>
      </c>
      <c r="EF43" s="291">
        <f t="shared" si="61"/>
        <v>950071.19</v>
      </c>
      <c r="EG43" s="291">
        <f t="shared" si="62"/>
        <v>992784.49</v>
      </c>
      <c r="EH43" s="61">
        <f t="shared" si="63"/>
        <v>-42713.300000000047</v>
      </c>
      <c r="EI43" s="70">
        <f t="shared" si="70"/>
        <v>1.0449579994105496</v>
      </c>
      <c r="EJ43" s="80"/>
      <c r="EK43" s="298">
        <v>4915</v>
      </c>
      <c r="EL43" s="300">
        <f t="shared" si="77"/>
        <v>228987.36999999988</v>
      </c>
      <c r="EM43" s="65">
        <f t="shared" si="78"/>
        <v>115472.85400000004</v>
      </c>
      <c r="EN43" s="374" t="s">
        <v>666</v>
      </c>
      <c r="EO43" s="373">
        <v>57521.94</v>
      </c>
      <c r="EP43" s="74">
        <v>91647.62</v>
      </c>
      <c r="EQ43" s="75">
        <f t="shared" si="64"/>
        <v>34125.679999999993</v>
      </c>
      <c r="ER43" s="76">
        <f t="shared" si="65"/>
        <v>0.59326371815693268</v>
      </c>
      <c r="ET43" s="74">
        <v>94894.36</v>
      </c>
      <c r="EU43" s="74">
        <v>213760.59</v>
      </c>
      <c r="EV43" s="75">
        <f t="shared" si="66"/>
        <v>118866.23</v>
      </c>
      <c r="EW43" s="377">
        <f t="shared" si="67"/>
        <v>1.2526163831022201</v>
      </c>
      <c r="EX43" s="379">
        <f t="shared" si="68"/>
        <v>918291.19</v>
      </c>
      <c r="EY43" s="379">
        <f t="shared" si="69"/>
        <v>961272.47</v>
      </c>
      <c r="FB43" s="381"/>
      <c r="FC43" s="381"/>
    </row>
    <row r="44" spans="1:159" s="2" customFormat="1" ht="15.75" customHeight="1" x14ac:dyDescent="0.25">
      <c r="A44" s="1" t="s">
        <v>515</v>
      </c>
      <c r="B44" s="77">
        <v>9</v>
      </c>
      <c r="C44" s="78">
        <v>1</v>
      </c>
      <c r="D44" s="52" t="s">
        <v>239</v>
      </c>
      <c r="E44" s="219">
        <v>4118.0250000000005</v>
      </c>
      <c r="F44" s="53">
        <v>-448785.28000000009</v>
      </c>
      <c r="G44" s="343">
        <v>-227164.22800000006</v>
      </c>
      <c r="H44" s="54">
        <v>8451.36</v>
      </c>
      <c r="I44" s="55">
        <v>1806.29</v>
      </c>
      <c r="J44" s="56">
        <f t="shared" si="2"/>
        <v>6645.0700000000006</v>
      </c>
      <c r="K44" s="57">
        <f t="shared" si="3"/>
        <v>0.21372773139471041</v>
      </c>
      <c r="L44" s="58">
        <v>4691.93</v>
      </c>
      <c r="M44" s="58">
        <v>6210.880000000001</v>
      </c>
      <c r="N44" s="56">
        <f t="shared" si="4"/>
        <v>-1518.9500000000007</v>
      </c>
      <c r="O44" s="59">
        <f t="shared" si="5"/>
        <v>1.3237367138895935</v>
      </c>
      <c r="P44" s="54">
        <v>15417.05</v>
      </c>
      <c r="Q44" s="54">
        <v>13454.91</v>
      </c>
      <c r="R44" s="56">
        <f t="shared" si="6"/>
        <v>1962.1399999999994</v>
      </c>
      <c r="S44" s="57">
        <f t="shared" si="7"/>
        <v>0.87272921862483421</v>
      </c>
      <c r="T44" s="54">
        <v>3198.4700000000007</v>
      </c>
      <c r="U44" s="54">
        <v>3071.89</v>
      </c>
      <c r="V44" s="56">
        <f t="shared" si="8"/>
        <v>126.58000000000084</v>
      </c>
      <c r="W44" s="57">
        <f t="shared" si="9"/>
        <v>0.9604248281209451</v>
      </c>
      <c r="X44" s="58">
        <v>753.78</v>
      </c>
      <c r="Y44" s="58">
        <v>641.02</v>
      </c>
      <c r="Z44" s="56">
        <f t="shared" si="10"/>
        <v>112.75999999999999</v>
      </c>
      <c r="AA44" s="59">
        <f t="shared" si="11"/>
        <v>0.85040728063891324</v>
      </c>
      <c r="AB44" s="54">
        <v>7176.26</v>
      </c>
      <c r="AC44" s="54">
        <v>3897.4199999999996</v>
      </c>
      <c r="AD44" s="56">
        <f t="shared" si="12"/>
        <v>3278.8400000000006</v>
      </c>
      <c r="AE44" s="57">
        <f t="shared" si="13"/>
        <v>0.54309905159512051</v>
      </c>
      <c r="AF44" s="58">
        <v>0</v>
      </c>
      <c r="AG44" s="58">
        <v>0</v>
      </c>
      <c r="AH44" s="56">
        <f t="shared" si="14"/>
        <v>0</v>
      </c>
      <c r="AI44" s="60"/>
      <c r="AJ44" s="54">
        <v>28356.670000000002</v>
      </c>
      <c r="AK44" s="54">
        <v>34158.459999999992</v>
      </c>
      <c r="AL44" s="56">
        <f t="shared" si="16"/>
        <v>-5801.78999999999</v>
      </c>
      <c r="AM44" s="57">
        <f t="shared" si="17"/>
        <v>1.2046005401903674</v>
      </c>
      <c r="AN44" s="58">
        <v>76209.62999999999</v>
      </c>
      <c r="AO44" s="58">
        <v>69778.31</v>
      </c>
      <c r="AP44" s="61">
        <f t="shared" si="18"/>
        <v>6431.3199999999924</v>
      </c>
      <c r="AQ44" s="59">
        <f t="shared" si="19"/>
        <v>0.91561014008334651</v>
      </c>
      <c r="AR44" s="54">
        <v>0</v>
      </c>
      <c r="AS44" s="54">
        <v>0</v>
      </c>
      <c r="AT44" s="61">
        <f t="shared" si="20"/>
        <v>0</v>
      </c>
      <c r="AU44" s="62"/>
      <c r="AV44" s="58">
        <v>6085.8499999999995</v>
      </c>
      <c r="AW44" s="58">
        <v>5614.85</v>
      </c>
      <c r="AX44" s="61">
        <f t="shared" si="22"/>
        <v>470.99999999999909</v>
      </c>
      <c r="AY44" s="59">
        <f t="shared" si="23"/>
        <v>0.92260735969503038</v>
      </c>
      <c r="AZ44" s="63">
        <v>0</v>
      </c>
      <c r="BA44" s="56">
        <v>0</v>
      </c>
      <c r="BB44" s="56">
        <f t="shared" si="24"/>
        <v>0</v>
      </c>
      <c r="BC44" s="64"/>
      <c r="BD44" s="54">
        <v>84658.949999999983</v>
      </c>
      <c r="BE44" s="58">
        <v>12266.41</v>
      </c>
      <c r="BF44" s="61">
        <f t="shared" si="25"/>
        <v>72392.539999999979</v>
      </c>
      <c r="BG44" s="57">
        <f t="shared" si="26"/>
        <v>0.14489206398142196</v>
      </c>
      <c r="BH44" s="54">
        <v>5948.010000000002</v>
      </c>
      <c r="BI44" s="54">
        <v>6257.58</v>
      </c>
      <c r="BJ44" s="56">
        <f t="shared" si="27"/>
        <v>-309.56999999999789</v>
      </c>
      <c r="BK44" s="57">
        <f t="shared" si="28"/>
        <v>1.0520459784028604</v>
      </c>
      <c r="BL44" s="58">
        <v>7414.41</v>
      </c>
      <c r="BM44" s="58">
        <v>2571.48</v>
      </c>
      <c r="BN44" s="56">
        <f t="shared" si="29"/>
        <v>4842.93</v>
      </c>
      <c r="BO44" s="59">
        <f t="shared" si="30"/>
        <v>0.34682193188669092</v>
      </c>
      <c r="BP44" s="54">
        <v>3346.95</v>
      </c>
      <c r="BQ44" s="54">
        <v>0</v>
      </c>
      <c r="BR44" s="56">
        <f t="shared" si="31"/>
        <v>3346.95</v>
      </c>
      <c r="BS44" s="57">
        <f t="shared" si="32"/>
        <v>0</v>
      </c>
      <c r="BT44" s="58">
        <v>2872.37</v>
      </c>
      <c r="BU44" s="58">
        <v>1432.48</v>
      </c>
      <c r="BV44" s="56">
        <f t="shared" si="33"/>
        <v>1439.8899999999999</v>
      </c>
      <c r="BW44" s="59">
        <f t="shared" si="34"/>
        <v>0.49871012439205259</v>
      </c>
      <c r="BX44" s="54">
        <v>1799.0300000000002</v>
      </c>
      <c r="BY44" s="54">
        <v>0</v>
      </c>
      <c r="BZ44" s="56">
        <f t="shared" si="35"/>
        <v>1799.0300000000002</v>
      </c>
      <c r="CA44" s="57">
        <f t="shared" si="36"/>
        <v>0</v>
      </c>
      <c r="CB44" s="58">
        <v>1474.9099999999999</v>
      </c>
      <c r="CC44" s="58">
        <v>989.04</v>
      </c>
      <c r="CD44" s="56">
        <f t="shared" si="37"/>
        <v>485.86999999999989</v>
      </c>
      <c r="CE44" s="59">
        <f t="shared" si="38"/>
        <v>0.67057650975313754</v>
      </c>
      <c r="CF44" s="54">
        <v>0</v>
      </c>
      <c r="CG44" s="54">
        <v>0</v>
      </c>
      <c r="CH44" s="56">
        <f t="shared" si="39"/>
        <v>0</v>
      </c>
      <c r="CI44" s="57"/>
      <c r="CJ44" s="58">
        <v>0</v>
      </c>
      <c r="CK44" s="55">
        <v>0</v>
      </c>
      <c r="CL44" s="55">
        <v>0</v>
      </c>
      <c r="CM44" s="65"/>
      <c r="CN44" s="66">
        <v>98234.960000000021</v>
      </c>
      <c r="CO44" s="67">
        <v>105895.77</v>
      </c>
      <c r="CP44" s="61">
        <f t="shared" si="41"/>
        <v>-7660.8099999999831</v>
      </c>
      <c r="CQ44" s="68">
        <f t="shared" si="42"/>
        <v>1.0779845586540675</v>
      </c>
      <c r="CR44" s="58">
        <v>36279.760000000002</v>
      </c>
      <c r="CS44" s="58">
        <v>41382.58</v>
      </c>
      <c r="CT44" s="61">
        <f t="shared" si="43"/>
        <v>-5102.82</v>
      </c>
      <c r="CU44" s="353">
        <f t="shared" si="44"/>
        <v>1.1406519778521136</v>
      </c>
      <c r="CV44" s="359">
        <v>18450.379999999997</v>
      </c>
      <c r="CW44" s="61">
        <v>20348.98</v>
      </c>
      <c r="CX44" s="61">
        <f t="shared" si="75"/>
        <v>-1898.6000000000022</v>
      </c>
      <c r="CY44" s="68">
        <f t="shared" si="79"/>
        <v>1.1029030296394982</v>
      </c>
      <c r="CZ44" s="291">
        <v>1884.69</v>
      </c>
      <c r="DA44" s="61">
        <v>1677.6299999999999</v>
      </c>
      <c r="DB44" s="61">
        <f t="shared" si="47"/>
        <v>207.06000000000017</v>
      </c>
      <c r="DC44" s="69">
        <f t="shared" si="48"/>
        <v>0.89013577829775714</v>
      </c>
      <c r="DD44" s="55">
        <v>23511.019999999997</v>
      </c>
      <c r="DE44" s="55">
        <v>33337.29</v>
      </c>
      <c r="DF44" s="61">
        <f t="shared" si="49"/>
        <v>-9826.2700000000041</v>
      </c>
      <c r="DG44" s="70">
        <f t="shared" si="50"/>
        <v>1.4179431602712262</v>
      </c>
      <c r="DH44" s="55">
        <v>2294.9</v>
      </c>
      <c r="DI44" s="55">
        <v>2043.6999999999998</v>
      </c>
      <c r="DJ44" s="61">
        <f t="shared" si="51"/>
        <v>251.20000000000027</v>
      </c>
      <c r="DK44" s="70">
        <f t="shared" si="52"/>
        <v>0.8905398928057866</v>
      </c>
      <c r="DL44" s="55">
        <v>344.79999999999995</v>
      </c>
      <c r="DM44" s="55">
        <v>0</v>
      </c>
      <c r="DN44" s="61">
        <f t="shared" si="53"/>
        <v>344.79999999999995</v>
      </c>
      <c r="DO44" s="70">
        <f t="shared" si="54"/>
        <v>0</v>
      </c>
      <c r="DP44" s="71">
        <v>6386.49</v>
      </c>
      <c r="DQ44" s="71">
        <v>4256.0300000000007</v>
      </c>
      <c r="DR44" s="61">
        <f t="shared" si="55"/>
        <v>2130.4599999999991</v>
      </c>
      <c r="DS44" s="69">
        <f t="shared" si="56"/>
        <v>0.66641144039996947</v>
      </c>
      <c r="DT44" s="80">
        <v>998.83999999999969</v>
      </c>
      <c r="DU44" s="55">
        <v>26123.059999999998</v>
      </c>
      <c r="DV44" s="55">
        <v>28093.45</v>
      </c>
      <c r="DW44" s="61">
        <f t="shared" si="57"/>
        <v>-1970.3900000000031</v>
      </c>
      <c r="DX44" s="72">
        <f t="shared" si="58"/>
        <v>1.0754272278974977</v>
      </c>
      <c r="DY44" s="56" t="e">
        <v>#REF!</v>
      </c>
      <c r="DZ44" s="363">
        <v>11279.89</v>
      </c>
      <c r="EA44" s="363">
        <v>7985.79</v>
      </c>
      <c r="EB44" s="362">
        <f t="shared" si="59"/>
        <v>3294.0999999999995</v>
      </c>
      <c r="EC44" s="365">
        <f t="shared" si="60"/>
        <v>0.70796701031659004</v>
      </c>
      <c r="ED44" s="54">
        <v>16956.79</v>
      </c>
      <c r="EE44" s="294">
        <v>13375.260000000002</v>
      </c>
      <c r="EF44" s="291">
        <f t="shared" si="61"/>
        <v>499602.37</v>
      </c>
      <c r="EG44" s="291">
        <f t="shared" si="62"/>
        <v>420547.49999999994</v>
      </c>
      <c r="EH44" s="61">
        <f t="shared" si="63"/>
        <v>79054.870000000054</v>
      </c>
      <c r="EI44" s="70">
        <f t="shared" si="70"/>
        <v>0.84176442157390075</v>
      </c>
      <c r="EJ44" s="80"/>
      <c r="EK44" s="298">
        <v>5408.6600000000008</v>
      </c>
      <c r="EL44" s="300">
        <f t="shared" si="77"/>
        <v>-364321.75000000006</v>
      </c>
      <c r="EM44" s="65">
        <f t="shared" si="78"/>
        <v>-143166.58800000008</v>
      </c>
      <c r="EN44" s="374" t="s">
        <v>669</v>
      </c>
      <c r="EO44" s="373">
        <v>30015.93</v>
      </c>
      <c r="EP44" s="74">
        <v>116423.02</v>
      </c>
      <c r="EQ44" s="75">
        <f t="shared" si="64"/>
        <v>86407.09</v>
      </c>
      <c r="ER44" s="76">
        <f t="shared" si="65"/>
        <v>2.8787077395236462</v>
      </c>
      <c r="ET44" s="74">
        <v>52189.01</v>
      </c>
      <c r="EU44" s="74">
        <v>213682.34</v>
      </c>
      <c r="EV44" s="75">
        <f t="shared" si="66"/>
        <v>161493.32999999999</v>
      </c>
      <c r="EW44" s="377">
        <f t="shared" si="67"/>
        <v>3.0943934364725445</v>
      </c>
      <c r="EX44" s="379">
        <f t="shared" si="68"/>
        <v>482645.58</v>
      </c>
      <c r="EY44" s="379">
        <f t="shared" si="69"/>
        <v>407172.23999999993</v>
      </c>
      <c r="FB44" s="381"/>
      <c r="FC44" s="381"/>
    </row>
    <row r="45" spans="1:159" s="2" customFormat="1" ht="15.75" customHeight="1" x14ac:dyDescent="0.25">
      <c r="A45" s="1" t="s">
        <v>516</v>
      </c>
      <c r="B45" s="77">
        <v>9</v>
      </c>
      <c r="C45" s="78">
        <v>2</v>
      </c>
      <c r="D45" s="52" t="s">
        <v>240</v>
      </c>
      <c r="E45" s="219">
        <v>10558.891666666668</v>
      </c>
      <c r="F45" s="53">
        <v>75288.950000000012</v>
      </c>
      <c r="G45" s="343">
        <v>64397.709999999955</v>
      </c>
      <c r="H45" s="54">
        <v>8359.119999999999</v>
      </c>
      <c r="I45" s="55">
        <v>1747.8600000000004</v>
      </c>
      <c r="J45" s="56">
        <f t="shared" si="2"/>
        <v>6611.2599999999984</v>
      </c>
      <c r="K45" s="57">
        <f t="shared" si="3"/>
        <v>0.20909617280287884</v>
      </c>
      <c r="L45" s="58">
        <v>4698.5</v>
      </c>
      <c r="M45" s="58">
        <v>1324.97</v>
      </c>
      <c r="N45" s="56">
        <f t="shared" si="4"/>
        <v>3373.5299999999997</v>
      </c>
      <c r="O45" s="59">
        <f t="shared" si="5"/>
        <v>0.28199851016281791</v>
      </c>
      <c r="P45" s="54">
        <v>9027.7300000000014</v>
      </c>
      <c r="Q45" s="54">
        <v>7847.6100000000006</v>
      </c>
      <c r="R45" s="56">
        <f t="shared" si="6"/>
        <v>1180.1200000000008</v>
      </c>
      <c r="S45" s="57">
        <f t="shared" si="7"/>
        <v>0.86927832356528156</v>
      </c>
      <c r="T45" s="54">
        <v>2046.85</v>
      </c>
      <c r="U45" s="54">
        <v>1817.82</v>
      </c>
      <c r="V45" s="56">
        <f t="shared" si="8"/>
        <v>229.02999999999997</v>
      </c>
      <c r="W45" s="57">
        <f t="shared" si="9"/>
        <v>0.88810611427315145</v>
      </c>
      <c r="X45" s="58">
        <v>462.84000000000003</v>
      </c>
      <c r="Y45" s="58">
        <v>640.46</v>
      </c>
      <c r="Z45" s="56">
        <f t="shared" si="10"/>
        <v>-177.62</v>
      </c>
      <c r="AA45" s="59">
        <f t="shared" si="11"/>
        <v>1.3837611269553194</v>
      </c>
      <c r="AB45" s="54">
        <v>4489.1899999999996</v>
      </c>
      <c r="AC45" s="54">
        <v>4685.04</v>
      </c>
      <c r="AD45" s="56">
        <f t="shared" si="12"/>
        <v>-195.85000000000036</v>
      </c>
      <c r="AE45" s="57">
        <f t="shared" si="13"/>
        <v>1.0436270240288339</v>
      </c>
      <c r="AF45" s="58">
        <v>1468.6700000000003</v>
      </c>
      <c r="AG45" s="58">
        <v>0</v>
      </c>
      <c r="AH45" s="56">
        <f t="shared" si="14"/>
        <v>1468.6700000000003</v>
      </c>
      <c r="AI45" s="60">
        <f t="shared" si="15"/>
        <v>0</v>
      </c>
      <c r="AJ45" s="54">
        <v>16835.55</v>
      </c>
      <c r="AK45" s="54">
        <v>22929.200000000001</v>
      </c>
      <c r="AL45" s="56">
        <f t="shared" si="16"/>
        <v>-6093.6500000000015</v>
      </c>
      <c r="AM45" s="57">
        <f t="shared" si="17"/>
        <v>1.3619513470008406</v>
      </c>
      <c r="AN45" s="58">
        <v>78375.89999999998</v>
      </c>
      <c r="AO45" s="58">
        <v>71879.919999999984</v>
      </c>
      <c r="AP45" s="61">
        <f t="shared" si="18"/>
        <v>6495.9799999999959</v>
      </c>
      <c r="AQ45" s="59">
        <f t="shared" si="19"/>
        <v>0.9171176343748525</v>
      </c>
      <c r="AR45" s="54">
        <v>0</v>
      </c>
      <c r="AS45" s="54">
        <v>0</v>
      </c>
      <c r="AT45" s="61">
        <f t="shared" si="20"/>
        <v>0</v>
      </c>
      <c r="AU45" s="62"/>
      <c r="AV45" s="58">
        <v>4581.18</v>
      </c>
      <c r="AW45" s="58">
        <v>4157.4399999999996</v>
      </c>
      <c r="AX45" s="61">
        <f t="shared" si="22"/>
        <v>423.74000000000069</v>
      </c>
      <c r="AY45" s="59">
        <f t="shared" si="23"/>
        <v>0.90750418014572654</v>
      </c>
      <c r="AZ45" s="63">
        <v>0</v>
      </c>
      <c r="BA45" s="56">
        <v>0</v>
      </c>
      <c r="BB45" s="56">
        <f t="shared" si="24"/>
        <v>0</v>
      </c>
      <c r="BC45" s="64"/>
      <c r="BD45" s="54">
        <v>68005.62000000001</v>
      </c>
      <c r="BE45" s="58">
        <v>221369.46000000002</v>
      </c>
      <c r="BF45" s="61">
        <f t="shared" si="25"/>
        <v>-153363.84000000003</v>
      </c>
      <c r="BG45" s="57">
        <f t="shared" si="26"/>
        <v>3.2551642055465413</v>
      </c>
      <c r="BH45" s="54">
        <v>5237.2900000000009</v>
      </c>
      <c r="BI45" s="54">
        <v>740.56</v>
      </c>
      <c r="BJ45" s="56">
        <f t="shared" si="27"/>
        <v>4496.7300000000014</v>
      </c>
      <c r="BK45" s="57">
        <f t="shared" si="28"/>
        <v>0.14140137361116145</v>
      </c>
      <c r="BL45" s="58">
        <v>7437.3899999999994</v>
      </c>
      <c r="BM45" s="58">
        <v>7151.75</v>
      </c>
      <c r="BN45" s="56">
        <f t="shared" si="29"/>
        <v>285.63999999999942</v>
      </c>
      <c r="BO45" s="59">
        <f t="shared" si="30"/>
        <v>0.9615940538280231</v>
      </c>
      <c r="BP45" s="54">
        <v>1642.7999999999997</v>
      </c>
      <c r="BQ45" s="54">
        <v>0</v>
      </c>
      <c r="BR45" s="56">
        <f t="shared" si="31"/>
        <v>1642.7999999999997</v>
      </c>
      <c r="BS45" s="57">
        <f t="shared" si="32"/>
        <v>0</v>
      </c>
      <c r="BT45" s="58">
        <v>2278.5</v>
      </c>
      <c r="BU45" s="58">
        <v>0</v>
      </c>
      <c r="BV45" s="56">
        <f t="shared" si="33"/>
        <v>2278.5</v>
      </c>
      <c r="BW45" s="59">
        <f t="shared" si="34"/>
        <v>0</v>
      </c>
      <c r="BX45" s="54">
        <v>1103.8400000000001</v>
      </c>
      <c r="BY45" s="54">
        <v>0</v>
      </c>
      <c r="BZ45" s="56">
        <f t="shared" si="35"/>
        <v>1103.8400000000001</v>
      </c>
      <c r="CA45" s="57">
        <f t="shared" si="36"/>
        <v>0</v>
      </c>
      <c r="CB45" s="58">
        <v>830.47000000000025</v>
      </c>
      <c r="CC45" s="58">
        <v>17846.739999999998</v>
      </c>
      <c r="CD45" s="56">
        <f t="shared" si="37"/>
        <v>-17016.269999999997</v>
      </c>
      <c r="CE45" s="59">
        <f t="shared" si="38"/>
        <v>21.489927390513795</v>
      </c>
      <c r="CF45" s="54">
        <v>389.5200000000001</v>
      </c>
      <c r="CG45" s="54">
        <v>0</v>
      </c>
      <c r="CH45" s="56">
        <f t="shared" si="39"/>
        <v>389.5200000000001</v>
      </c>
      <c r="CI45" s="57">
        <f t="shared" si="40"/>
        <v>0</v>
      </c>
      <c r="CJ45" s="58">
        <v>0</v>
      </c>
      <c r="CK45" s="55">
        <v>0</v>
      </c>
      <c r="CL45" s="55">
        <v>0</v>
      </c>
      <c r="CM45" s="65"/>
      <c r="CN45" s="66">
        <v>51219.070000000007</v>
      </c>
      <c r="CO45" s="67">
        <v>56376.11</v>
      </c>
      <c r="CP45" s="61">
        <f t="shared" si="41"/>
        <v>-5157.0399999999936</v>
      </c>
      <c r="CQ45" s="68">
        <f t="shared" si="42"/>
        <v>1.1006859359219132</v>
      </c>
      <c r="CR45" s="58">
        <v>26788.47</v>
      </c>
      <c r="CS45" s="58">
        <v>28548.600000000002</v>
      </c>
      <c r="CT45" s="61">
        <f t="shared" si="43"/>
        <v>-1760.130000000001</v>
      </c>
      <c r="CU45" s="353">
        <f t="shared" si="44"/>
        <v>1.0657047602942609</v>
      </c>
      <c r="CV45" s="359">
        <v>13981.720000000001</v>
      </c>
      <c r="CW45" s="61">
        <v>9126.3100000000013</v>
      </c>
      <c r="CX45" s="61">
        <f t="shared" si="75"/>
        <v>4855.41</v>
      </c>
      <c r="CY45" s="68">
        <f t="shared" si="79"/>
        <v>0.65273156664559162</v>
      </c>
      <c r="CZ45" s="291">
        <v>1137.92</v>
      </c>
      <c r="DA45" s="61">
        <v>2309.41</v>
      </c>
      <c r="DB45" s="61">
        <f t="shared" si="47"/>
        <v>-1171.4899999999998</v>
      </c>
      <c r="DC45" s="69">
        <f t="shared" si="48"/>
        <v>2.0295011951631046</v>
      </c>
      <c r="DD45" s="55">
        <v>10337.09</v>
      </c>
      <c r="DE45" s="55">
        <v>12952.869999999999</v>
      </c>
      <c r="DF45" s="61">
        <f t="shared" si="49"/>
        <v>-2615.7799999999988</v>
      </c>
      <c r="DG45" s="70">
        <f t="shared" si="50"/>
        <v>1.2530480048059947</v>
      </c>
      <c r="DH45" s="55">
        <v>1250.1499999999999</v>
      </c>
      <c r="DI45" s="55">
        <v>1109</v>
      </c>
      <c r="DJ45" s="61">
        <f t="shared" si="51"/>
        <v>141.14999999999986</v>
      </c>
      <c r="DK45" s="70">
        <f t="shared" si="52"/>
        <v>0.88709354877414714</v>
      </c>
      <c r="DL45" s="55">
        <v>186.60999999999999</v>
      </c>
      <c r="DM45" s="55">
        <v>0</v>
      </c>
      <c r="DN45" s="61">
        <f t="shared" si="53"/>
        <v>186.60999999999999</v>
      </c>
      <c r="DO45" s="70">
        <f t="shared" si="54"/>
        <v>0</v>
      </c>
      <c r="DP45" s="71">
        <v>11034.990000000002</v>
      </c>
      <c r="DQ45" s="71">
        <v>8538.7199999999993</v>
      </c>
      <c r="DR45" s="61">
        <f t="shared" si="55"/>
        <v>2496.2700000000023</v>
      </c>
      <c r="DS45" s="69">
        <f t="shared" si="56"/>
        <v>0.77378593002802887</v>
      </c>
      <c r="DT45" s="80">
        <v>235.72999999999956</v>
      </c>
      <c r="DU45" s="55">
        <v>11716.470000000001</v>
      </c>
      <c r="DV45" s="55">
        <v>10445.589999999998</v>
      </c>
      <c r="DW45" s="61">
        <f t="shared" si="57"/>
        <v>1270.8800000000028</v>
      </c>
      <c r="DX45" s="72">
        <f t="shared" si="58"/>
        <v>0.89153046950147929</v>
      </c>
      <c r="DY45" s="56" t="e">
        <v>#REF!</v>
      </c>
      <c r="DZ45" s="363">
        <v>4259.07</v>
      </c>
      <c r="EA45" s="363">
        <v>3031.65</v>
      </c>
      <c r="EB45" s="362">
        <f t="shared" si="59"/>
        <v>1227.4199999999996</v>
      </c>
      <c r="EC45" s="365">
        <f t="shared" si="60"/>
        <v>0.71181032478921458</v>
      </c>
      <c r="ED45" s="54">
        <v>12167.820000000002</v>
      </c>
      <c r="EE45" s="294">
        <v>20140.86</v>
      </c>
      <c r="EF45" s="291">
        <f t="shared" si="61"/>
        <v>361350.34</v>
      </c>
      <c r="EG45" s="291">
        <f t="shared" si="62"/>
        <v>516717.95</v>
      </c>
      <c r="EH45" s="61">
        <f t="shared" si="63"/>
        <v>-155367.60999999999</v>
      </c>
      <c r="EI45" s="70">
        <f t="shared" si="70"/>
        <v>1.4299639236537041</v>
      </c>
      <c r="EJ45" s="80"/>
      <c r="EK45" s="298">
        <v>2158</v>
      </c>
      <c r="EL45" s="300">
        <f t="shared" si="77"/>
        <v>-77920.659999999974</v>
      </c>
      <c r="EM45" s="65">
        <f t="shared" si="78"/>
        <v>-95785.370000000039</v>
      </c>
      <c r="EN45" s="374" t="s">
        <v>666</v>
      </c>
      <c r="EO45" s="373">
        <v>21620.13</v>
      </c>
      <c r="EP45" s="74">
        <v>31888.25</v>
      </c>
      <c r="EQ45" s="75">
        <f t="shared" si="64"/>
        <v>10268.119999999999</v>
      </c>
      <c r="ER45" s="76">
        <f t="shared" si="65"/>
        <v>0.47493331446203135</v>
      </c>
      <c r="ET45" s="74">
        <v>37029.089999999997</v>
      </c>
      <c r="EU45" s="74">
        <v>69701.649999999994</v>
      </c>
      <c r="EV45" s="75">
        <f t="shared" si="66"/>
        <v>32672.559999999998</v>
      </c>
      <c r="EW45" s="377">
        <f t="shared" si="67"/>
        <v>0.88234844550595226</v>
      </c>
      <c r="EX45" s="379">
        <f t="shared" si="68"/>
        <v>349182.52</v>
      </c>
      <c r="EY45" s="379">
        <f t="shared" si="69"/>
        <v>496577.09</v>
      </c>
      <c r="FB45" s="381"/>
      <c r="FC45" s="381"/>
    </row>
    <row r="46" spans="1:159" s="2" customFormat="1" ht="15.75" customHeight="1" x14ac:dyDescent="0.25">
      <c r="A46" s="1" t="s">
        <v>517</v>
      </c>
      <c r="B46" s="77">
        <v>9</v>
      </c>
      <c r="C46" s="78">
        <v>2</v>
      </c>
      <c r="D46" s="52" t="s">
        <v>241</v>
      </c>
      <c r="E46" s="219">
        <v>6376.800000000002</v>
      </c>
      <c r="F46" s="53">
        <v>-16884.570000000036</v>
      </c>
      <c r="G46" s="343">
        <v>-15037.191999999965</v>
      </c>
      <c r="H46" s="54">
        <v>8233.7199999999993</v>
      </c>
      <c r="I46" s="55">
        <v>1879.7799999999997</v>
      </c>
      <c r="J46" s="56">
        <f t="shared" si="2"/>
        <v>6353.94</v>
      </c>
      <c r="K46" s="57">
        <f t="shared" si="3"/>
        <v>0.22830263841860057</v>
      </c>
      <c r="L46" s="58">
        <v>4696.83</v>
      </c>
      <c r="M46" s="58">
        <v>1509.33</v>
      </c>
      <c r="N46" s="56">
        <f t="shared" si="4"/>
        <v>3187.5</v>
      </c>
      <c r="O46" s="59">
        <f t="shared" si="5"/>
        <v>0.32135078340071921</v>
      </c>
      <c r="P46" s="54">
        <v>10297.270000000002</v>
      </c>
      <c r="Q46" s="54">
        <v>8955.340000000002</v>
      </c>
      <c r="R46" s="56">
        <f t="shared" si="6"/>
        <v>1341.9300000000003</v>
      </c>
      <c r="S46" s="57">
        <f t="shared" si="7"/>
        <v>0.86968099311759328</v>
      </c>
      <c r="T46" s="54">
        <v>3012.61</v>
      </c>
      <c r="U46" s="54">
        <v>2671.18</v>
      </c>
      <c r="V46" s="56">
        <f t="shared" si="8"/>
        <v>341.43000000000029</v>
      </c>
      <c r="W46" s="57">
        <f t="shared" si="9"/>
        <v>0.8866663789869913</v>
      </c>
      <c r="X46" s="58">
        <v>1049.6499999999999</v>
      </c>
      <c r="Y46" s="58">
        <v>11986.500000000002</v>
      </c>
      <c r="Z46" s="56">
        <f t="shared" si="10"/>
        <v>-10936.850000000002</v>
      </c>
      <c r="AA46" s="59">
        <f t="shared" si="11"/>
        <v>11.419520792645171</v>
      </c>
      <c r="AB46" s="54">
        <v>8168.8200000000006</v>
      </c>
      <c r="AC46" s="54">
        <v>13024.830000000002</v>
      </c>
      <c r="AD46" s="56">
        <f t="shared" si="12"/>
        <v>-4856.0100000000011</v>
      </c>
      <c r="AE46" s="57">
        <f t="shared" si="13"/>
        <v>1.5944567269201673</v>
      </c>
      <c r="AF46" s="58">
        <v>1790.9099999999996</v>
      </c>
      <c r="AG46" s="58">
        <v>0</v>
      </c>
      <c r="AH46" s="56">
        <f t="shared" si="14"/>
        <v>1790.9099999999996</v>
      </c>
      <c r="AI46" s="60">
        <f t="shared" si="15"/>
        <v>0</v>
      </c>
      <c r="AJ46" s="54">
        <v>20526.080000000002</v>
      </c>
      <c r="AK46" s="54">
        <v>11353.480000000001</v>
      </c>
      <c r="AL46" s="56">
        <f t="shared" si="16"/>
        <v>9172.6</v>
      </c>
      <c r="AM46" s="57">
        <f t="shared" si="17"/>
        <v>0.55312461025193316</v>
      </c>
      <c r="AN46" s="58">
        <v>64413.770000000011</v>
      </c>
      <c r="AO46" s="58">
        <v>57968.77</v>
      </c>
      <c r="AP46" s="61">
        <f t="shared" si="18"/>
        <v>6445.0000000000146</v>
      </c>
      <c r="AQ46" s="59">
        <f t="shared" si="19"/>
        <v>0.8999437542624813</v>
      </c>
      <c r="AR46" s="54">
        <v>0</v>
      </c>
      <c r="AS46" s="54">
        <v>0</v>
      </c>
      <c r="AT46" s="61">
        <f t="shared" si="20"/>
        <v>0</v>
      </c>
      <c r="AU46" s="62"/>
      <c r="AV46" s="58">
        <v>4582.0300000000007</v>
      </c>
      <c r="AW46" s="58">
        <v>4151.22</v>
      </c>
      <c r="AX46" s="61">
        <f t="shared" si="22"/>
        <v>430.8100000000004</v>
      </c>
      <c r="AY46" s="59">
        <f t="shared" si="23"/>
        <v>0.90597835457210008</v>
      </c>
      <c r="AZ46" s="63">
        <v>0</v>
      </c>
      <c r="BA46" s="56">
        <v>0</v>
      </c>
      <c r="BB46" s="56">
        <f t="shared" si="24"/>
        <v>0</v>
      </c>
      <c r="BC46" s="64"/>
      <c r="BD46" s="54">
        <v>86698.909999999989</v>
      </c>
      <c r="BE46" s="58">
        <v>74106.350000000006</v>
      </c>
      <c r="BF46" s="61">
        <f t="shared" si="25"/>
        <v>12592.559999999983</v>
      </c>
      <c r="BG46" s="57">
        <f t="shared" si="26"/>
        <v>0.85475526739609542</v>
      </c>
      <c r="BH46" s="54">
        <v>5150.6500000000005</v>
      </c>
      <c r="BI46" s="54">
        <v>746.38</v>
      </c>
      <c r="BJ46" s="56">
        <f t="shared" si="27"/>
        <v>4404.2700000000004</v>
      </c>
      <c r="BK46" s="57">
        <f t="shared" si="28"/>
        <v>0.14490986574510012</v>
      </c>
      <c r="BL46" s="58">
        <v>7438.7599999999993</v>
      </c>
      <c r="BM46" s="58">
        <v>0</v>
      </c>
      <c r="BN46" s="56">
        <f t="shared" si="29"/>
        <v>7438.7599999999993</v>
      </c>
      <c r="BO46" s="59">
        <f t="shared" si="30"/>
        <v>0</v>
      </c>
      <c r="BP46" s="54">
        <v>2284.16</v>
      </c>
      <c r="BQ46" s="54">
        <v>0</v>
      </c>
      <c r="BR46" s="56">
        <f t="shared" si="31"/>
        <v>2284.16</v>
      </c>
      <c r="BS46" s="57">
        <f t="shared" si="32"/>
        <v>0</v>
      </c>
      <c r="BT46" s="58">
        <v>6528.0600000000013</v>
      </c>
      <c r="BU46" s="58">
        <v>0</v>
      </c>
      <c r="BV46" s="56">
        <f t="shared" si="33"/>
        <v>6528.0600000000013</v>
      </c>
      <c r="BW46" s="59">
        <f t="shared" si="34"/>
        <v>0</v>
      </c>
      <c r="BX46" s="54">
        <v>2512.3900000000003</v>
      </c>
      <c r="BY46" s="54">
        <v>6547.04</v>
      </c>
      <c r="BZ46" s="56">
        <f t="shared" si="35"/>
        <v>-4034.6499999999996</v>
      </c>
      <c r="CA46" s="57">
        <f t="shared" si="36"/>
        <v>2.6059011538813635</v>
      </c>
      <c r="CB46" s="58">
        <v>3541.7299999999996</v>
      </c>
      <c r="CC46" s="58">
        <v>543.69000000000005</v>
      </c>
      <c r="CD46" s="56">
        <f t="shared" si="37"/>
        <v>2998.0399999999995</v>
      </c>
      <c r="CE46" s="59">
        <f t="shared" si="38"/>
        <v>0.15350972547314451</v>
      </c>
      <c r="CF46" s="54">
        <v>498.75</v>
      </c>
      <c r="CG46" s="54">
        <v>0</v>
      </c>
      <c r="CH46" s="56">
        <f t="shared" si="39"/>
        <v>498.75</v>
      </c>
      <c r="CI46" s="57">
        <f t="shared" si="40"/>
        <v>0</v>
      </c>
      <c r="CJ46" s="58">
        <v>0</v>
      </c>
      <c r="CK46" s="55">
        <v>0</v>
      </c>
      <c r="CL46" s="55">
        <v>0</v>
      </c>
      <c r="CM46" s="65"/>
      <c r="CN46" s="66">
        <v>86362.13</v>
      </c>
      <c r="CO46" s="67">
        <v>90939.68</v>
      </c>
      <c r="CP46" s="61">
        <f t="shared" si="41"/>
        <v>-4577.5499999999884</v>
      </c>
      <c r="CQ46" s="68">
        <f t="shared" si="42"/>
        <v>1.0530041350300183</v>
      </c>
      <c r="CR46" s="58">
        <v>34639.919999999991</v>
      </c>
      <c r="CS46" s="58">
        <v>36687.700000000004</v>
      </c>
      <c r="CT46" s="61">
        <f t="shared" si="43"/>
        <v>-2047.7800000000134</v>
      </c>
      <c r="CU46" s="353">
        <f t="shared" si="44"/>
        <v>1.0591161873353061</v>
      </c>
      <c r="CV46" s="359">
        <v>18070.14</v>
      </c>
      <c r="CW46" s="61">
        <v>19753.34</v>
      </c>
      <c r="CX46" s="61">
        <f t="shared" si="75"/>
        <v>-1683.2000000000007</v>
      </c>
      <c r="CY46" s="68">
        <f t="shared" si="79"/>
        <v>1.0931481438439326</v>
      </c>
      <c r="CZ46" s="291">
        <v>1309.6099999999999</v>
      </c>
      <c r="DA46" s="61">
        <v>271.08</v>
      </c>
      <c r="DB46" s="61">
        <f t="shared" si="47"/>
        <v>1038.53</v>
      </c>
      <c r="DC46" s="69">
        <f t="shared" si="48"/>
        <v>0.20699292155679935</v>
      </c>
      <c r="DD46" s="55">
        <v>15222.800000000001</v>
      </c>
      <c r="DE46" s="55">
        <v>28614.720000000001</v>
      </c>
      <c r="DF46" s="61">
        <f t="shared" si="49"/>
        <v>-13391.92</v>
      </c>
      <c r="DG46" s="70">
        <f t="shared" si="50"/>
        <v>1.8797277767559186</v>
      </c>
      <c r="DH46" s="55">
        <v>1220.76</v>
      </c>
      <c r="DI46" s="55">
        <v>1084.3</v>
      </c>
      <c r="DJ46" s="61">
        <f t="shared" si="51"/>
        <v>136.46000000000004</v>
      </c>
      <c r="DK46" s="70">
        <f t="shared" si="52"/>
        <v>0.88821717618532714</v>
      </c>
      <c r="DL46" s="55">
        <v>185.35000000000002</v>
      </c>
      <c r="DM46" s="55">
        <v>0</v>
      </c>
      <c r="DN46" s="61">
        <f t="shared" si="53"/>
        <v>185.35000000000002</v>
      </c>
      <c r="DO46" s="70">
        <f t="shared" si="54"/>
        <v>0</v>
      </c>
      <c r="DP46" s="71">
        <v>19859.820000000003</v>
      </c>
      <c r="DQ46" s="71">
        <v>15589.810000000001</v>
      </c>
      <c r="DR46" s="61">
        <f t="shared" si="55"/>
        <v>4270.010000000002</v>
      </c>
      <c r="DS46" s="69">
        <f t="shared" si="56"/>
        <v>0.78499251252025437</v>
      </c>
      <c r="DT46" s="80">
        <v>1661.0900000000001</v>
      </c>
      <c r="DU46" s="55">
        <v>21169.65</v>
      </c>
      <c r="DV46" s="55">
        <v>19035.710000000003</v>
      </c>
      <c r="DW46" s="61">
        <f t="shared" si="57"/>
        <v>2133.9399999999987</v>
      </c>
      <c r="DX46" s="72">
        <f t="shared" si="58"/>
        <v>0.89919814451348989</v>
      </c>
      <c r="DY46" s="56" t="e">
        <v>#REF!</v>
      </c>
      <c r="DZ46" s="363">
        <v>4648.41</v>
      </c>
      <c r="EA46" s="363">
        <v>3344.15</v>
      </c>
      <c r="EB46" s="362">
        <f t="shared" si="59"/>
        <v>1304.2599999999998</v>
      </c>
      <c r="EC46" s="365">
        <f t="shared" si="60"/>
        <v>0.71941803756553324</v>
      </c>
      <c r="ED46" s="54">
        <v>15566.53</v>
      </c>
      <c r="EE46" s="294">
        <v>13223.36</v>
      </c>
      <c r="EF46" s="291">
        <f t="shared" si="61"/>
        <v>459680.22</v>
      </c>
      <c r="EG46" s="291">
        <f t="shared" si="62"/>
        <v>423987.74</v>
      </c>
      <c r="EH46" s="61">
        <f t="shared" si="63"/>
        <v>35692.479999999981</v>
      </c>
      <c r="EI46" s="70">
        <f t="shared" si="70"/>
        <v>0.92235367447396366</v>
      </c>
      <c r="EJ46" s="80"/>
      <c r="EK46" s="298">
        <v>830</v>
      </c>
      <c r="EL46" s="300">
        <f t="shared" si="77"/>
        <v>19637.909999999916</v>
      </c>
      <c r="EM46" s="65">
        <f t="shared" si="78"/>
        <v>17672.758000000016</v>
      </c>
      <c r="EN46" s="374" t="s">
        <v>666</v>
      </c>
      <c r="EO46" s="373">
        <v>27406.51</v>
      </c>
      <c r="EP46" s="74">
        <v>32137.360000000001</v>
      </c>
      <c r="EQ46" s="75">
        <f t="shared" si="64"/>
        <v>4730.8500000000022</v>
      </c>
      <c r="ER46" s="76">
        <f t="shared" si="65"/>
        <v>0.17261774665946167</v>
      </c>
      <c r="ET46" s="74">
        <v>47866.02</v>
      </c>
      <c r="EU46" s="74">
        <v>100364.24</v>
      </c>
      <c r="EV46" s="75">
        <f t="shared" si="66"/>
        <v>52498.220000000008</v>
      </c>
      <c r="EW46" s="377">
        <f t="shared" si="67"/>
        <v>1.0967742878977615</v>
      </c>
      <c r="EX46" s="379">
        <f t="shared" si="68"/>
        <v>444113.68999999994</v>
      </c>
      <c r="EY46" s="379">
        <f t="shared" si="69"/>
        <v>410764.38</v>
      </c>
      <c r="FB46" s="381"/>
      <c r="FC46" s="381"/>
    </row>
    <row r="47" spans="1:159" s="2" customFormat="1" ht="15.75" customHeight="1" x14ac:dyDescent="0.25">
      <c r="A47" s="1" t="s">
        <v>518</v>
      </c>
      <c r="B47" s="77">
        <v>9</v>
      </c>
      <c r="C47" s="78">
        <v>4</v>
      </c>
      <c r="D47" s="52" t="s">
        <v>242</v>
      </c>
      <c r="E47" s="219">
        <v>3770.0666666666662</v>
      </c>
      <c r="F47" s="53">
        <v>258130.31999999998</v>
      </c>
      <c r="G47" s="343">
        <v>141556.74000000008</v>
      </c>
      <c r="H47" s="54">
        <v>10733.539999999999</v>
      </c>
      <c r="I47" s="55">
        <v>2733.24</v>
      </c>
      <c r="J47" s="56">
        <f t="shared" si="2"/>
        <v>8000.2999999999993</v>
      </c>
      <c r="K47" s="57">
        <f t="shared" si="3"/>
        <v>0.25464478634262322</v>
      </c>
      <c r="L47" s="58">
        <v>6890.73</v>
      </c>
      <c r="M47" s="58">
        <v>1797.6999999999998</v>
      </c>
      <c r="N47" s="56">
        <f t="shared" si="4"/>
        <v>5093.03</v>
      </c>
      <c r="O47" s="59">
        <f t="shared" si="5"/>
        <v>0.2608867275310453</v>
      </c>
      <c r="P47" s="54">
        <v>20068.490000000002</v>
      </c>
      <c r="Q47" s="54">
        <v>17454.3</v>
      </c>
      <c r="R47" s="56">
        <f t="shared" si="6"/>
        <v>2614.1900000000023</v>
      </c>
      <c r="S47" s="57">
        <f t="shared" si="7"/>
        <v>0.86973658705762102</v>
      </c>
      <c r="T47" s="54">
        <v>4230.71</v>
      </c>
      <c r="U47" s="54">
        <v>3750.9399999999996</v>
      </c>
      <c r="V47" s="56">
        <f t="shared" si="8"/>
        <v>479.77000000000044</v>
      </c>
      <c r="W47" s="57">
        <f t="shared" si="9"/>
        <v>0.8865982305570459</v>
      </c>
      <c r="X47" s="58">
        <v>2101.86</v>
      </c>
      <c r="Y47" s="58">
        <v>23505.32</v>
      </c>
      <c r="Z47" s="56">
        <f t="shared" si="10"/>
        <v>-21403.46</v>
      </c>
      <c r="AA47" s="59">
        <f t="shared" si="11"/>
        <v>11.183104488405506</v>
      </c>
      <c r="AB47" s="54">
        <v>18470.870000000003</v>
      </c>
      <c r="AC47" s="54">
        <v>18896.38</v>
      </c>
      <c r="AD47" s="56">
        <f t="shared" si="12"/>
        <v>-425.5099999999984</v>
      </c>
      <c r="AE47" s="57">
        <f t="shared" si="13"/>
        <v>1.0230368141836306</v>
      </c>
      <c r="AF47" s="58">
        <v>3251.0600000000004</v>
      </c>
      <c r="AG47" s="58">
        <v>0</v>
      </c>
      <c r="AH47" s="56">
        <f t="shared" si="14"/>
        <v>3251.0600000000004</v>
      </c>
      <c r="AI47" s="60">
        <f t="shared" si="15"/>
        <v>0</v>
      </c>
      <c r="AJ47" s="54">
        <v>37262.670000000006</v>
      </c>
      <c r="AK47" s="54">
        <v>21529.47</v>
      </c>
      <c r="AL47" s="56">
        <f t="shared" si="16"/>
        <v>15733.200000000004</v>
      </c>
      <c r="AM47" s="57">
        <f t="shared" si="17"/>
        <v>0.57777582765808244</v>
      </c>
      <c r="AN47" s="58">
        <v>128997.2</v>
      </c>
      <c r="AO47" s="58">
        <v>112246.72000000002</v>
      </c>
      <c r="AP47" s="61">
        <f t="shared" si="18"/>
        <v>16750.479999999981</v>
      </c>
      <c r="AQ47" s="59">
        <f t="shared" si="19"/>
        <v>0.87014849934727279</v>
      </c>
      <c r="AR47" s="54">
        <v>0</v>
      </c>
      <c r="AS47" s="54">
        <v>497.77</v>
      </c>
      <c r="AT47" s="61">
        <f t="shared" si="20"/>
        <v>-497.77</v>
      </c>
      <c r="AU47" s="62"/>
      <c r="AV47" s="58">
        <v>9037.44</v>
      </c>
      <c r="AW47" s="58">
        <v>8187.12</v>
      </c>
      <c r="AX47" s="61">
        <f t="shared" si="22"/>
        <v>850.32000000000062</v>
      </c>
      <c r="AY47" s="59">
        <f t="shared" si="23"/>
        <v>0.90591140854047159</v>
      </c>
      <c r="AZ47" s="63">
        <v>0</v>
      </c>
      <c r="BA47" s="56">
        <v>0</v>
      </c>
      <c r="BB47" s="56">
        <f t="shared" si="24"/>
        <v>0</v>
      </c>
      <c r="BC47" s="64"/>
      <c r="BD47" s="54">
        <v>222499.27999999997</v>
      </c>
      <c r="BE47" s="58">
        <v>220153.73</v>
      </c>
      <c r="BF47" s="61">
        <f t="shared" si="25"/>
        <v>2345.5499999999593</v>
      </c>
      <c r="BG47" s="57">
        <f t="shared" si="26"/>
        <v>0.9894581681342971</v>
      </c>
      <c r="BH47" s="54">
        <v>6939.8700000000008</v>
      </c>
      <c r="BI47" s="54">
        <v>1195.53</v>
      </c>
      <c r="BJ47" s="56">
        <f t="shared" si="27"/>
        <v>5744.3400000000011</v>
      </c>
      <c r="BK47" s="57">
        <f t="shared" si="28"/>
        <v>0.1722697975610494</v>
      </c>
      <c r="BL47" s="58">
        <v>10993.06</v>
      </c>
      <c r="BM47" s="58">
        <v>25354.14</v>
      </c>
      <c r="BN47" s="56">
        <f t="shared" si="29"/>
        <v>-14361.08</v>
      </c>
      <c r="BO47" s="59">
        <f t="shared" si="30"/>
        <v>2.3063769323555046</v>
      </c>
      <c r="BP47" s="54">
        <v>3586.1000000000004</v>
      </c>
      <c r="BQ47" s="54">
        <v>89289.19</v>
      </c>
      <c r="BR47" s="56">
        <f t="shared" si="31"/>
        <v>-85703.09</v>
      </c>
      <c r="BS47" s="57">
        <f t="shared" si="32"/>
        <v>24.898689384010485</v>
      </c>
      <c r="BT47" s="58">
        <v>5699.4199999999992</v>
      </c>
      <c r="BU47" s="58">
        <v>0</v>
      </c>
      <c r="BV47" s="56">
        <f t="shared" si="33"/>
        <v>5699.4199999999992</v>
      </c>
      <c r="BW47" s="59">
        <f t="shared" si="34"/>
        <v>0</v>
      </c>
      <c r="BX47" s="54">
        <v>5025.53</v>
      </c>
      <c r="BY47" s="54">
        <v>0</v>
      </c>
      <c r="BZ47" s="56">
        <f t="shared" si="35"/>
        <v>5025.53</v>
      </c>
      <c r="CA47" s="57">
        <f t="shared" si="36"/>
        <v>0</v>
      </c>
      <c r="CB47" s="58">
        <v>7972.7899999999981</v>
      </c>
      <c r="CC47" s="58">
        <v>35825.24</v>
      </c>
      <c r="CD47" s="56">
        <f t="shared" si="37"/>
        <v>-27852.45</v>
      </c>
      <c r="CE47" s="59">
        <f t="shared" si="38"/>
        <v>4.4934383070418269</v>
      </c>
      <c r="CF47" s="54">
        <v>772.29</v>
      </c>
      <c r="CG47" s="54">
        <v>3151.38</v>
      </c>
      <c r="CH47" s="56">
        <f t="shared" si="39"/>
        <v>-2379.09</v>
      </c>
      <c r="CI47" s="57">
        <f t="shared" si="40"/>
        <v>4.0805655906460014</v>
      </c>
      <c r="CJ47" s="58">
        <v>0</v>
      </c>
      <c r="CK47" s="55">
        <v>0</v>
      </c>
      <c r="CL47" s="55">
        <v>0</v>
      </c>
      <c r="CM47" s="65"/>
      <c r="CN47" s="66">
        <v>89632.430000000008</v>
      </c>
      <c r="CO47" s="67">
        <v>104958.70999999999</v>
      </c>
      <c r="CP47" s="61">
        <f t="shared" si="41"/>
        <v>-15326.279999999984</v>
      </c>
      <c r="CQ47" s="68">
        <f t="shared" si="42"/>
        <v>1.1709903435620341</v>
      </c>
      <c r="CR47" s="58">
        <v>58851.57</v>
      </c>
      <c r="CS47" s="58">
        <v>64287.22</v>
      </c>
      <c r="CT47" s="61">
        <f t="shared" si="43"/>
        <v>-5435.6500000000015</v>
      </c>
      <c r="CU47" s="353">
        <f t="shared" si="44"/>
        <v>1.0923620219477577</v>
      </c>
      <c r="CV47" s="359">
        <v>30341.47</v>
      </c>
      <c r="CW47" s="61">
        <v>34608.29</v>
      </c>
      <c r="CX47" s="61">
        <f t="shared" si="75"/>
        <v>-4266.82</v>
      </c>
      <c r="CY47" s="68">
        <f t="shared" si="79"/>
        <v>1.1406266736581978</v>
      </c>
      <c r="CZ47" s="291">
        <v>2532.13</v>
      </c>
      <c r="DA47" s="61">
        <v>322.94000000000005</v>
      </c>
      <c r="DB47" s="61">
        <f t="shared" si="47"/>
        <v>2209.19</v>
      </c>
      <c r="DC47" s="69">
        <f t="shared" si="48"/>
        <v>0.12753689581498581</v>
      </c>
      <c r="DD47" s="55">
        <v>29166.250000000004</v>
      </c>
      <c r="DE47" s="55">
        <v>34058.71</v>
      </c>
      <c r="DF47" s="61">
        <f t="shared" si="49"/>
        <v>-4892.4599999999955</v>
      </c>
      <c r="DG47" s="70">
        <f t="shared" si="50"/>
        <v>1.1677438820554578</v>
      </c>
      <c r="DH47" s="55">
        <v>2997.2700000000004</v>
      </c>
      <c r="DI47" s="55">
        <v>2664.4999999999995</v>
      </c>
      <c r="DJ47" s="61">
        <f t="shared" si="51"/>
        <v>332.77000000000089</v>
      </c>
      <c r="DK47" s="70">
        <f t="shared" si="52"/>
        <v>0.88897563449405592</v>
      </c>
      <c r="DL47" s="55">
        <v>453.1</v>
      </c>
      <c r="DM47" s="55">
        <v>0</v>
      </c>
      <c r="DN47" s="61">
        <f t="shared" si="53"/>
        <v>453.1</v>
      </c>
      <c r="DO47" s="70">
        <f t="shared" si="54"/>
        <v>0</v>
      </c>
      <c r="DP47" s="71">
        <v>32206.32</v>
      </c>
      <c r="DQ47" s="71">
        <v>29288.81</v>
      </c>
      <c r="DR47" s="61">
        <f t="shared" si="55"/>
        <v>2917.5099999999984</v>
      </c>
      <c r="DS47" s="69">
        <f t="shared" si="56"/>
        <v>0.90941187940752011</v>
      </c>
      <c r="DT47" s="80">
        <v>2292.0599999999977</v>
      </c>
      <c r="DU47" s="55">
        <v>37309.979999999996</v>
      </c>
      <c r="DV47" s="55">
        <v>35797.959999999992</v>
      </c>
      <c r="DW47" s="61">
        <f t="shared" si="57"/>
        <v>1512.0200000000041</v>
      </c>
      <c r="DX47" s="72">
        <f t="shared" si="58"/>
        <v>0.95947411389660342</v>
      </c>
      <c r="DY47" s="56" t="e">
        <v>#REF!</v>
      </c>
      <c r="DZ47" s="363">
        <v>8826.130000000001</v>
      </c>
      <c r="EA47" s="363">
        <v>6322.6900000000005</v>
      </c>
      <c r="EB47" s="362">
        <f t="shared" si="59"/>
        <v>2503.4400000000005</v>
      </c>
      <c r="EC47" s="365">
        <f t="shared" si="60"/>
        <v>0.71636039804534946</v>
      </c>
      <c r="ED47" s="54">
        <v>27994.440000000002</v>
      </c>
      <c r="EE47" s="294">
        <v>28647.040000000001</v>
      </c>
      <c r="EF47" s="291">
        <f t="shared" si="61"/>
        <v>824844</v>
      </c>
      <c r="EG47" s="291">
        <f t="shared" si="62"/>
        <v>926525.03999999992</v>
      </c>
      <c r="EH47" s="61">
        <f t="shared" si="63"/>
        <v>-101681.03999999992</v>
      </c>
      <c r="EI47" s="70">
        <f t="shared" si="70"/>
        <v>1.1232730552686325</v>
      </c>
      <c r="EJ47" s="80"/>
      <c r="EK47" s="298">
        <v>2970</v>
      </c>
      <c r="EL47" s="300">
        <f t="shared" si="77"/>
        <v>159419.28000000014</v>
      </c>
      <c r="EM47" s="65">
        <f t="shared" si="78"/>
        <v>30075.869999999984</v>
      </c>
      <c r="EN47" s="374" t="s">
        <v>666</v>
      </c>
      <c r="EO47" s="373">
        <v>49003.28</v>
      </c>
      <c r="EP47" s="74">
        <v>75563.42</v>
      </c>
      <c r="EQ47" s="75">
        <f t="shared" si="64"/>
        <v>26560.14</v>
      </c>
      <c r="ER47" s="76">
        <f t="shared" si="65"/>
        <v>0.54200739215823923</v>
      </c>
      <c r="ET47" s="74">
        <v>86626.69</v>
      </c>
      <c r="EU47" s="74">
        <v>190145.46</v>
      </c>
      <c r="EV47" s="75">
        <f t="shared" si="66"/>
        <v>103518.76999999999</v>
      </c>
      <c r="EW47" s="377">
        <f t="shared" si="67"/>
        <v>1.1949985622214123</v>
      </c>
      <c r="EX47" s="379">
        <f t="shared" si="68"/>
        <v>796849.56</v>
      </c>
      <c r="EY47" s="379">
        <f t="shared" si="69"/>
        <v>897877.99999999988</v>
      </c>
      <c r="FB47" s="381"/>
      <c r="FC47" s="381"/>
    </row>
    <row r="48" spans="1:159" s="2" customFormat="1" ht="15.75" customHeight="1" x14ac:dyDescent="0.25">
      <c r="A48" s="1" t="s">
        <v>519</v>
      </c>
      <c r="B48" s="77">
        <v>9</v>
      </c>
      <c r="C48" s="78">
        <v>2</v>
      </c>
      <c r="D48" s="52" t="s">
        <v>243</v>
      </c>
      <c r="E48" s="219">
        <v>4596.5999999999995</v>
      </c>
      <c r="F48" s="53">
        <v>87716.25</v>
      </c>
      <c r="G48" s="343">
        <v>-27147.640000000003</v>
      </c>
      <c r="H48" s="54">
        <v>10199.999999999998</v>
      </c>
      <c r="I48" s="55">
        <v>1913.96</v>
      </c>
      <c r="J48" s="56">
        <f t="shared" si="2"/>
        <v>8286.0399999999972</v>
      </c>
      <c r="K48" s="57">
        <f t="shared" si="3"/>
        <v>0.187643137254902</v>
      </c>
      <c r="L48" s="58">
        <v>5083.5400000000009</v>
      </c>
      <c r="M48" s="58">
        <v>1505.48</v>
      </c>
      <c r="N48" s="56">
        <f t="shared" si="4"/>
        <v>3578.0600000000009</v>
      </c>
      <c r="O48" s="59">
        <f t="shared" si="5"/>
        <v>0.29614795988622095</v>
      </c>
      <c r="P48" s="54">
        <v>11587.63</v>
      </c>
      <c r="Q48" s="54">
        <v>10072.99</v>
      </c>
      <c r="R48" s="56">
        <f t="shared" si="6"/>
        <v>1514.6399999999994</v>
      </c>
      <c r="S48" s="57">
        <f t="shared" si="7"/>
        <v>0.86928819784546107</v>
      </c>
      <c r="T48" s="54">
        <v>2628.9500000000007</v>
      </c>
      <c r="U48" s="54">
        <v>2325.0500000000002</v>
      </c>
      <c r="V48" s="56">
        <f t="shared" si="8"/>
        <v>303.90000000000055</v>
      </c>
      <c r="W48" s="57">
        <f t="shared" si="9"/>
        <v>0.88440251811559734</v>
      </c>
      <c r="X48" s="58">
        <v>1430.5300000000002</v>
      </c>
      <c r="Y48" s="58">
        <v>11764.3</v>
      </c>
      <c r="Z48" s="56">
        <f t="shared" si="10"/>
        <v>-10333.769999999999</v>
      </c>
      <c r="AA48" s="59">
        <f t="shared" si="11"/>
        <v>8.2237352589599642</v>
      </c>
      <c r="AB48" s="54">
        <v>8275.7000000000007</v>
      </c>
      <c r="AC48" s="54">
        <v>8666.2099999999973</v>
      </c>
      <c r="AD48" s="56">
        <f t="shared" si="12"/>
        <v>-390.50999999999658</v>
      </c>
      <c r="AE48" s="57">
        <f t="shared" si="13"/>
        <v>1.0471875490895026</v>
      </c>
      <c r="AF48" s="58">
        <v>1926.2599999999998</v>
      </c>
      <c r="AG48" s="58">
        <v>0</v>
      </c>
      <c r="AH48" s="56">
        <f t="shared" si="14"/>
        <v>1926.2599999999998</v>
      </c>
      <c r="AI48" s="60">
        <f t="shared" si="15"/>
        <v>0</v>
      </c>
      <c r="AJ48" s="54">
        <v>22077.469999999994</v>
      </c>
      <c r="AK48" s="54">
        <v>21645.199999999997</v>
      </c>
      <c r="AL48" s="56">
        <f t="shared" si="16"/>
        <v>432.2699999999968</v>
      </c>
      <c r="AM48" s="57">
        <f t="shared" si="17"/>
        <v>0.98042031084177683</v>
      </c>
      <c r="AN48" s="58">
        <v>56033.82</v>
      </c>
      <c r="AO48" s="58">
        <v>49742.32</v>
      </c>
      <c r="AP48" s="61">
        <f t="shared" si="18"/>
        <v>6291.5</v>
      </c>
      <c r="AQ48" s="59">
        <f t="shared" si="19"/>
        <v>0.88771959505884124</v>
      </c>
      <c r="AR48" s="54">
        <v>-0.49000000000000005</v>
      </c>
      <c r="AS48" s="54">
        <v>0</v>
      </c>
      <c r="AT48" s="61">
        <f t="shared" si="20"/>
        <v>-0.49000000000000005</v>
      </c>
      <c r="AU48" s="62">
        <f t="shared" si="21"/>
        <v>0</v>
      </c>
      <c r="AV48" s="58">
        <v>4961.91</v>
      </c>
      <c r="AW48" s="58">
        <v>4497.16</v>
      </c>
      <c r="AX48" s="61">
        <f t="shared" si="22"/>
        <v>464.75</v>
      </c>
      <c r="AY48" s="59">
        <f t="shared" si="23"/>
        <v>0.9063364712378903</v>
      </c>
      <c r="AZ48" s="63">
        <v>0</v>
      </c>
      <c r="BA48" s="56">
        <v>0</v>
      </c>
      <c r="BB48" s="56">
        <f t="shared" si="24"/>
        <v>0</v>
      </c>
      <c r="BC48" s="64"/>
      <c r="BD48" s="54">
        <v>129720.62000000002</v>
      </c>
      <c r="BE48" s="58">
        <v>38331.17</v>
      </c>
      <c r="BF48" s="61">
        <f t="shared" si="25"/>
        <v>91389.450000000026</v>
      </c>
      <c r="BG48" s="57">
        <f t="shared" si="26"/>
        <v>0.295490184983698</v>
      </c>
      <c r="BH48" s="54">
        <v>6716.66</v>
      </c>
      <c r="BI48" s="54">
        <v>1451.9099999999999</v>
      </c>
      <c r="BJ48" s="56">
        <f t="shared" si="27"/>
        <v>5264.75</v>
      </c>
      <c r="BK48" s="57">
        <f t="shared" si="28"/>
        <v>0.21616547510220852</v>
      </c>
      <c r="BL48" s="58">
        <v>8038.4700000000012</v>
      </c>
      <c r="BM48" s="58">
        <v>6210.26</v>
      </c>
      <c r="BN48" s="56">
        <f t="shared" si="29"/>
        <v>1828.2100000000009</v>
      </c>
      <c r="BO48" s="59">
        <f t="shared" si="30"/>
        <v>0.7725674164362123</v>
      </c>
      <c r="BP48" s="54">
        <v>2191.3900000000003</v>
      </c>
      <c r="BQ48" s="54">
        <v>0</v>
      </c>
      <c r="BR48" s="56">
        <f t="shared" si="31"/>
        <v>2191.3900000000003</v>
      </c>
      <c r="BS48" s="57">
        <f t="shared" si="32"/>
        <v>0</v>
      </c>
      <c r="BT48" s="58">
        <v>3940.0999999999995</v>
      </c>
      <c r="BU48" s="58">
        <v>0</v>
      </c>
      <c r="BV48" s="56">
        <f t="shared" si="33"/>
        <v>3940.0999999999995</v>
      </c>
      <c r="BW48" s="59">
        <f t="shared" si="34"/>
        <v>0</v>
      </c>
      <c r="BX48" s="54">
        <v>3416.0600000000004</v>
      </c>
      <c r="BY48" s="54">
        <v>0</v>
      </c>
      <c r="BZ48" s="56">
        <f t="shared" si="35"/>
        <v>3416.0600000000004</v>
      </c>
      <c r="CA48" s="57">
        <f t="shared" si="36"/>
        <v>0</v>
      </c>
      <c r="CB48" s="58">
        <v>3622.72</v>
      </c>
      <c r="CC48" s="58">
        <v>6388.5300000000007</v>
      </c>
      <c r="CD48" s="56">
        <f t="shared" si="37"/>
        <v>-2765.8100000000009</v>
      </c>
      <c r="CE48" s="59">
        <f t="shared" si="38"/>
        <v>1.7634622604010248</v>
      </c>
      <c r="CF48" s="54">
        <v>522.69999999999993</v>
      </c>
      <c r="CG48" s="54">
        <v>0</v>
      </c>
      <c r="CH48" s="56">
        <f t="shared" si="39"/>
        <v>522.69999999999993</v>
      </c>
      <c r="CI48" s="57">
        <f t="shared" si="40"/>
        <v>0</v>
      </c>
      <c r="CJ48" s="58">
        <v>0</v>
      </c>
      <c r="CK48" s="55">
        <v>0</v>
      </c>
      <c r="CL48" s="55">
        <v>0</v>
      </c>
      <c r="CM48" s="65"/>
      <c r="CN48" s="66">
        <v>58606.889999999992</v>
      </c>
      <c r="CO48" s="67">
        <v>64889.549999999996</v>
      </c>
      <c r="CP48" s="61">
        <f t="shared" si="41"/>
        <v>-6282.6600000000035</v>
      </c>
      <c r="CQ48" s="68">
        <f t="shared" si="42"/>
        <v>1.1072000237514736</v>
      </c>
      <c r="CR48" s="58">
        <v>32938.959999999999</v>
      </c>
      <c r="CS48" s="58">
        <v>34391.15</v>
      </c>
      <c r="CT48" s="61">
        <f t="shared" si="43"/>
        <v>-1452.1900000000023</v>
      </c>
      <c r="CU48" s="353">
        <f t="shared" si="44"/>
        <v>1.0440873057315714</v>
      </c>
      <c r="CV48" s="359">
        <v>16890.690000000002</v>
      </c>
      <c r="CW48" s="61">
        <v>19244.54</v>
      </c>
      <c r="CX48" s="61">
        <f t="shared" si="75"/>
        <v>-2353.8499999999985</v>
      </c>
      <c r="CY48" s="68">
        <f t="shared" si="79"/>
        <v>1.1393578355887177</v>
      </c>
      <c r="CZ48" s="291">
        <v>1443.3</v>
      </c>
      <c r="DA48" s="61">
        <v>267.08000000000004</v>
      </c>
      <c r="DB48" s="61">
        <f t="shared" si="47"/>
        <v>1176.2199999999998</v>
      </c>
      <c r="DC48" s="69">
        <f t="shared" si="48"/>
        <v>0.18504815353703322</v>
      </c>
      <c r="DD48" s="55">
        <v>15683.92</v>
      </c>
      <c r="DE48" s="55">
        <v>20296.059999999998</v>
      </c>
      <c r="DF48" s="61">
        <f t="shared" si="49"/>
        <v>-4612.1399999999976</v>
      </c>
      <c r="DG48" s="70">
        <f t="shared" si="50"/>
        <v>1.2940680646164988</v>
      </c>
      <c r="DH48" s="55">
        <v>1793.6299999999997</v>
      </c>
      <c r="DI48" s="55">
        <v>1593.9099999999999</v>
      </c>
      <c r="DJ48" s="61">
        <f t="shared" si="51"/>
        <v>199.7199999999998</v>
      </c>
      <c r="DK48" s="70">
        <f t="shared" si="52"/>
        <v>0.88865039054877548</v>
      </c>
      <c r="DL48" s="55">
        <v>270.33999999999997</v>
      </c>
      <c r="DM48" s="55">
        <v>0</v>
      </c>
      <c r="DN48" s="61">
        <f t="shared" si="53"/>
        <v>270.33999999999997</v>
      </c>
      <c r="DO48" s="70">
        <f t="shared" si="54"/>
        <v>0</v>
      </c>
      <c r="DP48" s="71">
        <v>18962.02</v>
      </c>
      <c r="DQ48" s="71">
        <v>15201.11</v>
      </c>
      <c r="DR48" s="61">
        <f t="shared" si="55"/>
        <v>3760.91</v>
      </c>
      <c r="DS48" s="69">
        <f t="shared" si="56"/>
        <v>0.80166089899704784</v>
      </c>
      <c r="DT48" s="80">
        <v>1872.4399999999987</v>
      </c>
      <c r="DU48" s="55">
        <v>21037.61</v>
      </c>
      <c r="DV48" s="55">
        <v>18585.150000000001</v>
      </c>
      <c r="DW48" s="61">
        <f t="shared" si="57"/>
        <v>2452.4599999999991</v>
      </c>
      <c r="DX48" s="72">
        <f t="shared" si="58"/>
        <v>0.88342497080229176</v>
      </c>
      <c r="DY48" s="56" t="e">
        <v>#REF!</v>
      </c>
      <c r="DZ48" s="363">
        <v>5019.0200000000004</v>
      </c>
      <c r="EA48" s="363">
        <v>3609.3199999999997</v>
      </c>
      <c r="EB48" s="362">
        <f t="shared" si="59"/>
        <v>1409.7000000000007</v>
      </c>
      <c r="EC48" s="365">
        <f t="shared" si="60"/>
        <v>0.71912843543161797</v>
      </c>
      <c r="ED48" s="54">
        <v>16027.18</v>
      </c>
      <c r="EE48" s="294">
        <v>11700.239999999998</v>
      </c>
      <c r="EF48" s="291">
        <f t="shared" si="61"/>
        <v>471047.6</v>
      </c>
      <c r="EG48" s="291">
        <f t="shared" si="62"/>
        <v>354292.64999999997</v>
      </c>
      <c r="EH48" s="61">
        <f t="shared" si="63"/>
        <v>116754.95000000001</v>
      </c>
      <c r="EI48" s="70">
        <f t="shared" si="70"/>
        <v>0.7521376820516652</v>
      </c>
      <c r="EJ48" s="80"/>
      <c r="EK48" s="298">
        <v>830</v>
      </c>
      <c r="EL48" s="300">
        <f t="shared" si="77"/>
        <v>205301.2</v>
      </c>
      <c r="EM48" s="65">
        <f t="shared" si="78"/>
        <v>78639.210000000036</v>
      </c>
      <c r="EN48" s="374" t="s">
        <v>666</v>
      </c>
      <c r="EO48" s="373">
        <v>27985.29</v>
      </c>
      <c r="EP48" s="74">
        <v>34636.86</v>
      </c>
      <c r="EQ48" s="75">
        <f t="shared" si="64"/>
        <v>6651.57</v>
      </c>
      <c r="ER48" s="76">
        <f t="shared" si="65"/>
        <v>0.23768093880749491</v>
      </c>
      <c r="ET48" s="74">
        <v>49600.92</v>
      </c>
      <c r="EU48" s="74">
        <v>70933.48</v>
      </c>
      <c r="EV48" s="75">
        <f t="shared" si="66"/>
        <v>21332.559999999998</v>
      </c>
      <c r="EW48" s="377">
        <f t="shared" si="67"/>
        <v>0.43008395812013162</v>
      </c>
      <c r="EX48" s="379">
        <f t="shared" si="68"/>
        <v>455020.42</v>
      </c>
      <c r="EY48" s="379">
        <f t="shared" si="69"/>
        <v>342592.41</v>
      </c>
      <c r="FB48" s="381"/>
      <c r="FC48" s="381"/>
    </row>
    <row r="49" spans="1:159" s="2" customFormat="1" ht="15.75" customHeight="1" x14ac:dyDescent="0.25">
      <c r="A49" s="1" t="s">
        <v>520</v>
      </c>
      <c r="B49" s="77">
        <v>9</v>
      </c>
      <c r="C49" s="78">
        <v>2</v>
      </c>
      <c r="D49" s="52" t="s">
        <v>244</v>
      </c>
      <c r="E49" s="219">
        <v>8344.5500000000011</v>
      </c>
      <c r="F49" s="53">
        <v>-75270.930000000022</v>
      </c>
      <c r="G49" s="343">
        <v>-46467.359999999993</v>
      </c>
      <c r="H49" s="54">
        <v>10535.120000000003</v>
      </c>
      <c r="I49" s="55">
        <v>1772.85</v>
      </c>
      <c r="J49" s="56">
        <f t="shared" si="2"/>
        <v>8762.2700000000023</v>
      </c>
      <c r="K49" s="57">
        <f t="shared" si="3"/>
        <v>0.16828000060749185</v>
      </c>
      <c r="L49" s="58">
        <v>4700</v>
      </c>
      <c r="M49" s="58">
        <v>1578.9</v>
      </c>
      <c r="N49" s="56">
        <f t="shared" si="4"/>
        <v>3121.1</v>
      </c>
      <c r="O49" s="59">
        <f t="shared" si="5"/>
        <v>0.33593617021276595</v>
      </c>
      <c r="P49" s="54">
        <v>9039.01</v>
      </c>
      <c r="Q49" s="54">
        <v>7851.2</v>
      </c>
      <c r="R49" s="56">
        <f t="shared" si="6"/>
        <v>1187.8100000000004</v>
      </c>
      <c r="S49" s="57">
        <f t="shared" si="7"/>
        <v>0.86859069743257278</v>
      </c>
      <c r="T49" s="54">
        <v>2059.94</v>
      </c>
      <c r="U49" s="54">
        <v>1825.6000000000004</v>
      </c>
      <c r="V49" s="56">
        <f t="shared" si="8"/>
        <v>234.33999999999969</v>
      </c>
      <c r="W49" s="57">
        <f t="shared" si="9"/>
        <v>0.88623940503121468</v>
      </c>
      <c r="X49" s="58">
        <v>463.41999999999996</v>
      </c>
      <c r="Y49" s="58">
        <v>640.42000000000007</v>
      </c>
      <c r="Z49" s="56">
        <f t="shared" si="10"/>
        <v>-177.00000000000011</v>
      </c>
      <c r="AA49" s="59">
        <f t="shared" si="11"/>
        <v>1.3819429459237844</v>
      </c>
      <c r="AB49" s="54">
        <v>4645.41</v>
      </c>
      <c r="AC49" s="54">
        <v>4527.3000000000011</v>
      </c>
      <c r="AD49" s="56">
        <f t="shared" si="12"/>
        <v>118.10999999999876</v>
      </c>
      <c r="AE49" s="57">
        <f t="shared" si="13"/>
        <v>0.97457490296873717</v>
      </c>
      <c r="AF49" s="58">
        <v>1470.7199999999998</v>
      </c>
      <c r="AG49" s="58">
        <v>0</v>
      </c>
      <c r="AH49" s="56">
        <f t="shared" si="14"/>
        <v>1470.7199999999998</v>
      </c>
      <c r="AI49" s="60">
        <f t="shared" si="15"/>
        <v>0</v>
      </c>
      <c r="AJ49" s="54">
        <v>16856.41</v>
      </c>
      <c r="AK49" s="54">
        <v>30980.409999999996</v>
      </c>
      <c r="AL49" s="56">
        <f t="shared" si="16"/>
        <v>-14123.999999999996</v>
      </c>
      <c r="AM49" s="57">
        <f t="shared" si="17"/>
        <v>1.8379008341633833</v>
      </c>
      <c r="AN49" s="58">
        <v>76745.16</v>
      </c>
      <c r="AO49" s="58">
        <v>70276.78</v>
      </c>
      <c r="AP49" s="61">
        <f t="shared" si="18"/>
        <v>6468.3800000000047</v>
      </c>
      <c r="AQ49" s="59">
        <f t="shared" si="19"/>
        <v>0.91571611812393117</v>
      </c>
      <c r="AR49" s="54">
        <v>0</v>
      </c>
      <c r="AS49" s="54">
        <v>0</v>
      </c>
      <c r="AT49" s="61">
        <f t="shared" si="20"/>
        <v>0</v>
      </c>
      <c r="AU49" s="62" t="e">
        <f t="shared" si="21"/>
        <v>#DIV/0!</v>
      </c>
      <c r="AV49" s="58">
        <v>4586.8100000000004</v>
      </c>
      <c r="AW49" s="58">
        <v>4077.58</v>
      </c>
      <c r="AX49" s="61">
        <f t="shared" si="22"/>
        <v>509.23000000000047</v>
      </c>
      <c r="AY49" s="59">
        <f t="shared" si="23"/>
        <v>0.88897948683289685</v>
      </c>
      <c r="AZ49" s="63">
        <v>0</v>
      </c>
      <c r="BA49" s="56">
        <v>0</v>
      </c>
      <c r="BB49" s="56">
        <f t="shared" si="24"/>
        <v>0</v>
      </c>
      <c r="BC49" s="64"/>
      <c r="BD49" s="54">
        <v>51956.130000000005</v>
      </c>
      <c r="BE49" s="58">
        <v>24547.14</v>
      </c>
      <c r="BF49" s="61">
        <f t="shared" si="25"/>
        <v>27408.990000000005</v>
      </c>
      <c r="BG49" s="57">
        <f t="shared" si="26"/>
        <v>0.47245897644801482</v>
      </c>
      <c r="BH49" s="54">
        <v>6481.2700000000013</v>
      </c>
      <c r="BI49" s="54">
        <v>7993.95</v>
      </c>
      <c r="BJ49" s="56">
        <f t="shared" si="27"/>
        <v>-1512.6799999999985</v>
      </c>
      <c r="BK49" s="57">
        <f t="shared" si="28"/>
        <v>1.2333925295505352</v>
      </c>
      <c r="BL49" s="58">
        <v>7445.1600000000008</v>
      </c>
      <c r="BM49" s="58">
        <v>0</v>
      </c>
      <c r="BN49" s="56">
        <f t="shared" si="29"/>
        <v>7445.1600000000008</v>
      </c>
      <c r="BO49" s="59">
        <f t="shared" si="30"/>
        <v>0</v>
      </c>
      <c r="BP49" s="54">
        <v>1659.6999999999998</v>
      </c>
      <c r="BQ49" s="54">
        <v>0</v>
      </c>
      <c r="BR49" s="56">
        <f t="shared" si="31"/>
        <v>1659.6999999999998</v>
      </c>
      <c r="BS49" s="57">
        <f t="shared" si="32"/>
        <v>0</v>
      </c>
      <c r="BT49" s="58">
        <v>2291.79</v>
      </c>
      <c r="BU49" s="58">
        <v>9005.24</v>
      </c>
      <c r="BV49" s="56">
        <f t="shared" si="33"/>
        <v>-6713.45</v>
      </c>
      <c r="BW49" s="59">
        <f t="shared" si="34"/>
        <v>3.9293478023728179</v>
      </c>
      <c r="BX49" s="54">
        <v>1105.1600000000001</v>
      </c>
      <c r="BY49" s="54">
        <v>0</v>
      </c>
      <c r="BZ49" s="56">
        <f t="shared" si="35"/>
        <v>1105.1600000000001</v>
      </c>
      <c r="CA49" s="57">
        <f t="shared" si="36"/>
        <v>0</v>
      </c>
      <c r="CB49" s="58">
        <v>1010.0100000000001</v>
      </c>
      <c r="CC49" s="58">
        <v>365</v>
      </c>
      <c r="CD49" s="56">
        <f t="shared" si="37"/>
        <v>645.0100000000001</v>
      </c>
      <c r="CE49" s="59">
        <f t="shared" si="38"/>
        <v>0.36138256056870721</v>
      </c>
      <c r="CF49" s="54">
        <v>268.08000000000004</v>
      </c>
      <c r="CG49" s="54">
        <v>0</v>
      </c>
      <c r="CH49" s="56">
        <f t="shared" si="39"/>
        <v>268.08000000000004</v>
      </c>
      <c r="CI49" s="57">
        <f t="shared" si="40"/>
        <v>0</v>
      </c>
      <c r="CJ49" s="58">
        <v>0</v>
      </c>
      <c r="CK49" s="55">
        <v>0</v>
      </c>
      <c r="CL49" s="55">
        <v>0</v>
      </c>
      <c r="CM49" s="65"/>
      <c r="CN49" s="66">
        <v>46625.319999999992</v>
      </c>
      <c r="CO49" s="67">
        <v>56958.14</v>
      </c>
      <c r="CP49" s="61">
        <f t="shared" si="41"/>
        <v>-10332.820000000007</v>
      </c>
      <c r="CQ49" s="68">
        <f t="shared" si="42"/>
        <v>1.2216139213628991</v>
      </c>
      <c r="CR49" s="58">
        <v>26037.040000000005</v>
      </c>
      <c r="CS49" s="58">
        <v>27482.53</v>
      </c>
      <c r="CT49" s="61">
        <f t="shared" si="43"/>
        <v>-1445.4899999999943</v>
      </c>
      <c r="CU49" s="353">
        <f t="shared" si="44"/>
        <v>1.0555166793153137</v>
      </c>
      <c r="CV49" s="359">
        <v>13485.099999999999</v>
      </c>
      <c r="CW49" s="61">
        <v>15052.800000000001</v>
      </c>
      <c r="CX49" s="61">
        <f t="shared" si="75"/>
        <v>-1567.7000000000025</v>
      </c>
      <c r="CY49" s="68">
        <f t="shared" si="79"/>
        <v>1.1162542361569439</v>
      </c>
      <c r="CZ49" s="291">
        <v>1116.02</v>
      </c>
      <c r="DA49" s="61">
        <v>1215.77</v>
      </c>
      <c r="DB49" s="61">
        <f t="shared" si="47"/>
        <v>-99.75</v>
      </c>
      <c r="DC49" s="69">
        <f t="shared" si="48"/>
        <v>1.0893801186358667</v>
      </c>
      <c r="DD49" s="55">
        <v>10817.32</v>
      </c>
      <c r="DE49" s="55">
        <v>16514.260000000002</v>
      </c>
      <c r="DF49" s="61">
        <f t="shared" si="49"/>
        <v>-5696.9400000000023</v>
      </c>
      <c r="DG49" s="70">
        <f t="shared" si="50"/>
        <v>1.5266498541228328</v>
      </c>
      <c r="DH49" s="55">
        <v>1238.08</v>
      </c>
      <c r="DI49" s="55">
        <v>1097.02</v>
      </c>
      <c r="DJ49" s="61">
        <f t="shared" si="51"/>
        <v>141.05999999999995</v>
      </c>
      <c r="DK49" s="70">
        <f t="shared" si="52"/>
        <v>0.88606552080640999</v>
      </c>
      <c r="DL49" s="55">
        <v>186.82000000000002</v>
      </c>
      <c r="DM49" s="55">
        <v>0</v>
      </c>
      <c r="DN49" s="61">
        <f t="shared" si="53"/>
        <v>186.82000000000002</v>
      </c>
      <c r="DO49" s="70">
        <f t="shared" si="54"/>
        <v>0</v>
      </c>
      <c r="DP49" s="71">
        <v>14167.249999999998</v>
      </c>
      <c r="DQ49" s="71">
        <v>8938.34</v>
      </c>
      <c r="DR49" s="61">
        <f t="shared" si="55"/>
        <v>5228.909999999998</v>
      </c>
      <c r="DS49" s="69">
        <f t="shared" si="56"/>
        <v>0.63091566817836919</v>
      </c>
      <c r="DT49" s="80">
        <v>365.41000000000076</v>
      </c>
      <c r="DU49" s="55">
        <v>16262.460000000003</v>
      </c>
      <c r="DV49" s="55">
        <v>10917.820000000002</v>
      </c>
      <c r="DW49" s="61">
        <f t="shared" si="57"/>
        <v>5344.6400000000012</v>
      </c>
      <c r="DX49" s="72">
        <f t="shared" si="58"/>
        <v>0.67135107480664058</v>
      </c>
      <c r="DY49" s="56" t="e">
        <v>#REF!</v>
      </c>
      <c r="DZ49" s="363">
        <v>4261.95</v>
      </c>
      <c r="EA49" s="363">
        <v>3033.25</v>
      </c>
      <c r="EB49" s="362">
        <f t="shared" si="59"/>
        <v>1228.6999999999998</v>
      </c>
      <c r="EC49" s="365">
        <f t="shared" si="60"/>
        <v>0.71170473609497997</v>
      </c>
      <c r="ED49" s="54">
        <v>11969.44</v>
      </c>
      <c r="EE49" s="294">
        <v>9912.93</v>
      </c>
      <c r="EF49" s="291">
        <f t="shared" si="61"/>
        <v>349486.10000000003</v>
      </c>
      <c r="EG49" s="291">
        <f t="shared" si="62"/>
        <v>316565.23000000004</v>
      </c>
      <c r="EH49" s="61">
        <f t="shared" si="63"/>
        <v>32920.869999999995</v>
      </c>
      <c r="EI49" s="70">
        <f t="shared" si="70"/>
        <v>0.90580206194180546</v>
      </c>
      <c r="EJ49" s="80"/>
      <c r="EK49" s="298">
        <v>2158</v>
      </c>
      <c r="EL49" s="300">
        <f t="shared" si="77"/>
        <v>-40192.06</v>
      </c>
      <c r="EM49" s="65">
        <f t="shared" si="78"/>
        <v>-16161.389999999987</v>
      </c>
      <c r="EN49" s="374" t="s">
        <v>666</v>
      </c>
      <c r="EO49" s="373">
        <v>20442.48</v>
      </c>
      <c r="EP49" s="74">
        <v>62597.93</v>
      </c>
      <c r="EQ49" s="75">
        <f t="shared" si="64"/>
        <v>42155.45</v>
      </c>
      <c r="ER49" s="76">
        <f t="shared" si="65"/>
        <v>2.0621495043654194</v>
      </c>
      <c r="ET49" s="74">
        <v>37482.870000000003</v>
      </c>
      <c r="EU49" s="74">
        <v>143613.6</v>
      </c>
      <c r="EV49" s="75">
        <f t="shared" si="66"/>
        <v>106130.73000000001</v>
      </c>
      <c r="EW49" s="377">
        <f t="shared" si="67"/>
        <v>2.8314462046262734</v>
      </c>
      <c r="EX49" s="379">
        <f t="shared" si="68"/>
        <v>337516.66000000003</v>
      </c>
      <c r="EY49" s="379">
        <f t="shared" si="69"/>
        <v>306652.30000000005</v>
      </c>
      <c r="FB49" s="381"/>
      <c r="FC49" s="381"/>
    </row>
    <row r="50" spans="1:159" s="2" customFormat="1" ht="15.75" customHeight="1" x14ac:dyDescent="0.25">
      <c r="A50" s="1" t="s">
        <v>521</v>
      </c>
      <c r="B50" s="77">
        <v>9</v>
      </c>
      <c r="C50" s="78">
        <v>2</v>
      </c>
      <c r="D50" s="52" t="s">
        <v>245</v>
      </c>
      <c r="E50" s="219">
        <v>4944</v>
      </c>
      <c r="F50" s="53">
        <v>104747.36000000002</v>
      </c>
      <c r="G50" s="343">
        <v>43127.770000000019</v>
      </c>
      <c r="H50" s="54">
        <v>6625.3499999999985</v>
      </c>
      <c r="I50" s="55">
        <v>1879.4699999999998</v>
      </c>
      <c r="J50" s="56">
        <f t="shared" si="2"/>
        <v>4745.8799999999992</v>
      </c>
      <c r="K50" s="57">
        <f t="shared" si="3"/>
        <v>0.28367859811179791</v>
      </c>
      <c r="L50" s="58">
        <v>4084.8199999999997</v>
      </c>
      <c r="M50" s="58">
        <v>1501.06</v>
      </c>
      <c r="N50" s="56">
        <f t="shared" si="4"/>
        <v>2583.7599999999998</v>
      </c>
      <c r="O50" s="59">
        <f t="shared" si="5"/>
        <v>0.36747274053691475</v>
      </c>
      <c r="P50" s="54">
        <v>9152.6799999999985</v>
      </c>
      <c r="Q50" s="54">
        <v>7948.68</v>
      </c>
      <c r="R50" s="56">
        <f t="shared" si="6"/>
        <v>1203.9999999999982</v>
      </c>
      <c r="S50" s="57">
        <f t="shared" si="7"/>
        <v>0.86845382991648368</v>
      </c>
      <c r="T50" s="54">
        <v>2093.0099999999998</v>
      </c>
      <c r="U50" s="54">
        <v>1850.9599999999998</v>
      </c>
      <c r="V50" s="56">
        <f t="shared" si="8"/>
        <v>242.04999999999995</v>
      </c>
      <c r="W50" s="57">
        <f t="shared" si="9"/>
        <v>0.8843531564588798</v>
      </c>
      <c r="X50" s="58">
        <v>1106.01</v>
      </c>
      <c r="Y50" s="58">
        <v>11763.62</v>
      </c>
      <c r="Z50" s="56">
        <f t="shared" si="10"/>
        <v>-10657.61</v>
      </c>
      <c r="AA50" s="59">
        <f t="shared" si="11"/>
        <v>10.636088281299447</v>
      </c>
      <c r="AB50" s="54">
        <v>7515.8399999999983</v>
      </c>
      <c r="AC50" s="54">
        <v>7454.08</v>
      </c>
      <c r="AD50" s="56">
        <f t="shared" si="12"/>
        <v>61.759999999998399</v>
      </c>
      <c r="AE50" s="57">
        <f t="shared" si="13"/>
        <v>0.99178268829565308</v>
      </c>
      <c r="AF50" s="58">
        <v>1555.6899999999998</v>
      </c>
      <c r="AG50" s="58">
        <v>0</v>
      </c>
      <c r="AH50" s="56">
        <f t="shared" si="14"/>
        <v>1555.6899999999998</v>
      </c>
      <c r="AI50" s="60">
        <f t="shared" si="15"/>
        <v>0</v>
      </c>
      <c r="AJ50" s="54">
        <v>17830.819999999996</v>
      </c>
      <c r="AK50" s="54">
        <v>12368.140000000001</v>
      </c>
      <c r="AL50" s="56">
        <f t="shared" si="16"/>
        <v>5462.6799999999948</v>
      </c>
      <c r="AM50" s="57">
        <f t="shared" si="17"/>
        <v>0.69363831837234657</v>
      </c>
      <c r="AN50" s="58">
        <v>65042.250000000007</v>
      </c>
      <c r="AO50" s="58">
        <v>58519.07</v>
      </c>
      <c r="AP50" s="61">
        <f t="shared" si="18"/>
        <v>6523.1800000000076</v>
      </c>
      <c r="AQ50" s="59">
        <f t="shared" si="19"/>
        <v>0.89970857404225701</v>
      </c>
      <c r="AR50" s="54">
        <v>0</v>
      </c>
      <c r="AS50" s="54">
        <v>0</v>
      </c>
      <c r="AT50" s="61">
        <f t="shared" si="20"/>
        <v>0</v>
      </c>
      <c r="AU50" s="62"/>
      <c r="AV50" s="58">
        <v>4589.0200000000004</v>
      </c>
      <c r="AW50" s="58">
        <v>6080</v>
      </c>
      <c r="AX50" s="61">
        <f t="shared" si="22"/>
        <v>-1490.9799999999996</v>
      </c>
      <c r="AY50" s="59">
        <f t="shared" si="23"/>
        <v>1.3249016129805491</v>
      </c>
      <c r="AZ50" s="63">
        <v>0</v>
      </c>
      <c r="BA50" s="56">
        <v>0</v>
      </c>
      <c r="BB50" s="56">
        <f t="shared" si="24"/>
        <v>0</v>
      </c>
      <c r="BC50" s="64"/>
      <c r="BD50" s="54">
        <v>92856.070000000022</v>
      </c>
      <c r="BE50" s="58">
        <v>562.51</v>
      </c>
      <c r="BF50" s="61">
        <f t="shared" si="25"/>
        <v>92293.560000000027</v>
      </c>
      <c r="BG50" s="57">
        <f t="shared" si="26"/>
        <v>6.0578699916979022E-3</v>
      </c>
      <c r="BH50" s="54">
        <v>4237.6000000000013</v>
      </c>
      <c r="BI50" s="54">
        <v>1033.1199999999999</v>
      </c>
      <c r="BJ50" s="56">
        <f t="shared" si="27"/>
        <v>3204.4800000000014</v>
      </c>
      <c r="BK50" s="57">
        <f t="shared" si="28"/>
        <v>0.24379837643949395</v>
      </c>
      <c r="BL50" s="58">
        <v>6490.62</v>
      </c>
      <c r="BM50" s="58">
        <v>0</v>
      </c>
      <c r="BN50" s="56">
        <f t="shared" si="29"/>
        <v>6490.62</v>
      </c>
      <c r="BO50" s="59">
        <f t="shared" si="30"/>
        <v>0</v>
      </c>
      <c r="BP50" s="54">
        <v>2085.67</v>
      </c>
      <c r="BQ50" s="54">
        <v>2650.04</v>
      </c>
      <c r="BR50" s="56">
        <f t="shared" si="31"/>
        <v>-564.36999999999989</v>
      </c>
      <c r="BS50" s="57">
        <f t="shared" si="32"/>
        <v>1.2705941016555831</v>
      </c>
      <c r="BT50" s="58">
        <v>2639.5399999999995</v>
      </c>
      <c r="BU50" s="58">
        <v>0</v>
      </c>
      <c r="BV50" s="56">
        <f t="shared" si="33"/>
        <v>2639.5399999999995</v>
      </c>
      <c r="BW50" s="59">
        <f t="shared" si="34"/>
        <v>0</v>
      </c>
      <c r="BX50" s="54">
        <v>2643.07</v>
      </c>
      <c r="BY50" s="54">
        <v>0</v>
      </c>
      <c r="BZ50" s="56">
        <f t="shared" si="35"/>
        <v>2643.07</v>
      </c>
      <c r="CA50" s="57">
        <f t="shared" si="36"/>
        <v>0</v>
      </c>
      <c r="CB50" s="58">
        <v>3038.4700000000003</v>
      </c>
      <c r="CC50" s="58">
        <v>9961.7200000000012</v>
      </c>
      <c r="CD50" s="56">
        <f t="shared" si="37"/>
        <v>-6923.2500000000009</v>
      </c>
      <c r="CE50" s="59">
        <f t="shared" si="38"/>
        <v>3.2785316294055891</v>
      </c>
      <c r="CF50" s="54">
        <v>348.8</v>
      </c>
      <c r="CG50" s="54">
        <v>0</v>
      </c>
      <c r="CH50" s="56">
        <f t="shared" si="39"/>
        <v>348.8</v>
      </c>
      <c r="CI50" s="57">
        <f t="shared" si="40"/>
        <v>0</v>
      </c>
      <c r="CJ50" s="58">
        <v>0</v>
      </c>
      <c r="CK50" s="55">
        <v>0</v>
      </c>
      <c r="CL50" s="55">
        <v>0</v>
      </c>
      <c r="CM50" s="65"/>
      <c r="CN50" s="66">
        <v>50525.43</v>
      </c>
      <c r="CO50" s="67">
        <v>56821.609999999993</v>
      </c>
      <c r="CP50" s="61">
        <f t="shared" si="41"/>
        <v>-6296.179999999993</v>
      </c>
      <c r="CQ50" s="68">
        <f t="shared" si="42"/>
        <v>1.1246140804739315</v>
      </c>
      <c r="CR50" s="58">
        <v>32327.439999999999</v>
      </c>
      <c r="CS50" s="58">
        <v>38394.550000000003</v>
      </c>
      <c r="CT50" s="61">
        <f t="shared" si="43"/>
        <v>-6067.1100000000042</v>
      </c>
      <c r="CU50" s="353">
        <f t="shared" si="44"/>
        <v>1.1876767847995389</v>
      </c>
      <c r="CV50" s="359">
        <v>16798.28</v>
      </c>
      <c r="CW50" s="61">
        <v>19201.91</v>
      </c>
      <c r="CX50" s="61">
        <f t="shared" si="75"/>
        <v>-2403.630000000001</v>
      </c>
      <c r="CY50" s="68">
        <f t="shared" si="79"/>
        <v>1.1430878637574799</v>
      </c>
      <c r="CZ50" s="291">
        <v>1220.0899999999999</v>
      </c>
      <c r="DA50" s="61">
        <v>350.09999999999997</v>
      </c>
      <c r="DB50" s="61">
        <f t="shared" si="47"/>
        <v>869.99</v>
      </c>
      <c r="DC50" s="69">
        <f t="shared" si="48"/>
        <v>0.28694604496389609</v>
      </c>
      <c r="DD50" s="55">
        <v>12712.980000000001</v>
      </c>
      <c r="DE50" s="55">
        <v>17333.810000000001</v>
      </c>
      <c r="DF50" s="61">
        <f t="shared" si="49"/>
        <v>-4620.83</v>
      </c>
      <c r="DG50" s="70">
        <f t="shared" si="50"/>
        <v>1.3634733949081961</v>
      </c>
      <c r="DH50" s="55">
        <v>1429.4400000000003</v>
      </c>
      <c r="DI50" s="55">
        <v>1269.3299999999997</v>
      </c>
      <c r="DJ50" s="61">
        <f t="shared" si="51"/>
        <v>160.11000000000058</v>
      </c>
      <c r="DK50" s="70">
        <f t="shared" si="52"/>
        <v>0.8879911014103421</v>
      </c>
      <c r="DL50" s="55">
        <v>213.55999999999997</v>
      </c>
      <c r="DM50" s="55">
        <v>0</v>
      </c>
      <c r="DN50" s="61">
        <f t="shared" si="53"/>
        <v>213.55999999999997</v>
      </c>
      <c r="DO50" s="70">
        <f t="shared" si="54"/>
        <v>0</v>
      </c>
      <c r="DP50" s="71">
        <v>12575.36</v>
      </c>
      <c r="DQ50" s="71">
        <v>11051.939999999999</v>
      </c>
      <c r="DR50" s="61">
        <f t="shared" si="55"/>
        <v>1523.4200000000019</v>
      </c>
      <c r="DS50" s="69">
        <f t="shared" si="56"/>
        <v>0.8788567484350347</v>
      </c>
      <c r="DT50" s="80">
        <v>730.65000000000146</v>
      </c>
      <c r="DU50" s="55">
        <v>14028.45</v>
      </c>
      <c r="DV50" s="55">
        <v>13486.79</v>
      </c>
      <c r="DW50" s="61">
        <f t="shared" si="57"/>
        <v>541.65999999999985</v>
      </c>
      <c r="DX50" s="72">
        <f t="shared" si="58"/>
        <v>0.96138846415676715</v>
      </c>
      <c r="DY50" s="56" t="e">
        <v>#REF!</v>
      </c>
      <c r="DZ50" s="363">
        <v>4366.59</v>
      </c>
      <c r="EA50" s="363">
        <v>3115.79</v>
      </c>
      <c r="EB50" s="362">
        <f t="shared" si="59"/>
        <v>1250.8000000000002</v>
      </c>
      <c r="EC50" s="365">
        <f t="shared" si="60"/>
        <v>0.71355222267261176</v>
      </c>
      <c r="ED50" s="54">
        <v>13297.069999999998</v>
      </c>
      <c r="EE50" s="294">
        <v>9506.4999999999982</v>
      </c>
      <c r="EF50" s="291">
        <f t="shared" si="61"/>
        <v>393430.01999999996</v>
      </c>
      <c r="EG50" s="291">
        <f t="shared" si="62"/>
        <v>294104.79999999993</v>
      </c>
      <c r="EH50" s="61">
        <f t="shared" si="63"/>
        <v>99325.22000000003</v>
      </c>
      <c r="EI50" s="70">
        <f t="shared" si="70"/>
        <v>0.7475403122517188</v>
      </c>
      <c r="EJ50" s="80"/>
      <c r="EK50" s="298">
        <v>1430</v>
      </c>
      <c r="EL50" s="300">
        <f t="shared" si="77"/>
        <v>205502.58000000007</v>
      </c>
      <c r="EM50" s="65">
        <f t="shared" si="78"/>
        <v>143260.22000000003</v>
      </c>
      <c r="EN50" s="374" t="s">
        <v>666</v>
      </c>
      <c r="EO50" s="373">
        <v>23259.11</v>
      </c>
      <c r="EP50" s="74">
        <v>46369.24</v>
      </c>
      <c r="EQ50" s="75">
        <f t="shared" si="64"/>
        <v>23110.129999999997</v>
      </c>
      <c r="ER50" s="76">
        <f t="shared" si="65"/>
        <v>0.9935947678135576</v>
      </c>
      <c r="ET50" s="74">
        <v>40844.47</v>
      </c>
      <c r="EU50" s="74">
        <v>69492.92</v>
      </c>
      <c r="EV50" s="75">
        <f t="shared" si="66"/>
        <v>28648.449999999997</v>
      </c>
      <c r="EW50" s="377">
        <f t="shared" si="67"/>
        <v>0.70140339683682995</v>
      </c>
      <c r="EX50" s="379">
        <f t="shared" si="68"/>
        <v>380132.94999999995</v>
      </c>
      <c r="EY50" s="379">
        <f t="shared" si="69"/>
        <v>284598.29999999993</v>
      </c>
      <c r="FB50" s="381"/>
      <c r="FC50" s="381"/>
    </row>
    <row r="51" spans="1:159" s="2" customFormat="1" ht="15.75" customHeight="1" x14ac:dyDescent="0.25">
      <c r="A51" s="1" t="s">
        <v>522</v>
      </c>
      <c r="B51" s="77">
        <v>9</v>
      </c>
      <c r="C51" s="78">
        <v>2</v>
      </c>
      <c r="D51" s="52" t="s">
        <v>246</v>
      </c>
      <c r="E51" s="219">
        <v>3774.8000000000006</v>
      </c>
      <c r="F51" s="53">
        <v>-53169.130000000026</v>
      </c>
      <c r="G51" s="343">
        <v>-50968.79999999993</v>
      </c>
      <c r="H51" s="54">
        <v>7752.7900000000009</v>
      </c>
      <c r="I51" s="55">
        <v>1892.8200000000002</v>
      </c>
      <c r="J51" s="56">
        <f t="shared" si="2"/>
        <v>5859.9700000000012</v>
      </c>
      <c r="K51" s="57">
        <f t="shared" si="3"/>
        <v>0.24414694580918611</v>
      </c>
      <c r="L51" s="58">
        <v>4702.6499999999996</v>
      </c>
      <c r="M51" s="58">
        <v>2051.64</v>
      </c>
      <c r="N51" s="56">
        <f t="shared" si="4"/>
        <v>2651.0099999999998</v>
      </c>
      <c r="O51" s="59">
        <f t="shared" si="5"/>
        <v>0.4362731651302989</v>
      </c>
      <c r="P51" s="54">
        <v>10456.75</v>
      </c>
      <c r="Q51" s="54">
        <v>9083.369999999999</v>
      </c>
      <c r="R51" s="56">
        <f t="shared" si="6"/>
        <v>1373.380000000001</v>
      </c>
      <c r="S51" s="57">
        <f t="shared" si="7"/>
        <v>0.86866091280751656</v>
      </c>
      <c r="T51" s="54">
        <v>2642.77</v>
      </c>
      <c r="U51" s="54">
        <v>2338.34</v>
      </c>
      <c r="V51" s="56">
        <f t="shared" si="8"/>
        <v>304.42999999999984</v>
      </c>
      <c r="W51" s="57">
        <f t="shared" si="9"/>
        <v>0.88480647199718487</v>
      </c>
      <c r="X51" s="58">
        <v>1326.4299999999998</v>
      </c>
      <c r="Y51" s="58">
        <v>11764.099999999999</v>
      </c>
      <c r="Z51" s="56">
        <f t="shared" si="10"/>
        <v>-10437.669999999998</v>
      </c>
      <c r="AA51" s="59">
        <f t="shared" si="11"/>
        <v>8.8689942175614238</v>
      </c>
      <c r="AB51" s="54">
        <v>7512.39</v>
      </c>
      <c r="AC51" s="54">
        <v>7497.04</v>
      </c>
      <c r="AD51" s="56">
        <f t="shared" si="12"/>
        <v>15.350000000000364</v>
      </c>
      <c r="AE51" s="57">
        <f t="shared" si="13"/>
        <v>0.99795670885031262</v>
      </c>
      <c r="AF51" s="58">
        <v>1749.6999999999998</v>
      </c>
      <c r="AG51" s="58">
        <v>0</v>
      </c>
      <c r="AH51" s="56">
        <f t="shared" si="14"/>
        <v>1749.6999999999998</v>
      </c>
      <c r="AI51" s="60">
        <f t="shared" si="15"/>
        <v>0</v>
      </c>
      <c r="AJ51" s="54">
        <v>20056.680000000004</v>
      </c>
      <c r="AK51" s="54">
        <v>10088.02</v>
      </c>
      <c r="AL51" s="56">
        <f t="shared" si="16"/>
        <v>9968.6600000000035</v>
      </c>
      <c r="AM51" s="57">
        <f t="shared" si="17"/>
        <v>0.50297556724243486</v>
      </c>
      <c r="AN51" s="58">
        <v>64296.56</v>
      </c>
      <c r="AO51" s="58">
        <v>58519.07</v>
      </c>
      <c r="AP51" s="61">
        <f t="shared" si="18"/>
        <v>5777.489999999998</v>
      </c>
      <c r="AQ51" s="59">
        <f t="shared" si="19"/>
        <v>0.91014309319192199</v>
      </c>
      <c r="AR51" s="54">
        <v>0</v>
      </c>
      <c r="AS51" s="54">
        <v>0</v>
      </c>
      <c r="AT51" s="61">
        <f t="shared" si="20"/>
        <v>0</v>
      </c>
      <c r="AU51" s="62"/>
      <c r="AV51" s="58">
        <v>4584.8</v>
      </c>
      <c r="AW51" s="58">
        <v>6080</v>
      </c>
      <c r="AX51" s="61">
        <f t="shared" si="22"/>
        <v>-1495.1999999999998</v>
      </c>
      <c r="AY51" s="59">
        <f t="shared" si="23"/>
        <v>1.3261210957948002</v>
      </c>
      <c r="AZ51" s="63">
        <v>0</v>
      </c>
      <c r="BA51" s="56">
        <v>0</v>
      </c>
      <c r="BB51" s="56">
        <f t="shared" si="24"/>
        <v>0</v>
      </c>
      <c r="BC51" s="64"/>
      <c r="BD51" s="54">
        <v>101916.76000000002</v>
      </c>
      <c r="BE51" s="58">
        <v>241962.41</v>
      </c>
      <c r="BF51" s="61">
        <f t="shared" si="25"/>
        <v>-140045.64999999997</v>
      </c>
      <c r="BG51" s="57">
        <f t="shared" si="26"/>
        <v>2.3741179566540374</v>
      </c>
      <c r="BH51" s="54">
        <v>4872.0599999999995</v>
      </c>
      <c r="BI51" s="54">
        <v>746.38</v>
      </c>
      <c r="BJ51" s="56">
        <f t="shared" si="27"/>
        <v>4125.6799999999994</v>
      </c>
      <c r="BK51" s="57">
        <f t="shared" si="28"/>
        <v>0.15319597870305376</v>
      </c>
      <c r="BL51" s="58">
        <v>7446.1500000000005</v>
      </c>
      <c r="BM51" s="58">
        <v>14219.67</v>
      </c>
      <c r="BN51" s="56">
        <f t="shared" si="29"/>
        <v>-6773.5199999999995</v>
      </c>
      <c r="BO51" s="59">
        <f t="shared" si="30"/>
        <v>1.9096674120182913</v>
      </c>
      <c r="BP51" s="54">
        <v>1962.49</v>
      </c>
      <c r="BQ51" s="54">
        <v>0</v>
      </c>
      <c r="BR51" s="56">
        <f t="shared" si="31"/>
        <v>1962.49</v>
      </c>
      <c r="BS51" s="57">
        <f t="shared" si="32"/>
        <v>0</v>
      </c>
      <c r="BT51" s="58">
        <v>5304.8099999999986</v>
      </c>
      <c r="BU51" s="58">
        <v>0</v>
      </c>
      <c r="BV51" s="56">
        <f t="shared" si="33"/>
        <v>5304.8099999999986</v>
      </c>
      <c r="BW51" s="59">
        <f t="shared" si="34"/>
        <v>0</v>
      </c>
      <c r="BX51" s="54">
        <v>3166.08</v>
      </c>
      <c r="BY51" s="54">
        <v>0</v>
      </c>
      <c r="BZ51" s="56">
        <f t="shared" si="35"/>
        <v>3166.08</v>
      </c>
      <c r="CA51" s="57">
        <f t="shared" si="36"/>
        <v>0</v>
      </c>
      <c r="CB51" s="58">
        <v>3035.8100000000004</v>
      </c>
      <c r="CC51" s="58">
        <v>11276.91</v>
      </c>
      <c r="CD51" s="56">
        <f t="shared" si="37"/>
        <v>-8241.0999999999985</v>
      </c>
      <c r="CE51" s="59">
        <f t="shared" si="38"/>
        <v>3.7146297034399383</v>
      </c>
      <c r="CF51" s="54">
        <v>349.43000000000006</v>
      </c>
      <c r="CG51" s="54">
        <v>0</v>
      </c>
      <c r="CH51" s="56">
        <f t="shared" si="39"/>
        <v>349.43000000000006</v>
      </c>
      <c r="CI51" s="57">
        <f t="shared" si="40"/>
        <v>0</v>
      </c>
      <c r="CJ51" s="58">
        <v>0</v>
      </c>
      <c r="CK51" s="55">
        <v>0</v>
      </c>
      <c r="CL51" s="55">
        <v>0</v>
      </c>
      <c r="CM51" s="65"/>
      <c r="CN51" s="66">
        <v>65415.38</v>
      </c>
      <c r="CO51" s="67">
        <v>72517.77</v>
      </c>
      <c r="CP51" s="61">
        <f t="shared" si="41"/>
        <v>-7102.3900000000067</v>
      </c>
      <c r="CQ51" s="68">
        <f t="shared" si="42"/>
        <v>1.1085737023923121</v>
      </c>
      <c r="CR51" s="58">
        <v>31931.69</v>
      </c>
      <c r="CS51" s="58">
        <v>33816.79</v>
      </c>
      <c r="CT51" s="61">
        <f t="shared" si="43"/>
        <v>-1885.1000000000022</v>
      </c>
      <c r="CU51" s="353">
        <f t="shared" si="44"/>
        <v>1.0590353971242989</v>
      </c>
      <c r="CV51" s="359">
        <v>16473.02</v>
      </c>
      <c r="CW51" s="61">
        <v>18783.38</v>
      </c>
      <c r="CX51" s="61">
        <f t="shared" si="75"/>
        <v>-2310.3600000000006</v>
      </c>
      <c r="CY51" s="68">
        <f t="shared" si="79"/>
        <v>1.1402511500623445</v>
      </c>
      <c r="CZ51" s="291">
        <v>1315.64</v>
      </c>
      <c r="DA51" s="61">
        <v>335.47999999999996</v>
      </c>
      <c r="DB51" s="61">
        <f t="shared" si="47"/>
        <v>980.16000000000008</v>
      </c>
      <c r="DC51" s="69">
        <f t="shared" si="48"/>
        <v>0.25499376729196432</v>
      </c>
      <c r="DD51" s="55">
        <v>14911.839999999998</v>
      </c>
      <c r="DE51" s="55">
        <v>21890.799999999999</v>
      </c>
      <c r="DF51" s="61">
        <f t="shared" si="49"/>
        <v>-6978.9600000000009</v>
      </c>
      <c r="DG51" s="70">
        <f t="shared" si="50"/>
        <v>1.4680146782690802</v>
      </c>
      <c r="DH51" s="55">
        <v>1579.1400000000003</v>
      </c>
      <c r="DI51" s="55">
        <v>1400.3500000000001</v>
      </c>
      <c r="DJ51" s="61">
        <f t="shared" si="51"/>
        <v>178.79000000000019</v>
      </c>
      <c r="DK51" s="70">
        <f t="shared" si="52"/>
        <v>0.88678014615550227</v>
      </c>
      <c r="DL51" s="55">
        <v>238.48000000000002</v>
      </c>
      <c r="DM51" s="55">
        <v>0</v>
      </c>
      <c r="DN51" s="61">
        <f t="shared" si="53"/>
        <v>238.48000000000002</v>
      </c>
      <c r="DO51" s="70">
        <f t="shared" si="54"/>
        <v>0</v>
      </c>
      <c r="DP51" s="71">
        <v>20399.18</v>
      </c>
      <c r="DQ51" s="71">
        <v>12117.720000000001</v>
      </c>
      <c r="DR51" s="61">
        <f t="shared" si="55"/>
        <v>8281.4599999999991</v>
      </c>
      <c r="DS51" s="69">
        <f t="shared" si="56"/>
        <v>0.5940297600197656</v>
      </c>
      <c r="DT51" s="80">
        <v>2129.8300000000017</v>
      </c>
      <c r="DU51" s="55">
        <v>20922.5</v>
      </c>
      <c r="DV51" s="55">
        <v>14799.32</v>
      </c>
      <c r="DW51" s="61">
        <f t="shared" si="57"/>
        <v>6123.18</v>
      </c>
      <c r="DX51" s="72">
        <f t="shared" si="58"/>
        <v>0.70733994503524911</v>
      </c>
      <c r="DY51" s="56" t="e">
        <v>#REF!</v>
      </c>
      <c r="DZ51" s="363">
        <v>4602.7000000000007</v>
      </c>
      <c r="EA51" s="363">
        <v>3304.76</v>
      </c>
      <c r="EB51" s="362">
        <f t="shared" si="59"/>
        <v>1297.9400000000005</v>
      </c>
      <c r="EC51" s="365">
        <f t="shared" si="60"/>
        <v>0.71800464944489095</v>
      </c>
      <c r="ED51" s="54">
        <v>15096.57</v>
      </c>
      <c r="EE51" s="294">
        <v>22139.739999999998</v>
      </c>
      <c r="EF51" s="291">
        <f t="shared" si="61"/>
        <v>446021.25000000012</v>
      </c>
      <c r="EG51" s="291">
        <f t="shared" si="62"/>
        <v>578625.87999999989</v>
      </c>
      <c r="EH51" s="61">
        <f t="shared" si="63"/>
        <v>-132604.62999999977</v>
      </c>
      <c r="EI51" s="70">
        <f t="shared" si="70"/>
        <v>1.2973056328594204</v>
      </c>
      <c r="EJ51" s="80"/>
      <c r="EK51" s="298">
        <v>1430</v>
      </c>
      <c r="EL51" s="300">
        <f t="shared" si="77"/>
        <v>-184343.75999999978</v>
      </c>
      <c r="EM51" s="65">
        <f t="shared" si="78"/>
        <v>-191120.57999999996</v>
      </c>
      <c r="EN51" s="374" t="s">
        <v>666</v>
      </c>
      <c r="EO51" s="373">
        <v>26729.3</v>
      </c>
      <c r="EP51" s="74">
        <v>52339.09</v>
      </c>
      <c r="EQ51" s="75">
        <f t="shared" si="64"/>
        <v>25609.789999999997</v>
      </c>
      <c r="ER51" s="76">
        <f t="shared" si="65"/>
        <v>0.95811674828745974</v>
      </c>
      <c r="ET51" s="74">
        <v>46317.72</v>
      </c>
      <c r="EU51" s="74">
        <v>63932.23</v>
      </c>
      <c r="EV51" s="75">
        <f t="shared" si="66"/>
        <v>17614.510000000002</v>
      </c>
      <c r="EW51" s="377">
        <f t="shared" si="67"/>
        <v>0.3802974326024684</v>
      </c>
      <c r="EX51" s="379">
        <f t="shared" si="68"/>
        <v>430924.68000000011</v>
      </c>
      <c r="EY51" s="379">
        <f t="shared" si="69"/>
        <v>556486.1399999999</v>
      </c>
      <c r="FB51" s="381"/>
      <c r="FC51" s="381"/>
    </row>
    <row r="52" spans="1:159" s="2" customFormat="1" ht="15.75" customHeight="1" x14ac:dyDescent="0.25">
      <c r="A52" s="1" t="s">
        <v>523</v>
      </c>
      <c r="B52" s="77">
        <v>9</v>
      </c>
      <c r="C52" s="78">
        <v>2</v>
      </c>
      <c r="D52" s="52" t="s">
        <v>247</v>
      </c>
      <c r="E52" s="219">
        <v>3993</v>
      </c>
      <c r="F52" s="53">
        <v>364314.52</v>
      </c>
      <c r="G52" s="343">
        <v>218265.57</v>
      </c>
      <c r="H52" s="54">
        <v>16965.460000000003</v>
      </c>
      <c r="I52" s="55">
        <v>1991.4800000000002</v>
      </c>
      <c r="J52" s="56">
        <f t="shared" si="2"/>
        <v>14973.980000000003</v>
      </c>
      <c r="K52" s="57">
        <f t="shared" si="3"/>
        <v>0.11738437979282612</v>
      </c>
      <c r="L52" s="58">
        <v>7409.2500000000009</v>
      </c>
      <c r="M52" s="58">
        <v>1934.2999999999997</v>
      </c>
      <c r="N52" s="56">
        <f t="shared" si="4"/>
        <v>5474.9500000000007</v>
      </c>
      <c r="O52" s="59">
        <f t="shared" si="5"/>
        <v>0.26106555994196434</v>
      </c>
      <c r="P52" s="54">
        <v>15080.089999999998</v>
      </c>
      <c r="Q52" s="54">
        <v>13095.669999999998</v>
      </c>
      <c r="R52" s="56">
        <f t="shared" si="6"/>
        <v>1984.42</v>
      </c>
      <c r="S52" s="57">
        <f t="shared" si="7"/>
        <v>0.86840794716742409</v>
      </c>
      <c r="T52" s="54">
        <v>3470.4500000000007</v>
      </c>
      <c r="U52" s="54">
        <v>3071.8300000000004</v>
      </c>
      <c r="V52" s="56">
        <f t="shared" si="8"/>
        <v>398.62000000000035</v>
      </c>
      <c r="W52" s="57">
        <f t="shared" si="9"/>
        <v>0.88513881485109991</v>
      </c>
      <c r="X52" s="58">
        <v>2000.6499999999999</v>
      </c>
      <c r="Y52" s="58">
        <v>11765.42</v>
      </c>
      <c r="Z52" s="56">
        <f t="shared" si="10"/>
        <v>-9764.77</v>
      </c>
      <c r="AA52" s="59">
        <f t="shared" si="11"/>
        <v>5.8807987404093671</v>
      </c>
      <c r="AB52" s="54">
        <v>9224.2800000000007</v>
      </c>
      <c r="AC52" s="54">
        <v>11331.48</v>
      </c>
      <c r="AD52" s="56">
        <f t="shared" si="12"/>
        <v>-2107.1999999999989</v>
      </c>
      <c r="AE52" s="57">
        <f t="shared" si="13"/>
        <v>1.2284405937373972</v>
      </c>
      <c r="AF52" s="58">
        <v>2497.86</v>
      </c>
      <c r="AG52" s="58">
        <v>0</v>
      </c>
      <c r="AH52" s="56">
        <f t="shared" si="14"/>
        <v>2497.86</v>
      </c>
      <c r="AI52" s="60">
        <f t="shared" si="15"/>
        <v>0</v>
      </c>
      <c r="AJ52" s="54">
        <v>28628.78</v>
      </c>
      <c r="AK52" s="54">
        <v>17377.59</v>
      </c>
      <c r="AL52" s="56">
        <f t="shared" si="16"/>
        <v>11251.189999999999</v>
      </c>
      <c r="AM52" s="57">
        <f t="shared" si="17"/>
        <v>0.60699722447131876</v>
      </c>
      <c r="AN52" s="58">
        <v>64992.17</v>
      </c>
      <c r="AO52" s="58">
        <v>58035.34</v>
      </c>
      <c r="AP52" s="61">
        <f t="shared" si="18"/>
        <v>6956.8300000000017</v>
      </c>
      <c r="AQ52" s="59">
        <f t="shared" si="19"/>
        <v>0.89295895182450435</v>
      </c>
      <c r="AR52" s="54">
        <v>0</v>
      </c>
      <c r="AS52" s="54">
        <v>0</v>
      </c>
      <c r="AT52" s="61">
        <f t="shared" si="20"/>
        <v>0</v>
      </c>
      <c r="AU52" s="62"/>
      <c r="AV52" s="58">
        <v>6306.4100000000008</v>
      </c>
      <c r="AW52" s="58">
        <v>8360.02</v>
      </c>
      <c r="AX52" s="61">
        <f t="shared" si="22"/>
        <v>-2053.6099999999997</v>
      </c>
      <c r="AY52" s="59">
        <f t="shared" si="23"/>
        <v>1.3256385170009561</v>
      </c>
      <c r="AZ52" s="63">
        <v>0</v>
      </c>
      <c r="BA52" s="56">
        <v>0</v>
      </c>
      <c r="BB52" s="56">
        <f t="shared" si="24"/>
        <v>0</v>
      </c>
      <c r="BC52" s="64"/>
      <c r="BD52" s="54">
        <v>151352.29</v>
      </c>
      <c r="BE52" s="58">
        <v>267371.37</v>
      </c>
      <c r="BF52" s="61">
        <f t="shared" si="25"/>
        <v>-116019.07999999999</v>
      </c>
      <c r="BG52" s="57">
        <f t="shared" si="26"/>
        <v>1.7665498817361798</v>
      </c>
      <c r="BH52" s="54">
        <v>11437.23</v>
      </c>
      <c r="BI52" s="54">
        <v>746.38</v>
      </c>
      <c r="BJ52" s="56">
        <f t="shared" si="27"/>
        <v>10690.85</v>
      </c>
      <c r="BK52" s="57">
        <f t="shared" si="28"/>
        <v>6.525880829536522E-2</v>
      </c>
      <c r="BL52" s="58">
        <v>11641.91</v>
      </c>
      <c r="BM52" s="58">
        <v>16023.59</v>
      </c>
      <c r="BN52" s="56">
        <f t="shared" si="29"/>
        <v>-4381.68</v>
      </c>
      <c r="BO52" s="59">
        <f t="shared" si="30"/>
        <v>1.3763712311811378</v>
      </c>
      <c r="BP52" s="54">
        <v>2849.37</v>
      </c>
      <c r="BQ52" s="54">
        <v>0</v>
      </c>
      <c r="BR52" s="56">
        <f t="shared" si="31"/>
        <v>2849.37</v>
      </c>
      <c r="BS52" s="57">
        <f t="shared" si="32"/>
        <v>0</v>
      </c>
      <c r="BT52" s="58">
        <v>5712.31</v>
      </c>
      <c r="BU52" s="58">
        <v>0</v>
      </c>
      <c r="BV52" s="56">
        <f t="shared" si="33"/>
        <v>5712.31</v>
      </c>
      <c r="BW52" s="59">
        <f t="shared" si="34"/>
        <v>0</v>
      </c>
      <c r="BX52" s="54">
        <v>4776.5800000000008</v>
      </c>
      <c r="BY52" s="54">
        <v>0</v>
      </c>
      <c r="BZ52" s="56">
        <f t="shared" si="35"/>
        <v>4776.5800000000008</v>
      </c>
      <c r="CA52" s="57">
        <f t="shared" si="36"/>
        <v>0</v>
      </c>
      <c r="CB52" s="58">
        <v>4703.09</v>
      </c>
      <c r="CC52" s="58">
        <v>16584.420000000002</v>
      </c>
      <c r="CD52" s="56">
        <f t="shared" si="37"/>
        <v>-11881.330000000002</v>
      </c>
      <c r="CE52" s="59">
        <f t="shared" si="38"/>
        <v>3.5262816573784472</v>
      </c>
      <c r="CF52" s="54">
        <v>524.31000000000006</v>
      </c>
      <c r="CG52" s="54">
        <v>0</v>
      </c>
      <c r="CH52" s="56">
        <f t="shared" si="39"/>
        <v>524.31000000000006</v>
      </c>
      <c r="CI52" s="57">
        <f t="shared" si="40"/>
        <v>0</v>
      </c>
      <c r="CJ52" s="58">
        <v>0</v>
      </c>
      <c r="CK52" s="55">
        <v>0</v>
      </c>
      <c r="CL52" s="55">
        <v>0</v>
      </c>
      <c r="CM52" s="65"/>
      <c r="CN52" s="66">
        <v>67644.100000000006</v>
      </c>
      <c r="CO52" s="67">
        <v>70958.959999999992</v>
      </c>
      <c r="CP52" s="61">
        <f t="shared" si="41"/>
        <v>-3314.859999999986</v>
      </c>
      <c r="CQ52" s="68">
        <f t="shared" si="42"/>
        <v>1.0490044216716607</v>
      </c>
      <c r="CR52" s="58">
        <v>33845.82</v>
      </c>
      <c r="CS52" s="58">
        <v>36689.15</v>
      </c>
      <c r="CT52" s="61">
        <f t="shared" si="43"/>
        <v>-2843.3300000000017</v>
      </c>
      <c r="CU52" s="353">
        <f t="shared" si="44"/>
        <v>1.0840083059001082</v>
      </c>
      <c r="CV52" s="359">
        <v>17149.48</v>
      </c>
      <c r="CW52" s="61">
        <v>11162.600000000002</v>
      </c>
      <c r="CX52" s="61">
        <f t="shared" si="75"/>
        <v>5986.8799999999974</v>
      </c>
      <c r="CY52" s="68">
        <f t="shared" si="79"/>
        <v>0.65090020222187506</v>
      </c>
      <c r="CZ52" s="291">
        <v>1703.2</v>
      </c>
      <c r="DA52" s="61">
        <v>363.4</v>
      </c>
      <c r="DB52" s="61">
        <f t="shared" si="47"/>
        <v>1339.8000000000002</v>
      </c>
      <c r="DC52" s="69">
        <f t="shared" si="48"/>
        <v>0.21336308125880693</v>
      </c>
      <c r="DD52" s="55">
        <v>17335.98</v>
      </c>
      <c r="DE52" s="55">
        <v>17219.73</v>
      </c>
      <c r="DF52" s="61">
        <f t="shared" si="49"/>
        <v>116.25</v>
      </c>
      <c r="DG52" s="70">
        <f t="shared" si="50"/>
        <v>0.99329429314062434</v>
      </c>
      <c r="DH52" s="55">
        <v>2187.38</v>
      </c>
      <c r="DI52" s="55">
        <v>1938.85</v>
      </c>
      <c r="DJ52" s="61">
        <f t="shared" si="51"/>
        <v>248.5300000000002</v>
      </c>
      <c r="DK52" s="70">
        <f t="shared" si="52"/>
        <v>0.88638005284861332</v>
      </c>
      <c r="DL52" s="55">
        <v>327.52000000000004</v>
      </c>
      <c r="DM52" s="55">
        <v>0</v>
      </c>
      <c r="DN52" s="61">
        <f t="shared" si="53"/>
        <v>327.52000000000004</v>
      </c>
      <c r="DO52" s="70">
        <f t="shared" si="54"/>
        <v>0</v>
      </c>
      <c r="DP52" s="71">
        <v>31788.74</v>
      </c>
      <c r="DQ52" s="71">
        <v>10234.32</v>
      </c>
      <c r="DR52" s="61">
        <f t="shared" si="55"/>
        <v>21554.420000000002</v>
      </c>
      <c r="DS52" s="69">
        <f t="shared" si="56"/>
        <v>0.3219479601896772</v>
      </c>
      <c r="DT52" s="80">
        <v>-3119.019999999995</v>
      </c>
      <c r="DU52" s="55">
        <v>32118.469999999998</v>
      </c>
      <c r="DV52" s="55">
        <v>38725.279999999999</v>
      </c>
      <c r="DW52" s="61">
        <f t="shared" si="57"/>
        <v>-6606.8100000000013</v>
      </c>
      <c r="DX52" s="72">
        <f t="shared" si="58"/>
        <v>1.2057012678374779</v>
      </c>
      <c r="DY52" s="56" t="e">
        <v>#REF!</v>
      </c>
      <c r="DZ52" s="363">
        <v>6645.76</v>
      </c>
      <c r="EA52" s="363">
        <v>4677.09</v>
      </c>
      <c r="EB52" s="362">
        <f t="shared" si="59"/>
        <v>1968.67</v>
      </c>
      <c r="EC52" s="365">
        <f t="shared" si="60"/>
        <v>0.70377052436440679</v>
      </c>
      <c r="ED52" s="54">
        <v>19638.900000000001</v>
      </c>
      <c r="EE52" s="294">
        <v>24980.600000000002</v>
      </c>
      <c r="EF52" s="291">
        <f t="shared" si="61"/>
        <v>579957.84</v>
      </c>
      <c r="EG52" s="291">
        <f t="shared" si="62"/>
        <v>644638.86999999988</v>
      </c>
      <c r="EH52" s="61">
        <f t="shared" si="63"/>
        <v>-64681.029999999912</v>
      </c>
      <c r="EI52" s="70">
        <f t="shared" si="70"/>
        <v>1.111527124109573</v>
      </c>
      <c r="EJ52" s="80"/>
      <c r="EK52" s="298">
        <v>2565</v>
      </c>
      <c r="EL52" s="300">
        <f t="shared" si="77"/>
        <v>302198.49000000011</v>
      </c>
      <c r="EM52" s="65">
        <f t="shared" si="78"/>
        <v>110536.89999999998</v>
      </c>
      <c r="EN52" s="374" t="s">
        <v>666</v>
      </c>
      <c r="EO52" s="373">
        <v>34854.89</v>
      </c>
      <c r="EP52" s="74">
        <v>52399.78</v>
      </c>
      <c r="EQ52" s="75">
        <f t="shared" si="64"/>
        <v>17544.89</v>
      </c>
      <c r="ER52" s="76">
        <f t="shared" si="65"/>
        <v>0.50336954154782876</v>
      </c>
      <c r="ET52" s="74">
        <v>60630.080000000002</v>
      </c>
      <c r="EU52" s="74">
        <v>145007.97</v>
      </c>
      <c r="EV52" s="75">
        <f t="shared" si="66"/>
        <v>84377.89</v>
      </c>
      <c r="EW52" s="377">
        <f t="shared" si="67"/>
        <v>1.3916836329425921</v>
      </c>
      <c r="EX52" s="379">
        <f t="shared" si="68"/>
        <v>560318.93999999994</v>
      </c>
      <c r="EY52" s="379">
        <f t="shared" si="69"/>
        <v>619658.2699999999</v>
      </c>
      <c r="FB52" s="381"/>
      <c r="FC52" s="381"/>
    </row>
    <row r="53" spans="1:159" s="2" customFormat="1" ht="15.75" customHeight="1" x14ac:dyDescent="0.25">
      <c r="A53" s="1" t="s">
        <v>524</v>
      </c>
      <c r="B53" s="77">
        <v>9</v>
      </c>
      <c r="C53" s="78">
        <v>2</v>
      </c>
      <c r="D53" s="52" t="s">
        <v>248</v>
      </c>
      <c r="E53" s="219">
        <v>4491.3916666666664</v>
      </c>
      <c r="F53" s="53">
        <v>-175328.74</v>
      </c>
      <c r="G53" s="343">
        <v>-246787.33</v>
      </c>
      <c r="H53" s="54">
        <v>7398.59</v>
      </c>
      <c r="I53" s="55">
        <v>1888.99</v>
      </c>
      <c r="J53" s="56">
        <f t="shared" si="2"/>
        <v>5509.6</v>
      </c>
      <c r="K53" s="57">
        <f t="shared" si="3"/>
        <v>0.25531756726619531</v>
      </c>
      <c r="L53" s="58">
        <v>4122.3900000000003</v>
      </c>
      <c r="M53" s="58">
        <v>1501.26</v>
      </c>
      <c r="N53" s="56">
        <f t="shared" si="4"/>
        <v>2621.13</v>
      </c>
      <c r="O53" s="59">
        <f t="shared" si="5"/>
        <v>0.36417223988996672</v>
      </c>
      <c r="P53" s="54">
        <v>10003.939999999999</v>
      </c>
      <c r="Q53" s="54">
        <v>8708.19</v>
      </c>
      <c r="R53" s="56">
        <f t="shared" si="6"/>
        <v>1295.7499999999982</v>
      </c>
      <c r="S53" s="57">
        <f t="shared" si="7"/>
        <v>0.87047603244321758</v>
      </c>
      <c r="T53" s="54">
        <v>2289.8700000000003</v>
      </c>
      <c r="U53" s="54">
        <v>2033.2</v>
      </c>
      <c r="V53" s="56">
        <f t="shared" si="8"/>
        <v>256.6700000000003</v>
      </c>
      <c r="W53" s="57">
        <f t="shared" si="9"/>
        <v>0.88791066741780089</v>
      </c>
      <c r="X53" s="58">
        <v>1100.26</v>
      </c>
      <c r="Y53" s="58">
        <v>12663.74</v>
      </c>
      <c r="Z53" s="56">
        <f t="shared" si="10"/>
        <v>-11563.48</v>
      </c>
      <c r="AA53" s="59">
        <f t="shared" si="11"/>
        <v>11.509770417901223</v>
      </c>
      <c r="AB53" s="54">
        <v>7492.7300000000014</v>
      </c>
      <c r="AC53" s="54">
        <v>7755.33</v>
      </c>
      <c r="AD53" s="56">
        <f t="shared" si="12"/>
        <v>-262.59999999999854</v>
      </c>
      <c r="AE53" s="57">
        <f t="shared" si="13"/>
        <v>1.0350473058551422</v>
      </c>
      <c r="AF53" s="58">
        <v>1550.91</v>
      </c>
      <c r="AG53" s="58">
        <v>0</v>
      </c>
      <c r="AH53" s="56">
        <f t="shared" si="14"/>
        <v>1550.91</v>
      </c>
      <c r="AI53" s="60">
        <f t="shared" si="15"/>
        <v>0</v>
      </c>
      <c r="AJ53" s="54">
        <v>17741.64</v>
      </c>
      <c r="AK53" s="54">
        <v>18803.75</v>
      </c>
      <c r="AL53" s="56">
        <f t="shared" si="16"/>
        <v>-1062.1100000000006</v>
      </c>
      <c r="AM53" s="57">
        <f t="shared" si="17"/>
        <v>1.059865378848855</v>
      </c>
      <c r="AN53" s="58">
        <v>64801.62</v>
      </c>
      <c r="AO53" s="58">
        <v>58519.07</v>
      </c>
      <c r="AP53" s="61">
        <f t="shared" si="18"/>
        <v>6282.5500000000029</v>
      </c>
      <c r="AQ53" s="59">
        <f t="shared" si="19"/>
        <v>0.90304949166394288</v>
      </c>
      <c r="AR53" s="54">
        <v>0</v>
      </c>
      <c r="AS53" s="54">
        <v>0</v>
      </c>
      <c r="AT53" s="61">
        <f t="shared" si="20"/>
        <v>0</v>
      </c>
      <c r="AU53" s="62"/>
      <c r="AV53" s="58">
        <v>4575.2899999999991</v>
      </c>
      <c r="AW53" s="58">
        <v>4151.22</v>
      </c>
      <c r="AX53" s="61">
        <f t="shared" si="22"/>
        <v>424.0699999999988</v>
      </c>
      <c r="AY53" s="59">
        <f t="shared" si="23"/>
        <v>0.9073129790679938</v>
      </c>
      <c r="AZ53" s="63">
        <v>0</v>
      </c>
      <c r="BA53" s="56">
        <v>0</v>
      </c>
      <c r="BB53" s="56">
        <f t="shared" si="24"/>
        <v>0</v>
      </c>
      <c r="BC53" s="64"/>
      <c r="BD53" s="54">
        <v>95749.97</v>
      </c>
      <c r="BE53" s="58">
        <v>5261.6100000000006</v>
      </c>
      <c r="BF53" s="61">
        <f t="shared" si="25"/>
        <v>90488.36</v>
      </c>
      <c r="BG53" s="57">
        <f t="shared" si="26"/>
        <v>5.495155768717213E-2</v>
      </c>
      <c r="BH53" s="54">
        <v>4671.1400000000003</v>
      </c>
      <c r="BI53" s="54">
        <v>1492.76</v>
      </c>
      <c r="BJ53" s="56">
        <f t="shared" si="27"/>
        <v>3178.38</v>
      </c>
      <c r="BK53" s="57">
        <f t="shared" si="28"/>
        <v>0.31957081140792182</v>
      </c>
      <c r="BL53" s="58">
        <v>6544.96</v>
      </c>
      <c r="BM53" s="58">
        <v>0</v>
      </c>
      <c r="BN53" s="56">
        <f t="shared" si="29"/>
        <v>6544.96</v>
      </c>
      <c r="BO53" s="59">
        <f t="shared" si="30"/>
        <v>0</v>
      </c>
      <c r="BP53" s="54">
        <v>1529.4200000000003</v>
      </c>
      <c r="BQ53" s="54">
        <v>0</v>
      </c>
      <c r="BR53" s="56">
        <f t="shared" si="31"/>
        <v>1529.4200000000003</v>
      </c>
      <c r="BS53" s="57">
        <f t="shared" si="32"/>
        <v>0</v>
      </c>
      <c r="BT53" s="58">
        <v>3479.2200000000003</v>
      </c>
      <c r="BU53" s="58">
        <v>0</v>
      </c>
      <c r="BV53" s="56">
        <f t="shared" si="33"/>
        <v>3479.2200000000003</v>
      </c>
      <c r="BW53" s="59">
        <f t="shared" si="34"/>
        <v>0</v>
      </c>
      <c r="BX53" s="54">
        <v>2633.29</v>
      </c>
      <c r="BY53" s="54">
        <v>0</v>
      </c>
      <c r="BZ53" s="56">
        <f t="shared" si="35"/>
        <v>2633.29</v>
      </c>
      <c r="CA53" s="57">
        <f t="shared" si="36"/>
        <v>0</v>
      </c>
      <c r="CB53" s="58">
        <v>3026.3100000000004</v>
      </c>
      <c r="CC53" s="58">
        <v>833.18</v>
      </c>
      <c r="CD53" s="56">
        <f t="shared" si="37"/>
        <v>2193.1300000000006</v>
      </c>
      <c r="CE53" s="59">
        <f t="shared" si="38"/>
        <v>0.27531217885808124</v>
      </c>
      <c r="CF53" s="54">
        <v>350.26</v>
      </c>
      <c r="CG53" s="54">
        <v>0</v>
      </c>
      <c r="CH53" s="56">
        <f t="shared" si="39"/>
        <v>350.26</v>
      </c>
      <c r="CI53" s="57">
        <f t="shared" si="40"/>
        <v>0</v>
      </c>
      <c r="CJ53" s="58">
        <v>0</v>
      </c>
      <c r="CK53" s="55">
        <v>0</v>
      </c>
      <c r="CL53" s="55">
        <v>0</v>
      </c>
      <c r="CM53" s="65"/>
      <c r="CN53" s="66">
        <v>35938.930000000008</v>
      </c>
      <c r="CO53" s="67">
        <v>43772.760000000009</v>
      </c>
      <c r="CP53" s="61">
        <f t="shared" si="41"/>
        <v>-7833.8300000000017</v>
      </c>
      <c r="CQ53" s="68">
        <f t="shared" si="42"/>
        <v>1.2179761612268367</v>
      </c>
      <c r="CR53" s="58">
        <v>35468.720000000001</v>
      </c>
      <c r="CS53" s="58">
        <v>36420.980000000003</v>
      </c>
      <c r="CT53" s="61">
        <f t="shared" si="43"/>
        <v>-952.26000000000204</v>
      </c>
      <c r="CU53" s="353">
        <f t="shared" si="44"/>
        <v>1.0268478817391775</v>
      </c>
      <c r="CV53" s="359">
        <v>18400.03</v>
      </c>
      <c r="CW53" s="61">
        <v>21144.91</v>
      </c>
      <c r="CX53" s="61">
        <f t="shared" si="75"/>
        <v>-2744.880000000001</v>
      </c>
      <c r="CY53" s="68">
        <f t="shared" si="79"/>
        <v>1.1491780176445365</v>
      </c>
      <c r="CZ53" s="291">
        <v>1258.8699999999999</v>
      </c>
      <c r="DA53" s="61">
        <v>327.40000000000003</v>
      </c>
      <c r="DB53" s="61">
        <f t="shared" si="47"/>
        <v>931.4699999999998</v>
      </c>
      <c r="DC53" s="69">
        <f t="shared" si="48"/>
        <v>0.26007451126804204</v>
      </c>
      <c r="DD53" s="55">
        <v>14616.16</v>
      </c>
      <c r="DE53" s="55">
        <v>14891.35</v>
      </c>
      <c r="DF53" s="61">
        <f t="shared" si="49"/>
        <v>-275.19000000000051</v>
      </c>
      <c r="DG53" s="70">
        <f t="shared" si="50"/>
        <v>1.0188277906098455</v>
      </c>
      <c r="DH53" s="55">
        <v>1417.8400000000001</v>
      </c>
      <c r="DI53" s="55">
        <v>1260.69</v>
      </c>
      <c r="DJ53" s="61">
        <f t="shared" si="51"/>
        <v>157.15000000000009</v>
      </c>
      <c r="DK53" s="70">
        <f t="shared" si="52"/>
        <v>0.88916238785758617</v>
      </c>
      <c r="DL53" s="55">
        <v>212.49999999999997</v>
      </c>
      <c r="DM53" s="55">
        <v>346.69</v>
      </c>
      <c r="DN53" s="61">
        <f t="shared" si="53"/>
        <v>-134.19000000000003</v>
      </c>
      <c r="DO53" s="70">
        <f t="shared" si="54"/>
        <v>1.6314823529411766</v>
      </c>
      <c r="DP53" s="71">
        <v>15793.610000000002</v>
      </c>
      <c r="DQ53" s="71">
        <v>12586.840000000002</v>
      </c>
      <c r="DR53" s="61">
        <f t="shared" si="55"/>
        <v>3206.7700000000004</v>
      </c>
      <c r="DS53" s="69">
        <f t="shared" si="56"/>
        <v>0.79695775696626669</v>
      </c>
      <c r="DT53" s="80">
        <v>628.15999999999985</v>
      </c>
      <c r="DU53" s="55">
        <v>18111.29</v>
      </c>
      <c r="DV53" s="55">
        <v>15394.159999999998</v>
      </c>
      <c r="DW53" s="61">
        <f t="shared" si="57"/>
        <v>2717.1300000000028</v>
      </c>
      <c r="DX53" s="72">
        <f t="shared" si="58"/>
        <v>0.84997589901105874</v>
      </c>
      <c r="DY53" s="56" t="e">
        <v>#REF!</v>
      </c>
      <c r="DZ53" s="363">
        <v>4337.05</v>
      </c>
      <c r="EA53" s="363">
        <v>3107.54</v>
      </c>
      <c r="EB53" s="362">
        <f t="shared" si="59"/>
        <v>1229.5100000000002</v>
      </c>
      <c r="EC53" s="365">
        <f t="shared" si="60"/>
        <v>0.71651007020901303</v>
      </c>
      <c r="ED53" s="54">
        <v>13437.46</v>
      </c>
      <c r="EE53" s="294">
        <v>9084.58</v>
      </c>
      <c r="EF53" s="291">
        <f t="shared" si="61"/>
        <v>398054.26999999996</v>
      </c>
      <c r="EG53" s="291">
        <f t="shared" si="62"/>
        <v>281950.2</v>
      </c>
      <c r="EH53" s="61">
        <f t="shared" si="63"/>
        <v>116104.06999999995</v>
      </c>
      <c r="EI53" s="70">
        <f t="shared" si="70"/>
        <v>0.70832100356566963</v>
      </c>
      <c r="EJ53" s="80"/>
      <c r="EK53" s="298">
        <v>1430</v>
      </c>
      <c r="EL53" s="300">
        <f t="shared" si="77"/>
        <v>-57794.670000000042</v>
      </c>
      <c r="EM53" s="65">
        <f t="shared" si="78"/>
        <v>-136390.30999999994</v>
      </c>
      <c r="EN53" s="374" t="s">
        <v>666</v>
      </c>
      <c r="EO53" s="373">
        <v>23597.29</v>
      </c>
      <c r="EP53" s="74">
        <v>28537.75</v>
      </c>
      <c r="EQ53" s="75">
        <f t="shared" si="64"/>
        <v>4940.4599999999991</v>
      </c>
      <c r="ER53" s="76">
        <f t="shared" si="65"/>
        <v>0.20936556697824193</v>
      </c>
      <c r="ET53" s="74">
        <v>40946.35</v>
      </c>
      <c r="EU53" s="74">
        <v>46821.440000000002</v>
      </c>
      <c r="EV53" s="75">
        <f t="shared" si="66"/>
        <v>5875.0900000000038</v>
      </c>
      <c r="EW53" s="377">
        <f t="shared" si="67"/>
        <v>0.14348263031991873</v>
      </c>
      <c r="EX53" s="379">
        <f t="shared" si="68"/>
        <v>384616.80999999994</v>
      </c>
      <c r="EY53" s="379">
        <f t="shared" si="69"/>
        <v>272865.62</v>
      </c>
      <c r="FB53" s="381"/>
      <c r="FC53" s="381"/>
    </row>
    <row r="54" spans="1:159" s="2" customFormat="1" ht="15.75" customHeight="1" x14ac:dyDescent="0.25">
      <c r="A54" s="1" t="s">
        <v>525</v>
      </c>
      <c r="B54" s="77">
        <v>9</v>
      </c>
      <c r="C54" s="78">
        <v>2</v>
      </c>
      <c r="D54" s="52" t="s">
        <v>249</v>
      </c>
      <c r="E54" s="219">
        <v>6411.1166666666659</v>
      </c>
      <c r="F54" s="53">
        <v>-167977.01</v>
      </c>
      <c r="G54" s="343">
        <v>-175170.01199999993</v>
      </c>
      <c r="H54" s="54">
        <v>7593.83</v>
      </c>
      <c r="I54" s="55">
        <v>1739.64</v>
      </c>
      <c r="J54" s="56">
        <f t="shared" si="2"/>
        <v>5854.19</v>
      </c>
      <c r="K54" s="57">
        <f t="shared" si="3"/>
        <v>0.22908598164562546</v>
      </c>
      <c r="L54" s="58">
        <v>4698.3499999999985</v>
      </c>
      <c r="M54" s="58">
        <v>1324.97</v>
      </c>
      <c r="N54" s="56">
        <f t="shared" si="4"/>
        <v>3373.3799999999983</v>
      </c>
      <c r="O54" s="59">
        <f t="shared" si="5"/>
        <v>0.28200751327593737</v>
      </c>
      <c r="P54" s="54">
        <v>8991.8599999999988</v>
      </c>
      <c r="Q54" s="54">
        <v>7816.4100000000008</v>
      </c>
      <c r="R54" s="56">
        <f t="shared" si="6"/>
        <v>1175.449999999998</v>
      </c>
      <c r="S54" s="57">
        <f t="shared" si="7"/>
        <v>0.86927621204066807</v>
      </c>
      <c r="T54" s="54">
        <v>2016.3000000000002</v>
      </c>
      <c r="U54" s="54">
        <v>1789.74</v>
      </c>
      <c r="V54" s="56">
        <f t="shared" si="8"/>
        <v>226.56000000000017</v>
      </c>
      <c r="W54" s="57">
        <f t="shared" si="9"/>
        <v>0.88763576848683223</v>
      </c>
      <c r="X54" s="58">
        <v>461.43000000000006</v>
      </c>
      <c r="Y54" s="58">
        <v>640.46</v>
      </c>
      <c r="Z54" s="56">
        <f t="shared" si="10"/>
        <v>-179.02999999999997</v>
      </c>
      <c r="AA54" s="59">
        <f t="shared" si="11"/>
        <v>1.3879895108683873</v>
      </c>
      <c r="AB54" s="54">
        <v>4598.99</v>
      </c>
      <c r="AC54" s="54">
        <v>4768.83</v>
      </c>
      <c r="AD54" s="56">
        <f t="shared" si="12"/>
        <v>-169.84000000000015</v>
      </c>
      <c r="AE54" s="57">
        <f t="shared" si="13"/>
        <v>1.0369298476404603</v>
      </c>
      <c r="AF54" s="58">
        <v>1459.86</v>
      </c>
      <c r="AG54" s="58">
        <v>0</v>
      </c>
      <c r="AH54" s="56">
        <f t="shared" si="14"/>
        <v>1459.86</v>
      </c>
      <c r="AI54" s="60">
        <f t="shared" si="15"/>
        <v>0</v>
      </c>
      <c r="AJ54" s="54">
        <v>16732.21</v>
      </c>
      <c r="AK54" s="54">
        <v>17942.510000000002</v>
      </c>
      <c r="AL54" s="56">
        <f t="shared" si="16"/>
        <v>-1210.3000000000029</v>
      </c>
      <c r="AM54" s="57">
        <f t="shared" si="17"/>
        <v>1.0723335411162065</v>
      </c>
      <c r="AN54" s="58">
        <v>78396.949999999983</v>
      </c>
      <c r="AO54" s="58">
        <v>71879.919999999984</v>
      </c>
      <c r="AP54" s="61">
        <f t="shared" si="18"/>
        <v>6517.0299999999988</v>
      </c>
      <c r="AQ54" s="59">
        <f t="shared" si="19"/>
        <v>0.91687138338927721</v>
      </c>
      <c r="AR54" s="54">
        <v>0</v>
      </c>
      <c r="AS54" s="54">
        <v>0</v>
      </c>
      <c r="AT54" s="61">
        <f t="shared" si="20"/>
        <v>0</v>
      </c>
      <c r="AU54" s="62"/>
      <c r="AV54" s="58">
        <v>4582.97</v>
      </c>
      <c r="AW54" s="58">
        <v>4077.58</v>
      </c>
      <c r="AX54" s="61">
        <f t="shared" si="22"/>
        <v>505.39000000000033</v>
      </c>
      <c r="AY54" s="59">
        <f t="shared" si="23"/>
        <v>0.88972434905748887</v>
      </c>
      <c r="AZ54" s="63">
        <v>0</v>
      </c>
      <c r="BA54" s="56">
        <v>0</v>
      </c>
      <c r="BB54" s="56">
        <f t="shared" si="24"/>
        <v>0</v>
      </c>
      <c r="BC54" s="64"/>
      <c r="BD54" s="54">
        <v>65557.14</v>
      </c>
      <c r="BE54" s="58">
        <v>2472.62</v>
      </c>
      <c r="BF54" s="61">
        <f t="shared" si="25"/>
        <v>63084.52</v>
      </c>
      <c r="BG54" s="57">
        <f t="shared" si="26"/>
        <v>3.7717020602180018E-2</v>
      </c>
      <c r="BH54" s="54">
        <v>4781.6099999999997</v>
      </c>
      <c r="BI54" s="54">
        <v>4959.6500000000005</v>
      </c>
      <c r="BJ54" s="56">
        <f t="shared" si="27"/>
        <v>-178.04000000000087</v>
      </c>
      <c r="BK54" s="57">
        <f t="shared" si="28"/>
        <v>1.0372343206576866</v>
      </c>
      <c r="BL54" s="58">
        <v>7439.6600000000008</v>
      </c>
      <c r="BM54" s="58">
        <v>12545.17</v>
      </c>
      <c r="BN54" s="56">
        <f t="shared" si="29"/>
        <v>-5105.5099999999993</v>
      </c>
      <c r="BO54" s="59">
        <f t="shared" si="30"/>
        <v>1.6862558235188165</v>
      </c>
      <c r="BP54" s="54">
        <v>1628.1399999999996</v>
      </c>
      <c r="BQ54" s="54">
        <v>10496.16</v>
      </c>
      <c r="BR54" s="56">
        <f t="shared" si="31"/>
        <v>-8868.02</v>
      </c>
      <c r="BS54" s="57">
        <f t="shared" si="32"/>
        <v>6.4467183411745932</v>
      </c>
      <c r="BT54" s="58">
        <v>2286.85</v>
      </c>
      <c r="BU54" s="58">
        <v>0</v>
      </c>
      <c r="BV54" s="56">
        <f t="shared" si="33"/>
        <v>2286.85</v>
      </c>
      <c r="BW54" s="59">
        <f t="shared" si="34"/>
        <v>0</v>
      </c>
      <c r="BX54" s="54">
        <v>1107.49</v>
      </c>
      <c r="BY54" s="54">
        <v>0</v>
      </c>
      <c r="BZ54" s="56">
        <f t="shared" si="35"/>
        <v>1107.49</v>
      </c>
      <c r="CA54" s="57">
        <f t="shared" si="36"/>
        <v>0</v>
      </c>
      <c r="CB54" s="58">
        <v>874.47999999999979</v>
      </c>
      <c r="CC54" s="58">
        <v>6431.27</v>
      </c>
      <c r="CD54" s="56">
        <f t="shared" si="37"/>
        <v>-5556.7900000000009</v>
      </c>
      <c r="CE54" s="59">
        <f t="shared" si="38"/>
        <v>7.3543934681181984</v>
      </c>
      <c r="CF54" s="54">
        <v>436.47999999999996</v>
      </c>
      <c r="CG54" s="54">
        <v>0</v>
      </c>
      <c r="CH54" s="56">
        <f t="shared" si="39"/>
        <v>436.47999999999996</v>
      </c>
      <c r="CI54" s="57">
        <f t="shared" si="40"/>
        <v>0</v>
      </c>
      <c r="CJ54" s="58">
        <v>0</v>
      </c>
      <c r="CK54" s="55">
        <v>0</v>
      </c>
      <c r="CL54" s="55">
        <v>0</v>
      </c>
      <c r="CM54" s="65"/>
      <c r="CN54" s="66">
        <v>42199.95</v>
      </c>
      <c r="CO54" s="67">
        <v>47304.800000000003</v>
      </c>
      <c r="CP54" s="61">
        <f t="shared" si="41"/>
        <v>-5104.8500000000058</v>
      </c>
      <c r="CQ54" s="68">
        <f t="shared" si="42"/>
        <v>1.1209681528058684</v>
      </c>
      <c r="CR54" s="58">
        <v>27562.959999999995</v>
      </c>
      <c r="CS54" s="58">
        <v>28785.670000000002</v>
      </c>
      <c r="CT54" s="61">
        <f t="shared" si="43"/>
        <v>-1222.7100000000064</v>
      </c>
      <c r="CU54" s="353">
        <f t="shared" si="44"/>
        <v>1.0443606201946383</v>
      </c>
      <c r="CV54" s="359">
        <v>14389.710000000001</v>
      </c>
      <c r="CW54" s="61">
        <v>16435.48</v>
      </c>
      <c r="CX54" s="61">
        <f t="shared" si="75"/>
        <v>-2045.7699999999986</v>
      </c>
      <c r="CY54" s="68">
        <f t="shared" si="79"/>
        <v>1.1421689526752101</v>
      </c>
      <c r="CZ54" s="291">
        <v>1100.04</v>
      </c>
      <c r="DA54" s="61">
        <v>917.21</v>
      </c>
      <c r="DB54" s="61">
        <f t="shared" si="47"/>
        <v>182.82999999999993</v>
      </c>
      <c r="DC54" s="69">
        <f t="shared" si="48"/>
        <v>0.83379695283807864</v>
      </c>
      <c r="DD54" s="55">
        <v>10919.61</v>
      </c>
      <c r="DE54" s="55">
        <v>14887.859999999999</v>
      </c>
      <c r="DF54" s="61">
        <f t="shared" si="49"/>
        <v>-3968.2499999999982</v>
      </c>
      <c r="DG54" s="70">
        <f t="shared" si="50"/>
        <v>1.3634058359227113</v>
      </c>
      <c r="DH54" s="55">
        <v>1250.04</v>
      </c>
      <c r="DI54" s="55">
        <v>1109</v>
      </c>
      <c r="DJ54" s="61">
        <f t="shared" si="51"/>
        <v>141.03999999999996</v>
      </c>
      <c r="DK54" s="70">
        <f t="shared" si="52"/>
        <v>0.88717161050846371</v>
      </c>
      <c r="DL54" s="55">
        <v>188.50000000000003</v>
      </c>
      <c r="DM54" s="55">
        <v>0</v>
      </c>
      <c r="DN54" s="61">
        <f t="shared" si="53"/>
        <v>188.50000000000003</v>
      </c>
      <c r="DO54" s="70">
        <f t="shared" si="54"/>
        <v>0</v>
      </c>
      <c r="DP54" s="71">
        <v>9559.43</v>
      </c>
      <c r="DQ54" s="71">
        <v>5242.78</v>
      </c>
      <c r="DR54" s="61">
        <f t="shared" si="55"/>
        <v>4316.6500000000005</v>
      </c>
      <c r="DS54" s="69">
        <f t="shared" si="56"/>
        <v>0.54844064970400952</v>
      </c>
      <c r="DT54" s="80">
        <v>959.50999999999931</v>
      </c>
      <c r="DU54" s="55">
        <v>11194.960000000001</v>
      </c>
      <c r="DV54" s="55">
        <v>6407.01</v>
      </c>
      <c r="DW54" s="61">
        <f t="shared" si="57"/>
        <v>4787.9500000000007</v>
      </c>
      <c r="DX54" s="72">
        <f t="shared" si="58"/>
        <v>0.57231200468782373</v>
      </c>
      <c r="DY54" s="56" t="e">
        <v>#REF!</v>
      </c>
      <c r="DZ54" s="363">
        <v>4316.7599999999993</v>
      </c>
      <c r="EA54" s="363">
        <v>3067.2800000000007</v>
      </c>
      <c r="EB54" s="362">
        <f t="shared" si="59"/>
        <v>1249.4799999999987</v>
      </c>
      <c r="EC54" s="365">
        <f t="shared" si="60"/>
        <v>0.7105514320925882</v>
      </c>
      <c r="ED54" s="54">
        <v>11747.85</v>
      </c>
      <c r="EE54" s="294">
        <v>9007.3700000000008</v>
      </c>
      <c r="EF54" s="291">
        <f t="shared" si="61"/>
        <v>348074.4099999998</v>
      </c>
      <c r="EG54" s="291">
        <f t="shared" si="62"/>
        <v>282049.38999999996</v>
      </c>
      <c r="EH54" s="61">
        <f t="shared" si="63"/>
        <v>66025.019999999844</v>
      </c>
      <c r="EI54" s="70">
        <f t="shared" si="70"/>
        <v>0.81031349015286736</v>
      </c>
      <c r="EJ54" s="80"/>
      <c r="EK54" s="298">
        <v>2158</v>
      </c>
      <c r="EL54" s="300">
        <f t="shared" si="77"/>
        <v>-99793.990000000165</v>
      </c>
      <c r="EM54" s="65">
        <f t="shared" si="78"/>
        <v>-127963.03199999992</v>
      </c>
      <c r="EN54" s="374" t="s">
        <v>666</v>
      </c>
      <c r="EO54" s="373">
        <v>20522.740000000002</v>
      </c>
      <c r="EP54" s="74">
        <v>48540.08</v>
      </c>
      <c r="EQ54" s="75">
        <f t="shared" si="64"/>
        <v>28017.34</v>
      </c>
      <c r="ER54" s="76">
        <f t="shared" si="65"/>
        <v>1.3651851555883863</v>
      </c>
      <c r="ET54" s="74">
        <v>35973.360000000001</v>
      </c>
      <c r="EU54" s="74">
        <v>129551.7</v>
      </c>
      <c r="EV54" s="75">
        <f t="shared" si="66"/>
        <v>93578.34</v>
      </c>
      <c r="EW54" s="377">
        <f t="shared" si="67"/>
        <v>2.601323312584646</v>
      </c>
      <c r="EX54" s="379">
        <f t="shared" si="68"/>
        <v>336326.55999999982</v>
      </c>
      <c r="EY54" s="379">
        <f t="shared" si="69"/>
        <v>273042.01999999996</v>
      </c>
      <c r="FB54" s="381"/>
      <c r="FC54" s="381"/>
    </row>
    <row r="55" spans="1:159" s="2" customFormat="1" ht="15.75" customHeight="1" x14ac:dyDescent="0.25">
      <c r="A55" s="1" t="s">
        <v>526</v>
      </c>
      <c r="B55" s="77">
        <v>14</v>
      </c>
      <c r="C55" s="78">
        <v>1</v>
      </c>
      <c r="D55" s="52" t="s">
        <v>250</v>
      </c>
      <c r="E55" s="219">
        <v>3977.3083333333325</v>
      </c>
      <c r="F55" s="53">
        <v>684444.16000000003</v>
      </c>
      <c r="G55" s="343">
        <v>-261304.05400000003</v>
      </c>
      <c r="H55" s="54">
        <v>10322.67</v>
      </c>
      <c r="I55" s="55">
        <v>1256.1899999999998</v>
      </c>
      <c r="J55" s="56">
        <f t="shared" si="2"/>
        <v>9066.48</v>
      </c>
      <c r="K55" s="57">
        <f t="shared" si="3"/>
        <v>0.12169235285057062</v>
      </c>
      <c r="L55" s="58">
        <v>7515.04</v>
      </c>
      <c r="M55" s="58">
        <v>1069.81</v>
      </c>
      <c r="N55" s="56">
        <f t="shared" si="4"/>
        <v>6445.23</v>
      </c>
      <c r="O55" s="59">
        <f t="shared" si="5"/>
        <v>0.14235586237731268</v>
      </c>
      <c r="P55" s="54">
        <v>12011.59</v>
      </c>
      <c r="Q55" s="54">
        <v>10446.969999999999</v>
      </c>
      <c r="R55" s="56">
        <f t="shared" si="6"/>
        <v>1564.6200000000008</v>
      </c>
      <c r="S55" s="57">
        <f t="shared" si="7"/>
        <v>0.86974080866896053</v>
      </c>
      <c r="T55" s="54">
        <v>3052.7799999999997</v>
      </c>
      <c r="U55" s="54">
        <v>2704.0600000000004</v>
      </c>
      <c r="V55" s="56">
        <f t="shared" si="8"/>
        <v>348.71999999999935</v>
      </c>
      <c r="W55" s="57">
        <f t="shared" si="9"/>
        <v>0.88576969188739463</v>
      </c>
      <c r="X55" s="58">
        <v>472.99999999999989</v>
      </c>
      <c r="Y55" s="58">
        <v>858.51</v>
      </c>
      <c r="Z55" s="56">
        <f t="shared" si="10"/>
        <v>-385.5100000000001</v>
      </c>
      <c r="AA55" s="59">
        <f t="shared" si="11"/>
        <v>1.8150317124735733</v>
      </c>
      <c r="AB55" s="54">
        <v>7608.15</v>
      </c>
      <c r="AC55" s="54">
        <v>8461.5400000000009</v>
      </c>
      <c r="AD55" s="56">
        <f t="shared" si="12"/>
        <v>-853.39000000000124</v>
      </c>
      <c r="AE55" s="57">
        <f t="shared" si="13"/>
        <v>1.112167872610293</v>
      </c>
      <c r="AF55" s="58">
        <v>0</v>
      </c>
      <c r="AG55" s="58">
        <v>0</v>
      </c>
      <c r="AH55" s="56">
        <f t="shared" si="14"/>
        <v>0</v>
      </c>
      <c r="AI55" s="60"/>
      <c r="AJ55" s="54">
        <v>23981.98</v>
      </c>
      <c r="AK55" s="54">
        <v>12062.8</v>
      </c>
      <c r="AL55" s="56">
        <f t="shared" si="16"/>
        <v>11919.18</v>
      </c>
      <c r="AM55" s="57">
        <f t="shared" si="17"/>
        <v>0.50299433157729256</v>
      </c>
      <c r="AN55" s="58">
        <v>48079.89</v>
      </c>
      <c r="AO55" s="58">
        <v>44105.890000000007</v>
      </c>
      <c r="AP55" s="61">
        <f t="shared" si="18"/>
        <v>3973.9999999999927</v>
      </c>
      <c r="AQ55" s="59">
        <f t="shared" si="19"/>
        <v>0.91734590074977307</v>
      </c>
      <c r="AR55" s="54">
        <v>4182.91</v>
      </c>
      <c r="AS55" s="54">
        <v>3939.4300000000003</v>
      </c>
      <c r="AT55" s="61">
        <f t="shared" si="20"/>
        <v>243.47999999999956</v>
      </c>
      <c r="AU55" s="62">
        <f t="shared" si="21"/>
        <v>0.94179171916201887</v>
      </c>
      <c r="AV55" s="58">
        <v>4005.4999999999995</v>
      </c>
      <c r="AW55" s="58">
        <v>3639.24</v>
      </c>
      <c r="AX55" s="61">
        <f t="shared" si="22"/>
        <v>366.25999999999976</v>
      </c>
      <c r="AY55" s="59">
        <f t="shared" si="23"/>
        <v>0.9085607289976283</v>
      </c>
      <c r="AZ55" s="63">
        <v>0</v>
      </c>
      <c r="BA55" s="56">
        <v>0</v>
      </c>
      <c r="BB55" s="56">
        <f t="shared" si="24"/>
        <v>0</v>
      </c>
      <c r="BC55" s="64"/>
      <c r="BD55" s="54">
        <v>77608.41</v>
      </c>
      <c r="BE55" s="58">
        <v>3259.28</v>
      </c>
      <c r="BF55" s="61">
        <f t="shared" si="25"/>
        <v>74349.13</v>
      </c>
      <c r="BG55" s="57">
        <f t="shared" si="26"/>
        <v>4.1996479505249498E-2</v>
      </c>
      <c r="BH55" s="54">
        <v>6372.2399999999989</v>
      </c>
      <c r="BI55" s="54">
        <v>0</v>
      </c>
      <c r="BJ55" s="56">
        <f t="shared" si="27"/>
        <v>6372.2399999999989</v>
      </c>
      <c r="BK55" s="57">
        <f t="shared" si="28"/>
        <v>0</v>
      </c>
      <c r="BL55" s="58">
        <v>11642.949999999999</v>
      </c>
      <c r="BM55" s="58">
        <v>0</v>
      </c>
      <c r="BN55" s="56">
        <f t="shared" si="29"/>
        <v>11642.949999999999</v>
      </c>
      <c r="BO55" s="59">
        <f t="shared" si="30"/>
        <v>0</v>
      </c>
      <c r="BP55" s="54">
        <v>2852.23</v>
      </c>
      <c r="BQ55" s="54">
        <v>0</v>
      </c>
      <c r="BR55" s="56">
        <f t="shared" si="31"/>
        <v>2852.23</v>
      </c>
      <c r="BS55" s="57">
        <f t="shared" si="32"/>
        <v>0</v>
      </c>
      <c r="BT55" s="58">
        <v>4219.1400000000003</v>
      </c>
      <c r="BU55" s="58">
        <v>0</v>
      </c>
      <c r="BV55" s="56">
        <f t="shared" si="33"/>
        <v>4219.1400000000003</v>
      </c>
      <c r="BW55" s="59">
        <f t="shared" si="34"/>
        <v>0</v>
      </c>
      <c r="BX55" s="54">
        <v>1128</v>
      </c>
      <c r="BY55" s="54">
        <v>0</v>
      </c>
      <c r="BZ55" s="56">
        <f t="shared" si="35"/>
        <v>1128</v>
      </c>
      <c r="CA55" s="57">
        <f t="shared" si="36"/>
        <v>0</v>
      </c>
      <c r="CB55" s="58">
        <v>3357.9599999999991</v>
      </c>
      <c r="CC55" s="58">
        <v>552.54</v>
      </c>
      <c r="CD55" s="56">
        <f t="shared" si="37"/>
        <v>2805.4199999999992</v>
      </c>
      <c r="CE55" s="59">
        <f t="shared" si="38"/>
        <v>0.16454633170139016</v>
      </c>
      <c r="CF55" s="54">
        <v>0</v>
      </c>
      <c r="CG55" s="54">
        <v>0</v>
      </c>
      <c r="CH55" s="56">
        <f t="shared" si="39"/>
        <v>0</v>
      </c>
      <c r="CI55" s="57"/>
      <c r="CJ55" s="58">
        <v>0</v>
      </c>
      <c r="CK55" s="55">
        <v>0</v>
      </c>
      <c r="CL55" s="55">
        <v>0</v>
      </c>
      <c r="CM55" s="65"/>
      <c r="CN55" s="66">
        <v>35653.929999999993</v>
      </c>
      <c r="CO55" s="67">
        <v>40599.06</v>
      </c>
      <c r="CP55" s="61">
        <f t="shared" si="41"/>
        <v>-4945.1300000000047</v>
      </c>
      <c r="CQ55" s="68">
        <f t="shared" si="42"/>
        <v>1.1386980341297581</v>
      </c>
      <c r="CR55" s="58">
        <v>40832.959999999999</v>
      </c>
      <c r="CS55" s="58">
        <v>43763.94</v>
      </c>
      <c r="CT55" s="61">
        <f t="shared" si="43"/>
        <v>-2930.9800000000032</v>
      </c>
      <c r="CU55" s="353">
        <f t="shared" si="44"/>
        <v>1.0717797583128925</v>
      </c>
      <c r="CV55" s="359">
        <v>21487.440000000002</v>
      </c>
      <c r="CW55" s="61">
        <v>22786.559999999998</v>
      </c>
      <c r="CX55" s="61">
        <f t="shared" si="75"/>
        <v>-1299.1199999999953</v>
      </c>
      <c r="CY55" s="68">
        <f t="shared" si="79"/>
        <v>1.0604595056460888</v>
      </c>
      <c r="CZ55" s="291">
        <v>1283.28</v>
      </c>
      <c r="DA55" s="61">
        <v>290.31000000000006</v>
      </c>
      <c r="DB55" s="61">
        <f t="shared" si="47"/>
        <v>992.96999999999991</v>
      </c>
      <c r="DC55" s="69">
        <f t="shared" si="48"/>
        <v>0.22622498597344309</v>
      </c>
      <c r="DD55" s="55">
        <v>11579.38</v>
      </c>
      <c r="DE55" s="55">
        <v>13730.689999999999</v>
      </c>
      <c r="DF55" s="61">
        <f t="shared" si="49"/>
        <v>-2151.3099999999995</v>
      </c>
      <c r="DG55" s="70">
        <f t="shared" si="50"/>
        <v>1.1857880128297025</v>
      </c>
      <c r="DH55" s="55">
        <v>1334.04</v>
      </c>
      <c r="DI55" s="55">
        <v>1184.8200000000002</v>
      </c>
      <c r="DJ55" s="61">
        <f t="shared" si="51"/>
        <v>149.2199999999998</v>
      </c>
      <c r="DK55" s="70">
        <f t="shared" si="52"/>
        <v>0.88814428352972941</v>
      </c>
      <c r="DL55" s="55">
        <v>201.50999999999993</v>
      </c>
      <c r="DM55" s="55">
        <v>0</v>
      </c>
      <c r="DN55" s="61">
        <f t="shared" si="53"/>
        <v>201.50999999999993</v>
      </c>
      <c r="DO55" s="70">
        <f t="shared" si="54"/>
        <v>0</v>
      </c>
      <c r="DP55" s="71">
        <v>30133.039999999997</v>
      </c>
      <c r="DQ55" s="71">
        <v>14359.960000000003</v>
      </c>
      <c r="DR55" s="61">
        <f t="shared" si="55"/>
        <v>15773.079999999994</v>
      </c>
      <c r="DS55" s="69">
        <f t="shared" si="56"/>
        <v>0.47655198413435895</v>
      </c>
      <c r="DT55" s="80">
        <v>-937.43999999999869</v>
      </c>
      <c r="DU55" s="55">
        <v>27149.59</v>
      </c>
      <c r="DV55" s="55">
        <v>28930.880000000005</v>
      </c>
      <c r="DW55" s="61">
        <f t="shared" si="57"/>
        <v>-1781.2900000000045</v>
      </c>
      <c r="DX55" s="72">
        <f t="shared" si="58"/>
        <v>1.0656101989017146</v>
      </c>
      <c r="DY55" s="56" t="e">
        <v>#REF!</v>
      </c>
      <c r="DZ55" s="363">
        <v>4668.6500000000005</v>
      </c>
      <c r="EA55" s="363">
        <v>3414</v>
      </c>
      <c r="EB55" s="362">
        <f t="shared" si="59"/>
        <v>1254.6500000000005</v>
      </c>
      <c r="EC55" s="365">
        <f t="shared" si="60"/>
        <v>0.73126064279823921</v>
      </c>
      <c r="ED55" s="54">
        <v>14059.7</v>
      </c>
      <c r="EE55" s="294">
        <v>8756.4700000000012</v>
      </c>
      <c r="EF55" s="291">
        <f t="shared" si="61"/>
        <v>416797.96000000008</v>
      </c>
      <c r="EG55" s="291">
        <f t="shared" si="62"/>
        <v>270172.95</v>
      </c>
      <c r="EH55" s="61">
        <f t="shared" si="63"/>
        <v>146625.01000000007</v>
      </c>
      <c r="EI55" s="70">
        <f t="shared" si="70"/>
        <v>0.64821082617582859</v>
      </c>
      <c r="EJ55" s="80"/>
      <c r="EK55" s="298">
        <v>229067.79</v>
      </c>
      <c r="EL55" s="300">
        <f t="shared" si="77"/>
        <v>1060136.9600000002</v>
      </c>
      <c r="EM55" s="65">
        <f t="shared" si="78"/>
        <v>-157934.94400000002</v>
      </c>
      <c r="EN55" s="374" t="s">
        <v>666</v>
      </c>
      <c r="EO55" s="373">
        <v>24569.31</v>
      </c>
      <c r="EP55" s="74">
        <v>55017.06</v>
      </c>
      <c r="EQ55" s="75">
        <f t="shared" si="64"/>
        <v>30447.749999999996</v>
      </c>
      <c r="ER55" s="76">
        <f t="shared" si="65"/>
        <v>1.2392594663830605</v>
      </c>
      <c r="ET55" s="74">
        <v>42991.44</v>
      </c>
      <c r="EU55" s="74">
        <v>119013.22</v>
      </c>
      <c r="EV55" s="75">
        <f t="shared" si="66"/>
        <v>76021.78</v>
      </c>
      <c r="EW55" s="377">
        <f t="shared" si="67"/>
        <v>1.7683003872398784</v>
      </c>
      <c r="EX55" s="379">
        <f t="shared" si="68"/>
        <v>402738.26000000007</v>
      </c>
      <c r="EY55" s="379">
        <f t="shared" si="69"/>
        <v>261416.48</v>
      </c>
      <c r="FB55" s="381"/>
      <c r="FC55" s="381"/>
    </row>
    <row r="56" spans="1:159" s="2" customFormat="1" ht="15.75" customHeight="1" x14ac:dyDescent="0.25">
      <c r="A56" s="1" t="s">
        <v>527</v>
      </c>
      <c r="B56" s="77">
        <v>14</v>
      </c>
      <c r="C56" s="78">
        <v>1</v>
      </c>
      <c r="D56" s="52" t="s">
        <v>251</v>
      </c>
      <c r="E56" s="219">
        <v>3747</v>
      </c>
      <c r="F56" s="53">
        <v>-4980.9900000000107</v>
      </c>
      <c r="G56" s="343">
        <v>-363715.36999999988</v>
      </c>
      <c r="H56" s="54">
        <v>10369.609999999999</v>
      </c>
      <c r="I56" s="55">
        <v>1243.54</v>
      </c>
      <c r="J56" s="56">
        <f t="shared" si="2"/>
        <v>9126.07</v>
      </c>
      <c r="K56" s="57">
        <f t="shared" si="3"/>
        <v>0.11992157853574051</v>
      </c>
      <c r="L56" s="58">
        <v>7518.0599999999995</v>
      </c>
      <c r="M56" s="58">
        <v>1412.79</v>
      </c>
      <c r="N56" s="56">
        <f t="shared" si="4"/>
        <v>6105.2699999999995</v>
      </c>
      <c r="O56" s="59">
        <f t="shared" si="5"/>
        <v>0.18791948986839691</v>
      </c>
      <c r="P56" s="54">
        <v>12061.87</v>
      </c>
      <c r="Q56" s="54">
        <v>10484.84</v>
      </c>
      <c r="R56" s="56">
        <f t="shared" si="6"/>
        <v>1577.0300000000007</v>
      </c>
      <c r="S56" s="57">
        <f t="shared" si="7"/>
        <v>0.86925493310738711</v>
      </c>
      <c r="T56" s="54">
        <v>3060.2000000000003</v>
      </c>
      <c r="U56" s="54">
        <v>2715.37</v>
      </c>
      <c r="V56" s="56">
        <f t="shared" si="8"/>
        <v>344.83000000000038</v>
      </c>
      <c r="W56" s="57">
        <f t="shared" si="9"/>
        <v>0.88731782236455126</v>
      </c>
      <c r="X56" s="58">
        <v>475.46999999999997</v>
      </c>
      <c r="Y56" s="58">
        <v>618.48</v>
      </c>
      <c r="Z56" s="56">
        <f t="shared" si="10"/>
        <v>-143.01000000000005</v>
      </c>
      <c r="AA56" s="59">
        <f t="shared" si="11"/>
        <v>1.3007760742002652</v>
      </c>
      <c r="AB56" s="54">
        <v>7611.27</v>
      </c>
      <c r="AC56" s="54">
        <v>8705.34</v>
      </c>
      <c r="AD56" s="56">
        <f t="shared" si="12"/>
        <v>-1094.0699999999997</v>
      </c>
      <c r="AE56" s="57">
        <f t="shared" si="13"/>
        <v>1.1437434225825651</v>
      </c>
      <c r="AF56" s="58">
        <v>0</v>
      </c>
      <c r="AG56" s="58">
        <v>0</v>
      </c>
      <c r="AH56" s="56">
        <f t="shared" si="14"/>
        <v>0</v>
      </c>
      <c r="AI56" s="60"/>
      <c r="AJ56" s="54">
        <v>24107.589999999993</v>
      </c>
      <c r="AK56" s="54">
        <v>10599.14</v>
      </c>
      <c r="AL56" s="56">
        <f t="shared" si="16"/>
        <v>13508.449999999993</v>
      </c>
      <c r="AM56" s="57">
        <f t="shared" si="17"/>
        <v>0.439659874753138</v>
      </c>
      <c r="AN56" s="58">
        <v>52765.68</v>
      </c>
      <c r="AO56" s="58">
        <v>43717.86</v>
      </c>
      <c r="AP56" s="61">
        <f t="shared" si="18"/>
        <v>9047.82</v>
      </c>
      <c r="AQ56" s="59">
        <f t="shared" si="19"/>
        <v>0.82852831613275901</v>
      </c>
      <c r="AR56" s="54">
        <v>0</v>
      </c>
      <c r="AS56" s="54">
        <v>0</v>
      </c>
      <c r="AT56" s="61">
        <f t="shared" si="20"/>
        <v>0</v>
      </c>
      <c r="AU56" s="62"/>
      <c r="AV56" s="58">
        <v>4390.49</v>
      </c>
      <c r="AW56" s="58">
        <v>5763.13</v>
      </c>
      <c r="AX56" s="61">
        <f t="shared" si="22"/>
        <v>-1372.6400000000003</v>
      </c>
      <c r="AY56" s="59">
        <f t="shared" si="23"/>
        <v>1.3126393637156673</v>
      </c>
      <c r="AZ56" s="63">
        <v>0</v>
      </c>
      <c r="BA56" s="56">
        <v>0</v>
      </c>
      <c r="BB56" s="56">
        <f t="shared" si="24"/>
        <v>0</v>
      </c>
      <c r="BC56" s="64"/>
      <c r="BD56" s="54">
        <v>78997.3</v>
      </c>
      <c r="BE56" s="58">
        <v>16214.509999999998</v>
      </c>
      <c r="BF56" s="61">
        <f t="shared" si="25"/>
        <v>62782.790000000008</v>
      </c>
      <c r="BG56" s="57">
        <f t="shared" si="26"/>
        <v>0.20525397703465811</v>
      </c>
      <c r="BH56" s="54">
        <v>6347.51</v>
      </c>
      <c r="BI56" s="54">
        <v>0</v>
      </c>
      <c r="BJ56" s="56">
        <f t="shared" si="27"/>
        <v>6347.51</v>
      </c>
      <c r="BK56" s="57">
        <f t="shared" si="28"/>
        <v>0</v>
      </c>
      <c r="BL56" s="58">
        <v>11643.490000000002</v>
      </c>
      <c r="BM56" s="58">
        <v>0</v>
      </c>
      <c r="BN56" s="56">
        <f t="shared" si="29"/>
        <v>11643.490000000002</v>
      </c>
      <c r="BO56" s="59">
        <f t="shared" si="30"/>
        <v>0</v>
      </c>
      <c r="BP56" s="54">
        <v>2866.9399999999996</v>
      </c>
      <c r="BQ56" s="54">
        <v>0</v>
      </c>
      <c r="BR56" s="56">
        <f t="shared" si="31"/>
        <v>2866.9399999999996</v>
      </c>
      <c r="BS56" s="57">
        <f t="shared" si="32"/>
        <v>0</v>
      </c>
      <c r="BT56" s="58">
        <v>4219.58</v>
      </c>
      <c r="BU56" s="58">
        <v>818.48</v>
      </c>
      <c r="BV56" s="56">
        <f t="shared" si="33"/>
        <v>3401.1</v>
      </c>
      <c r="BW56" s="59">
        <f t="shared" si="34"/>
        <v>0.19397191189644467</v>
      </c>
      <c r="BX56" s="54">
        <v>1131.7099999999998</v>
      </c>
      <c r="BY56" s="54">
        <v>6493.76</v>
      </c>
      <c r="BZ56" s="56">
        <f t="shared" si="35"/>
        <v>-5362.05</v>
      </c>
      <c r="CA56" s="57">
        <f t="shared" si="36"/>
        <v>5.7380070866211321</v>
      </c>
      <c r="CB56" s="58">
        <v>3358.1400000000003</v>
      </c>
      <c r="CC56" s="58">
        <v>1661.68</v>
      </c>
      <c r="CD56" s="56">
        <f t="shared" si="37"/>
        <v>1696.4600000000003</v>
      </c>
      <c r="CE56" s="59">
        <f t="shared" si="38"/>
        <v>0.49482153811336033</v>
      </c>
      <c r="CF56" s="54">
        <v>0</v>
      </c>
      <c r="CG56" s="54">
        <v>0</v>
      </c>
      <c r="CH56" s="56">
        <f t="shared" si="39"/>
        <v>0</v>
      </c>
      <c r="CI56" s="57"/>
      <c r="CJ56" s="58">
        <v>0</v>
      </c>
      <c r="CK56" s="55">
        <v>0</v>
      </c>
      <c r="CL56" s="55">
        <v>0</v>
      </c>
      <c r="CM56" s="65"/>
      <c r="CN56" s="66">
        <v>58865.05</v>
      </c>
      <c r="CO56" s="67">
        <v>59844.240000000005</v>
      </c>
      <c r="CP56" s="61">
        <f t="shared" si="41"/>
        <v>-979.19000000000233</v>
      </c>
      <c r="CQ56" s="68">
        <f t="shared" si="42"/>
        <v>1.0166344885462597</v>
      </c>
      <c r="CR56" s="58">
        <v>37923.14</v>
      </c>
      <c r="CS56" s="58">
        <v>39910.14</v>
      </c>
      <c r="CT56" s="61">
        <f t="shared" si="43"/>
        <v>-1987</v>
      </c>
      <c r="CU56" s="353"/>
      <c r="CV56" s="359">
        <v>19915.16</v>
      </c>
      <c r="CW56" s="61">
        <v>20975.339999999997</v>
      </c>
      <c r="CX56" s="61">
        <f t="shared" si="75"/>
        <v>-1060.1799999999967</v>
      </c>
      <c r="CY56" s="68"/>
      <c r="CZ56" s="291">
        <v>1266.3</v>
      </c>
      <c r="DA56" s="61">
        <v>236.51</v>
      </c>
      <c r="DB56" s="61">
        <f t="shared" si="47"/>
        <v>1029.79</v>
      </c>
      <c r="DC56" s="69">
        <f t="shared" si="48"/>
        <v>0.18677248677248678</v>
      </c>
      <c r="DD56" s="55">
        <v>13177.549999999997</v>
      </c>
      <c r="DE56" s="55">
        <v>19880.760000000002</v>
      </c>
      <c r="DF56" s="61">
        <f t="shared" si="49"/>
        <v>-6703.2100000000046</v>
      </c>
      <c r="DG56" s="70">
        <f t="shared" si="50"/>
        <v>1.5086840877097796</v>
      </c>
      <c r="DH56" s="55">
        <v>1360.47</v>
      </c>
      <c r="DI56" s="55">
        <v>1208.01</v>
      </c>
      <c r="DJ56" s="61">
        <f t="shared" si="51"/>
        <v>152.46000000000004</v>
      </c>
      <c r="DK56" s="70">
        <f t="shared" si="52"/>
        <v>0.88793578689717523</v>
      </c>
      <c r="DL56" s="55">
        <v>204.71</v>
      </c>
      <c r="DM56" s="55">
        <v>0</v>
      </c>
      <c r="DN56" s="61">
        <f t="shared" si="53"/>
        <v>204.71</v>
      </c>
      <c r="DO56" s="70">
        <f t="shared" si="54"/>
        <v>0</v>
      </c>
      <c r="DP56" s="71">
        <v>14867.97</v>
      </c>
      <c r="DQ56" s="71">
        <v>13180.55</v>
      </c>
      <c r="DR56" s="61">
        <f t="shared" si="55"/>
        <v>1687.42</v>
      </c>
      <c r="DS56" s="69">
        <f t="shared" si="56"/>
        <v>0.88650636233460245</v>
      </c>
      <c r="DT56" s="80">
        <v>1210.3999999999996</v>
      </c>
      <c r="DU56" s="55">
        <v>24788.220000000005</v>
      </c>
      <c r="DV56" s="55">
        <v>16964.25</v>
      </c>
      <c r="DW56" s="61">
        <f t="shared" si="57"/>
        <v>7823.9700000000048</v>
      </c>
      <c r="DX56" s="72">
        <f t="shared" si="58"/>
        <v>0.68436741323096195</v>
      </c>
      <c r="DY56" s="56" t="e">
        <v>#REF!</v>
      </c>
      <c r="DZ56" s="363">
        <v>4923.01</v>
      </c>
      <c r="EA56" s="363">
        <v>3580.16</v>
      </c>
      <c r="EB56" s="362">
        <f t="shared" si="59"/>
        <v>1342.8500000000004</v>
      </c>
      <c r="EC56" s="365">
        <f t="shared" si="60"/>
        <v>0.7272298857812598</v>
      </c>
      <c r="ED56" s="54">
        <v>14238.510000000002</v>
      </c>
      <c r="EE56" s="294">
        <v>9799.73</v>
      </c>
      <c r="EF56" s="291">
        <f t="shared" si="61"/>
        <v>422455</v>
      </c>
      <c r="EG56" s="291">
        <f t="shared" si="62"/>
        <v>296028.61000000004</v>
      </c>
      <c r="EH56" s="61">
        <f t="shared" si="63"/>
        <v>126426.38999999996</v>
      </c>
      <c r="EI56" s="70">
        <f t="shared" si="70"/>
        <v>0.70073406635026225</v>
      </c>
      <c r="EJ56" s="80"/>
      <c r="EK56" s="298">
        <v>1949.9599999999998</v>
      </c>
      <c r="EL56" s="300">
        <f t="shared" si="77"/>
        <v>123395.35999999997</v>
      </c>
      <c r="EM56" s="65">
        <f t="shared" si="78"/>
        <v>-280339.12999999983</v>
      </c>
      <c r="EN56" s="374" t="s">
        <v>666</v>
      </c>
      <c r="EO56" s="373">
        <v>24994.34</v>
      </c>
      <c r="EP56" s="74">
        <v>39403.230000000003</v>
      </c>
      <c r="EQ56" s="75">
        <f t="shared" si="64"/>
        <v>14408.890000000003</v>
      </c>
      <c r="ER56" s="76">
        <f t="shared" si="65"/>
        <v>0.57648611645676595</v>
      </c>
      <c r="ET56" s="74">
        <v>43410.239999999998</v>
      </c>
      <c r="EU56" s="74">
        <v>92909.07</v>
      </c>
      <c r="EV56" s="75">
        <f t="shared" si="66"/>
        <v>49498.830000000009</v>
      </c>
      <c r="EW56" s="377">
        <f t="shared" si="67"/>
        <v>1.1402569992702185</v>
      </c>
      <c r="EX56" s="379">
        <f t="shared" si="68"/>
        <v>408216.49</v>
      </c>
      <c r="EY56" s="379">
        <f t="shared" si="69"/>
        <v>286228.88000000006</v>
      </c>
      <c r="FB56" s="381"/>
      <c r="FC56" s="381"/>
    </row>
    <row r="57" spans="1:159" s="2" customFormat="1" ht="15.75" customHeight="1" x14ac:dyDescent="0.25">
      <c r="A57" s="1" t="s">
        <v>528</v>
      </c>
      <c r="B57" s="77">
        <v>9</v>
      </c>
      <c r="C57" s="78">
        <v>1</v>
      </c>
      <c r="D57" s="52" t="s">
        <v>252</v>
      </c>
      <c r="E57" s="219">
        <v>5370.5</v>
      </c>
      <c r="F57" s="53">
        <v>206931.65000000002</v>
      </c>
      <c r="G57" s="343">
        <v>165982.91</v>
      </c>
      <c r="H57" s="54">
        <v>5507.3</v>
      </c>
      <c r="I57" s="55">
        <v>952.67000000000007</v>
      </c>
      <c r="J57" s="56">
        <f t="shared" si="2"/>
        <v>4554.63</v>
      </c>
      <c r="K57" s="57">
        <f t="shared" si="3"/>
        <v>0.17298313148003561</v>
      </c>
      <c r="L57" s="58">
        <v>5142.17</v>
      </c>
      <c r="M57" s="58">
        <v>930.37</v>
      </c>
      <c r="N57" s="56">
        <f t="shared" si="4"/>
        <v>4211.8</v>
      </c>
      <c r="O57" s="59">
        <f t="shared" si="5"/>
        <v>0.18092945196288726</v>
      </c>
      <c r="P57" s="54">
        <v>6054.1200000000008</v>
      </c>
      <c r="Q57" s="54">
        <v>5253.1500000000015</v>
      </c>
      <c r="R57" s="56">
        <f t="shared" si="6"/>
        <v>800.96999999999935</v>
      </c>
      <c r="S57" s="57">
        <f t="shared" si="7"/>
        <v>0.86769836078571294</v>
      </c>
      <c r="T57" s="54">
        <v>1257.67</v>
      </c>
      <c r="U57" s="54">
        <v>1111.3400000000001</v>
      </c>
      <c r="V57" s="56">
        <f t="shared" si="8"/>
        <v>146.32999999999993</v>
      </c>
      <c r="W57" s="57">
        <f t="shared" si="9"/>
        <v>0.88364992406593146</v>
      </c>
      <c r="X57" s="58">
        <v>390.54</v>
      </c>
      <c r="Y57" s="58">
        <v>283.04999999999995</v>
      </c>
      <c r="Z57" s="56">
        <f t="shared" si="10"/>
        <v>107.49000000000007</v>
      </c>
      <c r="AA57" s="59">
        <f t="shared" si="11"/>
        <v>0.72476570901828219</v>
      </c>
      <c r="AB57" s="54">
        <v>2806.6800000000003</v>
      </c>
      <c r="AC57" s="54">
        <v>2644.41</v>
      </c>
      <c r="AD57" s="56">
        <f t="shared" si="12"/>
        <v>162.27000000000044</v>
      </c>
      <c r="AE57" s="57">
        <f t="shared" si="13"/>
        <v>0.94218436016931018</v>
      </c>
      <c r="AF57" s="58">
        <v>954.42000000000007</v>
      </c>
      <c r="AG57" s="58">
        <v>0</v>
      </c>
      <c r="AH57" s="56">
        <f t="shared" si="14"/>
        <v>954.42000000000007</v>
      </c>
      <c r="AI57" s="60">
        <f t="shared" si="15"/>
        <v>0</v>
      </c>
      <c r="AJ57" s="54">
        <v>10939.160000000002</v>
      </c>
      <c r="AK57" s="54">
        <v>5502.4</v>
      </c>
      <c r="AL57" s="56">
        <f t="shared" si="16"/>
        <v>5436.760000000002</v>
      </c>
      <c r="AM57" s="57">
        <f t="shared" si="17"/>
        <v>0.50300023036503705</v>
      </c>
      <c r="AN57" s="58">
        <v>20418.539999999997</v>
      </c>
      <c r="AO57" s="58">
        <v>18688.919999999998</v>
      </c>
      <c r="AP57" s="61">
        <f t="shared" si="18"/>
        <v>1729.619999999999</v>
      </c>
      <c r="AQ57" s="59">
        <f t="shared" si="19"/>
        <v>0.91529169078690253</v>
      </c>
      <c r="AR57" s="54">
        <v>0</v>
      </c>
      <c r="AS57" s="54">
        <v>0</v>
      </c>
      <c r="AT57" s="61">
        <f t="shared" si="20"/>
        <v>0</v>
      </c>
      <c r="AU57" s="62"/>
      <c r="AV57" s="58">
        <v>2040.1699999999998</v>
      </c>
      <c r="AW57" s="58">
        <v>2702.22</v>
      </c>
      <c r="AX57" s="61">
        <f t="shared" si="22"/>
        <v>-662.05</v>
      </c>
      <c r="AY57" s="59">
        <f t="shared" si="23"/>
        <v>1.3245072714528692</v>
      </c>
      <c r="AZ57" s="63">
        <v>0</v>
      </c>
      <c r="BA57" s="56">
        <v>0</v>
      </c>
      <c r="BB57" s="56">
        <f t="shared" si="24"/>
        <v>0</v>
      </c>
      <c r="BC57" s="64"/>
      <c r="BD57" s="54">
        <v>35604.189999999995</v>
      </c>
      <c r="BE57" s="58">
        <v>1539.65</v>
      </c>
      <c r="BF57" s="61">
        <f t="shared" si="25"/>
        <v>34064.539999999994</v>
      </c>
      <c r="BG57" s="57">
        <f t="shared" si="26"/>
        <v>4.3243505890739276E-2</v>
      </c>
      <c r="BH57" s="54">
        <v>3424.4199999999992</v>
      </c>
      <c r="BI57" s="54">
        <v>0</v>
      </c>
      <c r="BJ57" s="56">
        <f t="shared" si="27"/>
        <v>3424.4199999999992</v>
      </c>
      <c r="BK57" s="57">
        <f t="shared" si="28"/>
        <v>0</v>
      </c>
      <c r="BL57" s="58">
        <v>6603.91</v>
      </c>
      <c r="BM57" s="58">
        <v>0</v>
      </c>
      <c r="BN57" s="56">
        <f t="shared" si="29"/>
        <v>6603.91</v>
      </c>
      <c r="BO57" s="59">
        <f t="shared" si="30"/>
        <v>0</v>
      </c>
      <c r="BP57" s="54">
        <v>977.78000000000009</v>
      </c>
      <c r="BQ57" s="54">
        <v>0</v>
      </c>
      <c r="BR57" s="56">
        <f t="shared" si="31"/>
        <v>977.78000000000009</v>
      </c>
      <c r="BS57" s="57">
        <f t="shared" si="32"/>
        <v>0</v>
      </c>
      <c r="BT57" s="58">
        <v>1320.1999999999996</v>
      </c>
      <c r="BU57" s="58">
        <v>0</v>
      </c>
      <c r="BV57" s="56">
        <f t="shared" si="33"/>
        <v>1320.1999999999996</v>
      </c>
      <c r="BW57" s="59">
        <f t="shared" si="34"/>
        <v>0</v>
      </c>
      <c r="BX57" s="54">
        <v>930.59000000000015</v>
      </c>
      <c r="BY57" s="54">
        <v>0</v>
      </c>
      <c r="BZ57" s="56">
        <f t="shared" si="35"/>
        <v>930.59000000000015</v>
      </c>
      <c r="CA57" s="57">
        <f t="shared" si="36"/>
        <v>0</v>
      </c>
      <c r="CB57" s="58">
        <v>694.48</v>
      </c>
      <c r="CC57" s="58">
        <v>0</v>
      </c>
      <c r="CD57" s="56">
        <f t="shared" si="37"/>
        <v>694.48</v>
      </c>
      <c r="CE57" s="59">
        <f t="shared" si="38"/>
        <v>0</v>
      </c>
      <c r="CF57" s="54">
        <v>256.07</v>
      </c>
      <c r="CG57" s="54">
        <v>0</v>
      </c>
      <c r="CH57" s="56">
        <f t="shared" si="39"/>
        <v>256.07</v>
      </c>
      <c r="CI57" s="57">
        <f t="shared" si="40"/>
        <v>0</v>
      </c>
      <c r="CJ57" s="58">
        <v>0</v>
      </c>
      <c r="CK57" s="55">
        <v>0</v>
      </c>
      <c r="CL57" s="55">
        <v>0</v>
      </c>
      <c r="CM57" s="65"/>
      <c r="CN57" s="66">
        <v>44475.08</v>
      </c>
      <c r="CO57" s="67">
        <v>42111.08</v>
      </c>
      <c r="CP57" s="61">
        <f t="shared" si="41"/>
        <v>2364</v>
      </c>
      <c r="CQ57" s="68">
        <f t="shared" si="42"/>
        <v>0.9468466386120048</v>
      </c>
      <c r="CR57" s="58">
        <v>13469.44</v>
      </c>
      <c r="CS57" s="58">
        <v>13567.73</v>
      </c>
      <c r="CT57" s="61">
        <f t="shared" si="43"/>
        <v>-98.289999999999054</v>
      </c>
      <c r="CU57" s="353">
        <f t="shared" si="44"/>
        <v>1.0072972595742657</v>
      </c>
      <c r="CV57" s="359">
        <v>6888.33</v>
      </c>
      <c r="CW57" s="61">
        <v>7879.35</v>
      </c>
      <c r="CX57" s="61">
        <f t="shared" si="75"/>
        <v>-991.02000000000044</v>
      </c>
      <c r="CY57" s="68">
        <f t="shared" ref="CY57:CY120" si="80">CW57/CV57</f>
        <v>1.1438694139218069</v>
      </c>
      <c r="CZ57" s="291">
        <v>734.92</v>
      </c>
      <c r="DA57" s="61">
        <v>232.35</v>
      </c>
      <c r="DB57" s="61">
        <f t="shared" si="47"/>
        <v>502.56999999999994</v>
      </c>
      <c r="DC57" s="69">
        <f t="shared" si="48"/>
        <v>0.31615686061067871</v>
      </c>
      <c r="DD57" s="55">
        <v>5451.46</v>
      </c>
      <c r="DE57" s="55">
        <v>12600.359999999999</v>
      </c>
      <c r="DF57" s="61">
        <f t="shared" si="49"/>
        <v>-7148.8999999999987</v>
      </c>
      <c r="DG57" s="70">
        <f t="shared" si="50"/>
        <v>2.3113734669244566</v>
      </c>
      <c r="DH57" s="55">
        <v>767.2800000000002</v>
      </c>
      <c r="DI57" s="55">
        <v>679.85</v>
      </c>
      <c r="DJ57" s="61">
        <f t="shared" si="51"/>
        <v>87.430000000000177</v>
      </c>
      <c r="DK57" s="70">
        <f t="shared" si="52"/>
        <v>0.88605202794286286</v>
      </c>
      <c r="DL57" s="55">
        <v>114.41999999999999</v>
      </c>
      <c r="DM57" s="55">
        <v>0</v>
      </c>
      <c r="DN57" s="61">
        <f t="shared" si="53"/>
        <v>114.41999999999999</v>
      </c>
      <c r="DO57" s="70">
        <f t="shared" si="54"/>
        <v>0</v>
      </c>
      <c r="DP57" s="71">
        <v>4951.5599999999995</v>
      </c>
      <c r="DQ57" s="71">
        <v>3543.26</v>
      </c>
      <c r="DR57" s="61">
        <f t="shared" si="55"/>
        <v>1408.2999999999993</v>
      </c>
      <c r="DS57" s="69">
        <f t="shared" si="56"/>
        <v>0.71558458344440956</v>
      </c>
      <c r="DT57" s="80">
        <v>229.13999999999987</v>
      </c>
      <c r="DU57" s="55">
        <v>15071.82</v>
      </c>
      <c r="DV57" s="55">
        <v>10065.17</v>
      </c>
      <c r="DW57" s="61">
        <f t="shared" si="57"/>
        <v>5006.6499999999996</v>
      </c>
      <c r="DX57" s="72">
        <f t="shared" si="58"/>
        <v>0.66781384066423299</v>
      </c>
      <c r="DY57" s="56" t="e">
        <v>#REF!</v>
      </c>
      <c r="DZ57" s="363">
        <v>2259.4699999999998</v>
      </c>
      <c r="EA57" s="363">
        <v>1640.17</v>
      </c>
      <c r="EB57" s="362">
        <f t="shared" si="59"/>
        <v>619.29999999999973</v>
      </c>
      <c r="EC57" s="365">
        <f t="shared" si="60"/>
        <v>0.72590917339021988</v>
      </c>
      <c r="ED57" s="54">
        <v>6948.02</v>
      </c>
      <c r="EE57" s="294">
        <v>4442.6100000000006</v>
      </c>
      <c r="EF57" s="291">
        <f t="shared" si="61"/>
        <v>206454.21</v>
      </c>
      <c r="EG57" s="291">
        <f t="shared" si="62"/>
        <v>136370.10999999999</v>
      </c>
      <c r="EH57" s="61">
        <f t="shared" si="63"/>
        <v>70084.100000000006</v>
      </c>
      <c r="EI57" s="70">
        <f t="shared" si="70"/>
        <v>0.66053441099602661</v>
      </c>
      <c r="EJ57" s="80"/>
      <c r="EK57" s="298">
        <v>1949.9599999999998</v>
      </c>
      <c r="EL57" s="300">
        <f t="shared" si="77"/>
        <v>278965.71000000002</v>
      </c>
      <c r="EM57" s="65">
        <f t="shared" si="78"/>
        <v>214254.90000000005</v>
      </c>
      <c r="EN57" s="374" t="s">
        <v>666</v>
      </c>
      <c r="EO57" s="373">
        <v>12367.21</v>
      </c>
      <c r="EP57" s="74">
        <v>14037.27</v>
      </c>
      <c r="EQ57" s="75">
        <f t="shared" si="64"/>
        <v>1670.0600000000013</v>
      </c>
      <c r="ER57" s="76">
        <f t="shared" si="65"/>
        <v>0.13503935002316622</v>
      </c>
      <c r="ET57" s="74">
        <v>21119.27</v>
      </c>
      <c r="EU57" s="74">
        <v>23744.74</v>
      </c>
      <c r="EV57" s="75">
        <f t="shared" si="66"/>
        <v>2625.4700000000012</v>
      </c>
      <c r="EW57" s="377">
        <f t="shared" si="67"/>
        <v>0.12431632343352782</v>
      </c>
      <c r="EX57" s="379">
        <f t="shared" si="68"/>
        <v>199506.19</v>
      </c>
      <c r="EY57" s="379">
        <f t="shared" si="69"/>
        <v>131927.5</v>
      </c>
      <c r="FB57" s="381"/>
      <c r="FC57" s="381"/>
    </row>
    <row r="58" spans="1:159" s="2" customFormat="1" ht="15.75" customHeight="1" x14ac:dyDescent="0.25">
      <c r="A58" s="1" t="s">
        <v>529</v>
      </c>
      <c r="B58" s="77">
        <v>5</v>
      </c>
      <c r="C58" s="78">
        <v>2</v>
      </c>
      <c r="D58" s="52" t="s">
        <v>253</v>
      </c>
      <c r="E58" s="219">
        <v>5397.1833333333343</v>
      </c>
      <c r="F58" s="53">
        <v>-87109.83</v>
      </c>
      <c r="G58" s="343">
        <v>-78966.700000000026</v>
      </c>
      <c r="H58" s="54">
        <v>4876.8599999999997</v>
      </c>
      <c r="I58" s="55">
        <v>1384.5599999999997</v>
      </c>
      <c r="J58" s="56">
        <f t="shared" si="2"/>
        <v>3492.3</v>
      </c>
      <c r="K58" s="57">
        <f t="shared" si="3"/>
        <v>0.28390398740172978</v>
      </c>
      <c r="L58" s="58">
        <v>3615.51</v>
      </c>
      <c r="M58" s="58">
        <v>1296.19</v>
      </c>
      <c r="N58" s="56">
        <f t="shared" si="4"/>
        <v>2319.3200000000002</v>
      </c>
      <c r="O58" s="59">
        <f t="shared" si="5"/>
        <v>0.35850820492821206</v>
      </c>
      <c r="P58" s="54">
        <v>0</v>
      </c>
      <c r="Q58" s="54">
        <v>0</v>
      </c>
      <c r="R58" s="56">
        <f t="shared" si="6"/>
        <v>0</v>
      </c>
      <c r="S58" s="57"/>
      <c r="T58" s="54">
        <v>0</v>
      </c>
      <c r="U58" s="54">
        <v>0</v>
      </c>
      <c r="V58" s="56">
        <f t="shared" si="8"/>
        <v>0</v>
      </c>
      <c r="W58" s="57"/>
      <c r="X58" s="58">
        <v>236.19000000000003</v>
      </c>
      <c r="Y58" s="58">
        <v>545.27</v>
      </c>
      <c r="Z58" s="56">
        <f t="shared" si="10"/>
        <v>-309.07999999999993</v>
      </c>
      <c r="AA58" s="59">
        <f t="shared" si="11"/>
        <v>2.3086074770312033</v>
      </c>
      <c r="AB58" s="54">
        <v>3421.02</v>
      </c>
      <c r="AC58" s="54">
        <v>3577.93</v>
      </c>
      <c r="AD58" s="56">
        <f t="shared" si="12"/>
        <v>-156.90999999999985</v>
      </c>
      <c r="AE58" s="57">
        <f t="shared" si="13"/>
        <v>1.04586643749525</v>
      </c>
      <c r="AF58" s="58">
        <v>901.78000000000009</v>
      </c>
      <c r="AG58" s="58">
        <v>0</v>
      </c>
      <c r="AH58" s="56">
        <f t="shared" si="14"/>
        <v>901.78000000000009</v>
      </c>
      <c r="AI58" s="60">
        <f t="shared" si="15"/>
        <v>0</v>
      </c>
      <c r="AJ58" s="54">
        <v>10000.9</v>
      </c>
      <c r="AK58" s="54">
        <v>8119.3</v>
      </c>
      <c r="AL58" s="56">
        <f t="shared" si="16"/>
        <v>1881.5999999999995</v>
      </c>
      <c r="AM58" s="57">
        <f t="shared" si="17"/>
        <v>0.81185693287604122</v>
      </c>
      <c r="AN58" s="58">
        <v>0</v>
      </c>
      <c r="AO58" s="58">
        <v>0</v>
      </c>
      <c r="AP58" s="61">
        <f t="shared" si="18"/>
        <v>0</v>
      </c>
      <c r="AQ58" s="59"/>
      <c r="AR58" s="54">
        <v>0</v>
      </c>
      <c r="AS58" s="54">
        <v>0</v>
      </c>
      <c r="AT58" s="61">
        <f t="shared" si="20"/>
        <v>0</v>
      </c>
      <c r="AU58" s="62"/>
      <c r="AV58" s="58">
        <v>6875.7800000000007</v>
      </c>
      <c r="AW58" s="58">
        <v>6232.75</v>
      </c>
      <c r="AX58" s="61">
        <f t="shared" si="22"/>
        <v>643.03000000000065</v>
      </c>
      <c r="AY58" s="59">
        <f t="shared" si="23"/>
        <v>0.9064789740218564</v>
      </c>
      <c r="AZ58" s="63">
        <v>0</v>
      </c>
      <c r="BA58" s="56">
        <v>0</v>
      </c>
      <c r="BB58" s="56">
        <f t="shared" si="24"/>
        <v>0</v>
      </c>
      <c r="BC58" s="64"/>
      <c r="BD58" s="54">
        <v>32948.689999999995</v>
      </c>
      <c r="BE58" s="58">
        <v>2448.23</v>
      </c>
      <c r="BF58" s="61">
        <f t="shared" si="25"/>
        <v>30500.459999999995</v>
      </c>
      <c r="BG58" s="57">
        <f t="shared" si="26"/>
        <v>7.4304319837905558E-2</v>
      </c>
      <c r="BH58" s="54">
        <v>3092.82</v>
      </c>
      <c r="BI58" s="54">
        <v>1113.8399999999999</v>
      </c>
      <c r="BJ58" s="56">
        <f t="shared" si="27"/>
        <v>1978.9800000000002</v>
      </c>
      <c r="BK58" s="57">
        <f t="shared" si="28"/>
        <v>0.36013735037926548</v>
      </c>
      <c r="BL58" s="58">
        <v>5757.9000000000005</v>
      </c>
      <c r="BM58" s="58">
        <v>0</v>
      </c>
      <c r="BN58" s="56">
        <f t="shared" si="29"/>
        <v>5757.9000000000005</v>
      </c>
      <c r="BO58" s="59">
        <f t="shared" si="30"/>
        <v>0</v>
      </c>
      <c r="BP58" s="54">
        <v>0</v>
      </c>
      <c r="BQ58" s="54">
        <v>0</v>
      </c>
      <c r="BR58" s="56">
        <f t="shared" si="31"/>
        <v>0</v>
      </c>
      <c r="BS58" s="57"/>
      <c r="BT58" s="58">
        <v>0</v>
      </c>
      <c r="BU58" s="58">
        <v>0</v>
      </c>
      <c r="BV58" s="56">
        <f t="shared" si="33"/>
        <v>0</v>
      </c>
      <c r="BW58" s="59"/>
      <c r="BX58" s="54">
        <v>564.39</v>
      </c>
      <c r="BY58" s="54">
        <v>0</v>
      </c>
      <c r="BZ58" s="56">
        <f t="shared" si="35"/>
        <v>564.39</v>
      </c>
      <c r="CA58" s="57">
        <f t="shared" si="36"/>
        <v>0</v>
      </c>
      <c r="CB58" s="58">
        <v>1024.31</v>
      </c>
      <c r="CC58" s="58">
        <v>1427.04</v>
      </c>
      <c r="CD58" s="56">
        <f t="shared" si="37"/>
        <v>-402.73</v>
      </c>
      <c r="CE58" s="59">
        <f t="shared" si="38"/>
        <v>1.3931719889486582</v>
      </c>
      <c r="CF58" s="54">
        <v>239.12</v>
      </c>
      <c r="CG58" s="54">
        <v>0</v>
      </c>
      <c r="CH58" s="56">
        <f t="shared" si="39"/>
        <v>239.12</v>
      </c>
      <c r="CI58" s="57">
        <f t="shared" si="40"/>
        <v>0</v>
      </c>
      <c r="CJ58" s="58">
        <v>0</v>
      </c>
      <c r="CK58" s="55">
        <v>0</v>
      </c>
      <c r="CL58" s="55">
        <v>0</v>
      </c>
      <c r="CM58" s="65"/>
      <c r="CN58" s="66">
        <v>52607.850000000006</v>
      </c>
      <c r="CO58" s="67">
        <v>55023.11</v>
      </c>
      <c r="CP58" s="61">
        <f t="shared" si="41"/>
        <v>-2415.2599999999948</v>
      </c>
      <c r="CQ58" s="68">
        <f t="shared" si="42"/>
        <v>1.045910638811508</v>
      </c>
      <c r="CR58" s="58">
        <v>13542.64</v>
      </c>
      <c r="CS58" s="58">
        <v>12679.469999999998</v>
      </c>
      <c r="CT58" s="61">
        <f t="shared" si="43"/>
        <v>863.17000000000189</v>
      </c>
      <c r="CU58" s="353">
        <f t="shared" si="44"/>
        <v>0.93626279661867984</v>
      </c>
      <c r="CV58" s="359">
        <v>6731.05</v>
      </c>
      <c r="CW58" s="61">
        <v>6975.26</v>
      </c>
      <c r="CX58" s="61">
        <f t="shared" si="75"/>
        <v>-244.21000000000004</v>
      </c>
      <c r="CY58" s="68">
        <f t="shared" si="80"/>
        <v>1.0362811151306259</v>
      </c>
      <c r="CZ58" s="291">
        <v>792.16000000000008</v>
      </c>
      <c r="DA58" s="61">
        <v>308.88</v>
      </c>
      <c r="DB58" s="61">
        <f t="shared" si="47"/>
        <v>483.28000000000009</v>
      </c>
      <c r="DC58" s="69">
        <f t="shared" si="48"/>
        <v>0.38992122803474039</v>
      </c>
      <c r="DD58" s="55">
        <v>9343.01</v>
      </c>
      <c r="DE58" s="55">
        <v>16262.89</v>
      </c>
      <c r="DF58" s="61">
        <f t="shared" si="49"/>
        <v>-6919.8799999999992</v>
      </c>
      <c r="DG58" s="70">
        <f t="shared" si="50"/>
        <v>1.7406478212053715</v>
      </c>
      <c r="DH58" s="55">
        <v>1167.4700000000003</v>
      </c>
      <c r="DI58" s="55">
        <v>1036.3899999999999</v>
      </c>
      <c r="DJ58" s="61">
        <f t="shared" si="51"/>
        <v>131.08000000000038</v>
      </c>
      <c r="DK58" s="70">
        <f t="shared" si="52"/>
        <v>0.88772302500278355</v>
      </c>
      <c r="DL58" s="55">
        <v>174.62</v>
      </c>
      <c r="DM58" s="55">
        <v>0</v>
      </c>
      <c r="DN58" s="61">
        <f t="shared" si="53"/>
        <v>174.62</v>
      </c>
      <c r="DO58" s="70">
        <f t="shared" si="54"/>
        <v>0</v>
      </c>
      <c r="DP58" s="71">
        <v>5530.6900000000005</v>
      </c>
      <c r="DQ58" s="71">
        <v>3533.3699999999994</v>
      </c>
      <c r="DR58" s="61">
        <f t="shared" si="55"/>
        <v>1997.3200000000011</v>
      </c>
      <c r="DS58" s="69">
        <f t="shared" si="56"/>
        <v>0.63886603660664387</v>
      </c>
      <c r="DT58" s="80">
        <v>463.28999999999951</v>
      </c>
      <c r="DU58" s="55">
        <v>0</v>
      </c>
      <c r="DV58" s="55">
        <v>0</v>
      </c>
      <c r="DW58" s="61">
        <f t="shared" si="57"/>
        <v>0</v>
      </c>
      <c r="DX58" s="72"/>
      <c r="DY58" s="56" t="e">
        <v>#REF!</v>
      </c>
      <c r="DZ58" s="363">
        <v>2298.3500000000004</v>
      </c>
      <c r="EA58" s="363">
        <v>1745.17</v>
      </c>
      <c r="EB58" s="362">
        <f t="shared" si="59"/>
        <v>553.18000000000029</v>
      </c>
      <c r="EC58" s="365">
        <f t="shared" si="60"/>
        <v>0.75931429068679701</v>
      </c>
      <c r="ED58" s="54">
        <v>5770.3600000000006</v>
      </c>
      <c r="EE58" s="294">
        <v>3985.1000000000004</v>
      </c>
      <c r="EF58" s="291">
        <f t="shared" si="61"/>
        <v>171513.47000000003</v>
      </c>
      <c r="EG58" s="291">
        <f t="shared" si="62"/>
        <v>127694.74999999999</v>
      </c>
      <c r="EH58" s="61">
        <f t="shared" si="63"/>
        <v>43818.720000000045</v>
      </c>
      <c r="EI58" s="70">
        <f t="shared" si="70"/>
        <v>0.74451732566544171</v>
      </c>
      <c r="EJ58" s="80"/>
      <c r="EK58" s="298">
        <v>0</v>
      </c>
      <c r="EL58" s="300">
        <f t="shared" si="77"/>
        <v>-43291.109999999957</v>
      </c>
      <c r="EM58" s="65">
        <f t="shared" si="78"/>
        <v>-40328.580000000031</v>
      </c>
      <c r="EN58" s="374" t="s">
        <v>669</v>
      </c>
      <c r="EO58" s="373">
        <v>10212.61</v>
      </c>
      <c r="EP58" s="74">
        <v>34134.01</v>
      </c>
      <c r="EQ58" s="75">
        <f t="shared" si="64"/>
        <v>23921.4</v>
      </c>
      <c r="ER58" s="76">
        <f t="shared" si="65"/>
        <v>2.3423395194764121</v>
      </c>
      <c r="ET58" s="74">
        <v>17520.89</v>
      </c>
      <c r="EU58" s="74">
        <v>28729.39</v>
      </c>
      <c r="EV58" s="75">
        <f t="shared" si="66"/>
        <v>11208.5</v>
      </c>
      <c r="EW58" s="377">
        <f t="shared" si="67"/>
        <v>0.63972206891316596</v>
      </c>
      <c r="EX58" s="379">
        <f t="shared" si="68"/>
        <v>165743.11000000004</v>
      </c>
      <c r="EY58" s="379">
        <f t="shared" si="69"/>
        <v>123709.64999999998</v>
      </c>
      <c r="FB58" s="381"/>
      <c r="FC58" s="381"/>
    </row>
    <row r="59" spans="1:159" s="2" customFormat="1" ht="15.75" customHeight="1" x14ac:dyDescent="0.25">
      <c r="A59" s="1" t="s">
        <v>530</v>
      </c>
      <c r="B59" s="77">
        <v>5</v>
      </c>
      <c r="C59" s="78">
        <v>4</v>
      </c>
      <c r="D59" s="52" t="s">
        <v>254</v>
      </c>
      <c r="E59" s="219">
        <v>2449.7000000000003</v>
      </c>
      <c r="F59" s="53">
        <v>-172043.91999999998</v>
      </c>
      <c r="G59" s="343">
        <v>-57994.01999999996</v>
      </c>
      <c r="H59" s="54">
        <v>7115.8099999999995</v>
      </c>
      <c r="I59" s="55">
        <v>2110.4300000000003</v>
      </c>
      <c r="J59" s="56">
        <f t="shared" si="2"/>
        <v>5005.3799999999992</v>
      </c>
      <c r="K59" s="57">
        <f t="shared" si="3"/>
        <v>0.29658324210455317</v>
      </c>
      <c r="L59" s="58">
        <v>4582.3200000000015</v>
      </c>
      <c r="M59" s="58">
        <v>1027.97</v>
      </c>
      <c r="N59" s="56">
        <f t="shared" si="4"/>
        <v>3554.3500000000013</v>
      </c>
      <c r="O59" s="59">
        <f t="shared" si="5"/>
        <v>0.22433396183592583</v>
      </c>
      <c r="P59" s="54">
        <v>7391.1200000000008</v>
      </c>
      <c r="Q59" s="54">
        <v>6426.0700000000006</v>
      </c>
      <c r="R59" s="56">
        <f t="shared" si="6"/>
        <v>965.05000000000018</v>
      </c>
      <c r="S59" s="57">
        <f t="shared" si="7"/>
        <v>0.86943115522410674</v>
      </c>
      <c r="T59" s="54">
        <v>1704.3599999999997</v>
      </c>
      <c r="U59" s="54">
        <v>1512.12</v>
      </c>
      <c r="V59" s="56">
        <f t="shared" si="8"/>
        <v>192.23999999999978</v>
      </c>
      <c r="W59" s="57">
        <f t="shared" si="9"/>
        <v>0.88720692811377888</v>
      </c>
      <c r="X59" s="58">
        <v>420.19000000000005</v>
      </c>
      <c r="Y59" s="58">
        <v>802.81</v>
      </c>
      <c r="Z59" s="56">
        <f t="shared" si="10"/>
        <v>-382.61999999999989</v>
      </c>
      <c r="AA59" s="59">
        <f t="shared" si="11"/>
        <v>1.9105880673028863</v>
      </c>
      <c r="AB59" s="54">
        <v>8197.81</v>
      </c>
      <c r="AC59" s="54">
        <v>6475.43</v>
      </c>
      <c r="AD59" s="56">
        <f t="shared" si="12"/>
        <v>1722.3799999999992</v>
      </c>
      <c r="AE59" s="57">
        <f t="shared" si="13"/>
        <v>0.7898975458079659</v>
      </c>
      <c r="AF59" s="58">
        <v>1125.4900000000002</v>
      </c>
      <c r="AG59" s="58">
        <v>0</v>
      </c>
      <c r="AH59" s="56">
        <f t="shared" si="14"/>
        <v>1125.4900000000002</v>
      </c>
      <c r="AI59" s="60">
        <f t="shared" si="15"/>
        <v>0</v>
      </c>
      <c r="AJ59" s="54">
        <v>12899.960000000001</v>
      </c>
      <c r="AK59" s="54">
        <v>14249.730000000001</v>
      </c>
      <c r="AL59" s="56">
        <f t="shared" si="16"/>
        <v>-1349.7700000000004</v>
      </c>
      <c r="AM59" s="57">
        <f t="shared" si="17"/>
        <v>1.1046336577787839</v>
      </c>
      <c r="AN59" s="58">
        <v>0</v>
      </c>
      <c r="AO59" s="58">
        <v>0</v>
      </c>
      <c r="AP59" s="61">
        <f t="shared" si="18"/>
        <v>0</v>
      </c>
      <c r="AQ59" s="59"/>
      <c r="AR59" s="54">
        <v>0</v>
      </c>
      <c r="AS59" s="54">
        <v>0</v>
      </c>
      <c r="AT59" s="61">
        <f t="shared" si="20"/>
        <v>0</v>
      </c>
      <c r="AU59" s="62"/>
      <c r="AV59" s="58">
        <v>3819.2000000000007</v>
      </c>
      <c r="AW59" s="58">
        <v>3464.53</v>
      </c>
      <c r="AX59" s="61">
        <f t="shared" si="22"/>
        <v>354.67000000000053</v>
      </c>
      <c r="AY59" s="59">
        <f t="shared" si="23"/>
        <v>0.90713500209467934</v>
      </c>
      <c r="AZ59" s="63">
        <v>0</v>
      </c>
      <c r="BA59" s="56">
        <v>0</v>
      </c>
      <c r="BB59" s="56">
        <f t="shared" si="24"/>
        <v>0</v>
      </c>
      <c r="BC59" s="64"/>
      <c r="BD59" s="54">
        <v>45234.540000000008</v>
      </c>
      <c r="BE59" s="58">
        <v>19741.330000000002</v>
      </c>
      <c r="BF59" s="61">
        <f t="shared" si="25"/>
        <v>25493.210000000006</v>
      </c>
      <c r="BG59" s="57">
        <f t="shared" si="26"/>
        <v>0.43642159288013094</v>
      </c>
      <c r="BH59" s="54">
        <v>4454.3100000000004</v>
      </c>
      <c r="BI59" s="54">
        <v>0</v>
      </c>
      <c r="BJ59" s="56">
        <f t="shared" si="27"/>
        <v>4454.3100000000004</v>
      </c>
      <c r="BK59" s="57">
        <f t="shared" si="28"/>
        <v>0</v>
      </c>
      <c r="BL59" s="58">
        <v>7107.9800000000005</v>
      </c>
      <c r="BM59" s="58">
        <v>6629.35</v>
      </c>
      <c r="BN59" s="56">
        <f t="shared" si="29"/>
        <v>478.63000000000011</v>
      </c>
      <c r="BO59" s="59">
        <f t="shared" si="30"/>
        <v>0.93266300693023896</v>
      </c>
      <c r="BP59" s="54">
        <v>1125.5400000000002</v>
      </c>
      <c r="BQ59" s="54">
        <v>0</v>
      </c>
      <c r="BR59" s="56">
        <f t="shared" si="31"/>
        <v>1125.5400000000002</v>
      </c>
      <c r="BS59" s="57">
        <f t="shared" si="32"/>
        <v>0</v>
      </c>
      <c r="BT59" s="58">
        <v>1943.4400000000003</v>
      </c>
      <c r="BU59" s="58">
        <v>0</v>
      </c>
      <c r="BV59" s="56">
        <f t="shared" si="33"/>
        <v>1943.4400000000003</v>
      </c>
      <c r="BW59" s="59">
        <f t="shared" si="34"/>
        <v>0</v>
      </c>
      <c r="BX59" s="54">
        <v>1005.51</v>
      </c>
      <c r="BY59" s="54">
        <v>0</v>
      </c>
      <c r="BZ59" s="56">
        <f t="shared" si="35"/>
        <v>1005.51</v>
      </c>
      <c r="CA59" s="57">
        <f t="shared" si="36"/>
        <v>0</v>
      </c>
      <c r="CB59" s="58">
        <v>2587.8799999999997</v>
      </c>
      <c r="CC59" s="58">
        <v>0</v>
      </c>
      <c r="CD59" s="56">
        <f t="shared" si="37"/>
        <v>2587.8799999999997</v>
      </c>
      <c r="CE59" s="59">
        <f t="shared" si="38"/>
        <v>0</v>
      </c>
      <c r="CF59" s="54">
        <v>339.98</v>
      </c>
      <c r="CG59" s="54">
        <v>0</v>
      </c>
      <c r="CH59" s="56">
        <f t="shared" si="39"/>
        <v>339.98</v>
      </c>
      <c r="CI59" s="57">
        <f t="shared" si="40"/>
        <v>0</v>
      </c>
      <c r="CJ59" s="58">
        <v>0</v>
      </c>
      <c r="CK59" s="55">
        <v>0</v>
      </c>
      <c r="CL59" s="55">
        <v>0</v>
      </c>
      <c r="CM59" s="65"/>
      <c r="CN59" s="66">
        <v>57811.740000000013</v>
      </c>
      <c r="CO59" s="67">
        <v>58043.23</v>
      </c>
      <c r="CP59" s="61">
        <f t="shared" si="41"/>
        <v>-231.48999999999069</v>
      </c>
      <c r="CQ59" s="68">
        <f t="shared" si="42"/>
        <v>1.0040042039904005</v>
      </c>
      <c r="CR59" s="58">
        <v>15054.160000000002</v>
      </c>
      <c r="CS59" s="58">
        <v>14087.31</v>
      </c>
      <c r="CT59" s="61">
        <f t="shared" si="43"/>
        <v>966.85000000000218</v>
      </c>
      <c r="CU59" s="353">
        <f t="shared" si="44"/>
        <v>0.93577522757829057</v>
      </c>
      <c r="CV59" s="359">
        <v>7623.92</v>
      </c>
      <c r="CW59" s="61">
        <v>7035.2800000000007</v>
      </c>
      <c r="CX59" s="61">
        <f t="shared" si="75"/>
        <v>588.63999999999942</v>
      </c>
      <c r="CY59" s="68">
        <f t="shared" si="80"/>
        <v>0.92279037555483279</v>
      </c>
      <c r="CZ59" s="291">
        <v>816.81999999999994</v>
      </c>
      <c r="DA59" s="61">
        <v>383.69</v>
      </c>
      <c r="DB59" s="61">
        <f t="shared" si="47"/>
        <v>433.12999999999994</v>
      </c>
      <c r="DC59" s="69">
        <f t="shared" si="48"/>
        <v>0.46973629441002918</v>
      </c>
      <c r="DD59" s="55">
        <v>9391.9400000000023</v>
      </c>
      <c r="DE59" s="55">
        <v>17139.5</v>
      </c>
      <c r="DF59" s="61">
        <f t="shared" si="49"/>
        <v>-7747.5599999999977</v>
      </c>
      <c r="DG59" s="70">
        <f t="shared" si="50"/>
        <v>1.8249158320858092</v>
      </c>
      <c r="DH59" s="55">
        <v>1491.77</v>
      </c>
      <c r="DI59" s="55">
        <v>1324.1799999999998</v>
      </c>
      <c r="DJ59" s="61">
        <f t="shared" si="51"/>
        <v>167.59000000000015</v>
      </c>
      <c r="DK59" s="70">
        <f t="shared" si="52"/>
        <v>0.88765694443513399</v>
      </c>
      <c r="DL59" s="55">
        <v>224.88</v>
      </c>
      <c r="DM59" s="55">
        <v>0</v>
      </c>
      <c r="DN59" s="61">
        <f t="shared" si="53"/>
        <v>224.88</v>
      </c>
      <c r="DO59" s="70">
        <f t="shared" si="54"/>
        <v>0</v>
      </c>
      <c r="DP59" s="71">
        <v>10926.23</v>
      </c>
      <c r="DQ59" s="71">
        <v>5366.04</v>
      </c>
      <c r="DR59" s="61">
        <f t="shared" si="55"/>
        <v>5560.19</v>
      </c>
      <c r="DS59" s="69">
        <f t="shared" si="56"/>
        <v>0.49111541675399478</v>
      </c>
      <c r="DT59" s="80">
        <v>1320.6900000000005</v>
      </c>
      <c r="DU59" s="55">
        <v>0</v>
      </c>
      <c r="DV59" s="55">
        <v>0</v>
      </c>
      <c r="DW59" s="61">
        <f t="shared" si="57"/>
        <v>0</v>
      </c>
      <c r="DX59" s="72"/>
      <c r="DY59" s="56" t="e">
        <v>#REF!</v>
      </c>
      <c r="DZ59" s="363">
        <v>3429.47</v>
      </c>
      <c r="EA59" s="363">
        <v>2452.79</v>
      </c>
      <c r="EB59" s="362">
        <f t="shared" si="59"/>
        <v>976.67999999999984</v>
      </c>
      <c r="EC59" s="365">
        <f t="shared" si="60"/>
        <v>0.71520963880716271</v>
      </c>
      <c r="ED59" s="54">
        <v>7616.7199999999993</v>
      </c>
      <c r="EE59" s="294">
        <v>5360.78</v>
      </c>
      <c r="EF59" s="291">
        <f t="shared" si="61"/>
        <v>225443.09000000011</v>
      </c>
      <c r="EG59" s="291">
        <f t="shared" si="62"/>
        <v>173632.57</v>
      </c>
      <c r="EH59" s="61">
        <f t="shared" si="63"/>
        <v>51810.520000000106</v>
      </c>
      <c r="EI59" s="70">
        <f t="shared" si="70"/>
        <v>0.77018359711091577</v>
      </c>
      <c r="EJ59" s="80"/>
      <c r="EK59" s="298">
        <v>2158</v>
      </c>
      <c r="EL59" s="300">
        <f t="shared" si="77"/>
        <v>-118075.39999999988</v>
      </c>
      <c r="EM59" s="65">
        <f t="shared" si="78"/>
        <v>-20565.519999999953</v>
      </c>
      <c r="EN59" s="374" t="s">
        <v>666</v>
      </c>
      <c r="EO59" s="373">
        <v>13253.49</v>
      </c>
      <c r="EP59" s="74">
        <v>18169.009999999998</v>
      </c>
      <c r="EQ59" s="75">
        <f t="shared" si="64"/>
        <v>4915.5199999999986</v>
      </c>
      <c r="ER59" s="76">
        <f t="shared" si="65"/>
        <v>0.37088495181269227</v>
      </c>
      <c r="ET59" s="74">
        <v>23375.279999999999</v>
      </c>
      <c r="EU59" s="74">
        <v>57850.93</v>
      </c>
      <c r="EV59" s="75">
        <f t="shared" si="66"/>
        <v>34475.65</v>
      </c>
      <c r="EW59" s="377">
        <f t="shared" si="67"/>
        <v>1.4748764506778103</v>
      </c>
      <c r="EX59" s="379">
        <f t="shared" si="68"/>
        <v>217826.37000000011</v>
      </c>
      <c r="EY59" s="379">
        <f t="shared" si="69"/>
        <v>168271.79</v>
      </c>
      <c r="FB59" s="381"/>
      <c r="FC59" s="381"/>
    </row>
    <row r="60" spans="1:159" s="2" customFormat="1" ht="15.75" customHeight="1" x14ac:dyDescent="0.25">
      <c r="A60" s="1" t="s">
        <v>531</v>
      </c>
      <c r="B60" s="77">
        <v>5</v>
      </c>
      <c r="C60" s="78">
        <v>6</v>
      </c>
      <c r="D60" s="52" t="s">
        <v>255</v>
      </c>
      <c r="E60" s="219">
        <v>2314.6416666666669</v>
      </c>
      <c r="F60" s="53">
        <v>-287099.55000000005</v>
      </c>
      <c r="G60" s="343">
        <v>-100931.33999999992</v>
      </c>
      <c r="H60" s="54">
        <v>11487.919999999998</v>
      </c>
      <c r="I60" s="55">
        <v>3039.0300000000007</v>
      </c>
      <c r="J60" s="56">
        <f t="shared" si="2"/>
        <v>8448.8899999999976</v>
      </c>
      <c r="K60" s="57">
        <f t="shared" si="3"/>
        <v>0.26454136170864712</v>
      </c>
      <c r="L60" s="58">
        <v>6806.2400000000007</v>
      </c>
      <c r="M60" s="58">
        <v>1096.78</v>
      </c>
      <c r="N60" s="56">
        <f t="shared" si="4"/>
        <v>5709.4600000000009</v>
      </c>
      <c r="O60" s="59">
        <f t="shared" si="5"/>
        <v>0.16114330379181455</v>
      </c>
      <c r="P60" s="54">
        <v>12288.699999999999</v>
      </c>
      <c r="Q60" s="54">
        <v>10687.82</v>
      </c>
      <c r="R60" s="56">
        <f t="shared" si="6"/>
        <v>1600.8799999999992</v>
      </c>
      <c r="S60" s="57">
        <f t="shared" si="7"/>
        <v>0.86972747320709276</v>
      </c>
      <c r="T60" s="54">
        <v>2761.22</v>
      </c>
      <c r="U60" s="54">
        <v>2450.4300000000003</v>
      </c>
      <c r="V60" s="56">
        <f t="shared" si="8"/>
        <v>310.78999999999951</v>
      </c>
      <c r="W60" s="57">
        <f t="shared" si="9"/>
        <v>0.88744468025003453</v>
      </c>
      <c r="X60" s="58">
        <v>943.79999999999984</v>
      </c>
      <c r="Y60" s="58">
        <v>1266.24</v>
      </c>
      <c r="Z60" s="56">
        <f t="shared" si="10"/>
        <v>-322.44000000000017</v>
      </c>
      <c r="AA60" s="59">
        <f t="shared" si="11"/>
        <v>1.3416401780038145</v>
      </c>
      <c r="AB60" s="54">
        <v>15991.400000000001</v>
      </c>
      <c r="AC60" s="54">
        <v>12438.130000000001</v>
      </c>
      <c r="AD60" s="56">
        <f t="shared" si="12"/>
        <v>3553.2700000000004</v>
      </c>
      <c r="AE60" s="57">
        <f t="shared" si="13"/>
        <v>0.77780119314131346</v>
      </c>
      <c r="AF60" s="58">
        <v>1823.1399999999999</v>
      </c>
      <c r="AG60" s="58">
        <v>0</v>
      </c>
      <c r="AH60" s="56">
        <f t="shared" si="14"/>
        <v>1823.1399999999999</v>
      </c>
      <c r="AI60" s="60">
        <f t="shared" si="15"/>
        <v>0</v>
      </c>
      <c r="AJ60" s="54">
        <v>20899.18</v>
      </c>
      <c r="AK60" s="54">
        <v>24664.209999999995</v>
      </c>
      <c r="AL60" s="56">
        <f t="shared" si="16"/>
        <v>-3765.0299999999952</v>
      </c>
      <c r="AM60" s="57">
        <f t="shared" si="17"/>
        <v>1.1801520442428839</v>
      </c>
      <c r="AN60" s="58">
        <v>0</v>
      </c>
      <c r="AO60" s="58">
        <v>0</v>
      </c>
      <c r="AP60" s="61">
        <f t="shared" si="18"/>
        <v>0</v>
      </c>
      <c r="AQ60" s="59"/>
      <c r="AR60" s="54">
        <v>0</v>
      </c>
      <c r="AS60" s="54">
        <v>0</v>
      </c>
      <c r="AT60" s="61">
        <f t="shared" si="20"/>
        <v>0</v>
      </c>
      <c r="AU60" s="62"/>
      <c r="AV60" s="58">
        <v>5729.92</v>
      </c>
      <c r="AW60" s="58">
        <v>5241.97</v>
      </c>
      <c r="AX60" s="61">
        <f t="shared" si="22"/>
        <v>487.94999999999982</v>
      </c>
      <c r="AY60" s="59">
        <f t="shared" si="23"/>
        <v>0.91484174299117615</v>
      </c>
      <c r="AZ60" s="63">
        <v>0</v>
      </c>
      <c r="BA60" s="56">
        <v>0</v>
      </c>
      <c r="BB60" s="56">
        <f t="shared" si="24"/>
        <v>0</v>
      </c>
      <c r="BC60" s="64"/>
      <c r="BD60" s="54">
        <v>94357.589999999982</v>
      </c>
      <c r="BE60" s="58">
        <v>28307.920000000006</v>
      </c>
      <c r="BF60" s="61">
        <f t="shared" si="25"/>
        <v>66049.669999999984</v>
      </c>
      <c r="BG60" s="57">
        <f t="shared" si="26"/>
        <v>0.30000681450215094</v>
      </c>
      <c r="BH60" s="54">
        <v>7097.4100000000008</v>
      </c>
      <c r="BI60" s="54">
        <v>0</v>
      </c>
      <c r="BJ60" s="56">
        <f t="shared" si="27"/>
        <v>7097.4100000000008</v>
      </c>
      <c r="BK60" s="57">
        <f t="shared" si="28"/>
        <v>0</v>
      </c>
      <c r="BL60" s="58">
        <v>10555.510000000002</v>
      </c>
      <c r="BM60" s="58">
        <v>13940.22</v>
      </c>
      <c r="BN60" s="56">
        <f t="shared" si="29"/>
        <v>-3384.7099999999973</v>
      </c>
      <c r="BO60" s="59">
        <f t="shared" si="30"/>
        <v>1.320658120735047</v>
      </c>
      <c r="BP60" s="54">
        <v>1873.63</v>
      </c>
      <c r="BQ60" s="54">
        <v>0</v>
      </c>
      <c r="BR60" s="56">
        <f t="shared" si="31"/>
        <v>1873.63</v>
      </c>
      <c r="BS60" s="57">
        <f t="shared" si="32"/>
        <v>0</v>
      </c>
      <c r="BT60" s="58">
        <v>2991.9000000000005</v>
      </c>
      <c r="BU60" s="58">
        <v>0</v>
      </c>
      <c r="BV60" s="56">
        <f t="shared" si="33"/>
        <v>2991.9000000000005</v>
      </c>
      <c r="BW60" s="59">
        <f t="shared" si="34"/>
        <v>0</v>
      </c>
      <c r="BX60" s="54">
        <v>2260.1899999999996</v>
      </c>
      <c r="BY60" s="54">
        <v>0</v>
      </c>
      <c r="BZ60" s="56">
        <f t="shared" si="35"/>
        <v>2260.1899999999996</v>
      </c>
      <c r="CA60" s="57">
        <f t="shared" si="36"/>
        <v>0</v>
      </c>
      <c r="CB60" s="58">
        <v>5395.7799999999988</v>
      </c>
      <c r="CC60" s="58">
        <v>2018.65</v>
      </c>
      <c r="CD60" s="56">
        <f t="shared" si="37"/>
        <v>3377.1299999999987</v>
      </c>
      <c r="CE60" s="59">
        <f t="shared" si="38"/>
        <v>0.37411643914318238</v>
      </c>
      <c r="CF60" s="54">
        <v>515.29</v>
      </c>
      <c r="CG60" s="54">
        <v>0</v>
      </c>
      <c r="CH60" s="56">
        <f t="shared" si="39"/>
        <v>515.29</v>
      </c>
      <c r="CI60" s="57">
        <f t="shared" si="40"/>
        <v>0</v>
      </c>
      <c r="CJ60" s="58">
        <v>0</v>
      </c>
      <c r="CK60" s="55">
        <v>0</v>
      </c>
      <c r="CL60" s="55">
        <v>0</v>
      </c>
      <c r="CM60" s="65"/>
      <c r="CN60" s="66">
        <v>61780.560000000012</v>
      </c>
      <c r="CO60" s="67">
        <v>62887.539999999994</v>
      </c>
      <c r="CP60" s="61">
        <f t="shared" si="41"/>
        <v>-1106.9799999999814</v>
      </c>
      <c r="CQ60" s="68">
        <f t="shared" si="42"/>
        <v>1.0179179340556315</v>
      </c>
      <c r="CR60" s="58">
        <v>22708.339999999997</v>
      </c>
      <c r="CS60" s="58">
        <v>21331.250000000004</v>
      </c>
      <c r="CT60" s="61">
        <f t="shared" si="43"/>
        <v>1377.0899999999929</v>
      </c>
      <c r="CU60" s="353">
        <f t="shared" si="44"/>
        <v>0.93935752239045245</v>
      </c>
      <c r="CV60" s="359">
        <v>11434.4</v>
      </c>
      <c r="CW60" s="61">
        <v>5748.35</v>
      </c>
      <c r="CX60" s="61">
        <f t="shared" si="75"/>
        <v>5686.0499999999993</v>
      </c>
      <c r="CY60" s="68">
        <f t="shared" si="80"/>
        <v>0.50272423563982371</v>
      </c>
      <c r="CZ60" s="291">
        <v>1273.51</v>
      </c>
      <c r="DA60" s="61">
        <v>396.93</v>
      </c>
      <c r="DB60" s="61">
        <f t="shared" si="47"/>
        <v>876.57999999999993</v>
      </c>
      <c r="DC60" s="69">
        <f t="shared" si="48"/>
        <v>0.31168188706802458</v>
      </c>
      <c r="DD60" s="55">
        <v>14847.99</v>
      </c>
      <c r="DE60" s="55">
        <v>15594.23</v>
      </c>
      <c r="DF60" s="61">
        <f t="shared" si="49"/>
        <v>-746.23999999999978</v>
      </c>
      <c r="DG60" s="70">
        <f t="shared" si="50"/>
        <v>1.0502586545384258</v>
      </c>
      <c r="DH60" s="55">
        <v>2542.0800000000004</v>
      </c>
      <c r="DI60" s="55">
        <v>2257.34</v>
      </c>
      <c r="DJ60" s="61">
        <f t="shared" si="51"/>
        <v>284.74000000000024</v>
      </c>
      <c r="DK60" s="70">
        <f t="shared" si="52"/>
        <v>0.88798936304128895</v>
      </c>
      <c r="DL60" s="55">
        <v>383.02000000000004</v>
      </c>
      <c r="DM60" s="55">
        <v>0</v>
      </c>
      <c r="DN60" s="61">
        <f t="shared" si="53"/>
        <v>383.02000000000004</v>
      </c>
      <c r="DO60" s="70">
        <f t="shared" si="54"/>
        <v>0</v>
      </c>
      <c r="DP60" s="71">
        <v>29742.560000000001</v>
      </c>
      <c r="DQ60" s="71">
        <v>6138.09</v>
      </c>
      <c r="DR60" s="61">
        <f t="shared" si="55"/>
        <v>23604.47</v>
      </c>
      <c r="DS60" s="69">
        <f t="shared" si="56"/>
        <v>0.20637396377446998</v>
      </c>
      <c r="DT60" s="80">
        <v>2689.0099999999984</v>
      </c>
      <c r="DU60" s="55">
        <v>0</v>
      </c>
      <c r="DV60" s="55">
        <v>0</v>
      </c>
      <c r="DW60" s="61">
        <f t="shared" si="57"/>
        <v>0</v>
      </c>
      <c r="DX60" s="72"/>
      <c r="DY60" s="56" t="e">
        <v>#REF!</v>
      </c>
      <c r="DZ60" s="363">
        <v>5342.02</v>
      </c>
      <c r="EA60" s="363">
        <v>3812.4700000000003</v>
      </c>
      <c r="EB60" s="362">
        <f t="shared" si="59"/>
        <v>1529.5500000000002</v>
      </c>
      <c r="EC60" s="365">
        <f t="shared" si="60"/>
        <v>0.71367572566182824</v>
      </c>
      <c r="ED60" s="54">
        <v>12356.72</v>
      </c>
      <c r="EE60" s="294">
        <v>6877.23</v>
      </c>
      <c r="EF60" s="291">
        <f t="shared" si="61"/>
        <v>366190.02</v>
      </c>
      <c r="EG60" s="291">
        <f t="shared" si="62"/>
        <v>230194.83000000002</v>
      </c>
      <c r="EH60" s="61">
        <f t="shared" si="63"/>
        <v>135995.19</v>
      </c>
      <c r="EI60" s="70">
        <f t="shared" si="70"/>
        <v>0.62862125516145961</v>
      </c>
      <c r="EJ60" s="80"/>
      <c r="EK60" s="298">
        <v>2158</v>
      </c>
      <c r="EL60" s="300">
        <f t="shared" si="77"/>
        <v>-148946.36000000004</v>
      </c>
      <c r="EM60" s="65">
        <f t="shared" si="78"/>
        <v>-20150.829999999944</v>
      </c>
      <c r="EN60" s="374" t="s">
        <v>666</v>
      </c>
      <c r="EO60" s="373">
        <v>21602.48</v>
      </c>
      <c r="EP60" s="74">
        <v>74558.73</v>
      </c>
      <c r="EQ60" s="75">
        <f t="shared" si="64"/>
        <v>52956.25</v>
      </c>
      <c r="ER60" s="76">
        <f t="shared" si="65"/>
        <v>2.4513967840729398</v>
      </c>
      <c r="ET60" s="74">
        <v>37801.54</v>
      </c>
      <c r="EU60" s="74">
        <v>171802.52</v>
      </c>
      <c r="EV60" s="75">
        <f t="shared" si="66"/>
        <v>134000.97999999998</v>
      </c>
      <c r="EW60" s="377">
        <f t="shared" si="67"/>
        <v>3.544855050878879</v>
      </c>
      <c r="EX60" s="379">
        <f t="shared" si="68"/>
        <v>353833.30000000005</v>
      </c>
      <c r="EY60" s="379">
        <f t="shared" si="69"/>
        <v>223317.6</v>
      </c>
      <c r="FB60" s="381"/>
      <c r="FC60" s="381"/>
    </row>
    <row r="61" spans="1:159" s="2" customFormat="1" ht="15.75" customHeight="1" x14ac:dyDescent="0.25">
      <c r="A61" s="1" t="s">
        <v>532</v>
      </c>
      <c r="B61" s="77">
        <v>5</v>
      </c>
      <c r="C61" s="78">
        <v>4</v>
      </c>
      <c r="D61" s="52" t="s">
        <v>256</v>
      </c>
      <c r="E61" s="219">
        <v>2888.7999999999997</v>
      </c>
      <c r="F61" s="53">
        <v>7186.6199999999935</v>
      </c>
      <c r="G61" s="343">
        <v>-50546.766000000018</v>
      </c>
      <c r="H61" s="54">
        <v>7703.72</v>
      </c>
      <c r="I61" s="55">
        <v>2208.52</v>
      </c>
      <c r="J61" s="56">
        <f t="shared" si="2"/>
        <v>5495.2000000000007</v>
      </c>
      <c r="K61" s="57">
        <f t="shared" si="3"/>
        <v>0.28668227817210384</v>
      </c>
      <c r="L61" s="58">
        <v>5315.7199999999993</v>
      </c>
      <c r="M61" s="58">
        <v>1489.2800000000002</v>
      </c>
      <c r="N61" s="56">
        <f t="shared" si="4"/>
        <v>3826.4399999999991</v>
      </c>
      <c r="O61" s="59">
        <f t="shared" si="5"/>
        <v>0.28016524572400359</v>
      </c>
      <c r="P61" s="54">
        <v>7636.03</v>
      </c>
      <c r="Q61" s="54">
        <v>6641.27</v>
      </c>
      <c r="R61" s="56">
        <f t="shared" si="6"/>
        <v>994.75999999999931</v>
      </c>
      <c r="S61" s="57">
        <f t="shared" si="7"/>
        <v>0.86972811788324567</v>
      </c>
      <c r="T61" s="54">
        <v>1742.45</v>
      </c>
      <c r="U61" s="54">
        <v>1546.95</v>
      </c>
      <c r="V61" s="56">
        <f t="shared" si="8"/>
        <v>195.5</v>
      </c>
      <c r="W61" s="57">
        <f t="shared" si="9"/>
        <v>0.88780165858417748</v>
      </c>
      <c r="X61" s="58">
        <v>603.79000000000008</v>
      </c>
      <c r="Y61" s="58">
        <v>803.18000000000006</v>
      </c>
      <c r="Z61" s="56">
        <f t="shared" si="10"/>
        <v>-199.39</v>
      </c>
      <c r="AA61" s="59">
        <f t="shared" si="11"/>
        <v>1.3302307093525894</v>
      </c>
      <c r="AB61" s="54">
        <v>8714.6899999999987</v>
      </c>
      <c r="AC61" s="54">
        <v>6817.53</v>
      </c>
      <c r="AD61" s="56">
        <f t="shared" si="12"/>
        <v>1897.1599999999989</v>
      </c>
      <c r="AE61" s="57">
        <f t="shared" si="13"/>
        <v>0.78230321445742768</v>
      </c>
      <c r="AF61" s="58">
        <v>1151.04</v>
      </c>
      <c r="AG61" s="58">
        <v>0</v>
      </c>
      <c r="AH61" s="56">
        <f t="shared" si="14"/>
        <v>1151.04</v>
      </c>
      <c r="AI61" s="60">
        <f t="shared" si="15"/>
        <v>0</v>
      </c>
      <c r="AJ61" s="54">
        <v>13188.869999999999</v>
      </c>
      <c r="AK61" s="54">
        <v>10825.019999999997</v>
      </c>
      <c r="AL61" s="56">
        <f t="shared" si="16"/>
        <v>2363.8500000000022</v>
      </c>
      <c r="AM61" s="57">
        <f t="shared" si="17"/>
        <v>0.82076933050367451</v>
      </c>
      <c r="AN61" s="58">
        <v>0</v>
      </c>
      <c r="AO61" s="58">
        <v>0</v>
      </c>
      <c r="AP61" s="61">
        <f t="shared" si="18"/>
        <v>0</v>
      </c>
      <c r="AQ61" s="59"/>
      <c r="AR61" s="54">
        <v>0</v>
      </c>
      <c r="AS61" s="54">
        <v>0</v>
      </c>
      <c r="AT61" s="61">
        <f t="shared" si="20"/>
        <v>0</v>
      </c>
      <c r="AU61" s="62"/>
      <c r="AV61" s="58">
        <v>3182.2099999999996</v>
      </c>
      <c r="AW61" s="58">
        <v>2888.28</v>
      </c>
      <c r="AX61" s="61">
        <f t="shared" si="22"/>
        <v>293.92999999999938</v>
      </c>
      <c r="AY61" s="59">
        <f t="shared" si="23"/>
        <v>0.90763337429019475</v>
      </c>
      <c r="AZ61" s="63">
        <v>0</v>
      </c>
      <c r="BA61" s="56">
        <v>0</v>
      </c>
      <c r="BB61" s="56">
        <f t="shared" si="24"/>
        <v>0</v>
      </c>
      <c r="BC61" s="64"/>
      <c r="BD61" s="54">
        <v>32129.83</v>
      </c>
      <c r="BE61" s="58">
        <v>0</v>
      </c>
      <c r="BF61" s="61">
        <f t="shared" si="25"/>
        <v>32129.83</v>
      </c>
      <c r="BG61" s="57">
        <f t="shared" si="26"/>
        <v>0</v>
      </c>
      <c r="BH61" s="54">
        <v>4522.01</v>
      </c>
      <c r="BI61" s="54">
        <v>0</v>
      </c>
      <c r="BJ61" s="56">
        <f t="shared" si="27"/>
        <v>4522.01</v>
      </c>
      <c r="BK61" s="57">
        <f t="shared" si="28"/>
        <v>0</v>
      </c>
      <c r="BL61" s="58">
        <v>8293.4399999999987</v>
      </c>
      <c r="BM61" s="58">
        <v>0</v>
      </c>
      <c r="BN61" s="56">
        <f t="shared" si="29"/>
        <v>8293.4399999999987</v>
      </c>
      <c r="BO61" s="59">
        <f t="shared" si="30"/>
        <v>0</v>
      </c>
      <c r="BP61" s="54">
        <v>1141.24</v>
      </c>
      <c r="BQ61" s="54">
        <v>0</v>
      </c>
      <c r="BR61" s="56">
        <f t="shared" si="31"/>
        <v>1141.24</v>
      </c>
      <c r="BS61" s="57">
        <f t="shared" si="32"/>
        <v>0</v>
      </c>
      <c r="BT61" s="58">
        <v>2029.2299999999998</v>
      </c>
      <c r="BU61" s="58">
        <v>0</v>
      </c>
      <c r="BV61" s="56">
        <f t="shared" si="33"/>
        <v>2029.2299999999998</v>
      </c>
      <c r="BW61" s="59">
        <f t="shared" si="34"/>
        <v>0</v>
      </c>
      <c r="BX61" s="54">
        <v>1443.7800000000002</v>
      </c>
      <c r="BY61" s="54">
        <v>0</v>
      </c>
      <c r="BZ61" s="56">
        <f t="shared" si="35"/>
        <v>1443.7800000000002</v>
      </c>
      <c r="CA61" s="57">
        <f t="shared" si="36"/>
        <v>0</v>
      </c>
      <c r="CB61" s="58">
        <v>2707.75</v>
      </c>
      <c r="CC61" s="58">
        <v>1224.92</v>
      </c>
      <c r="CD61" s="56">
        <f t="shared" si="37"/>
        <v>1482.83</v>
      </c>
      <c r="CE61" s="59">
        <f t="shared" si="38"/>
        <v>0.45237558858831134</v>
      </c>
      <c r="CF61" s="54">
        <v>387.64</v>
      </c>
      <c r="CG61" s="54">
        <v>0</v>
      </c>
      <c r="CH61" s="56">
        <f t="shared" si="39"/>
        <v>387.64</v>
      </c>
      <c r="CI61" s="57">
        <f t="shared" si="40"/>
        <v>0</v>
      </c>
      <c r="CJ61" s="58">
        <v>0</v>
      </c>
      <c r="CK61" s="55">
        <v>0</v>
      </c>
      <c r="CL61" s="55">
        <v>0</v>
      </c>
      <c r="CM61" s="65"/>
      <c r="CN61" s="66">
        <v>35005.409999999996</v>
      </c>
      <c r="CO61" s="67">
        <v>38867.799999999996</v>
      </c>
      <c r="CP61" s="61">
        <f t="shared" si="41"/>
        <v>-3862.3899999999994</v>
      </c>
      <c r="CQ61" s="68">
        <f t="shared" si="42"/>
        <v>1.1103369450607778</v>
      </c>
      <c r="CR61" s="58">
        <v>20921.120000000003</v>
      </c>
      <c r="CS61" s="58">
        <v>18331.980000000003</v>
      </c>
      <c r="CT61" s="61">
        <f t="shared" si="43"/>
        <v>2589.1399999999994</v>
      </c>
      <c r="CU61" s="353">
        <f t="shared" si="44"/>
        <v>0.8762427632937434</v>
      </c>
      <c r="CV61" s="359">
        <v>10755.300000000001</v>
      </c>
      <c r="CW61" s="61">
        <v>10593.09</v>
      </c>
      <c r="CX61" s="61">
        <f t="shared" si="75"/>
        <v>162.21000000000095</v>
      </c>
      <c r="CY61" s="68">
        <f t="shared" si="80"/>
        <v>0.98491813338540057</v>
      </c>
      <c r="CZ61" s="291">
        <v>899.16999999999985</v>
      </c>
      <c r="DA61" s="61">
        <v>449.67</v>
      </c>
      <c r="DB61" s="61">
        <f t="shared" si="47"/>
        <v>449.49999999999983</v>
      </c>
      <c r="DC61" s="69">
        <f t="shared" si="48"/>
        <v>0.50009453162360851</v>
      </c>
      <c r="DD61" s="55">
        <v>9024.6400000000012</v>
      </c>
      <c r="DE61" s="55">
        <v>11034.55</v>
      </c>
      <c r="DF61" s="61">
        <f t="shared" si="49"/>
        <v>-2009.909999999998</v>
      </c>
      <c r="DG61" s="70">
        <f t="shared" si="50"/>
        <v>1.2227135930075879</v>
      </c>
      <c r="DH61" s="55">
        <v>1763.79</v>
      </c>
      <c r="DI61" s="55">
        <v>1566.4899999999998</v>
      </c>
      <c r="DJ61" s="61">
        <f t="shared" si="51"/>
        <v>197.30000000000018</v>
      </c>
      <c r="DK61" s="70">
        <f t="shared" si="52"/>
        <v>0.88813861060557087</v>
      </c>
      <c r="DL61" s="55">
        <v>265.27000000000004</v>
      </c>
      <c r="DM61" s="55">
        <v>0</v>
      </c>
      <c r="DN61" s="61">
        <f t="shared" si="53"/>
        <v>265.27000000000004</v>
      </c>
      <c r="DO61" s="70">
        <f t="shared" si="54"/>
        <v>0</v>
      </c>
      <c r="DP61" s="71">
        <v>5720.26</v>
      </c>
      <c r="DQ61" s="71">
        <v>8676.7499999999982</v>
      </c>
      <c r="DR61" s="61">
        <f t="shared" si="55"/>
        <v>-2956.489999999998</v>
      </c>
      <c r="DS61" s="69">
        <f t="shared" si="56"/>
        <v>1.5168453881466923</v>
      </c>
      <c r="DT61" s="80">
        <v>80.880000000000109</v>
      </c>
      <c r="DU61" s="55">
        <v>0</v>
      </c>
      <c r="DV61" s="55">
        <v>0</v>
      </c>
      <c r="DW61" s="61">
        <f t="shared" si="57"/>
        <v>0</v>
      </c>
      <c r="DX61" s="72"/>
      <c r="DY61" s="56" t="e">
        <v>#REF!</v>
      </c>
      <c r="DZ61" s="363">
        <v>3079.88</v>
      </c>
      <c r="EA61" s="363">
        <v>2231.5700000000002</v>
      </c>
      <c r="EB61" s="362">
        <f t="shared" si="59"/>
        <v>848.31</v>
      </c>
      <c r="EC61" s="365">
        <f t="shared" si="60"/>
        <v>0.7245639440497682</v>
      </c>
      <c r="ED61" s="54">
        <v>6634.76</v>
      </c>
      <c r="EE61" s="294">
        <v>4185.9900000000007</v>
      </c>
      <c r="EF61" s="291">
        <f t="shared" si="61"/>
        <v>195963.04000000007</v>
      </c>
      <c r="EG61" s="291">
        <f t="shared" si="62"/>
        <v>130382.83999999998</v>
      </c>
      <c r="EH61" s="61">
        <f t="shared" si="63"/>
        <v>65580.200000000084</v>
      </c>
      <c r="EI61" s="70">
        <f t="shared" si="70"/>
        <v>0.66534403630398842</v>
      </c>
      <c r="EJ61" s="80"/>
      <c r="EK61" s="298">
        <v>2158</v>
      </c>
      <c r="EL61" s="300">
        <f t="shared" si="77"/>
        <v>74924.82000000008</v>
      </c>
      <c r="EM61" s="65">
        <f t="shared" si="78"/>
        <v>883.2339999999823</v>
      </c>
      <c r="EN61" s="374" t="s">
        <v>666</v>
      </c>
      <c r="EO61" s="373">
        <v>11476.99</v>
      </c>
      <c r="EP61" s="74">
        <v>20080.2</v>
      </c>
      <c r="EQ61" s="75">
        <f t="shared" si="64"/>
        <v>8603.2100000000009</v>
      </c>
      <c r="ER61" s="76">
        <f t="shared" si="65"/>
        <v>0.74960507938056942</v>
      </c>
      <c r="ET61" s="74">
        <v>20470.11</v>
      </c>
      <c r="EU61" s="74">
        <v>45490.34</v>
      </c>
      <c r="EV61" s="75">
        <f t="shared" si="66"/>
        <v>25020.229999999996</v>
      </c>
      <c r="EW61" s="377">
        <f t="shared" si="67"/>
        <v>1.2222811699595164</v>
      </c>
      <c r="EX61" s="379">
        <f t="shared" si="68"/>
        <v>189328.28000000006</v>
      </c>
      <c r="EY61" s="379">
        <f t="shared" si="69"/>
        <v>126196.84999999998</v>
      </c>
      <c r="FB61" s="381"/>
      <c r="FC61" s="381"/>
    </row>
    <row r="62" spans="1:159" s="2" customFormat="1" ht="15.75" customHeight="1" x14ac:dyDescent="0.25">
      <c r="A62" s="1" t="s">
        <v>533</v>
      </c>
      <c r="B62" s="77">
        <v>9</v>
      </c>
      <c r="C62" s="78">
        <v>2</v>
      </c>
      <c r="D62" s="52" t="s">
        <v>257</v>
      </c>
      <c r="E62" s="219">
        <v>4683.8083333333343</v>
      </c>
      <c r="F62" s="53">
        <v>-81053.959999999992</v>
      </c>
      <c r="G62" s="343">
        <v>-47390.33800000004</v>
      </c>
      <c r="H62" s="54">
        <v>7275.0599999999995</v>
      </c>
      <c r="I62" s="55">
        <v>1863.51</v>
      </c>
      <c r="J62" s="56">
        <f t="shared" si="2"/>
        <v>5411.5499999999993</v>
      </c>
      <c r="K62" s="57">
        <f t="shared" si="3"/>
        <v>0.25615046473843517</v>
      </c>
      <c r="L62" s="58">
        <v>4173.8200000000006</v>
      </c>
      <c r="M62" s="58">
        <v>1315.86</v>
      </c>
      <c r="N62" s="56">
        <f t="shared" si="4"/>
        <v>2857.9600000000009</v>
      </c>
      <c r="O62" s="59">
        <f t="shared" si="5"/>
        <v>0.31526515278569744</v>
      </c>
      <c r="P62" s="54">
        <v>9272.7499999999982</v>
      </c>
      <c r="Q62" s="54">
        <v>8068.8899999999994</v>
      </c>
      <c r="R62" s="56">
        <f t="shared" si="6"/>
        <v>1203.8599999999988</v>
      </c>
      <c r="S62" s="57">
        <f t="shared" si="7"/>
        <v>0.87017227898951244</v>
      </c>
      <c r="T62" s="54">
        <v>2024.28</v>
      </c>
      <c r="U62" s="54">
        <v>1793.56</v>
      </c>
      <c r="V62" s="56">
        <f t="shared" si="8"/>
        <v>230.72000000000003</v>
      </c>
      <c r="W62" s="57">
        <f t="shared" si="9"/>
        <v>0.88602367261446047</v>
      </c>
      <c r="X62" s="58">
        <v>1093.03</v>
      </c>
      <c r="Y62" s="58">
        <v>1710.6999999999998</v>
      </c>
      <c r="Z62" s="56">
        <f t="shared" si="10"/>
        <v>-617.66999999999985</v>
      </c>
      <c r="AA62" s="59">
        <f t="shared" si="11"/>
        <v>1.5650988536453709</v>
      </c>
      <c r="AB62" s="54">
        <v>6462.3900000000012</v>
      </c>
      <c r="AC62" s="54">
        <v>7719.380000000001</v>
      </c>
      <c r="AD62" s="56">
        <f t="shared" si="12"/>
        <v>-1256.9899999999998</v>
      </c>
      <c r="AE62" s="57">
        <f t="shared" si="13"/>
        <v>1.1945085332206815</v>
      </c>
      <c r="AF62" s="58">
        <v>1553.1200000000001</v>
      </c>
      <c r="AG62" s="58">
        <v>0</v>
      </c>
      <c r="AH62" s="56">
        <f t="shared" si="14"/>
        <v>1553.1200000000001</v>
      </c>
      <c r="AI62" s="60">
        <f t="shared" si="15"/>
        <v>0</v>
      </c>
      <c r="AJ62" s="54">
        <v>17800.600000000002</v>
      </c>
      <c r="AK62" s="54">
        <v>20523.109999999997</v>
      </c>
      <c r="AL62" s="56">
        <f t="shared" si="16"/>
        <v>-2722.5099999999948</v>
      </c>
      <c r="AM62" s="57">
        <f t="shared" si="17"/>
        <v>1.1529448445558013</v>
      </c>
      <c r="AN62" s="58">
        <v>64909.660000000011</v>
      </c>
      <c r="AO62" s="58">
        <v>58519.07</v>
      </c>
      <c r="AP62" s="61">
        <f t="shared" si="18"/>
        <v>6390.5900000000111</v>
      </c>
      <c r="AQ62" s="59">
        <f t="shared" si="19"/>
        <v>0.9015463954055527</v>
      </c>
      <c r="AR62" s="54">
        <v>0</v>
      </c>
      <c r="AS62" s="54">
        <v>0</v>
      </c>
      <c r="AT62" s="61">
        <f t="shared" si="20"/>
        <v>0</v>
      </c>
      <c r="AU62" s="62"/>
      <c r="AV62" s="58">
        <v>4579.72</v>
      </c>
      <c r="AW62" s="58">
        <v>4335.46</v>
      </c>
      <c r="AX62" s="61">
        <f t="shared" si="22"/>
        <v>244.26000000000022</v>
      </c>
      <c r="AY62" s="59">
        <f t="shared" si="23"/>
        <v>0.94666486160725982</v>
      </c>
      <c r="AZ62" s="63">
        <v>0</v>
      </c>
      <c r="BA62" s="56">
        <v>0</v>
      </c>
      <c r="BB62" s="56">
        <f t="shared" si="24"/>
        <v>0</v>
      </c>
      <c r="BC62" s="64"/>
      <c r="BD62" s="54">
        <v>79196.560000000012</v>
      </c>
      <c r="BE62" s="58">
        <v>6191.34</v>
      </c>
      <c r="BF62" s="61">
        <f t="shared" si="25"/>
        <v>73005.220000000016</v>
      </c>
      <c r="BG62" s="57">
        <f t="shared" si="26"/>
        <v>7.8176880409957183E-2</v>
      </c>
      <c r="BH62" s="54">
        <v>4609.49</v>
      </c>
      <c r="BI62" s="54">
        <v>1779.87</v>
      </c>
      <c r="BJ62" s="56">
        <f t="shared" si="27"/>
        <v>2829.62</v>
      </c>
      <c r="BK62" s="57">
        <f t="shared" si="28"/>
        <v>0.38613165447804421</v>
      </c>
      <c r="BL62" s="58">
        <v>6626.0000000000009</v>
      </c>
      <c r="BM62" s="58">
        <v>0</v>
      </c>
      <c r="BN62" s="56">
        <f t="shared" si="29"/>
        <v>6626.0000000000009</v>
      </c>
      <c r="BO62" s="59">
        <f t="shared" si="30"/>
        <v>0</v>
      </c>
      <c r="BP62" s="54">
        <v>1781.2600000000002</v>
      </c>
      <c r="BQ62" s="54">
        <v>0</v>
      </c>
      <c r="BR62" s="56">
        <f t="shared" si="31"/>
        <v>1781.2600000000002</v>
      </c>
      <c r="BS62" s="57">
        <f t="shared" si="32"/>
        <v>0</v>
      </c>
      <c r="BT62" s="58">
        <v>2713.1000000000004</v>
      </c>
      <c r="BU62" s="58">
        <v>0</v>
      </c>
      <c r="BV62" s="56">
        <f t="shared" si="33"/>
        <v>2713.1000000000004</v>
      </c>
      <c r="BW62" s="59">
        <f t="shared" si="34"/>
        <v>0</v>
      </c>
      <c r="BX62" s="54">
        <v>2613.2400000000002</v>
      </c>
      <c r="BY62" s="54">
        <v>4234.79</v>
      </c>
      <c r="BZ62" s="56">
        <f t="shared" si="35"/>
        <v>-1621.5499999999997</v>
      </c>
      <c r="CA62" s="57">
        <f t="shared" si="36"/>
        <v>1.6205132326154503</v>
      </c>
      <c r="CB62" s="58">
        <v>1842.9699999999998</v>
      </c>
      <c r="CC62" s="58">
        <v>6583.8200000000006</v>
      </c>
      <c r="CD62" s="56">
        <f t="shared" si="37"/>
        <v>-4740.8500000000004</v>
      </c>
      <c r="CE62" s="59">
        <f t="shared" si="38"/>
        <v>3.5723967291925542</v>
      </c>
      <c r="CF62" s="54">
        <v>341.89</v>
      </c>
      <c r="CG62" s="54">
        <v>0</v>
      </c>
      <c r="CH62" s="56">
        <f t="shared" si="39"/>
        <v>341.89</v>
      </c>
      <c r="CI62" s="57">
        <f t="shared" si="40"/>
        <v>0</v>
      </c>
      <c r="CJ62" s="58">
        <v>0</v>
      </c>
      <c r="CK62" s="55">
        <v>0</v>
      </c>
      <c r="CL62" s="55">
        <v>0</v>
      </c>
      <c r="CM62" s="65"/>
      <c r="CN62" s="66">
        <v>69739.12</v>
      </c>
      <c r="CO62" s="67">
        <v>74161.66</v>
      </c>
      <c r="CP62" s="61">
        <f t="shared" si="41"/>
        <v>-4422.5400000000081</v>
      </c>
      <c r="CQ62" s="68">
        <f t="shared" si="42"/>
        <v>1.0634154833040625</v>
      </c>
      <c r="CR62" s="58">
        <v>30222.33</v>
      </c>
      <c r="CS62" s="58">
        <v>31966.059999999998</v>
      </c>
      <c r="CT62" s="61">
        <f t="shared" si="43"/>
        <v>-1743.7299999999959</v>
      </c>
      <c r="CU62" s="353">
        <f t="shared" si="44"/>
        <v>1.0576967427726451</v>
      </c>
      <c r="CV62" s="359">
        <v>15614.61</v>
      </c>
      <c r="CW62" s="61">
        <v>16418.71</v>
      </c>
      <c r="CX62" s="61">
        <f t="shared" si="75"/>
        <v>-804.09999999999854</v>
      </c>
      <c r="CY62" s="68">
        <f t="shared" si="80"/>
        <v>1.0514966432078674</v>
      </c>
      <c r="CZ62" s="291">
        <v>1190.8399999999999</v>
      </c>
      <c r="DA62" s="61">
        <v>313.97999999999996</v>
      </c>
      <c r="DB62" s="61">
        <f t="shared" si="47"/>
        <v>876.8599999999999</v>
      </c>
      <c r="DC62" s="69">
        <f t="shared" si="48"/>
        <v>0.26366262470189111</v>
      </c>
      <c r="DD62" s="55">
        <v>14630.119999999997</v>
      </c>
      <c r="DE62" s="55">
        <v>23267.07</v>
      </c>
      <c r="DF62" s="61">
        <f t="shared" si="49"/>
        <v>-8636.9500000000025</v>
      </c>
      <c r="DG62" s="70">
        <f t="shared" si="50"/>
        <v>1.5903540093997866</v>
      </c>
      <c r="DH62" s="55">
        <v>1422.2599999999998</v>
      </c>
      <c r="DI62" s="55">
        <v>1263.2399999999998</v>
      </c>
      <c r="DJ62" s="61">
        <f t="shared" si="51"/>
        <v>159.01999999999998</v>
      </c>
      <c r="DK62" s="70">
        <f t="shared" si="52"/>
        <v>0.88819203239913935</v>
      </c>
      <c r="DL62" s="55">
        <v>213.20999999999998</v>
      </c>
      <c r="DM62" s="55">
        <v>0</v>
      </c>
      <c r="DN62" s="61">
        <f t="shared" si="53"/>
        <v>213.20999999999998</v>
      </c>
      <c r="DO62" s="70">
        <f t="shared" si="54"/>
        <v>0</v>
      </c>
      <c r="DP62" s="71">
        <v>14047.050000000003</v>
      </c>
      <c r="DQ62" s="71">
        <v>5902.0399999999991</v>
      </c>
      <c r="DR62" s="61">
        <f t="shared" si="55"/>
        <v>8145.0100000000039</v>
      </c>
      <c r="DS62" s="69">
        <f t="shared" si="56"/>
        <v>0.42016224047041889</v>
      </c>
      <c r="DT62" s="80">
        <v>162.46000000000095</v>
      </c>
      <c r="DU62" s="55">
        <v>15869.089999999998</v>
      </c>
      <c r="DV62" s="55">
        <v>16941.93</v>
      </c>
      <c r="DW62" s="61">
        <f t="shared" si="57"/>
        <v>-1072.840000000002</v>
      </c>
      <c r="DX62" s="72">
        <f t="shared" si="58"/>
        <v>1.0676056409031647</v>
      </c>
      <c r="DY62" s="56" t="e">
        <v>#REF!</v>
      </c>
      <c r="DZ62" s="363">
        <v>4359.1499999999996</v>
      </c>
      <c r="EA62" s="363">
        <v>3113.2200000000003</v>
      </c>
      <c r="EB62" s="362">
        <f t="shared" si="59"/>
        <v>1245.9299999999994</v>
      </c>
      <c r="EC62" s="365">
        <f t="shared" si="60"/>
        <v>0.71418051684388029</v>
      </c>
      <c r="ED62" s="54">
        <v>13512.420000000002</v>
      </c>
      <c r="EE62" s="294">
        <v>9814.27</v>
      </c>
      <c r="EF62" s="291">
        <f t="shared" si="61"/>
        <v>399689.14</v>
      </c>
      <c r="EG62" s="291">
        <f t="shared" si="62"/>
        <v>307801.53999999998</v>
      </c>
      <c r="EH62" s="61">
        <f t="shared" si="63"/>
        <v>91887.600000000035</v>
      </c>
      <c r="EI62" s="70">
        <f t="shared" si="70"/>
        <v>0.77010233502966818</v>
      </c>
      <c r="EJ62" s="80"/>
      <c r="EK62" s="298">
        <v>1430</v>
      </c>
      <c r="EL62" s="300">
        <f t="shared" si="77"/>
        <v>12263.640000000072</v>
      </c>
      <c r="EM62" s="65">
        <f t="shared" si="78"/>
        <v>33544.351999999977</v>
      </c>
      <c r="EN62" s="374" t="s">
        <v>666</v>
      </c>
      <c r="EO62" s="373">
        <v>24362.43</v>
      </c>
      <c r="EP62" s="74">
        <v>28615.23</v>
      </c>
      <c r="EQ62" s="75">
        <f t="shared" si="64"/>
        <v>4252.7999999999993</v>
      </c>
      <c r="ER62" s="76">
        <f t="shared" si="65"/>
        <v>0.17456386739746402</v>
      </c>
      <c r="ET62" s="74">
        <v>41570.06</v>
      </c>
      <c r="EU62" s="74">
        <v>45241.36</v>
      </c>
      <c r="EV62" s="75">
        <f t="shared" si="66"/>
        <v>3671.3000000000029</v>
      </c>
      <c r="EW62" s="377">
        <f t="shared" si="67"/>
        <v>8.8315965865817928E-2</v>
      </c>
      <c r="EX62" s="379">
        <f t="shared" si="68"/>
        <v>386176.72000000003</v>
      </c>
      <c r="EY62" s="379">
        <f t="shared" si="69"/>
        <v>297987.26999999996</v>
      </c>
      <c r="FB62" s="381"/>
      <c r="FC62" s="381"/>
    </row>
    <row r="63" spans="1:159" s="2" customFormat="1" ht="15.75" customHeight="1" x14ac:dyDescent="0.25">
      <c r="A63" s="1" t="s">
        <v>534</v>
      </c>
      <c r="B63" s="77">
        <v>9</v>
      </c>
      <c r="C63" s="78">
        <v>2</v>
      </c>
      <c r="D63" s="52" t="s">
        <v>258</v>
      </c>
      <c r="E63" s="219">
        <v>2953.6000000000004</v>
      </c>
      <c r="F63" s="53">
        <v>-8942.6300000000119</v>
      </c>
      <c r="G63" s="343">
        <v>-110826.22999999997</v>
      </c>
      <c r="H63" s="54">
        <v>11216.529999999999</v>
      </c>
      <c r="I63" s="55">
        <v>1891.9400000000003</v>
      </c>
      <c r="J63" s="56">
        <f t="shared" si="2"/>
        <v>9324.5899999999983</v>
      </c>
      <c r="K63" s="57">
        <f t="shared" si="3"/>
        <v>0.16867426913671166</v>
      </c>
      <c r="L63" s="58">
        <v>4882.3899999999994</v>
      </c>
      <c r="M63" s="58">
        <v>1319.04</v>
      </c>
      <c r="N63" s="56">
        <f t="shared" si="4"/>
        <v>3563.3499999999995</v>
      </c>
      <c r="O63" s="59">
        <f t="shared" si="5"/>
        <v>0.27016276864404526</v>
      </c>
      <c r="P63" s="54">
        <v>10415.35</v>
      </c>
      <c r="Q63" s="54">
        <v>9075.58</v>
      </c>
      <c r="R63" s="56">
        <f t="shared" si="6"/>
        <v>1339.7700000000004</v>
      </c>
      <c r="S63" s="57">
        <f t="shared" si="7"/>
        <v>0.87136582063972878</v>
      </c>
      <c r="T63" s="54">
        <v>2618.2900000000004</v>
      </c>
      <c r="U63" s="54">
        <v>2325.27</v>
      </c>
      <c r="V63" s="56">
        <f t="shared" si="8"/>
        <v>293.02000000000044</v>
      </c>
      <c r="W63" s="57">
        <f t="shared" si="9"/>
        <v>0.88808726306100527</v>
      </c>
      <c r="X63" s="58">
        <v>1309.96</v>
      </c>
      <c r="Y63" s="58">
        <v>12184.2</v>
      </c>
      <c r="Z63" s="56">
        <f t="shared" si="10"/>
        <v>-10874.240000000002</v>
      </c>
      <c r="AA63" s="59">
        <f t="shared" si="11"/>
        <v>9.3012000366423404</v>
      </c>
      <c r="AB63" s="54">
        <v>7702.35</v>
      </c>
      <c r="AC63" s="54">
        <v>7403.2200000000012</v>
      </c>
      <c r="AD63" s="56">
        <f t="shared" si="12"/>
        <v>299.1299999999992</v>
      </c>
      <c r="AE63" s="57">
        <f t="shared" si="13"/>
        <v>0.96116380065824081</v>
      </c>
      <c r="AF63" s="58">
        <v>1732.36</v>
      </c>
      <c r="AG63" s="58">
        <v>0</v>
      </c>
      <c r="AH63" s="56">
        <f t="shared" si="14"/>
        <v>1732.36</v>
      </c>
      <c r="AI63" s="60">
        <f t="shared" si="15"/>
        <v>0</v>
      </c>
      <c r="AJ63" s="54">
        <v>19908.09</v>
      </c>
      <c r="AK63" s="54">
        <v>10047.6</v>
      </c>
      <c r="AL63" s="56">
        <f t="shared" si="16"/>
        <v>9860.49</v>
      </c>
      <c r="AM63" s="57">
        <f t="shared" si="17"/>
        <v>0.50469934584382536</v>
      </c>
      <c r="AN63" s="58">
        <v>65113.410000000011</v>
      </c>
      <c r="AO63" s="58">
        <v>58519.07</v>
      </c>
      <c r="AP63" s="61">
        <f t="shared" si="18"/>
        <v>6594.3400000000111</v>
      </c>
      <c r="AQ63" s="59">
        <f t="shared" si="19"/>
        <v>0.89872531633652719</v>
      </c>
      <c r="AR63" s="54">
        <v>0</v>
      </c>
      <c r="AS63" s="54">
        <v>0</v>
      </c>
      <c r="AT63" s="61">
        <f t="shared" si="20"/>
        <v>0</v>
      </c>
      <c r="AU63" s="62"/>
      <c r="AV63" s="58">
        <v>4574.46</v>
      </c>
      <c r="AW63" s="58">
        <v>4335.46</v>
      </c>
      <c r="AX63" s="61">
        <f t="shared" si="22"/>
        <v>239</v>
      </c>
      <c r="AY63" s="59">
        <f t="shared" si="23"/>
        <v>0.94775339602925812</v>
      </c>
      <c r="AZ63" s="63">
        <v>0</v>
      </c>
      <c r="BA63" s="56">
        <v>0</v>
      </c>
      <c r="BB63" s="56">
        <f t="shared" si="24"/>
        <v>0</v>
      </c>
      <c r="BC63" s="64"/>
      <c r="BD63" s="54">
        <v>110201.76</v>
      </c>
      <c r="BE63" s="58">
        <v>7656.0500000000011</v>
      </c>
      <c r="BF63" s="61">
        <f t="shared" si="25"/>
        <v>102545.70999999999</v>
      </c>
      <c r="BG63" s="57">
        <f t="shared" si="26"/>
        <v>6.9473028379946039E-2</v>
      </c>
      <c r="BH63" s="54">
        <v>7397.2100000000009</v>
      </c>
      <c r="BI63" s="54">
        <v>286.73</v>
      </c>
      <c r="BJ63" s="56">
        <f t="shared" si="27"/>
        <v>7110.4800000000014</v>
      </c>
      <c r="BK63" s="57">
        <f t="shared" si="28"/>
        <v>3.8761911585584292E-2</v>
      </c>
      <c r="BL63" s="58">
        <v>7731.45</v>
      </c>
      <c r="BM63" s="58">
        <v>4604.41</v>
      </c>
      <c r="BN63" s="56">
        <f t="shared" si="29"/>
        <v>3127.04</v>
      </c>
      <c r="BO63" s="59">
        <f t="shared" si="30"/>
        <v>0.59554288005484091</v>
      </c>
      <c r="BP63" s="54">
        <v>1969.1999999999998</v>
      </c>
      <c r="BQ63" s="54">
        <v>0</v>
      </c>
      <c r="BR63" s="56">
        <f t="shared" si="31"/>
        <v>1969.1999999999998</v>
      </c>
      <c r="BS63" s="57">
        <f t="shared" si="32"/>
        <v>0</v>
      </c>
      <c r="BT63" s="58">
        <v>5229.7700000000004</v>
      </c>
      <c r="BU63" s="58">
        <v>4916.21</v>
      </c>
      <c r="BV63" s="56">
        <f t="shared" si="33"/>
        <v>313.5600000000004</v>
      </c>
      <c r="BW63" s="59">
        <f t="shared" si="34"/>
        <v>0.94004325238012376</v>
      </c>
      <c r="BX63" s="54">
        <v>3137.59</v>
      </c>
      <c r="BY63" s="54">
        <v>0</v>
      </c>
      <c r="BZ63" s="56">
        <f t="shared" si="35"/>
        <v>3137.59</v>
      </c>
      <c r="CA63" s="57">
        <f t="shared" si="36"/>
        <v>0</v>
      </c>
      <c r="CB63" s="58">
        <v>3189.44</v>
      </c>
      <c r="CC63" s="58">
        <v>528.75</v>
      </c>
      <c r="CD63" s="56">
        <f t="shared" si="37"/>
        <v>2660.69</v>
      </c>
      <c r="CE63" s="59">
        <f t="shared" si="38"/>
        <v>0.16578145379753184</v>
      </c>
      <c r="CF63" s="54">
        <v>394.88000000000005</v>
      </c>
      <c r="CG63" s="54">
        <v>0</v>
      </c>
      <c r="CH63" s="56">
        <f t="shared" si="39"/>
        <v>394.88000000000005</v>
      </c>
      <c r="CI63" s="57">
        <f t="shared" si="40"/>
        <v>0</v>
      </c>
      <c r="CJ63" s="58">
        <v>0</v>
      </c>
      <c r="CK63" s="55">
        <v>0</v>
      </c>
      <c r="CL63" s="55">
        <v>0</v>
      </c>
      <c r="CM63" s="65"/>
      <c r="CN63" s="66">
        <v>37310.430000000008</v>
      </c>
      <c r="CO63" s="67">
        <v>48821.810000000005</v>
      </c>
      <c r="CP63" s="61">
        <f t="shared" si="41"/>
        <v>-11511.379999999997</v>
      </c>
      <c r="CQ63" s="68">
        <f t="shared" si="42"/>
        <v>1.3085298132452505</v>
      </c>
      <c r="CR63" s="58">
        <v>34718.590000000004</v>
      </c>
      <c r="CS63" s="58">
        <v>36810.689999999995</v>
      </c>
      <c r="CT63" s="61">
        <f t="shared" si="43"/>
        <v>-2092.0999999999913</v>
      </c>
      <c r="CU63" s="353">
        <f t="shared" si="44"/>
        <v>1.0602587835508295</v>
      </c>
      <c r="CV63" s="359">
        <v>18056.03</v>
      </c>
      <c r="CW63" s="61">
        <v>18893.580000000002</v>
      </c>
      <c r="CX63" s="61">
        <f t="shared" si="75"/>
        <v>-837.55000000000291</v>
      </c>
      <c r="CY63" s="68">
        <f t="shared" si="80"/>
        <v>1.046386165729676</v>
      </c>
      <c r="CZ63" s="291">
        <v>1348.62</v>
      </c>
      <c r="DA63" s="61">
        <v>242.44</v>
      </c>
      <c r="DB63" s="61">
        <f t="shared" si="47"/>
        <v>1106.1799999999998</v>
      </c>
      <c r="DC63" s="69">
        <f t="shared" si="48"/>
        <v>0.17976894899971824</v>
      </c>
      <c r="DD63" s="55">
        <v>16300.300000000003</v>
      </c>
      <c r="DE63" s="55">
        <v>16847.329999999998</v>
      </c>
      <c r="DF63" s="61">
        <f t="shared" si="49"/>
        <v>-547.0299999999952</v>
      </c>
      <c r="DG63" s="70">
        <f t="shared" si="50"/>
        <v>1.0335595050397843</v>
      </c>
      <c r="DH63" s="55">
        <v>1584.7700000000002</v>
      </c>
      <c r="DI63" s="55">
        <v>1410.0499999999997</v>
      </c>
      <c r="DJ63" s="61">
        <f t="shared" si="51"/>
        <v>174.72000000000048</v>
      </c>
      <c r="DK63" s="70">
        <f t="shared" si="52"/>
        <v>0.88975056317320467</v>
      </c>
      <c r="DL63" s="55">
        <v>238.50999999999996</v>
      </c>
      <c r="DM63" s="55">
        <v>0</v>
      </c>
      <c r="DN63" s="61">
        <f t="shared" si="53"/>
        <v>238.50999999999996</v>
      </c>
      <c r="DO63" s="70">
        <f t="shared" si="54"/>
        <v>0</v>
      </c>
      <c r="DP63" s="71">
        <v>16455.219999999998</v>
      </c>
      <c r="DQ63" s="71">
        <v>10774.95</v>
      </c>
      <c r="DR63" s="61">
        <f t="shared" si="55"/>
        <v>5680.2699999999968</v>
      </c>
      <c r="DS63" s="69">
        <f t="shared" si="56"/>
        <v>0.65480437210806064</v>
      </c>
      <c r="DT63" s="80">
        <v>1985.8599999999988</v>
      </c>
      <c r="DU63" s="55">
        <v>15287.15</v>
      </c>
      <c r="DV63" s="55">
        <v>16724.5</v>
      </c>
      <c r="DW63" s="61">
        <f t="shared" si="57"/>
        <v>-1437.3500000000004</v>
      </c>
      <c r="DX63" s="72">
        <f t="shared" si="58"/>
        <v>1.094023411819731</v>
      </c>
      <c r="DY63" s="56" t="e">
        <v>#REF!</v>
      </c>
      <c r="DZ63" s="363">
        <v>4598.2900000000009</v>
      </c>
      <c r="EA63" s="363">
        <v>3321.2200000000003</v>
      </c>
      <c r="EB63" s="362">
        <f t="shared" si="59"/>
        <v>1277.0700000000006</v>
      </c>
      <c r="EC63" s="365">
        <f t="shared" si="60"/>
        <v>0.72227284490538868</v>
      </c>
      <c r="ED63" s="54">
        <v>14503.56</v>
      </c>
      <c r="EE63" s="294">
        <v>9362.27</v>
      </c>
      <c r="EF63" s="291">
        <f t="shared" si="61"/>
        <v>429125.96</v>
      </c>
      <c r="EG63" s="291">
        <f t="shared" si="62"/>
        <v>288302.37</v>
      </c>
      <c r="EH63" s="61">
        <f t="shared" si="63"/>
        <v>140823.59000000003</v>
      </c>
      <c r="EI63" s="70">
        <f t="shared" si="70"/>
        <v>0.67183623661453618</v>
      </c>
      <c r="EJ63" s="80"/>
      <c r="EK63" s="298">
        <v>1349.9599999999996</v>
      </c>
      <c r="EL63" s="300">
        <f t="shared" si="77"/>
        <v>133230.92000000001</v>
      </c>
      <c r="EM63" s="65">
        <f t="shared" si="78"/>
        <v>10432.920000000026</v>
      </c>
      <c r="EN63" s="374" t="s">
        <v>666</v>
      </c>
      <c r="EO63" s="373">
        <v>26958.51</v>
      </c>
      <c r="EP63" s="74">
        <v>39189.58</v>
      </c>
      <c r="EQ63" s="75">
        <f t="shared" si="64"/>
        <v>12231.070000000003</v>
      </c>
      <c r="ER63" s="76">
        <f t="shared" si="65"/>
        <v>0.45369977791799337</v>
      </c>
      <c r="ET63" s="74">
        <v>44578.05</v>
      </c>
      <c r="EU63" s="74">
        <v>88040.16</v>
      </c>
      <c r="EV63" s="75">
        <f t="shared" si="66"/>
        <v>43462.11</v>
      </c>
      <c r="EW63" s="377">
        <f t="shared" si="67"/>
        <v>0.97496660351899644</v>
      </c>
      <c r="EX63" s="379">
        <f t="shared" si="68"/>
        <v>414622.4</v>
      </c>
      <c r="EY63" s="379">
        <f t="shared" si="69"/>
        <v>278940.09999999998</v>
      </c>
      <c r="FB63" s="381"/>
      <c r="FC63" s="381"/>
    </row>
    <row r="64" spans="1:159" s="2" customFormat="1" ht="15.75" customHeight="1" x14ac:dyDescent="0.25">
      <c r="A64" s="1" t="s">
        <v>535</v>
      </c>
      <c r="B64" s="77">
        <v>9</v>
      </c>
      <c r="C64" s="78">
        <v>2</v>
      </c>
      <c r="D64" s="52" t="s">
        <v>259</v>
      </c>
      <c r="E64" s="219">
        <v>3986.2499999999995</v>
      </c>
      <c r="F64" s="53">
        <v>289456.26</v>
      </c>
      <c r="G64" s="343">
        <v>220670.04399999994</v>
      </c>
      <c r="H64" s="54">
        <v>18743.489999999998</v>
      </c>
      <c r="I64" s="55">
        <v>1985.4699999999998</v>
      </c>
      <c r="J64" s="56">
        <f t="shared" si="2"/>
        <v>16758.019999999997</v>
      </c>
      <c r="K64" s="57">
        <f t="shared" si="3"/>
        <v>0.10592851171259995</v>
      </c>
      <c r="L64" s="58">
        <v>7990.79</v>
      </c>
      <c r="M64" s="58">
        <v>1751.3100000000002</v>
      </c>
      <c r="N64" s="56">
        <f t="shared" si="4"/>
        <v>6239.48</v>
      </c>
      <c r="O64" s="59">
        <f t="shared" si="5"/>
        <v>0.21916606493225327</v>
      </c>
      <c r="P64" s="54">
        <v>15945.759999999998</v>
      </c>
      <c r="Q64" s="54">
        <v>13863.32</v>
      </c>
      <c r="R64" s="56">
        <f t="shared" si="6"/>
        <v>2082.4399999999987</v>
      </c>
      <c r="S64" s="57">
        <f t="shared" si="7"/>
        <v>0.8694047822116977</v>
      </c>
      <c r="T64" s="54">
        <v>3686.4700000000003</v>
      </c>
      <c r="U64" s="54">
        <v>3259.66</v>
      </c>
      <c r="V64" s="56">
        <f t="shared" si="8"/>
        <v>426.8100000000004</v>
      </c>
      <c r="W64" s="57">
        <f t="shared" si="9"/>
        <v>0.88422257606870525</v>
      </c>
      <c r="X64" s="58">
        <v>1736.1999999999998</v>
      </c>
      <c r="Y64" s="58">
        <v>11686.36</v>
      </c>
      <c r="Z64" s="56">
        <f t="shared" si="10"/>
        <v>-9950.16</v>
      </c>
      <c r="AA64" s="59">
        <f t="shared" si="11"/>
        <v>6.7309987328648786</v>
      </c>
      <c r="AB64" s="54">
        <v>8278.74</v>
      </c>
      <c r="AC64" s="54">
        <v>7677.2400000000007</v>
      </c>
      <c r="AD64" s="56">
        <f t="shared" si="12"/>
        <v>601.49999999999909</v>
      </c>
      <c r="AE64" s="57">
        <f t="shared" si="13"/>
        <v>0.9273440161183949</v>
      </c>
      <c r="AF64" s="58">
        <v>2480.9500000000003</v>
      </c>
      <c r="AG64" s="58">
        <v>0</v>
      </c>
      <c r="AH64" s="56">
        <f t="shared" si="14"/>
        <v>2480.9500000000003</v>
      </c>
      <c r="AI64" s="60">
        <f t="shared" si="15"/>
        <v>0</v>
      </c>
      <c r="AJ64" s="54">
        <v>28439.970000000005</v>
      </c>
      <c r="AK64" s="54">
        <v>30165.829999999998</v>
      </c>
      <c r="AL64" s="56">
        <f t="shared" si="16"/>
        <v>-1725.8599999999933</v>
      </c>
      <c r="AM64" s="57">
        <f t="shared" si="17"/>
        <v>1.0606843115516646</v>
      </c>
      <c r="AN64" s="58">
        <v>63447.990000000005</v>
      </c>
      <c r="AO64" s="58">
        <v>57349.569999999992</v>
      </c>
      <c r="AP64" s="61">
        <f t="shared" si="18"/>
        <v>6098.4200000000128</v>
      </c>
      <c r="AQ64" s="59">
        <f t="shared" si="19"/>
        <v>0.90388316477795416</v>
      </c>
      <c r="AR64" s="54">
        <v>0</v>
      </c>
      <c r="AS64" s="54">
        <v>0</v>
      </c>
      <c r="AT64" s="61">
        <f t="shared" si="20"/>
        <v>0</v>
      </c>
      <c r="AU64" s="62"/>
      <c r="AV64" s="58">
        <v>6300.43</v>
      </c>
      <c r="AW64" s="58">
        <v>5961.25</v>
      </c>
      <c r="AX64" s="61">
        <f t="shared" si="22"/>
        <v>339.18000000000029</v>
      </c>
      <c r="AY64" s="59">
        <f t="shared" si="23"/>
        <v>0.94616557917475475</v>
      </c>
      <c r="AZ64" s="63">
        <v>0</v>
      </c>
      <c r="BA64" s="56">
        <v>0</v>
      </c>
      <c r="BB64" s="56">
        <f t="shared" si="24"/>
        <v>0</v>
      </c>
      <c r="BC64" s="64"/>
      <c r="BD64" s="54">
        <v>150677.87000000002</v>
      </c>
      <c r="BE64" s="58">
        <v>46570.98</v>
      </c>
      <c r="BF64" s="61">
        <f t="shared" si="25"/>
        <v>104106.89000000001</v>
      </c>
      <c r="BG64" s="57">
        <f t="shared" si="26"/>
        <v>0.30907644234684228</v>
      </c>
      <c r="BH64" s="54">
        <v>12497.62</v>
      </c>
      <c r="BI64" s="54">
        <v>286.73</v>
      </c>
      <c r="BJ64" s="56">
        <f t="shared" si="27"/>
        <v>12210.890000000001</v>
      </c>
      <c r="BK64" s="57">
        <f t="shared" si="28"/>
        <v>2.2942768303084907E-2</v>
      </c>
      <c r="BL64" s="58">
        <v>12543.84</v>
      </c>
      <c r="BM64" s="58">
        <v>9556.2199999999993</v>
      </c>
      <c r="BN64" s="56">
        <f t="shared" si="29"/>
        <v>2987.6200000000008</v>
      </c>
      <c r="BO64" s="59">
        <f t="shared" si="30"/>
        <v>0.76182572481791855</v>
      </c>
      <c r="BP64" s="54">
        <v>2489.1799999999998</v>
      </c>
      <c r="BQ64" s="54">
        <v>0</v>
      </c>
      <c r="BR64" s="56">
        <f t="shared" si="31"/>
        <v>2489.1799999999998</v>
      </c>
      <c r="BS64" s="57">
        <f t="shared" si="32"/>
        <v>0</v>
      </c>
      <c r="BT64" s="58">
        <v>7017.17</v>
      </c>
      <c r="BU64" s="58">
        <v>1295.1199999999999</v>
      </c>
      <c r="BV64" s="56">
        <f t="shared" si="33"/>
        <v>5722.05</v>
      </c>
      <c r="BW64" s="59">
        <f t="shared" si="34"/>
        <v>0.18456443267015049</v>
      </c>
      <c r="BX64" s="54">
        <v>4147.37</v>
      </c>
      <c r="BY64" s="54">
        <v>0</v>
      </c>
      <c r="BZ64" s="56">
        <f t="shared" si="35"/>
        <v>4147.37</v>
      </c>
      <c r="CA64" s="57">
        <f t="shared" si="36"/>
        <v>0</v>
      </c>
      <c r="CB64" s="58">
        <v>3623.7200000000003</v>
      </c>
      <c r="CC64" s="58">
        <v>2320.4299999999998</v>
      </c>
      <c r="CD64" s="56">
        <f t="shared" si="37"/>
        <v>1303.2900000000004</v>
      </c>
      <c r="CE64" s="59">
        <f t="shared" si="38"/>
        <v>0.64034472862141656</v>
      </c>
      <c r="CF64" s="54">
        <v>520.81000000000006</v>
      </c>
      <c r="CG64" s="54">
        <v>0</v>
      </c>
      <c r="CH64" s="56">
        <f t="shared" si="39"/>
        <v>520.81000000000006</v>
      </c>
      <c r="CI64" s="57">
        <f t="shared" si="40"/>
        <v>0</v>
      </c>
      <c r="CJ64" s="58">
        <v>0</v>
      </c>
      <c r="CK64" s="55">
        <v>0</v>
      </c>
      <c r="CL64" s="55">
        <v>0</v>
      </c>
      <c r="CM64" s="65"/>
      <c r="CN64" s="66">
        <v>30997.010000000002</v>
      </c>
      <c r="CO64" s="67">
        <v>45990.060000000005</v>
      </c>
      <c r="CP64" s="61">
        <f t="shared" si="41"/>
        <v>-14993.050000000003</v>
      </c>
      <c r="CQ64" s="68">
        <f t="shared" si="42"/>
        <v>1.4836934272047531</v>
      </c>
      <c r="CR64" s="58">
        <v>36628</v>
      </c>
      <c r="CS64" s="58">
        <v>39841.79</v>
      </c>
      <c r="CT64" s="61">
        <f t="shared" si="43"/>
        <v>-3213.7900000000009</v>
      </c>
      <c r="CU64" s="353">
        <f t="shared" si="44"/>
        <v>1.0877413454188054</v>
      </c>
      <c r="CV64" s="359">
        <v>18536.55</v>
      </c>
      <c r="CW64" s="61">
        <v>19895.079999999998</v>
      </c>
      <c r="CX64" s="61">
        <f t="shared" si="75"/>
        <v>-1358.5299999999988</v>
      </c>
      <c r="CY64" s="68">
        <f t="shared" si="80"/>
        <v>1.0732892582492426</v>
      </c>
      <c r="CZ64" s="291">
        <v>1772.1499999999999</v>
      </c>
      <c r="DA64" s="61">
        <v>361.57</v>
      </c>
      <c r="DB64" s="61">
        <f t="shared" si="47"/>
        <v>1410.58</v>
      </c>
      <c r="DC64" s="69">
        <f t="shared" si="48"/>
        <v>0.20402900431679036</v>
      </c>
      <c r="DD64" s="55">
        <v>17758.429999999997</v>
      </c>
      <c r="DE64" s="55">
        <v>14884.49</v>
      </c>
      <c r="DF64" s="61">
        <f t="shared" si="49"/>
        <v>2873.9399999999969</v>
      </c>
      <c r="DG64" s="70">
        <f t="shared" si="50"/>
        <v>0.83816474767195093</v>
      </c>
      <c r="DH64" s="55">
        <v>2257</v>
      </c>
      <c r="DI64" s="55">
        <v>2002.4600000000003</v>
      </c>
      <c r="DJ64" s="61">
        <f t="shared" si="51"/>
        <v>254.53999999999974</v>
      </c>
      <c r="DK64" s="70">
        <f t="shared" si="52"/>
        <v>0.8872219760744352</v>
      </c>
      <c r="DL64" s="55">
        <v>338.19000000000005</v>
      </c>
      <c r="DM64" s="55">
        <v>0</v>
      </c>
      <c r="DN64" s="61">
        <f t="shared" si="53"/>
        <v>338.19000000000005</v>
      </c>
      <c r="DO64" s="70">
        <f t="shared" si="54"/>
        <v>0</v>
      </c>
      <c r="DP64" s="71">
        <v>34457.020000000004</v>
      </c>
      <c r="DQ64" s="71">
        <v>26184.530000000002</v>
      </c>
      <c r="DR64" s="61">
        <f t="shared" si="55"/>
        <v>8272.4900000000016</v>
      </c>
      <c r="DS64" s="69">
        <f t="shared" si="56"/>
        <v>0.75991858843277793</v>
      </c>
      <c r="DT64" s="80">
        <v>2790.2800000000025</v>
      </c>
      <c r="DU64" s="55">
        <v>19287.61</v>
      </c>
      <c r="DV64" s="55">
        <v>24885.61</v>
      </c>
      <c r="DW64" s="61">
        <f t="shared" si="57"/>
        <v>-5598</v>
      </c>
      <c r="DX64" s="72">
        <f t="shared" si="58"/>
        <v>1.290238137332723</v>
      </c>
      <c r="DY64" s="56" t="e">
        <v>#REF!</v>
      </c>
      <c r="DZ64" s="363">
        <v>6414.89</v>
      </c>
      <c r="EA64" s="363">
        <v>4616.4799999999996</v>
      </c>
      <c r="EB64" s="362">
        <f t="shared" si="59"/>
        <v>1798.4100000000008</v>
      </c>
      <c r="EC64" s="365">
        <f t="shared" si="60"/>
        <v>0.7196506876969051</v>
      </c>
      <c r="ED64" s="54">
        <v>18137.150000000001</v>
      </c>
      <c r="EE64" s="294">
        <v>13280.099999999999</v>
      </c>
      <c r="EF64" s="291">
        <f t="shared" si="61"/>
        <v>537152.37000000011</v>
      </c>
      <c r="EG64" s="291">
        <f t="shared" si="62"/>
        <v>385671.65999999986</v>
      </c>
      <c r="EH64" s="61">
        <f t="shared" si="63"/>
        <v>151480.71000000025</v>
      </c>
      <c r="EI64" s="70">
        <f t="shared" si="70"/>
        <v>0.71799303426698047</v>
      </c>
      <c r="EJ64" s="80"/>
      <c r="EK64" s="298">
        <v>1430</v>
      </c>
      <c r="EL64" s="300">
        <f t="shared" si="77"/>
        <v>442366.97000000026</v>
      </c>
      <c r="EM64" s="65">
        <f t="shared" si="78"/>
        <v>354158.14400000003</v>
      </c>
      <c r="EN64" s="374" t="s">
        <v>666</v>
      </c>
      <c r="EO64" s="373">
        <v>33966</v>
      </c>
      <c r="EP64" s="74">
        <v>49834.720000000001</v>
      </c>
      <c r="EQ64" s="75">
        <f t="shared" si="64"/>
        <v>15868.720000000001</v>
      </c>
      <c r="ER64" s="76">
        <f t="shared" si="65"/>
        <v>0.46719425307660606</v>
      </c>
      <c r="ET64" s="74">
        <v>53742.75</v>
      </c>
      <c r="EU64" s="74">
        <v>97277.67</v>
      </c>
      <c r="EV64" s="75">
        <f t="shared" si="66"/>
        <v>43534.92</v>
      </c>
      <c r="EW64" s="377">
        <f t="shared" si="67"/>
        <v>0.81006126407748014</v>
      </c>
      <c r="EX64" s="379">
        <f t="shared" si="68"/>
        <v>519015.22000000009</v>
      </c>
      <c r="EY64" s="379">
        <f t="shared" si="69"/>
        <v>372391.55999999988</v>
      </c>
      <c r="FB64" s="381"/>
      <c r="FC64" s="381"/>
    </row>
    <row r="65" spans="1:159" s="2" customFormat="1" ht="15.75" customHeight="1" x14ac:dyDescent="0.25">
      <c r="A65" s="1" t="s">
        <v>536</v>
      </c>
      <c r="B65" s="77">
        <v>9</v>
      </c>
      <c r="C65" s="78">
        <v>1</v>
      </c>
      <c r="D65" s="52" t="s">
        <v>260</v>
      </c>
      <c r="E65" s="219">
        <v>4477.1750000000011</v>
      </c>
      <c r="F65" s="53">
        <v>-2481.12</v>
      </c>
      <c r="G65" s="343">
        <v>6776.3319999999903</v>
      </c>
      <c r="H65" s="54">
        <v>4133.45</v>
      </c>
      <c r="I65" s="55">
        <v>1066.27</v>
      </c>
      <c r="J65" s="56">
        <f t="shared" si="2"/>
        <v>3067.18</v>
      </c>
      <c r="K65" s="57">
        <f t="shared" si="3"/>
        <v>0.25796126722229618</v>
      </c>
      <c r="L65" s="58">
        <v>2414.38</v>
      </c>
      <c r="M65" s="58">
        <v>918.20999999999992</v>
      </c>
      <c r="N65" s="56">
        <f t="shared" si="4"/>
        <v>1496.17</v>
      </c>
      <c r="O65" s="59">
        <f t="shared" si="5"/>
        <v>0.38030881634208363</v>
      </c>
      <c r="P65" s="54">
        <v>4698.1100000000006</v>
      </c>
      <c r="Q65" s="54">
        <v>4088.01</v>
      </c>
      <c r="R65" s="56">
        <f t="shared" si="6"/>
        <v>610.10000000000036</v>
      </c>
      <c r="S65" s="57">
        <f t="shared" si="7"/>
        <v>0.87013926876978187</v>
      </c>
      <c r="T65" s="54">
        <v>1386.04</v>
      </c>
      <c r="U65" s="54">
        <v>1228.58</v>
      </c>
      <c r="V65" s="56">
        <f t="shared" si="8"/>
        <v>157.46000000000004</v>
      </c>
      <c r="W65" s="57">
        <f t="shared" si="9"/>
        <v>0.88639577501370814</v>
      </c>
      <c r="X65" s="58">
        <v>604.6400000000001</v>
      </c>
      <c r="Y65" s="58">
        <v>5852.72</v>
      </c>
      <c r="Z65" s="56">
        <f t="shared" si="10"/>
        <v>-5248.08</v>
      </c>
      <c r="AA65" s="59">
        <f t="shared" si="11"/>
        <v>9.6796771632707053</v>
      </c>
      <c r="AB65" s="54">
        <v>3185.5099999999993</v>
      </c>
      <c r="AC65" s="54">
        <v>6763.85</v>
      </c>
      <c r="AD65" s="56">
        <f t="shared" si="12"/>
        <v>-3578.3400000000011</v>
      </c>
      <c r="AE65" s="57">
        <f t="shared" si="13"/>
        <v>2.1233177732921891</v>
      </c>
      <c r="AF65" s="58">
        <v>772.66</v>
      </c>
      <c r="AG65" s="58">
        <v>0</v>
      </c>
      <c r="AH65" s="56">
        <f t="shared" si="14"/>
        <v>772.66</v>
      </c>
      <c r="AI65" s="60">
        <f t="shared" si="15"/>
        <v>0</v>
      </c>
      <c r="AJ65" s="54">
        <v>8855.98</v>
      </c>
      <c r="AK65" s="54">
        <v>4454.46</v>
      </c>
      <c r="AL65" s="56">
        <f t="shared" si="16"/>
        <v>4401.5199999999995</v>
      </c>
      <c r="AM65" s="57">
        <f t="shared" si="17"/>
        <v>0.50298894080609946</v>
      </c>
      <c r="AN65" s="58">
        <v>25324.92</v>
      </c>
      <c r="AO65" s="58">
        <v>23013.759999999998</v>
      </c>
      <c r="AP65" s="61">
        <f t="shared" si="18"/>
        <v>2311.16</v>
      </c>
      <c r="AQ65" s="59">
        <f t="shared" si="19"/>
        <v>0.90873969197138627</v>
      </c>
      <c r="AR65" s="54">
        <v>0</v>
      </c>
      <c r="AS65" s="54">
        <v>0</v>
      </c>
      <c r="AT65" s="61">
        <f t="shared" si="20"/>
        <v>0</v>
      </c>
      <c r="AU65" s="62"/>
      <c r="AV65" s="58">
        <v>2289.4899999999998</v>
      </c>
      <c r="AW65" s="58">
        <v>2167.73</v>
      </c>
      <c r="AX65" s="61">
        <f t="shared" si="22"/>
        <v>121.75999999999976</v>
      </c>
      <c r="AY65" s="59">
        <f t="shared" si="23"/>
        <v>0.94681785026359588</v>
      </c>
      <c r="AZ65" s="63">
        <v>0</v>
      </c>
      <c r="BA65" s="56">
        <v>0</v>
      </c>
      <c r="BB65" s="56">
        <f t="shared" si="24"/>
        <v>0</v>
      </c>
      <c r="BC65" s="64"/>
      <c r="BD65" s="54">
        <v>36470.960000000006</v>
      </c>
      <c r="BE65" s="58">
        <v>3410.7</v>
      </c>
      <c r="BF65" s="61">
        <f t="shared" si="25"/>
        <v>33060.260000000009</v>
      </c>
      <c r="BG65" s="57">
        <f t="shared" si="26"/>
        <v>9.3518240265679856E-2</v>
      </c>
      <c r="BH65" s="54">
        <v>2593.94</v>
      </c>
      <c r="BI65" s="54">
        <v>1033.1199999999999</v>
      </c>
      <c r="BJ65" s="56">
        <f t="shared" si="27"/>
        <v>1560.8200000000002</v>
      </c>
      <c r="BK65" s="57">
        <f t="shared" si="28"/>
        <v>0.39828214993407707</v>
      </c>
      <c r="BL65" s="58">
        <v>3822.8399999999992</v>
      </c>
      <c r="BM65" s="58">
        <v>0</v>
      </c>
      <c r="BN65" s="56">
        <f t="shared" si="29"/>
        <v>3822.8399999999992</v>
      </c>
      <c r="BO65" s="59">
        <f t="shared" si="30"/>
        <v>0</v>
      </c>
      <c r="BP65" s="54">
        <v>889.3</v>
      </c>
      <c r="BQ65" s="54">
        <v>0</v>
      </c>
      <c r="BR65" s="56">
        <f t="shared" si="31"/>
        <v>889.3</v>
      </c>
      <c r="BS65" s="57">
        <f t="shared" si="32"/>
        <v>0</v>
      </c>
      <c r="BT65" s="58">
        <v>2939.1200000000003</v>
      </c>
      <c r="BU65" s="58">
        <v>0</v>
      </c>
      <c r="BV65" s="56">
        <f t="shared" si="33"/>
        <v>2939.1200000000003</v>
      </c>
      <c r="BW65" s="59">
        <f t="shared" si="34"/>
        <v>0</v>
      </c>
      <c r="BX65" s="54">
        <v>1443.65</v>
      </c>
      <c r="BY65" s="54">
        <v>0</v>
      </c>
      <c r="BZ65" s="56">
        <f t="shared" si="35"/>
        <v>1443.65</v>
      </c>
      <c r="CA65" s="57">
        <f t="shared" si="36"/>
        <v>0</v>
      </c>
      <c r="CB65" s="58">
        <v>832.5</v>
      </c>
      <c r="CC65" s="58">
        <v>6080.9</v>
      </c>
      <c r="CD65" s="56">
        <f t="shared" si="37"/>
        <v>-5248.4</v>
      </c>
      <c r="CE65" s="59">
        <f t="shared" si="38"/>
        <v>7.3043843843843836</v>
      </c>
      <c r="CF65" s="54">
        <v>162.19999999999999</v>
      </c>
      <c r="CG65" s="54">
        <v>0</v>
      </c>
      <c r="CH65" s="56">
        <f t="shared" si="39"/>
        <v>162.19999999999999</v>
      </c>
      <c r="CI65" s="57">
        <f t="shared" si="40"/>
        <v>0</v>
      </c>
      <c r="CJ65" s="58">
        <v>0</v>
      </c>
      <c r="CK65" s="55">
        <v>0</v>
      </c>
      <c r="CL65" s="55">
        <v>0</v>
      </c>
      <c r="CM65" s="65"/>
      <c r="CN65" s="66">
        <v>34506.07</v>
      </c>
      <c r="CO65" s="67">
        <v>37784.69</v>
      </c>
      <c r="CP65" s="61">
        <f t="shared" si="41"/>
        <v>-3278.6200000000026</v>
      </c>
      <c r="CQ65" s="68">
        <f t="shared" si="42"/>
        <v>1.0950157465048904</v>
      </c>
      <c r="CR65" s="58">
        <v>16892.16</v>
      </c>
      <c r="CS65" s="58">
        <v>17906.05</v>
      </c>
      <c r="CT65" s="61">
        <f t="shared" si="43"/>
        <v>-1013.8899999999994</v>
      </c>
      <c r="CU65" s="353">
        <f t="shared" si="44"/>
        <v>1.0600213353413654</v>
      </c>
      <c r="CV65" s="359">
        <v>8803.3900000000012</v>
      </c>
      <c r="CW65" s="61">
        <v>9185.35</v>
      </c>
      <c r="CX65" s="61">
        <f t="shared" si="75"/>
        <v>-381.95999999999913</v>
      </c>
      <c r="CY65" s="68">
        <f t="shared" si="80"/>
        <v>1.0433878312786324</v>
      </c>
      <c r="CZ65" s="291">
        <v>633.44999999999993</v>
      </c>
      <c r="DA65" s="61">
        <v>328.69</v>
      </c>
      <c r="DB65" s="61">
        <f t="shared" si="47"/>
        <v>304.75999999999993</v>
      </c>
      <c r="DC65" s="69">
        <f t="shared" si="48"/>
        <v>0.51888862577946171</v>
      </c>
      <c r="DD65" s="55">
        <v>7322.39</v>
      </c>
      <c r="DE65" s="55">
        <v>11244.82</v>
      </c>
      <c r="DF65" s="61">
        <f t="shared" si="49"/>
        <v>-3922.4299999999994</v>
      </c>
      <c r="DG65" s="70">
        <f t="shared" si="50"/>
        <v>1.5356761931555134</v>
      </c>
      <c r="DH65" s="55">
        <v>726.66000000000008</v>
      </c>
      <c r="DI65" s="55">
        <v>645.30999999999995</v>
      </c>
      <c r="DJ65" s="61">
        <f t="shared" si="51"/>
        <v>81.350000000000136</v>
      </c>
      <c r="DK65" s="70">
        <f t="shared" si="52"/>
        <v>0.88804943164616168</v>
      </c>
      <c r="DL65" s="55">
        <v>108.46000000000002</v>
      </c>
      <c r="DM65" s="55">
        <v>0</v>
      </c>
      <c r="DN65" s="61">
        <f t="shared" si="53"/>
        <v>108.46000000000002</v>
      </c>
      <c r="DO65" s="70">
        <f t="shared" si="54"/>
        <v>0</v>
      </c>
      <c r="DP65" s="71">
        <v>9210.44</v>
      </c>
      <c r="DQ65" s="71">
        <v>6729.3200000000006</v>
      </c>
      <c r="DR65" s="61">
        <f t="shared" si="55"/>
        <v>2481.12</v>
      </c>
      <c r="DS65" s="69">
        <f t="shared" si="56"/>
        <v>0.73061873265555177</v>
      </c>
      <c r="DT65" s="80">
        <v>965.28999999999951</v>
      </c>
      <c r="DU65" s="55">
        <v>10268.5</v>
      </c>
      <c r="DV65" s="55">
        <v>8217.1400000000012</v>
      </c>
      <c r="DW65" s="61">
        <f t="shared" si="57"/>
        <v>2051.3599999999988</v>
      </c>
      <c r="DX65" s="72">
        <f t="shared" si="58"/>
        <v>0.80022788138481782</v>
      </c>
      <c r="DY65" s="56" t="e">
        <v>#REF!</v>
      </c>
      <c r="DZ65" s="363">
        <v>2174.9499999999998</v>
      </c>
      <c r="EA65" s="363">
        <v>1552.86</v>
      </c>
      <c r="EB65" s="362">
        <f t="shared" si="59"/>
        <v>622.08999999999992</v>
      </c>
      <c r="EC65" s="365">
        <f t="shared" si="60"/>
        <v>0.71397503390882555</v>
      </c>
      <c r="ED65" s="54">
        <v>6770.4100000000017</v>
      </c>
      <c r="EE65" s="294">
        <v>5024.7599999999993</v>
      </c>
      <c r="EF65" s="291">
        <f t="shared" si="61"/>
        <v>200236.57000000004</v>
      </c>
      <c r="EG65" s="291">
        <f t="shared" si="62"/>
        <v>158697.30000000002</v>
      </c>
      <c r="EH65" s="61">
        <f t="shared" si="63"/>
        <v>41539.270000000019</v>
      </c>
      <c r="EI65" s="70">
        <f t="shared" si="70"/>
        <v>0.79254903337587135</v>
      </c>
      <c r="EJ65" s="80"/>
      <c r="EK65" s="298">
        <v>1430</v>
      </c>
      <c r="EL65" s="300">
        <f t="shared" si="77"/>
        <v>40488.150000000023</v>
      </c>
      <c r="EM65" s="65">
        <f t="shared" si="78"/>
        <v>45406.121999999996</v>
      </c>
      <c r="EN65" s="374" t="s">
        <v>666</v>
      </c>
      <c r="EO65" s="373">
        <v>11933.89</v>
      </c>
      <c r="EP65" s="74">
        <v>13367.23</v>
      </c>
      <c r="EQ65" s="75">
        <f t="shared" si="64"/>
        <v>1433.3400000000001</v>
      </c>
      <c r="ER65" s="76">
        <f t="shared" si="65"/>
        <v>0.12010668776065477</v>
      </c>
      <c r="ET65" s="74">
        <v>20828.7</v>
      </c>
      <c r="EU65" s="74">
        <v>25171.01</v>
      </c>
      <c r="EV65" s="75">
        <f t="shared" si="66"/>
        <v>4342.3099999999977</v>
      </c>
      <c r="EW65" s="377">
        <f t="shared" si="67"/>
        <v>0.20847724533936335</v>
      </c>
      <c r="EX65" s="379">
        <f t="shared" si="68"/>
        <v>193466.16000000003</v>
      </c>
      <c r="EY65" s="379">
        <f t="shared" si="69"/>
        <v>153672.54</v>
      </c>
      <c r="FB65" s="381"/>
      <c r="FC65" s="381"/>
    </row>
    <row r="66" spans="1:159" s="2" customFormat="1" ht="15.75" customHeight="1" x14ac:dyDescent="0.25">
      <c r="A66" s="1" t="s">
        <v>537</v>
      </c>
      <c r="B66" s="77">
        <v>9</v>
      </c>
      <c r="C66" s="78">
        <v>2</v>
      </c>
      <c r="D66" s="52" t="s">
        <v>261</v>
      </c>
      <c r="E66" s="219">
        <v>6368.704999999999</v>
      </c>
      <c r="F66" s="53">
        <v>22618.390000000018</v>
      </c>
      <c r="G66" s="343">
        <v>13573.830000000067</v>
      </c>
      <c r="H66" s="54">
        <v>9454.3399999999983</v>
      </c>
      <c r="I66" s="55">
        <v>1897.05</v>
      </c>
      <c r="J66" s="56">
        <f t="shared" si="2"/>
        <v>7557.2899999999981</v>
      </c>
      <c r="K66" s="57">
        <f t="shared" si="3"/>
        <v>0.20065387959392197</v>
      </c>
      <c r="L66" s="58">
        <v>6453.82</v>
      </c>
      <c r="M66" s="58">
        <v>1325.9</v>
      </c>
      <c r="N66" s="56">
        <f t="shared" si="4"/>
        <v>5127.92</v>
      </c>
      <c r="O66" s="59">
        <f t="shared" si="5"/>
        <v>0.20544421753318193</v>
      </c>
      <c r="P66" s="54">
        <v>12137.280000000002</v>
      </c>
      <c r="Q66" s="54">
        <v>10553.279999999999</v>
      </c>
      <c r="R66" s="56">
        <f t="shared" si="6"/>
        <v>1584.0000000000036</v>
      </c>
      <c r="S66" s="57">
        <f t="shared" si="7"/>
        <v>0.86949300007909491</v>
      </c>
      <c r="T66" s="54">
        <v>2590.4900000000002</v>
      </c>
      <c r="U66" s="54">
        <v>2302.21</v>
      </c>
      <c r="V66" s="56">
        <f t="shared" si="8"/>
        <v>288.2800000000002</v>
      </c>
      <c r="W66" s="57">
        <f t="shared" si="9"/>
        <v>0.8887160344181988</v>
      </c>
      <c r="X66" s="58">
        <v>1429.3899999999999</v>
      </c>
      <c r="Y66" s="58">
        <v>11685.75</v>
      </c>
      <c r="Z66" s="56">
        <f t="shared" si="10"/>
        <v>-10256.36</v>
      </c>
      <c r="AA66" s="59">
        <f t="shared" si="11"/>
        <v>8.1753405298763813</v>
      </c>
      <c r="AB66" s="54">
        <v>7851.2999999999993</v>
      </c>
      <c r="AC66" s="54">
        <v>11371.51</v>
      </c>
      <c r="AD66" s="56">
        <f t="shared" si="12"/>
        <v>-3520.2100000000009</v>
      </c>
      <c r="AE66" s="57">
        <f t="shared" si="13"/>
        <v>1.448360144179945</v>
      </c>
      <c r="AF66" s="58">
        <v>2033.9099999999996</v>
      </c>
      <c r="AG66" s="58">
        <v>0</v>
      </c>
      <c r="AH66" s="56">
        <f t="shared" si="14"/>
        <v>2033.9099999999996</v>
      </c>
      <c r="AI66" s="60">
        <f t="shared" si="15"/>
        <v>0</v>
      </c>
      <c r="AJ66" s="54">
        <v>23311.749999999996</v>
      </c>
      <c r="AK66" s="54">
        <v>20164.419999999998</v>
      </c>
      <c r="AL66" s="56">
        <f t="shared" si="16"/>
        <v>3147.3299999999981</v>
      </c>
      <c r="AM66" s="57">
        <f t="shared" si="17"/>
        <v>0.86498954389953575</v>
      </c>
      <c r="AN66" s="58">
        <v>50659.759999999987</v>
      </c>
      <c r="AO66" s="58">
        <v>46027.619999999995</v>
      </c>
      <c r="AP66" s="61">
        <f t="shared" si="18"/>
        <v>4632.1399999999921</v>
      </c>
      <c r="AQ66" s="59">
        <f t="shared" si="19"/>
        <v>0.90856372000183194</v>
      </c>
      <c r="AR66" s="54">
        <v>0</v>
      </c>
      <c r="AS66" s="54">
        <v>0</v>
      </c>
      <c r="AT66" s="61">
        <f t="shared" si="20"/>
        <v>0</v>
      </c>
      <c r="AU66" s="62"/>
      <c r="AV66" s="58">
        <v>5728.8300000000017</v>
      </c>
      <c r="AW66" s="58">
        <v>5419.32</v>
      </c>
      <c r="AX66" s="61">
        <f t="shared" si="22"/>
        <v>309.51000000000204</v>
      </c>
      <c r="AY66" s="59">
        <f t="shared" si="23"/>
        <v>0.94597326155602424</v>
      </c>
      <c r="AZ66" s="63">
        <v>0</v>
      </c>
      <c r="BA66" s="56">
        <v>0</v>
      </c>
      <c r="BB66" s="56">
        <f t="shared" si="24"/>
        <v>0</v>
      </c>
      <c r="BC66" s="64"/>
      <c r="BD66" s="54">
        <v>125465.12000000001</v>
      </c>
      <c r="BE66" s="58">
        <v>13594.230000000001</v>
      </c>
      <c r="BF66" s="61">
        <f t="shared" si="25"/>
        <v>111870.89000000001</v>
      </c>
      <c r="BG66" s="57">
        <f t="shared" si="26"/>
        <v>0.10835067148542958</v>
      </c>
      <c r="BH66" s="54">
        <v>6246.6099999999988</v>
      </c>
      <c r="BI66" s="54">
        <v>2372.2299999999996</v>
      </c>
      <c r="BJ66" s="56">
        <f t="shared" si="27"/>
        <v>3874.3799999999992</v>
      </c>
      <c r="BK66" s="57">
        <f t="shared" si="28"/>
        <v>0.37976278333368019</v>
      </c>
      <c r="BL66" s="58">
        <v>10161</v>
      </c>
      <c r="BM66" s="58">
        <v>0</v>
      </c>
      <c r="BN66" s="56">
        <f t="shared" si="29"/>
        <v>10161</v>
      </c>
      <c r="BO66" s="59">
        <f t="shared" si="30"/>
        <v>0</v>
      </c>
      <c r="BP66" s="54">
        <v>2334.7800000000002</v>
      </c>
      <c r="BQ66" s="54">
        <v>0</v>
      </c>
      <c r="BR66" s="56">
        <f t="shared" si="31"/>
        <v>2334.7800000000002</v>
      </c>
      <c r="BS66" s="57">
        <f t="shared" si="32"/>
        <v>0</v>
      </c>
      <c r="BT66" s="58">
        <v>3236.8100000000004</v>
      </c>
      <c r="BU66" s="58">
        <v>0</v>
      </c>
      <c r="BV66" s="56">
        <f t="shared" si="33"/>
        <v>3236.8100000000004</v>
      </c>
      <c r="BW66" s="59">
        <f t="shared" si="34"/>
        <v>0</v>
      </c>
      <c r="BX66" s="54">
        <v>3415.9999999999995</v>
      </c>
      <c r="BY66" s="54">
        <v>0</v>
      </c>
      <c r="BZ66" s="56">
        <f t="shared" si="35"/>
        <v>3415.9999999999995</v>
      </c>
      <c r="CA66" s="57">
        <f t="shared" si="36"/>
        <v>0</v>
      </c>
      <c r="CB66" s="58">
        <v>3302.1800000000003</v>
      </c>
      <c r="CC66" s="58">
        <v>10776.58</v>
      </c>
      <c r="CD66" s="56">
        <f t="shared" si="37"/>
        <v>-7474.4</v>
      </c>
      <c r="CE66" s="59">
        <f t="shared" si="38"/>
        <v>3.2634744320418632</v>
      </c>
      <c r="CF66" s="54">
        <v>426.88999999999993</v>
      </c>
      <c r="CG66" s="54">
        <v>0</v>
      </c>
      <c r="CH66" s="56">
        <f t="shared" si="39"/>
        <v>426.88999999999993</v>
      </c>
      <c r="CI66" s="57">
        <f t="shared" si="40"/>
        <v>0</v>
      </c>
      <c r="CJ66" s="58">
        <v>0</v>
      </c>
      <c r="CK66" s="55">
        <v>0</v>
      </c>
      <c r="CL66" s="55">
        <v>0</v>
      </c>
      <c r="CM66" s="65"/>
      <c r="CN66" s="66">
        <v>89361.959999999992</v>
      </c>
      <c r="CO66" s="67">
        <v>95714.87999999999</v>
      </c>
      <c r="CP66" s="61">
        <f t="shared" si="41"/>
        <v>-6352.9199999999983</v>
      </c>
      <c r="CQ66" s="68">
        <f t="shared" si="42"/>
        <v>1.0710919948488149</v>
      </c>
      <c r="CR66" s="58">
        <v>31560.480000000003</v>
      </c>
      <c r="CS66" s="58">
        <v>36672.25</v>
      </c>
      <c r="CT66" s="61">
        <f t="shared" si="43"/>
        <v>-5111.7699999999968</v>
      </c>
      <c r="CU66" s="353">
        <f t="shared" si="44"/>
        <v>1.1619674352227849</v>
      </c>
      <c r="CV66" s="359">
        <v>16053.5</v>
      </c>
      <c r="CW66" s="61">
        <v>18324.72</v>
      </c>
      <c r="CX66" s="61">
        <f t="shared" si="75"/>
        <v>-2271.2200000000012</v>
      </c>
      <c r="CY66" s="68">
        <f t="shared" si="80"/>
        <v>1.1414781823278413</v>
      </c>
      <c r="CZ66" s="291">
        <v>1487.8299999999997</v>
      </c>
      <c r="DA66" s="61">
        <v>365.28000000000003</v>
      </c>
      <c r="DB66" s="61">
        <f t="shared" si="47"/>
        <v>1122.5499999999997</v>
      </c>
      <c r="DC66" s="69">
        <f t="shared" si="48"/>
        <v>0.24551192004462882</v>
      </c>
      <c r="DD66" s="55">
        <v>16744.949999999997</v>
      </c>
      <c r="DE66" s="55">
        <v>28558.09</v>
      </c>
      <c r="DF66" s="61">
        <f t="shared" si="49"/>
        <v>-11813.140000000003</v>
      </c>
      <c r="DG66" s="70">
        <f t="shared" si="50"/>
        <v>1.7054747849351599</v>
      </c>
      <c r="DH66" s="55">
        <v>1810.4399999999996</v>
      </c>
      <c r="DI66" s="55">
        <v>1606.88</v>
      </c>
      <c r="DJ66" s="61">
        <f t="shared" si="51"/>
        <v>203.55999999999949</v>
      </c>
      <c r="DK66" s="70">
        <f t="shared" si="52"/>
        <v>0.88756324429420497</v>
      </c>
      <c r="DL66" s="55">
        <v>270.92</v>
      </c>
      <c r="DM66" s="55">
        <v>674.21</v>
      </c>
      <c r="DN66" s="61">
        <f t="shared" si="53"/>
        <v>-403.29</v>
      </c>
      <c r="DO66" s="70">
        <f t="shared" si="54"/>
        <v>2.488594419016684</v>
      </c>
      <c r="DP66" s="71">
        <v>22579.900000000005</v>
      </c>
      <c r="DQ66" s="71">
        <v>16111.42</v>
      </c>
      <c r="DR66" s="61">
        <f t="shared" si="55"/>
        <v>6468.480000000005</v>
      </c>
      <c r="DS66" s="69">
        <f t="shared" si="56"/>
        <v>0.71352928932369042</v>
      </c>
      <c r="DT66" s="80">
        <v>3552.0399999999991</v>
      </c>
      <c r="DU66" s="55">
        <v>27130.000000000004</v>
      </c>
      <c r="DV66" s="55">
        <v>19695.43</v>
      </c>
      <c r="DW66" s="61">
        <f t="shared" si="57"/>
        <v>7434.5700000000033</v>
      </c>
      <c r="DX66" s="72">
        <f t="shared" si="58"/>
        <v>0.7259649834131956</v>
      </c>
      <c r="DY66" s="56" t="e">
        <v>#REF!</v>
      </c>
      <c r="DZ66" s="363">
        <v>5562.22</v>
      </c>
      <c r="EA66" s="363">
        <v>3981.41</v>
      </c>
      <c r="EB66" s="362">
        <f t="shared" si="59"/>
        <v>1580.8100000000004</v>
      </c>
      <c r="EC66" s="365">
        <f t="shared" si="60"/>
        <v>0.71579513215946144</v>
      </c>
      <c r="ED66" s="54">
        <v>16955.300000000003</v>
      </c>
      <c r="EE66" s="294">
        <v>11692.429999999998</v>
      </c>
      <c r="EF66" s="291">
        <f t="shared" si="61"/>
        <v>505757.76</v>
      </c>
      <c r="EG66" s="291">
        <f t="shared" si="62"/>
        <v>370887.10000000003</v>
      </c>
      <c r="EH66" s="61">
        <f t="shared" si="63"/>
        <v>134870.65999999997</v>
      </c>
      <c r="EI66" s="70">
        <f t="shared" si="70"/>
        <v>0.73332952914059102</v>
      </c>
      <c r="EJ66" s="80"/>
      <c r="EK66" s="298">
        <v>1310</v>
      </c>
      <c r="EL66" s="300">
        <f t="shared" si="77"/>
        <v>158799.04999999999</v>
      </c>
      <c r="EM66" s="65">
        <f t="shared" si="78"/>
        <v>141420.18000000011</v>
      </c>
      <c r="EN66" s="374" t="s">
        <v>666</v>
      </c>
      <c r="EO66" s="373">
        <v>31076.37</v>
      </c>
      <c r="EP66" s="74">
        <v>46546.12</v>
      </c>
      <c r="EQ66" s="75">
        <f t="shared" si="64"/>
        <v>15469.750000000004</v>
      </c>
      <c r="ER66" s="76">
        <f t="shared" si="65"/>
        <v>0.49779784447153913</v>
      </c>
      <c r="ET66" s="74">
        <v>50973.27</v>
      </c>
      <c r="EU66" s="74">
        <v>92676.97</v>
      </c>
      <c r="EV66" s="75">
        <f t="shared" si="66"/>
        <v>41703.700000000004</v>
      </c>
      <c r="EW66" s="377">
        <f t="shared" si="67"/>
        <v>0.81814841386475712</v>
      </c>
      <c r="EX66" s="379">
        <f t="shared" si="68"/>
        <v>488802.46</v>
      </c>
      <c r="EY66" s="379">
        <f t="shared" si="69"/>
        <v>359194.67000000004</v>
      </c>
      <c r="FB66" s="381"/>
      <c r="FC66" s="381"/>
    </row>
    <row r="67" spans="1:159" s="2" customFormat="1" ht="15.75" customHeight="1" x14ac:dyDescent="0.25">
      <c r="A67" s="1" t="s">
        <v>538</v>
      </c>
      <c r="B67" s="77">
        <v>5</v>
      </c>
      <c r="C67" s="78">
        <v>2</v>
      </c>
      <c r="D67" s="52" t="s">
        <v>262</v>
      </c>
      <c r="E67" s="219">
        <v>1983.2000000000005</v>
      </c>
      <c r="F67" s="53">
        <v>51287.320000000007</v>
      </c>
      <c r="G67" s="343">
        <v>-6998.0700000000024</v>
      </c>
      <c r="H67" s="54">
        <v>9799.16</v>
      </c>
      <c r="I67" s="55">
        <v>1704.0200000000002</v>
      </c>
      <c r="J67" s="56">
        <f t="shared" si="2"/>
        <v>8095.1399999999994</v>
      </c>
      <c r="K67" s="57">
        <f t="shared" si="3"/>
        <v>0.17389449707934151</v>
      </c>
      <c r="L67" s="58">
        <v>5626.5400000000009</v>
      </c>
      <c r="M67" s="58">
        <v>1108.3799999999999</v>
      </c>
      <c r="N67" s="56">
        <f t="shared" si="4"/>
        <v>4518.1600000000008</v>
      </c>
      <c r="O67" s="59">
        <f t="shared" si="5"/>
        <v>0.19699140146519881</v>
      </c>
      <c r="P67" s="54">
        <v>8428.35</v>
      </c>
      <c r="Q67" s="54">
        <v>7614.1899999999987</v>
      </c>
      <c r="R67" s="56">
        <f t="shared" si="6"/>
        <v>814.16000000000167</v>
      </c>
      <c r="S67" s="57">
        <f t="shared" si="7"/>
        <v>0.90340220802410887</v>
      </c>
      <c r="T67" s="54">
        <v>2047.7800000000002</v>
      </c>
      <c r="U67" s="54">
        <v>1879.6100000000001</v>
      </c>
      <c r="V67" s="56">
        <f t="shared" si="8"/>
        <v>168.17000000000007</v>
      </c>
      <c r="W67" s="57">
        <f t="shared" si="9"/>
        <v>0.91787692037230562</v>
      </c>
      <c r="X67" s="58">
        <v>0</v>
      </c>
      <c r="Y67" s="58">
        <v>239.31</v>
      </c>
      <c r="Z67" s="56">
        <f t="shared" si="10"/>
        <v>-239.31</v>
      </c>
      <c r="AA67" s="59"/>
      <c r="AB67" s="54">
        <v>5472.19</v>
      </c>
      <c r="AC67" s="54">
        <v>5169.4699999999993</v>
      </c>
      <c r="AD67" s="56">
        <f t="shared" si="12"/>
        <v>302.72000000000025</v>
      </c>
      <c r="AE67" s="57">
        <f t="shared" si="13"/>
        <v>0.94468028339659249</v>
      </c>
      <c r="AF67" s="58">
        <v>1287.4200000000003</v>
      </c>
      <c r="AG67" s="58">
        <v>0</v>
      </c>
      <c r="AH67" s="56">
        <f t="shared" si="14"/>
        <v>1287.4200000000003</v>
      </c>
      <c r="AI67" s="60">
        <f t="shared" si="15"/>
        <v>0</v>
      </c>
      <c r="AJ67" s="54">
        <v>14759.020000000004</v>
      </c>
      <c r="AK67" s="54">
        <v>23882.31</v>
      </c>
      <c r="AL67" s="56">
        <f t="shared" si="16"/>
        <v>-9123.2899999999972</v>
      </c>
      <c r="AM67" s="57">
        <f t="shared" si="17"/>
        <v>1.6181501210784994</v>
      </c>
      <c r="AN67" s="58">
        <v>0</v>
      </c>
      <c r="AO67" s="58">
        <v>0</v>
      </c>
      <c r="AP67" s="61">
        <f t="shared" si="18"/>
        <v>0</v>
      </c>
      <c r="AQ67" s="59"/>
      <c r="AR67" s="54">
        <v>0</v>
      </c>
      <c r="AS67" s="54">
        <v>0</v>
      </c>
      <c r="AT67" s="61">
        <f t="shared" si="20"/>
        <v>0</v>
      </c>
      <c r="AU67" s="62"/>
      <c r="AV67" s="58">
        <v>5838.59</v>
      </c>
      <c r="AW67" s="58">
        <v>5556.36</v>
      </c>
      <c r="AX67" s="61">
        <f t="shared" si="22"/>
        <v>282.23000000000047</v>
      </c>
      <c r="AY67" s="59">
        <f t="shared" si="23"/>
        <v>0.95166127438302728</v>
      </c>
      <c r="AZ67" s="63">
        <v>0</v>
      </c>
      <c r="BA67" s="56">
        <v>0</v>
      </c>
      <c r="BB67" s="56">
        <f t="shared" si="24"/>
        <v>0</v>
      </c>
      <c r="BC67" s="64"/>
      <c r="BD67" s="54">
        <v>24223.57</v>
      </c>
      <c r="BE67" s="58">
        <v>50324.46</v>
      </c>
      <c r="BF67" s="61">
        <f t="shared" si="25"/>
        <v>-26100.89</v>
      </c>
      <c r="BG67" s="57">
        <f t="shared" si="26"/>
        <v>2.077499724441938</v>
      </c>
      <c r="BH67" s="54">
        <v>6196.65</v>
      </c>
      <c r="BI67" s="54">
        <v>0</v>
      </c>
      <c r="BJ67" s="56">
        <f t="shared" si="27"/>
        <v>6196.65</v>
      </c>
      <c r="BK67" s="57">
        <f t="shared" si="28"/>
        <v>0</v>
      </c>
      <c r="BL67" s="58">
        <v>8850.7199999999993</v>
      </c>
      <c r="BM67" s="58">
        <v>0</v>
      </c>
      <c r="BN67" s="56">
        <f t="shared" si="29"/>
        <v>8850.7199999999993</v>
      </c>
      <c r="BO67" s="59">
        <f t="shared" si="30"/>
        <v>0</v>
      </c>
      <c r="BP67" s="54">
        <v>1258.28</v>
      </c>
      <c r="BQ67" s="54">
        <v>0</v>
      </c>
      <c r="BR67" s="56">
        <f t="shared" si="31"/>
        <v>1258.28</v>
      </c>
      <c r="BS67" s="57">
        <f t="shared" si="32"/>
        <v>0</v>
      </c>
      <c r="BT67" s="58">
        <v>2733.2400000000007</v>
      </c>
      <c r="BU67" s="58">
        <v>0</v>
      </c>
      <c r="BV67" s="56">
        <f t="shared" si="33"/>
        <v>2733.2400000000007</v>
      </c>
      <c r="BW67" s="59">
        <f t="shared" si="34"/>
        <v>0</v>
      </c>
      <c r="BX67" s="54">
        <v>0</v>
      </c>
      <c r="BY67" s="54">
        <v>0</v>
      </c>
      <c r="BZ67" s="56">
        <f t="shared" si="35"/>
        <v>0</v>
      </c>
      <c r="CA67" s="57"/>
      <c r="CB67" s="58">
        <v>1925.03</v>
      </c>
      <c r="CC67" s="58">
        <v>3389.41</v>
      </c>
      <c r="CD67" s="56">
        <f t="shared" si="37"/>
        <v>-1464.3799999999999</v>
      </c>
      <c r="CE67" s="59">
        <f t="shared" si="38"/>
        <v>1.7607050279735901</v>
      </c>
      <c r="CF67" s="54">
        <v>375.91000000000008</v>
      </c>
      <c r="CG67" s="54">
        <v>0</v>
      </c>
      <c r="CH67" s="56">
        <f t="shared" si="39"/>
        <v>375.91000000000008</v>
      </c>
      <c r="CI67" s="57">
        <f t="shared" si="40"/>
        <v>0</v>
      </c>
      <c r="CJ67" s="58">
        <v>0</v>
      </c>
      <c r="CK67" s="55">
        <v>0</v>
      </c>
      <c r="CL67" s="55">
        <v>0</v>
      </c>
      <c r="CM67" s="65"/>
      <c r="CN67" s="66">
        <v>51305.840000000011</v>
      </c>
      <c r="CO67" s="67">
        <v>60420.359999999993</v>
      </c>
      <c r="CP67" s="61">
        <f t="shared" si="41"/>
        <v>-9114.5199999999822</v>
      </c>
      <c r="CQ67" s="68">
        <f t="shared" si="42"/>
        <v>1.1776507313787277</v>
      </c>
      <c r="CR67" s="58">
        <v>21066.240000000002</v>
      </c>
      <c r="CS67" s="58">
        <v>18440.419999999998</v>
      </c>
      <c r="CT67" s="61">
        <f t="shared" si="43"/>
        <v>2625.8200000000033</v>
      </c>
      <c r="CU67" s="353">
        <f t="shared" si="44"/>
        <v>0.87535412109612332</v>
      </c>
      <c r="CV67" s="359">
        <v>10031.98</v>
      </c>
      <c r="CW67" s="61">
        <v>8419.369999999999</v>
      </c>
      <c r="CX67" s="61">
        <f t="shared" si="75"/>
        <v>1612.6100000000006</v>
      </c>
      <c r="CY67" s="68">
        <f t="shared" si="80"/>
        <v>0.83925306868634098</v>
      </c>
      <c r="CZ67" s="291">
        <v>677.38</v>
      </c>
      <c r="DA67" s="61">
        <v>544.42999999999995</v>
      </c>
      <c r="DB67" s="61">
        <f t="shared" si="47"/>
        <v>132.95000000000005</v>
      </c>
      <c r="DC67" s="69">
        <f t="shared" si="48"/>
        <v>0.80372907378428649</v>
      </c>
      <c r="DD67" s="55">
        <v>10257.440000000002</v>
      </c>
      <c r="DE67" s="55">
        <v>13709.29</v>
      </c>
      <c r="DF67" s="61">
        <f t="shared" si="49"/>
        <v>-3451.8499999999985</v>
      </c>
      <c r="DG67" s="70">
        <f t="shared" si="50"/>
        <v>1.3365215882325412</v>
      </c>
      <c r="DH67" s="55">
        <v>1958.2100000000005</v>
      </c>
      <c r="DI67" s="55">
        <v>1806.25</v>
      </c>
      <c r="DJ67" s="61">
        <f t="shared" si="51"/>
        <v>151.96000000000049</v>
      </c>
      <c r="DK67" s="70">
        <f t="shared" si="52"/>
        <v>0.92239851701298614</v>
      </c>
      <c r="DL67" s="55">
        <v>294.11</v>
      </c>
      <c r="DM67" s="55">
        <v>0</v>
      </c>
      <c r="DN67" s="61">
        <f t="shared" si="53"/>
        <v>294.11</v>
      </c>
      <c r="DO67" s="70">
        <f t="shared" si="54"/>
        <v>0</v>
      </c>
      <c r="DP67" s="71">
        <v>27714.279999999995</v>
      </c>
      <c r="DQ67" s="71">
        <v>18159.699999999997</v>
      </c>
      <c r="DR67" s="61">
        <f t="shared" si="55"/>
        <v>9554.5799999999981</v>
      </c>
      <c r="DS67" s="69">
        <f t="shared" si="56"/>
        <v>0.65524704231897779</v>
      </c>
      <c r="DT67" s="80">
        <v>113.85999999999876</v>
      </c>
      <c r="DU67" s="55">
        <v>0</v>
      </c>
      <c r="DV67" s="55">
        <v>0</v>
      </c>
      <c r="DW67" s="61">
        <f t="shared" si="57"/>
        <v>0</v>
      </c>
      <c r="DX67" s="72"/>
      <c r="DY67" s="56" t="e">
        <v>#REF!</v>
      </c>
      <c r="DZ67" s="363">
        <v>4866.42</v>
      </c>
      <c r="EA67" s="363">
        <v>3436.2999999999997</v>
      </c>
      <c r="EB67" s="362">
        <f t="shared" si="59"/>
        <v>1430.1200000000003</v>
      </c>
      <c r="EC67" s="365">
        <f t="shared" si="60"/>
        <v>0.70612483098458412</v>
      </c>
      <c r="ED67" s="54">
        <v>7961.09</v>
      </c>
      <c r="EE67" s="294">
        <v>8110.82</v>
      </c>
      <c r="EF67" s="291">
        <f t="shared" si="61"/>
        <v>234955.44000000006</v>
      </c>
      <c r="EG67" s="291">
        <f t="shared" si="62"/>
        <v>233914.46000000002</v>
      </c>
      <c r="EH67" s="61">
        <f t="shared" si="63"/>
        <v>1040.9800000000396</v>
      </c>
      <c r="EI67" s="70">
        <f t="shared" si="70"/>
        <v>0.99556945776611927</v>
      </c>
      <c r="EJ67" s="80"/>
      <c r="EK67" s="298">
        <v>3130</v>
      </c>
      <c r="EL67" s="300">
        <f t="shared" si="77"/>
        <v>55458.300000000047</v>
      </c>
      <c r="EM67" s="65">
        <f t="shared" si="78"/>
        <v>-15148.540000000003</v>
      </c>
      <c r="EN67" s="374" t="s">
        <v>666</v>
      </c>
      <c r="EO67" s="373">
        <v>13818.34</v>
      </c>
      <c r="EP67" s="74">
        <v>28554.57</v>
      </c>
      <c r="EQ67" s="75">
        <f t="shared" si="64"/>
        <v>14736.23</v>
      </c>
      <c r="ER67" s="76">
        <f t="shared" si="65"/>
        <v>1.0664254896029479</v>
      </c>
      <c r="ET67" s="74">
        <v>24604.45</v>
      </c>
      <c r="EU67" s="74">
        <v>41903.54</v>
      </c>
      <c r="EV67" s="75">
        <f t="shared" si="66"/>
        <v>17299.09</v>
      </c>
      <c r="EW67" s="377">
        <f t="shared" si="67"/>
        <v>0.7030878560585585</v>
      </c>
      <c r="EX67" s="379">
        <f t="shared" si="68"/>
        <v>226994.35000000006</v>
      </c>
      <c r="EY67" s="379">
        <f t="shared" si="69"/>
        <v>225803.64</v>
      </c>
      <c r="FB67" s="381"/>
      <c r="FC67" s="381"/>
    </row>
    <row r="68" spans="1:159" s="2" customFormat="1" ht="15.75" customHeight="1" x14ac:dyDescent="0.25">
      <c r="A68" s="1" t="s">
        <v>539</v>
      </c>
      <c r="B68" s="77">
        <v>5</v>
      </c>
      <c r="C68" s="78">
        <v>1</v>
      </c>
      <c r="D68" s="52" t="s">
        <v>263</v>
      </c>
      <c r="E68" s="219">
        <v>5220.4000000000005</v>
      </c>
      <c r="F68" s="53">
        <v>-9536.5499999999975</v>
      </c>
      <c r="G68" s="343">
        <v>-66744.69</v>
      </c>
      <c r="H68" s="54">
        <v>11597.130000000001</v>
      </c>
      <c r="I68" s="55">
        <v>1849.3899999999999</v>
      </c>
      <c r="J68" s="56">
        <f t="shared" si="2"/>
        <v>9747.7400000000016</v>
      </c>
      <c r="K68" s="57">
        <f t="shared" si="3"/>
        <v>0.15946962739919271</v>
      </c>
      <c r="L68" s="58">
        <v>6717.1699999999992</v>
      </c>
      <c r="M68" s="58">
        <v>1256.04</v>
      </c>
      <c r="N68" s="56">
        <f t="shared" si="4"/>
        <v>5461.1299999999992</v>
      </c>
      <c r="O68" s="59">
        <f t="shared" si="5"/>
        <v>0.18698946133565178</v>
      </c>
      <c r="P68" s="54">
        <v>15481.72</v>
      </c>
      <c r="Q68" s="54">
        <v>12372.14</v>
      </c>
      <c r="R68" s="56">
        <f t="shared" si="6"/>
        <v>3109.58</v>
      </c>
      <c r="S68" s="57">
        <f t="shared" si="7"/>
        <v>0.79914505623406185</v>
      </c>
      <c r="T68" s="54">
        <v>3324.02</v>
      </c>
      <c r="U68" s="54">
        <v>2703.8799999999997</v>
      </c>
      <c r="V68" s="56">
        <f t="shared" si="8"/>
        <v>620.14000000000033</v>
      </c>
      <c r="W68" s="57">
        <f t="shared" si="9"/>
        <v>0.81343674225786844</v>
      </c>
      <c r="X68" s="58">
        <v>684.72</v>
      </c>
      <c r="Y68" s="58">
        <v>889.76</v>
      </c>
      <c r="Z68" s="56">
        <f t="shared" si="10"/>
        <v>-205.03999999999996</v>
      </c>
      <c r="AA68" s="59">
        <f t="shared" si="11"/>
        <v>1.2994508704287884</v>
      </c>
      <c r="AB68" s="54">
        <v>7366.4900000000007</v>
      </c>
      <c r="AC68" s="54">
        <v>6352.33</v>
      </c>
      <c r="AD68" s="56">
        <f t="shared" si="12"/>
        <v>1014.1600000000008</v>
      </c>
      <c r="AE68" s="57">
        <f t="shared" si="13"/>
        <v>0.86232792008134118</v>
      </c>
      <c r="AF68" s="58">
        <v>1809.0499999999997</v>
      </c>
      <c r="AG68" s="58">
        <v>0</v>
      </c>
      <c r="AH68" s="56">
        <f t="shared" si="14"/>
        <v>1809.0499999999997</v>
      </c>
      <c r="AI68" s="60">
        <f t="shared" si="15"/>
        <v>0</v>
      </c>
      <c r="AJ68" s="54">
        <v>20788.179999999997</v>
      </c>
      <c r="AK68" s="54">
        <v>19270.16</v>
      </c>
      <c r="AL68" s="56">
        <f t="shared" si="16"/>
        <v>1518.0199999999968</v>
      </c>
      <c r="AM68" s="57">
        <f t="shared" si="17"/>
        <v>0.92697677237737997</v>
      </c>
      <c r="AN68" s="58">
        <v>0</v>
      </c>
      <c r="AO68" s="58">
        <v>0</v>
      </c>
      <c r="AP68" s="61">
        <f t="shared" si="18"/>
        <v>0</v>
      </c>
      <c r="AQ68" s="59"/>
      <c r="AR68" s="54">
        <v>0</v>
      </c>
      <c r="AS68" s="54">
        <v>0</v>
      </c>
      <c r="AT68" s="61">
        <f t="shared" si="20"/>
        <v>0</v>
      </c>
      <c r="AU68" s="62"/>
      <c r="AV68" s="58">
        <v>1660.6600000000003</v>
      </c>
      <c r="AW68" s="58">
        <v>2039.06</v>
      </c>
      <c r="AX68" s="61">
        <f t="shared" si="22"/>
        <v>-378.39999999999964</v>
      </c>
      <c r="AY68" s="59">
        <f t="shared" si="23"/>
        <v>1.2278612118073535</v>
      </c>
      <c r="AZ68" s="63">
        <v>0</v>
      </c>
      <c r="BA68" s="56">
        <v>0</v>
      </c>
      <c r="BB68" s="56">
        <f t="shared" si="24"/>
        <v>0</v>
      </c>
      <c r="BC68" s="64"/>
      <c r="BD68" s="54">
        <v>36926.6</v>
      </c>
      <c r="BE68" s="58">
        <v>160886.46</v>
      </c>
      <c r="BF68" s="61">
        <f t="shared" si="25"/>
        <v>-123959.85999999999</v>
      </c>
      <c r="BG68" s="57">
        <f t="shared" si="26"/>
        <v>4.3569259016535504</v>
      </c>
      <c r="BH68" s="54">
        <v>7726.25</v>
      </c>
      <c r="BI68" s="54">
        <v>2708.29</v>
      </c>
      <c r="BJ68" s="56">
        <f t="shared" si="27"/>
        <v>5017.96</v>
      </c>
      <c r="BK68" s="57">
        <f t="shared" si="28"/>
        <v>0.35053098204174082</v>
      </c>
      <c r="BL68" s="58">
        <v>10414.440000000002</v>
      </c>
      <c r="BM68" s="58">
        <v>0</v>
      </c>
      <c r="BN68" s="56">
        <f t="shared" si="29"/>
        <v>10414.440000000002</v>
      </c>
      <c r="BO68" s="59">
        <f t="shared" si="30"/>
        <v>0</v>
      </c>
      <c r="BP68" s="54">
        <v>2412.7400000000002</v>
      </c>
      <c r="BQ68" s="54">
        <v>0</v>
      </c>
      <c r="BR68" s="56">
        <f t="shared" si="31"/>
        <v>2412.7400000000002</v>
      </c>
      <c r="BS68" s="57">
        <f t="shared" si="32"/>
        <v>0</v>
      </c>
      <c r="BT68" s="58">
        <v>3089.48</v>
      </c>
      <c r="BU68" s="58">
        <v>0</v>
      </c>
      <c r="BV68" s="56">
        <f t="shared" si="33"/>
        <v>3089.48</v>
      </c>
      <c r="BW68" s="59">
        <f t="shared" si="34"/>
        <v>0</v>
      </c>
      <c r="BX68" s="54">
        <v>1641.4399999999998</v>
      </c>
      <c r="BY68" s="54">
        <v>0</v>
      </c>
      <c r="BZ68" s="56">
        <f t="shared" si="35"/>
        <v>1641.4399999999998</v>
      </c>
      <c r="CA68" s="57">
        <f t="shared" si="36"/>
        <v>0</v>
      </c>
      <c r="CB68" s="58">
        <v>3321.86</v>
      </c>
      <c r="CC68" s="58">
        <v>1910.22</v>
      </c>
      <c r="CD68" s="56">
        <f t="shared" si="37"/>
        <v>1411.64</v>
      </c>
      <c r="CE68" s="59">
        <f t="shared" si="38"/>
        <v>0.57504530594305603</v>
      </c>
      <c r="CF68" s="54">
        <v>511.01000000000005</v>
      </c>
      <c r="CG68" s="54">
        <v>0</v>
      </c>
      <c r="CH68" s="56">
        <f t="shared" si="39"/>
        <v>511.01000000000005</v>
      </c>
      <c r="CI68" s="57">
        <f t="shared" si="40"/>
        <v>0</v>
      </c>
      <c r="CJ68" s="58">
        <v>0</v>
      </c>
      <c r="CK68" s="55">
        <v>0</v>
      </c>
      <c r="CL68" s="55">
        <v>0</v>
      </c>
      <c r="CM68" s="65"/>
      <c r="CN68" s="66">
        <v>38405.949999999997</v>
      </c>
      <c r="CO68" s="67">
        <v>48737.29</v>
      </c>
      <c r="CP68" s="61">
        <f t="shared" si="41"/>
        <v>-10331.340000000004</v>
      </c>
      <c r="CQ68" s="68">
        <f t="shared" si="42"/>
        <v>1.269003630947809</v>
      </c>
      <c r="CR68" s="58">
        <v>21499.119999999999</v>
      </c>
      <c r="CS68" s="58">
        <v>19932.34</v>
      </c>
      <c r="CT68" s="61">
        <f t="shared" si="43"/>
        <v>1566.7799999999988</v>
      </c>
      <c r="CU68" s="353">
        <f t="shared" si="44"/>
        <v>0.92712352877699189</v>
      </c>
      <c r="CV68" s="359">
        <v>11140.529999999999</v>
      </c>
      <c r="CW68" s="61">
        <v>7281.26</v>
      </c>
      <c r="CX68" s="61">
        <f t="shared" si="75"/>
        <v>3859.2699999999986</v>
      </c>
      <c r="CY68" s="68">
        <f t="shared" si="80"/>
        <v>0.6535829085330771</v>
      </c>
      <c r="CZ68" s="291">
        <v>1180.45</v>
      </c>
      <c r="DA68" s="61">
        <v>578.49</v>
      </c>
      <c r="DB68" s="61">
        <f t="shared" si="47"/>
        <v>601.96</v>
      </c>
      <c r="DC68" s="69">
        <f t="shared" si="48"/>
        <v>0.49005887585242913</v>
      </c>
      <c r="DD68" s="55">
        <v>10435.25</v>
      </c>
      <c r="DE68" s="55">
        <v>10965.18</v>
      </c>
      <c r="DF68" s="61">
        <f t="shared" si="49"/>
        <v>-529.93000000000029</v>
      </c>
      <c r="DG68" s="70">
        <f t="shared" si="50"/>
        <v>1.0507826836922929</v>
      </c>
      <c r="DH68" s="55">
        <v>1133.4199999999998</v>
      </c>
      <c r="DI68" s="55">
        <v>929.92</v>
      </c>
      <c r="DJ68" s="61">
        <f t="shared" si="51"/>
        <v>203.49999999999989</v>
      </c>
      <c r="DK68" s="70">
        <f t="shared" si="52"/>
        <v>0.82045490638951146</v>
      </c>
      <c r="DL68" s="55">
        <v>170.95000000000002</v>
      </c>
      <c r="DM68" s="55">
        <v>0</v>
      </c>
      <c r="DN68" s="61">
        <f t="shared" si="53"/>
        <v>170.95000000000002</v>
      </c>
      <c r="DO68" s="70">
        <f t="shared" si="54"/>
        <v>0</v>
      </c>
      <c r="DP68" s="71">
        <v>15710.09</v>
      </c>
      <c r="DQ68" s="71">
        <v>7088.7800000000007</v>
      </c>
      <c r="DR68" s="61">
        <f t="shared" si="55"/>
        <v>8621.31</v>
      </c>
      <c r="DS68" s="69">
        <f t="shared" si="56"/>
        <v>0.45122465880208201</v>
      </c>
      <c r="DT68" s="80">
        <v>743.32999999999993</v>
      </c>
      <c r="DU68" s="55">
        <v>0</v>
      </c>
      <c r="DV68" s="55">
        <v>0</v>
      </c>
      <c r="DW68" s="61">
        <f t="shared" si="57"/>
        <v>0</v>
      </c>
      <c r="DX68" s="72"/>
      <c r="DY68" s="56" t="e">
        <v>#REF!</v>
      </c>
      <c r="DZ68" s="363">
        <v>8426</v>
      </c>
      <c r="EA68" s="363">
        <v>5573.07</v>
      </c>
      <c r="EB68" s="362">
        <f t="shared" si="59"/>
        <v>2852.9300000000003</v>
      </c>
      <c r="EC68" s="365">
        <f t="shared" si="60"/>
        <v>0.66141348207927841</v>
      </c>
      <c r="ED68" s="54">
        <v>8747.09</v>
      </c>
      <c r="EE68" s="294">
        <v>9150.2100000000009</v>
      </c>
      <c r="EF68" s="291">
        <f t="shared" si="61"/>
        <v>252321.81</v>
      </c>
      <c r="EG68" s="291">
        <f t="shared" si="62"/>
        <v>322474.27</v>
      </c>
      <c r="EH68" s="61">
        <f t="shared" si="63"/>
        <v>-70152.460000000021</v>
      </c>
      <c r="EI68" s="70">
        <f t="shared" si="70"/>
        <v>1.2780277297471829</v>
      </c>
      <c r="EJ68" s="80"/>
      <c r="EK68" s="298">
        <v>3489.18</v>
      </c>
      <c r="EL68" s="300">
        <f t="shared" si="77"/>
        <v>-76199.830000000016</v>
      </c>
      <c r="EM68" s="65">
        <f t="shared" si="78"/>
        <v>-166205.84</v>
      </c>
      <c r="EN68" s="374" t="s">
        <v>671</v>
      </c>
      <c r="EO68" s="373">
        <v>13539.68</v>
      </c>
      <c r="EP68" s="74">
        <v>35858.839999999997</v>
      </c>
      <c r="EQ68" s="75">
        <f t="shared" si="64"/>
        <v>22319.159999999996</v>
      </c>
      <c r="ER68" s="76">
        <f t="shared" si="65"/>
        <v>1.6484259598454318</v>
      </c>
      <c r="ET68" s="74">
        <v>28531.78</v>
      </c>
      <c r="EU68" s="74">
        <v>89016.49</v>
      </c>
      <c r="EV68" s="75">
        <f t="shared" si="66"/>
        <v>60484.710000000006</v>
      </c>
      <c r="EW68" s="377">
        <f t="shared" si="67"/>
        <v>2.1199066444505044</v>
      </c>
      <c r="EX68" s="379">
        <f t="shared" si="68"/>
        <v>243574.72</v>
      </c>
      <c r="EY68" s="379">
        <f t="shared" si="69"/>
        <v>313324.06</v>
      </c>
      <c r="FB68" s="381"/>
      <c r="FC68" s="381"/>
    </row>
    <row r="69" spans="1:159" s="2" customFormat="1" ht="15.75" customHeight="1" x14ac:dyDescent="0.25">
      <c r="A69" s="1" t="s">
        <v>701</v>
      </c>
      <c r="B69" s="77">
        <v>9</v>
      </c>
      <c r="C69" s="78">
        <v>3</v>
      </c>
      <c r="D69" s="52" t="s">
        <v>264</v>
      </c>
      <c r="E69" s="219">
        <v>3484.900000000001</v>
      </c>
      <c r="F69" s="53">
        <v>184693.72</v>
      </c>
      <c r="G69" s="343">
        <v>141070.10999999993</v>
      </c>
      <c r="H69" s="54">
        <v>17426.32</v>
      </c>
      <c r="I69" s="55">
        <v>2416.4700000000003</v>
      </c>
      <c r="J69" s="56">
        <f t="shared" ref="J69:J128" si="81">H69-I69</f>
        <v>15009.849999999999</v>
      </c>
      <c r="K69" s="57">
        <f t="shared" ref="K69:K128" si="82">I69/H69</f>
        <v>0.13866783118868473</v>
      </c>
      <c r="L69" s="58">
        <v>10550.549999999997</v>
      </c>
      <c r="M69" s="58">
        <v>2180.17</v>
      </c>
      <c r="N69" s="56">
        <f t="shared" ref="N69:N128" si="83">L69-M69</f>
        <v>8370.3799999999974</v>
      </c>
      <c r="O69" s="59">
        <f t="shared" ref="O69:O128" si="84">M69/L69</f>
        <v>0.206640412111217</v>
      </c>
      <c r="P69" s="54">
        <v>13736.010000000002</v>
      </c>
      <c r="Q69" s="54">
        <v>11925.159999999998</v>
      </c>
      <c r="R69" s="56">
        <f t="shared" ref="R69:R128" si="85">P69-Q69</f>
        <v>1810.850000000004</v>
      </c>
      <c r="S69" s="57">
        <f t="shared" ref="S69:S128" si="86">Q69/P69</f>
        <v>0.86816768479347328</v>
      </c>
      <c r="T69" s="54">
        <v>3491.2600000000007</v>
      </c>
      <c r="U69" s="54">
        <v>3092.66</v>
      </c>
      <c r="V69" s="56">
        <f t="shared" ref="V69:V128" si="87">T69-U69</f>
        <v>398.60000000000082</v>
      </c>
      <c r="W69" s="57">
        <f t="shared" ref="W69:W128" si="88">U69/T69</f>
        <v>0.88582918487881146</v>
      </c>
      <c r="X69" s="58">
        <v>695.25</v>
      </c>
      <c r="Y69" s="58">
        <v>887.84</v>
      </c>
      <c r="Z69" s="56">
        <f t="shared" ref="Z69:Z128" si="89">X69-Y69</f>
        <v>-192.59000000000003</v>
      </c>
      <c r="AA69" s="59">
        <f t="shared" ref="AA69:AA126" si="90">Y69/X69</f>
        <v>1.2770082704063288</v>
      </c>
      <c r="AB69" s="54">
        <v>7755.21</v>
      </c>
      <c r="AC69" s="54">
        <v>8954.56</v>
      </c>
      <c r="AD69" s="56">
        <f t="shared" ref="AD69:AD128" si="91">AB69-AC69</f>
        <v>-1199.3499999999995</v>
      </c>
      <c r="AE69" s="57">
        <f t="shared" ref="AE69:AE128" si="92">AC69/AB69</f>
        <v>1.1546508734128411</v>
      </c>
      <c r="AF69" s="58">
        <v>2326.92</v>
      </c>
      <c r="AG69" s="58">
        <v>0</v>
      </c>
      <c r="AH69" s="56">
        <f t="shared" ref="AH69:AH128" si="93">AF69-AG69</f>
        <v>2326.92</v>
      </c>
      <c r="AI69" s="60">
        <f t="shared" ref="AI69:AI128" si="94">AG69/AF69</f>
        <v>0</v>
      </c>
      <c r="AJ69" s="54">
        <v>26676.820000000007</v>
      </c>
      <c r="AK69" s="54">
        <v>41483.37999999999</v>
      </c>
      <c r="AL69" s="56">
        <f t="shared" ref="AL69:AL128" si="95">AJ69-AK69</f>
        <v>-14806.559999999983</v>
      </c>
      <c r="AM69" s="57">
        <f t="shared" ref="AM69:AM128" si="96">AK69/AJ69</f>
        <v>1.5550346705491875</v>
      </c>
      <c r="AN69" s="58">
        <v>94631.89</v>
      </c>
      <c r="AO69" s="58">
        <v>84935.23</v>
      </c>
      <c r="AP69" s="61">
        <f t="shared" ref="AP69:AP128" si="97">AN69-AO69</f>
        <v>9696.6600000000035</v>
      </c>
      <c r="AQ69" s="59">
        <f t="shared" ref="AQ69:AQ123" si="98">AO69/AN69</f>
        <v>0.8975328507123761</v>
      </c>
      <c r="AR69" s="54">
        <v>0</v>
      </c>
      <c r="AS69" s="54">
        <v>0</v>
      </c>
      <c r="AT69" s="61">
        <f t="shared" ref="AT69:AT128" si="99">AR69-AS69</f>
        <v>0</v>
      </c>
      <c r="AU69" s="62" t="e">
        <f t="shared" ref="AU69:AU123" si="100">AS69/AR69</f>
        <v>#DIV/0!</v>
      </c>
      <c r="AV69" s="58">
        <v>6887.2599999999993</v>
      </c>
      <c r="AW69" s="58">
        <v>6226.82</v>
      </c>
      <c r="AX69" s="61">
        <f t="shared" ref="AX69:AX128" si="101">AV69-AW69</f>
        <v>660.4399999999996</v>
      </c>
      <c r="AY69" s="59">
        <f t="shared" ref="AY69:AY128" si="102">AW69/AV69</f>
        <v>0.90410700336563454</v>
      </c>
      <c r="AZ69" s="63">
        <v>0</v>
      </c>
      <c r="BA69" s="56">
        <v>0</v>
      </c>
      <c r="BB69" s="56">
        <f t="shared" ref="BB69:BB128" si="103">AZ69-BA69</f>
        <v>0</v>
      </c>
      <c r="BC69" s="64"/>
      <c r="BD69" s="54">
        <v>97447.28</v>
      </c>
      <c r="BE69" s="58">
        <v>32474.010000000002</v>
      </c>
      <c r="BF69" s="61">
        <f t="shared" ref="BF69:BF128" si="104">BD69-BE69</f>
        <v>64973.27</v>
      </c>
      <c r="BG69" s="57">
        <f t="shared" ref="BG69:BG128" si="105">BE69/BD69</f>
        <v>0.33324696184439423</v>
      </c>
      <c r="BH69" s="54">
        <v>11073.55</v>
      </c>
      <c r="BI69" s="54">
        <v>6837.9699999999993</v>
      </c>
      <c r="BJ69" s="56">
        <f t="shared" ref="BJ69:BJ128" si="106">BH69-BI69</f>
        <v>4235.58</v>
      </c>
      <c r="BK69" s="57">
        <f t="shared" ref="BK69:BK128" si="107">BI69/BH69</f>
        <v>0.61750477489152078</v>
      </c>
      <c r="BL69" s="58">
        <v>16594.22</v>
      </c>
      <c r="BM69" s="58">
        <v>75163.77</v>
      </c>
      <c r="BN69" s="56">
        <f t="shared" ref="BN69:BN128" si="108">BL69-BM69</f>
        <v>-58569.55</v>
      </c>
      <c r="BO69" s="59">
        <f t="shared" ref="BO69:BO128" si="109">BM69/BL69</f>
        <v>4.5295150962202504</v>
      </c>
      <c r="BP69" s="54">
        <v>3002.0199999999995</v>
      </c>
      <c r="BQ69" s="54">
        <v>0</v>
      </c>
      <c r="BR69" s="56">
        <f t="shared" ref="BR69:BR128" si="110">BP69-BQ69</f>
        <v>3002.0199999999995</v>
      </c>
      <c r="BS69" s="57">
        <f t="shared" ref="BS69:BS128" si="111">BQ69/BP69</f>
        <v>0</v>
      </c>
      <c r="BT69" s="58">
        <v>4912.5700000000006</v>
      </c>
      <c r="BU69" s="58">
        <v>0</v>
      </c>
      <c r="BV69" s="56">
        <f t="shared" ref="BV69:BV128" si="112">BT69-BU69</f>
        <v>4912.5700000000006</v>
      </c>
      <c r="BW69" s="59">
        <f t="shared" ref="BW69:BW128" si="113">BU69/BT69</f>
        <v>0</v>
      </c>
      <c r="BX69" s="54">
        <v>1658.79</v>
      </c>
      <c r="BY69" s="54">
        <v>0</v>
      </c>
      <c r="BZ69" s="56">
        <f t="shared" ref="BZ69:BZ128" si="114">BX69-BY69</f>
        <v>1658.79</v>
      </c>
      <c r="CA69" s="57">
        <f t="shared" ref="CA69:CA126" si="115">BY69/BX69</f>
        <v>0</v>
      </c>
      <c r="CB69" s="58">
        <v>1821.91</v>
      </c>
      <c r="CC69" s="58">
        <v>3516.26</v>
      </c>
      <c r="CD69" s="56">
        <f t="shared" ref="CD69:CD128" si="116">CB69-CC69</f>
        <v>-1694.3500000000001</v>
      </c>
      <c r="CE69" s="59">
        <f t="shared" ref="CE69:CE128" si="117">CC69/CB69</f>
        <v>1.9299855645997881</v>
      </c>
      <c r="CF69" s="54">
        <v>576.72</v>
      </c>
      <c r="CG69" s="54">
        <v>0</v>
      </c>
      <c r="CH69" s="56">
        <f t="shared" ref="CH69:CH128" si="118">CF69-CG69</f>
        <v>576.72</v>
      </c>
      <c r="CI69" s="57">
        <f t="shared" ref="CI69:CI128" si="119">CG69/CF69</f>
        <v>0</v>
      </c>
      <c r="CJ69" s="58">
        <v>0</v>
      </c>
      <c r="CK69" s="55">
        <v>0</v>
      </c>
      <c r="CL69" s="55">
        <v>0</v>
      </c>
      <c r="CM69" s="65"/>
      <c r="CN69" s="66">
        <v>80046.209999999992</v>
      </c>
      <c r="CO69" s="67">
        <v>85766.87</v>
      </c>
      <c r="CP69" s="61">
        <f t="shared" ref="CP69:CP128" si="120">CN69-CO69</f>
        <v>-5720.6600000000035</v>
      </c>
      <c r="CQ69" s="68">
        <f t="shared" ref="CQ69:CQ128" si="121">CO69/CN69</f>
        <v>1.0714669688920937</v>
      </c>
      <c r="CR69" s="58">
        <v>42723.700000000004</v>
      </c>
      <c r="CS69" s="58">
        <v>45492.249999999993</v>
      </c>
      <c r="CT69" s="61">
        <f t="shared" ref="CT69:CT128" si="122">CR69-CS69</f>
        <v>-2768.5499999999884</v>
      </c>
      <c r="CU69" s="353">
        <f t="shared" ref="CU69:CU128" si="123">CS69/CR69</f>
        <v>1.0648012695529645</v>
      </c>
      <c r="CV69" s="359">
        <v>22227.34</v>
      </c>
      <c r="CW69" s="61">
        <v>13968.529999999999</v>
      </c>
      <c r="CX69" s="61">
        <f t="shared" si="75"/>
        <v>8258.8100000000013</v>
      </c>
      <c r="CY69" s="68">
        <f t="shared" si="80"/>
        <v>0.62843912047055561</v>
      </c>
      <c r="CZ69" s="291">
        <v>1653.2600000000002</v>
      </c>
      <c r="DA69" s="61">
        <v>1457.1</v>
      </c>
      <c r="DB69" s="61">
        <f t="shared" si="47"/>
        <v>196.16000000000031</v>
      </c>
      <c r="DC69" s="69">
        <f t="shared" si="48"/>
        <v>0.88134957598925745</v>
      </c>
      <c r="DD69" s="55">
        <v>11961.089999999997</v>
      </c>
      <c r="DE69" s="55">
        <v>22388.260000000002</v>
      </c>
      <c r="DF69" s="61">
        <f t="shared" ref="DF69:DF128" si="124">DD69-DE69</f>
        <v>-10427.170000000006</v>
      </c>
      <c r="DG69" s="70">
        <f t="shared" ref="DG69:DG128" si="125">DE69/DD69</f>
        <v>1.8717575070499435</v>
      </c>
      <c r="DH69" s="55">
        <v>1892.4699999999998</v>
      </c>
      <c r="DI69" s="55">
        <v>1676.88</v>
      </c>
      <c r="DJ69" s="61">
        <f t="shared" ref="DJ69:DJ128" si="126">DH69-DI69</f>
        <v>215.58999999999969</v>
      </c>
      <c r="DK69" s="70">
        <f t="shared" ref="DK69:DK128" si="127">DI69/DH69</f>
        <v>0.88608009638197716</v>
      </c>
      <c r="DL69" s="55">
        <v>286.19000000000005</v>
      </c>
      <c r="DM69" s="55">
        <v>0</v>
      </c>
      <c r="DN69" s="61">
        <f t="shared" ref="DN69:DN128" si="128">DL69-DM69</f>
        <v>286.19000000000005</v>
      </c>
      <c r="DO69" s="70">
        <f t="shared" ref="DO69:DO128" si="129">DM69/DL69</f>
        <v>0</v>
      </c>
      <c r="DP69" s="71">
        <v>20261.34</v>
      </c>
      <c r="DQ69" s="71">
        <v>10144.509999999998</v>
      </c>
      <c r="DR69" s="61">
        <f t="shared" ref="DR69:DR128" si="130">DP69-DQ69</f>
        <v>10116.830000000002</v>
      </c>
      <c r="DS69" s="69">
        <f t="shared" ref="DS69:DS128" si="131">DQ69/DP69</f>
        <v>0.50068307426853298</v>
      </c>
      <c r="DT69" s="80">
        <v>-226.84000000000378</v>
      </c>
      <c r="DU69" s="55">
        <v>23494.71</v>
      </c>
      <c r="DV69" s="55">
        <v>30950.570000000007</v>
      </c>
      <c r="DW69" s="61">
        <f t="shared" ref="DW69:DW128" si="132">DU69-DV69</f>
        <v>-7455.8600000000079</v>
      </c>
      <c r="DX69" s="72">
        <f t="shared" ref="DX69:DX123" si="133">DV69/DU69</f>
        <v>1.3173420740243234</v>
      </c>
      <c r="DY69" s="56" t="e">
        <v>#REF!</v>
      </c>
      <c r="DZ69" s="363">
        <v>6650.01</v>
      </c>
      <c r="EA69" s="363">
        <v>4713.3599999999997</v>
      </c>
      <c r="EB69" s="362">
        <f t="shared" si="59"/>
        <v>1936.6500000000005</v>
      </c>
      <c r="EC69" s="365">
        <f t="shared" si="60"/>
        <v>0.70877487402274575</v>
      </c>
      <c r="ED69" s="54">
        <v>18919.39</v>
      </c>
      <c r="EE69" s="294">
        <v>17371.05</v>
      </c>
      <c r="EF69" s="291">
        <f t="shared" si="61"/>
        <v>551380.26</v>
      </c>
      <c r="EG69" s="291">
        <f t="shared" si="62"/>
        <v>514023.67999999993</v>
      </c>
      <c r="EH69" s="61">
        <f t="shared" si="63"/>
        <v>37356.580000000075</v>
      </c>
      <c r="EI69" s="70">
        <f t="shared" ref="EI69:EI129" si="134">EG69/EF69</f>
        <v>0.93224897097331694</v>
      </c>
      <c r="EJ69" s="80"/>
      <c r="EK69" s="298">
        <v>2408.7800000000002</v>
      </c>
      <c r="EL69" s="300">
        <f t="shared" si="77"/>
        <v>224459.08000000005</v>
      </c>
      <c r="EM69" s="65">
        <f t="shared" si="78"/>
        <v>160165.15999999992</v>
      </c>
      <c r="EN69" s="374" t="s">
        <v>666</v>
      </c>
      <c r="EO69" s="373">
        <v>31922.560000000001</v>
      </c>
      <c r="EP69" s="74">
        <v>48111.23</v>
      </c>
      <c r="EQ69" s="75">
        <f t="shared" ref="EQ69:EQ128" si="135">EP69-EO69</f>
        <v>16188.670000000002</v>
      </c>
      <c r="ER69" s="76">
        <f t="shared" ref="ER69:ER128" si="136">EQ69/EO69</f>
        <v>0.50712317558491549</v>
      </c>
      <c r="ET69" s="74">
        <v>59330.3</v>
      </c>
      <c r="EU69" s="74">
        <v>108118.12</v>
      </c>
      <c r="EV69" s="75">
        <f t="shared" si="66"/>
        <v>48787.819999999992</v>
      </c>
      <c r="EW69" s="377">
        <f t="shared" si="67"/>
        <v>0.82230866858923668</v>
      </c>
      <c r="EX69" s="379">
        <f t="shared" si="68"/>
        <v>532460.87</v>
      </c>
      <c r="EY69" s="379">
        <f t="shared" si="69"/>
        <v>496652.62999999995</v>
      </c>
      <c r="FB69" s="381"/>
      <c r="FC69" s="381"/>
    </row>
    <row r="70" spans="1:159" s="2" customFormat="1" ht="15.75" customHeight="1" x14ac:dyDescent="0.25">
      <c r="A70" s="1" t="s">
        <v>702</v>
      </c>
      <c r="B70" s="77">
        <v>5</v>
      </c>
      <c r="C70" s="78">
        <v>4</v>
      </c>
      <c r="D70" s="52" t="s">
        <v>265</v>
      </c>
      <c r="E70" s="219">
        <v>4713.6516666666676</v>
      </c>
      <c r="F70" s="53">
        <v>12777.030000000006</v>
      </c>
      <c r="G70" s="343">
        <v>-23406.870000000003</v>
      </c>
      <c r="H70" s="54">
        <v>7042.23</v>
      </c>
      <c r="I70" s="55">
        <v>2538.9900000000002</v>
      </c>
      <c r="J70" s="56">
        <f t="shared" si="81"/>
        <v>4503.24</v>
      </c>
      <c r="K70" s="57">
        <f t="shared" si="82"/>
        <v>0.36053778419619925</v>
      </c>
      <c r="L70" s="58">
        <v>4577.18</v>
      </c>
      <c r="M70" s="58">
        <v>1331.4700000000003</v>
      </c>
      <c r="N70" s="56">
        <f t="shared" si="83"/>
        <v>3245.71</v>
      </c>
      <c r="O70" s="59">
        <f t="shared" si="84"/>
        <v>0.29089308264040309</v>
      </c>
      <c r="P70" s="54">
        <v>7034.5300000000007</v>
      </c>
      <c r="Q70" s="54">
        <v>6119.62</v>
      </c>
      <c r="R70" s="56">
        <f t="shared" si="85"/>
        <v>914.91000000000076</v>
      </c>
      <c r="S70" s="57">
        <f t="shared" si="86"/>
        <v>0.86994013814711135</v>
      </c>
      <c r="T70" s="54">
        <v>1609.49</v>
      </c>
      <c r="U70" s="54">
        <v>1425.9399999999998</v>
      </c>
      <c r="V70" s="56">
        <f t="shared" si="87"/>
        <v>183.55000000000018</v>
      </c>
      <c r="W70" s="57">
        <f t="shared" si="88"/>
        <v>0.88595766360772654</v>
      </c>
      <c r="X70" s="58">
        <v>420.54999999999995</v>
      </c>
      <c r="Y70" s="58">
        <v>802.8599999999999</v>
      </c>
      <c r="Z70" s="56">
        <f t="shared" si="89"/>
        <v>-382.30999999999995</v>
      </c>
      <c r="AA70" s="59">
        <f t="shared" si="90"/>
        <v>1.9090714540482701</v>
      </c>
      <c r="AB70" s="54">
        <v>8193.4699999999993</v>
      </c>
      <c r="AC70" s="54">
        <v>6685.49</v>
      </c>
      <c r="AD70" s="56">
        <f t="shared" si="91"/>
        <v>1507.9799999999996</v>
      </c>
      <c r="AE70" s="57">
        <f t="shared" si="92"/>
        <v>0.81595343608995952</v>
      </c>
      <c r="AF70" s="58">
        <v>1065.0700000000002</v>
      </c>
      <c r="AG70" s="58">
        <v>0</v>
      </c>
      <c r="AH70" s="56">
        <f t="shared" si="93"/>
        <v>1065.0700000000002</v>
      </c>
      <c r="AI70" s="60">
        <f t="shared" si="94"/>
        <v>0</v>
      </c>
      <c r="AJ70" s="54">
        <v>12206.939999999999</v>
      </c>
      <c r="AK70" s="54">
        <v>11925.090000000002</v>
      </c>
      <c r="AL70" s="56">
        <f t="shared" si="95"/>
        <v>281.84999999999673</v>
      </c>
      <c r="AM70" s="57">
        <f t="shared" si="96"/>
        <v>0.97691067540268106</v>
      </c>
      <c r="AN70" s="58">
        <v>0</v>
      </c>
      <c r="AO70" s="58">
        <v>0</v>
      </c>
      <c r="AP70" s="61">
        <f t="shared" si="97"/>
        <v>0</v>
      </c>
      <c r="AQ70" s="59"/>
      <c r="AR70" s="54">
        <v>0</v>
      </c>
      <c r="AS70" s="54">
        <v>0</v>
      </c>
      <c r="AT70" s="61">
        <f t="shared" si="99"/>
        <v>0</v>
      </c>
      <c r="AU70" s="62"/>
      <c r="AV70" s="58">
        <v>3752.5599999999995</v>
      </c>
      <c r="AW70" s="58">
        <v>3468.46</v>
      </c>
      <c r="AX70" s="61">
        <f t="shared" si="101"/>
        <v>284.09999999999945</v>
      </c>
      <c r="AY70" s="59">
        <f t="shared" si="102"/>
        <v>0.92429168354403413</v>
      </c>
      <c r="AZ70" s="63">
        <v>0</v>
      </c>
      <c r="BA70" s="56">
        <v>0</v>
      </c>
      <c r="BB70" s="56">
        <f t="shared" si="103"/>
        <v>0</v>
      </c>
      <c r="BC70" s="64"/>
      <c r="BD70" s="54">
        <v>42209.590000000004</v>
      </c>
      <c r="BE70" s="58">
        <v>27572.170000000002</v>
      </c>
      <c r="BF70" s="61">
        <f t="shared" si="104"/>
        <v>14637.420000000002</v>
      </c>
      <c r="BG70" s="57">
        <f t="shared" si="105"/>
        <v>0.65322051221061372</v>
      </c>
      <c r="BH70" s="54">
        <v>4408.59</v>
      </c>
      <c r="BI70" s="54">
        <v>132084.06</v>
      </c>
      <c r="BJ70" s="56">
        <f t="shared" si="106"/>
        <v>-127675.47</v>
      </c>
      <c r="BK70" s="57">
        <f t="shared" si="107"/>
        <v>29.960613257299951</v>
      </c>
      <c r="BL70" s="58">
        <v>7099.2100000000009</v>
      </c>
      <c r="BM70" s="58">
        <v>20382.95</v>
      </c>
      <c r="BN70" s="56">
        <f t="shared" si="108"/>
        <v>-13283.74</v>
      </c>
      <c r="BO70" s="59">
        <f t="shared" si="109"/>
        <v>2.871157494988879</v>
      </c>
      <c r="BP70" s="54">
        <v>1042.25</v>
      </c>
      <c r="BQ70" s="54">
        <v>0</v>
      </c>
      <c r="BR70" s="56">
        <f t="shared" si="110"/>
        <v>1042.25</v>
      </c>
      <c r="BS70" s="57">
        <f t="shared" si="111"/>
        <v>0</v>
      </c>
      <c r="BT70" s="58">
        <v>1910.9400000000005</v>
      </c>
      <c r="BU70" s="58">
        <v>0</v>
      </c>
      <c r="BV70" s="56">
        <f t="shared" si="112"/>
        <v>1910.9400000000005</v>
      </c>
      <c r="BW70" s="59">
        <f t="shared" si="113"/>
        <v>0</v>
      </c>
      <c r="BX70" s="54">
        <v>1004.79</v>
      </c>
      <c r="BY70" s="54">
        <v>0</v>
      </c>
      <c r="BZ70" s="56">
        <f t="shared" si="114"/>
        <v>1004.79</v>
      </c>
      <c r="CA70" s="57">
        <f t="shared" si="115"/>
        <v>0</v>
      </c>
      <c r="CB70" s="58">
        <v>2585.8200000000006</v>
      </c>
      <c r="CC70" s="58">
        <v>1419.35</v>
      </c>
      <c r="CD70" s="56">
        <f t="shared" si="116"/>
        <v>1166.4700000000007</v>
      </c>
      <c r="CE70" s="59">
        <f t="shared" si="117"/>
        <v>0.54889744839161259</v>
      </c>
      <c r="CF70" s="54">
        <v>340.22</v>
      </c>
      <c r="CG70" s="54">
        <v>0</v>
      </c>
      <c r="CH70" s="56">
        <f t="shared" si="118"/>
        <v>340.22</v>
      </c>
      <c r="CI70" s="57">
        <f t="shared" si="119"/>
        <v>0</v>
      </c>
      <c r="CJ70" s="58">
        <v>0</v>
      </c>
      <c r="CK70" s="55">
        <v>0</v>
      </c>
      <c r="CL70" s="55">
        <v>0</v>
      </c>
      <c r="CM70" s="65"/>
      <c r="CN70" s="66">
        <v>47673.919999999998</v>
      </c>
      <c r="CO70" s="67">
        <v>50700.639999999999</v>
      </c>
      <c r="CP70" s="61">
        <f t="shared" si="120"/>
        <v>-3026.7200000000012</v>
      </c>
      <c r="CQ70" s="68">
        <f t="shared" si="121"/>
        <v>1.0634879615521442</v>
      </c>
      <c r="CR70" s="58">
        <v>15802.479999999998</v>
      </c>
      <c r="CS70" s="58">
        <v>13164.240000000002</v>
      </c>
      <c r="CT70" s="61">
        <f t="shared" si="122"/>
        <v>2638.2399999999961</v>
      </c>
      <c r="CU70" s="353">
        <f t="shared" si="123"/>
        <v>0.83304898977881969</v>
      </c>
      <c r="CV70" s="359">
        <v>8058.7300000000005</v>
      </c>
      <c r="CW70" s="61">
        <v>7938.4400000000005</v>
      </c>
      <c r="CX70" s="61">
        <f t="shared" si="75"/>
        <v>120.28999999999996</v>
      </c>
      <c r="CY70" s="68">
        <f t="shared" si="80"/>
        <v>0.98507333041310485</v>
      </c>
      <c r="CZ70" s="291">
        <v>835.07</v>
      </c>
      <c r="DA70" s="61">
        <v>311.45</v>
      </c>
      <c r="DB70" s="61">
        <f t="shared" si="47"/>
        <v>523.62000000000012</v>
      </c>
      <c r="DC70" s="69">
        <f t="shared" si="48"/>
        <v>0.37296274563809018</v>
      </c>
      <c r="DD70" s="55">
        <v>15065.570000000002</v>
      </c>
      <c r="DE70" s="55">
        <v>15981.5</v>
      </c>
      <c r="DF70" s="61">
        <f t="shared" si="124"/>
        <v>-915.92999999999847</v>
      </c>
      <c r="DG70" s="70">
        <f t="shared" si="125"/>
        <v>1.0607962393722905</v>
      </c>
      <c r="DH70" s="55">
        <v>1475.0199999999998</v>
      </c>
      <c r="DI70" s="55">
        <v>1310.3300000000002</v>
      </c>
      <c r="DJ70" s="61">
        <f t="shared" si="126"/>
        <v>164.6899999999996</v>
      </c>
      <c r="DK70" s="70">
        <f t="shared" si="127"/>
        <v>0.88834727664709656</v>
      </c>
      <c r="DL70" s="55">
        <v>220.43999999999997</v>
      </c>
      <c r="DM70" s="55">
        <v>0</v>
      </c>
      <c r="DN70" s="61">
        <f t="shared" si="128"/>
        <v>220.43999999999997</v>
      </c>
      <c r="DO70" s="70">
        <f t="shared" si="129"/>
        <v>0</v>
      </c>
      <c r="DP70" s="71">
        <v>10201.710000000001</v>
      </c>
      <c r="DQ70" s="71">
        <v>4326.2300000000005</v>
      </c>
      <c r="DR70" s="61">
        <f t="shared" si="130"/>
        <v>5875.4800000000005</v>
      </c>
      <c r="DS70" s="69">
        <f t="shared" si="131"/>
        <v>0.42406910214071958</v>
      </c>
      <c r="DT70" s="80">
        <v>3583.59</v>
      </c>
      <c r="DU70" s="55">
        <v>0</v>
      </c>
      <c r="DV70" s="55">
        <v>0</v>
      </c>
      <c r="DW70" s="61">
        <f t="shared" si="132"/>
        <v>0</v>
      </c>
      <c r="DX70" s="72"/>
      <c r="DY70" s="56" t="e">
        <v>#REF!</v>
      </c>
      <c r="DZ70" s="363">
        <v>3319.87</v>
      </c>
      <c r="EA70" s="363">
        <v>2349.5</v>
      </c>
      <c r="EB70" s="362">
        <f t="shared" si="59"/>
        <v>970.36999999999989</v>
      </c>
      <c r="EC70" s="365">
        <f t="shared" si="60"/>
        <v>0.70770843436640596</v>
      </c>
      <c r="ED70" s="54">
        <v>7326.1100000000006</v>
      </c>
      <c r="EE70" s="294">
        <v>8953.9299999999985</v>
      </c>
      <c r="EF70" s="291">
        <f t="shared" si="61"/>
        <v>216482.35000000006</v>
      </c>
      <c r="EG70" s="291">
        <f t="shared" si="62"/>
        <v>320792.70999999996</v>
      </c>
      <c r="EH70" s="61">
        <f t="shared" si="63"/>
        <v>-104310.3599999999</v>
      </c>
      <c r="EI70" s="70">
        <f t="shared" si="134"/>
        <v>1.4818423303331651</v>
      </c>
      <c r="EJ70" s="80"/>
      <c r="EK70" s="298">
        <v>990</v>
      </c>
      <c r="EL70" s="300">
        <f t="shared" si="77"/>
        <v>-90543.3299999999</v>
      </c>
      <c r="EM70" s="65">
        <f t="shared" si="78"/>
        <v>-144263.98999999996</v>
      </c>
      <c r="EN70" s="374" t="s">
        <v>666</v>
      </c>
      <c r="EO70" s="373">
        <v>12685.72</v>
      </c>
      <c r="EP70" s="74">
        <v>27499.759999999998</v>
      </c>
      <c r="EQ70" s="75">
        <f t="shared" si="135"/>
        <v>14814.039999999999</v>
      </c>
      <c r="ER70" s="76">
        <f t="shared" si="136"/>
        <v>1.1677728973995958</v>
      </c>
      <c r="ET70" s="74">
        <v>22579.96</v>
      </c>
      <c r="EU70" s="74">
        <v>53345.75</v>
      </c>
      <c r="EV70" s="75">
        <f t="shared" si="66"/>
        <v>30765.79</v>
      </c>
      <c r="EW70" s="377">
        <f t="shared" si="67"/>
        <v>1.3625263286560296</v>
      </c>
      <c r="EX70" s="379">
        <f t="shared" si="68"/>
        <v>209156.24000000005</v>
      </c>
      <c r="EY70" s="379">
        <f t="shared" si="69"/>
        <v>311838.77999999997</v>
      </c>
      <c r="FB70" s="381"/>
      <c r="FC70" s="381"/>
    </row>
    <row r="71" spans="1:159" s="2" customFormat="1" ht="15.75" customHeight="1" x14ac:dyDescent="0.25">
      <c r="A71" s="1" t="s">
        <v>703</v>
      </c>
      <c r="B71" s="77">
        <v>5</v>
      </c>
      <c r="C71" s="78">
        <v>4</v>
      </c>
      <c r="D71" s="52" t="s">
        <v>266</v>
      </c>
      <c r="E71" s="219">
        <v>5476.6191666666664</v>
      </c>
      <c r="F71" s="53">
        <v>-70247.64999999998</v>
      </c>
      <c r="G71" s="343">
        <v>-11387.390000000009</v>
      </c>
      <c r="H71" s="54">
        <v>7279.1999999999989</v>
      </c>
      <c r="I71" s="55">
        <v>2164.87</v>
      </c>
      <c r="J71" s="56">
        <f t="shared" si="81"/>
        <v>5114.329999999999</v>
      </c>
      <c r="K71" s="57">
        <f t="shared" si="82"/>
        <v>0.29740493460819872</v>
      </c>
      <c r="L71" s="58">
        <v>4581.0199999999995</v>
      </c>
      <c r="M71" s="58">
        <v>1028.0400000000002</v>
      </c>
      <c r="N71" s="56">
        <f t="shared" si="83"/>
        <v>3552.9799999999996</v>
      </c>
      <c r="O71" s="59">
        <f t="shared" si="84"/>
        <v>0.22441290367647387</v>
      </c>
      <c r="P71" s="54">
        <v>7456.5500000000011</v>
      </c>
      <c r="Q71" s="54">
        <v>6484.05</v>
      </c>
      <c r="R71" s="56">
        <f t="shared" si="85"/>
        <v>972.50000000000091</v>
      </c>
      <c r="S71" s="57">
        <f t="shared" si="86"/>
        <v>0.86957775378693891</v>
      </c>
      <c r="T71" s="54">
        <v>1731.34</v>
      </c>
      <c r="U71" s="54">
        <v>1533.19</v>
      </c>
      <c r="V71" s="56">
        <f t="shared" si="87"/>
        <v>198.14999999999986</v>
      </c>
      <c r="W71" s="57">
        <f t="shared" si="88"/>
        <v>0.88555107604514427</v>
      </c>
      <c r="X71" s="58">
        <v>472.52000000000004</v>
      </c>
      <c r="Y71" s="58">
        <v>802.97</v>
      </c>
      <c r="Z71" s="56">
        <f t="shared" si="89"/>
        <v>-330.45</v>
      </c>
      <c r="AA71" s="59">
        <f t="shared" si="90"/>
        <v>1.6993354778633707</v>
      </c>
      <c r="AB71" s="54">
        <v>8343.6400000000012</v>
      </c>
      <c r="AC71" s="54">
        <v>7247.22</v>
      </c>
      <c r="AD71" s="56">
        <f t="shared" si="91"/>
        <v>1096.420000000001</v>
      </c>
      <c r="AE71" s="57">
        <f t="shared" si="92"/>
        <v>0.86859212525947893</v>
      </c>
      <c r="AF71" s="58">
        <v>1134.8900000000001</v>
      </c>
      <c r="AG71" s="58">
        <v>0</v>
      </c>
      <c r="AH71" s="56">
        <f t="shared" si="93"/>
        <v>1134.8900000000001</v>
      </c>
      <c r="AI71" s="60">
        <f t="shared" si="94"/>
        <v>0</v>
      </c>
      <c r="AJ71" s="54">
        <v>13007.97</v>
      </c>
      <c r="AK71" s="54">
        <v>9669.6399999999976</v>
      </c>
      <c r="AL71" s="56">
        <f t="shared" si="95"/>
        <v>3338.3300000000017</v>
      </c>
      <c r="AM71" s="57">
        <f t="shared" si="96"/>
        <v>0.74336272300750983</v>
      </c>
      <c r="AN71" s="58">
        <v>0</v>
      </c>
      <c r="AO71" s="58">
        <v>0</v>
      </c>
      <c r="AP71" s="61">
        <f t="shared" si="97"/>
        <v>0</v>
      </c>
      <c r="AQ71" s="59"/>
      <c r="AR71" s="54">
        <v>0</v>
      </c>
      <c r="AS71" s="54">
        <v>0</v>
      </c>
      <c r="AT71" s="61">
        <f t="shared" si="99"/>
        <v>0</v>
      </c>
      <c r="AU71" s="62"/>
      <c r="AV71" s="58">
        <v>3817.46</v>
      </c>
      <c r="AW71" s="58">
        <v>3397.98</v>
      </c>
      <c r="AX71" s="61">
        <f t="shared" si="101"/>
        <v>419.48</v>
      </c>
      <c r="AY71" s="59">
        <f t="shared" si="102"/>
        <v>0.89011541705741515</v>
      </c>
      <c r="AZ71" s="63">
        <v>0</v>
      </c>
      <c r="BA71" s="56">
        <v>0</v>
      </c>
      <c r="BB71" s="56">
        <f t="shared" si="103"/>
        <v>0</v>
      </c>
      <c r="BC71" s="64"/>
      <c r="BD71" s="54">
        <v>40796.369999999995</v>
      </c>
      <c r="BE71" s="58">
        <v>1227.1199999999999</v>
      </c>
      <c r="BF71" s="61">
        <f t="shared" si="104"/>
        <v>39569.249999999993</v>
      </c>
      <c r="BG71" s="57">
        <f t="shared" si="105"/>
        <v>3.0079146747615047E-2</v>
      </c>
      <c r="BH71" s="54">
        <v>4570.3899999999994</v>
      </c>
      <c r="BI71" s="54">
        <v>0</v>
      </c>
      <c r="BJ71" s="56">
        <f t="shared" si="106"/>
        <v>4570.3899999999994</v>
      </c>
      <c r="BK71" s="57">
        <f t="shared" si="107"/>
        <v>0</v>
      </c>
      <c r="BL71" s="58">
        <v>7102.35</v>
      </c>
      <c r="BM71" s="58">
        <v>5827.15</v>
      </c>
      <c r="BN71" s="56">
        <f t="shared" si="108"/>
        <v>1275.2000000000007</v>
      </c>
      <c r="BO71" s="59">
        <f t="shared" si="109"/>
        <v>0.82045379346272707</v>
      </c>
      <c r="BP71" s="54">
        <v>1133.78</v>
      </c>
      <c r="BQ71" s="54">
        <v>0</v>
      </c>
      <c r="BR71" s="56">
        <f t="shared" si="110"/>
        <v>1133.78</v>
      </c>
      <c r="BS71" s="57">
        <f t="shared" si="111"/>
        <v>0</v>
      </c>
      <c r="BT71" s="58">
        <v>2102.5</v>
      </c>
      <c r="BU71" s="58">
        <v>0</v>
      </c>
      <c r="BV71" s="56">
        <f t="shared" si="112"/>
        <v>2102.5</v>
      </c>
      <c r="BW71" s="59">
        <f t="shared" si="113"/>
        <v>0</v>
      </c>
      <c r="BX71" s="54">
        <v>1129.79</v>
      </c>
      <c r="BY71" s="54">
        <v>0</v>
      </c>
      <c r="BZ71" s="56">
        <f t="shared" si="114"/>
        <v>1129.79</v>
      </c>
      <c r="CA71" s="57">
        <f t="shared" si="115"/>
        <v>0</v>
      </c>
      <c r="CB71" s="58">
        <v>2944.3600000000006</v>
      </c>
      <c r="CC71" s="58">
        <v>855.41000000000008</v>
      </c>
      <c r="CD71" s="56">
        <f t="shared" si="116"/>
        <v>2088.9500000000007</v>
      </c>
      <c r="CE71" s="59">
        <f t="shared" si="117"/>
        <v>0.2905249358094798</v>
      </c>
      <c r="CF71" s="54">
        <v>339.3</v>
      </c>
      <c r="CG71" s="54">
        <v>0</v>
      </c>
      <c r="CH71" s="56">
        <f t="shared" si="118"/>
        <v>339.3</v>
      </c>
      <c r="CI71" s="57">
        <f t="shared" si="119"/>
        <v>0</v>
      </c>
      <c r="CJ71" s="58">
        <v>0</v>
      </c>
      <c r="CK71" s="55">
        <v>0</v>
      </c>
      <c r="CL71" s="55">
        <v>0</v>
      </c>
      <c r="CM71" s="65"/>
      <c r="CN71" s="66">
        <v>62657.090000000004</v>
      </c>
      <c r="CO71" s="67">
        <v>67824.709999999992</v>
      </c>
      <c r="CP71" s="61">
        <f t="shared" si="120"/>
        <v>-5167.6199999999881</v>
      </c>
      <c r="CQ71" s="68">
        <f t="shared" si="121"/>
        <v>1.0824746249785937</v>
      </c>
      <c r="CR71" s="58">
        <v>15310.72</v>
      </c>
      <c r="CS71" s="58">
        <v>13026.740000000002</v>
      </c>
      <c r="CT71" s="61">
        <f t="shared" si="122"/>
        <v>2283.9799999999977</v>
      </c>
      <c r="CU71" s="353">
        <f t="shared" si="123"/>
        <v>0.85082478159093777</v>
      </c>
      <c r="CV71" s="359">
        <v>7830.9600000000009</v>
      </c>
      <c r="CW71" s="61">
        <v>7718.67</v>
      </c>
      <c r="CX71" s="61">
        <f t="shared" si="75"/>
        <v>112.29000000000087</v>
      </c>
      <c r="CY71" s="68">
        <f t="shared" si="80"/>
        <v>0.98566076189892415</v>
      </c>
      <c r="CZ71" s="291">
        <v>830.99</v>
      </c>
      <c r="DA71" s="61">
        <v>331.69</v>
      </c>
      <c r="DB71" s="61">
        <f t="shared" si="47"/>
        <v>499.3</v>
      </c>
      <c r="DC71" s="69">
        <f t="shared" si="48"/>
        <v>0.39915041095560716</v>
      </c>
      <c r="DD71" s="55">
        <v>15715.15</v>
      </c>
      <c r="DE71" s="55">
        <v>19913.330000000002</v>
      </c>
      <c r="DF71" s="61">
        <f t="shared" si="124"/>
        <v>-4198.1800000000021</v>
      </c>
      <c r="DG71" s="70">
        <f t="shared" si="125"/>
        <v>1.2671422162690145</v>
      </c>
      <c r="DH71" s="55">
        <v>1263.05</v>
      </c>
      <c r="DI71" s="55">
        <v>1122.19</v>
      </c>
      <c r="DJ71" s="61">
        <f t="shared" si="126"/>
        <v>140.8599999999999</v>
      </c>
      <c r="DK71" s="70">
        <f t="shared" si="127"/>
        <v>0.88847630735125305</v>
      </c>
      <c r="DL71" s="55">
        <v>189.49999999999997</v>
      </c>
      <c r="DM71" s="55">
        <v>0</v>
      </c>
      <c r="DN71" s="61">
        <f t="shared" si="128"/>
        <v>189.49999999999997</v>
      </c>
      <c r="DO71" s="70">
        <f t="shared" si="129"/>
        <v>0</v>
      </c>
      <c r="DP71" s="71">
        <v>9750.5800000000017</v>
      </c>
      <c r="DQ71" s="71">
        <v>6856.9</v>
      </c>
      <c r="DR71" s="61">
        <f t="shared" si="130"/>
        <v>2893.6800000000021</v>
      </c>
      <c r="DS71" s="69">
        <f t="shared" si="131"/>
        <v>0.70322996170484198</v>
      </c>
      <c r="DT71" s="80">
        <v>1204.2399999999989</v>
      </c>
      <c r="DU71" s="55">
        <v>0</v>
      </c>
      <c r="DV71" s="55">
        <v>0</v>
      </c>
      <c r="DW71" s="61">
        <f t="shared" si="132"/>
        <v>0</v>
      </c>
      <c r="DX71" s="72"/>
      <c r="DY71" s="56" t="e">
        <v>#REF!</v>
      </c>
      <c r="DZ71" s="363">
        <v>3440.0299999999997</v>
      </c>
      <c r="EA71" s="363">
        <v>2439.66</v>
      </c>
      <c r="EB71" s="362">
        <f t="shared" si="59"/>
        <v>1000.3699999999999</v>
      </c>
      <c r="EC71" s="365">
        <f t="shared" si="60"/>
        <v>0.70919730351188803</v>
      </c>
      <c r="ED71" s="54">
        <v>7855.55</v>
      </c>
      <c r="EE71" s="294">
        <v>5140.09</v>
      </c>
      <c r="EF71" s="291">
        <f t="shared" si="61"/>
        <v>232787.05</v>
      </c>
      <c r="EG71" s="291">
        <f t="shared" si="62"/>
        <v>164611.62</v>
      </c>
      <c r="EH71" s="61">
        <f t="shared" si="63"/>
        <v>68175.429999999993</v>
      </c>
      <c r="EI71" s="70">
        <f t="shared" si="134"/>
        <v>0.70713392347211756</v>
      </c>
      <c r="EJ71" s="80"/>
      <c r="EK71" s="298">
        <v>1470</v>
      </c>
      <c r="EL71" s="300">
        <f t="shared" si="77"/>
        <v>-602.21999999997206</v>
      </c>
      <c r="EM71" s="65">
        <f t="shared" si="78"/>
        <v>40821.76999999999</v>
      </c>
      <c r="EN71" s="374" t="s">
        <v>666</v>
      </c>
      <c r="EO71" s="373">
        <v>13728.87</v>
      </c>
      <c r="EP71" s="74">
        <v>14871.03</v>
      </c>
      <c r="EQ71" s="75">
        <f t="shared" si="135"/>
        <v>1142.1599999999999</v>
      </c>
      <c r="ER71" s="76">
        <f t="shared" si="136"/>
        <v>8.3194028350476026E-2</v>
      </c>
      <c r="ET71" s="74">
        <v>24039</v>
      </c>
      <c r="EU71" s="74">
        <v>40635</v>
      </c>
      <c r="EV71" s="75">
        <f t="shared" si="66"/>
        <v>16596</v>
      </c>
      <c r="EW71" s="377">
        <f t="shared" si="67"/>
        <v>0.69037813552976413</v>
      </c>
      <c r="EX71" s="379">
        <f t="shared" si="68"/>
        <v>224931.5</v>
      </c>
      <c r="EY71" s="379">
        <f t="shared" si="69"/>
        <v>159471.53</v>
      </c>
      <c r="FB71" s="381"/>
      <c r="FC71" s="381"/>
    </row>
    <row r="72" spans="1:159" s="2" customFormat="1" ht="15.75" customHeight="1" x14ac:dyDescent="0.25">
      <c r="A72" s="1" t="s">
        <v>704</v>
      </c>
      <c r="B72" s="77">
        <v>5</v>
      </c>
      <c r="C72" s="78">
        <v>4</v>
      </c>
      <c r="D72" s="52" t="s">
        <v>267</v>
      </c>
      <c r="E72" s="219">
        <v>3002.9749999999999</v>
      </c>
      <c r="F72" s="53">
        <v>-101254.47</v>
      </c>
      <c r="G72" s="343">
        <v>-9855.602000000019</v>
      </c>
      <c r="H72" s="54">
        <v>7432.09</v>
      </c>
      <c r="I72" s="55">
        <v>2565.5700000000002</v>
      </c>
      <c r="J72" s="56">
        <f t="shared" si="81"/>
        <v>4866.5200000000004</v>
      </c>
      <c r="K72" s="57">
        <f t="shared" si="82"/>
        <v>0.3452016862013243</v>
      </c>
      <c r="L72" s="58">
        <v>4619.76</v>
      </c>
      <c r="M72" s="58">
        <v>1028.21</v>
      </c>
      <c r="N72" s="56">
        <f t="shared" si="83"/>
        <v>3591.55</v>
      </c>
      <c r="O72" s="59">
        <f t="shared" si="84"/>
        <v>0.22256783902194052</v>
      </c>
      <c r="P72" s="54">
        <v>7631.2300000000005</v>
      </c>
      <c r="Q72" s="54">
        <v>6635.49</v>
      </c>
      <c r="R72" s="56">
        <f t="shared" si="85"/>
        <v>995.74000000000069</v>
      </c>
      <c r="S72" s="57">
        <f t="shared" si="86"/>
        <v>0.86951775794989794</v>
      </c>
      <c r="T72" s="54">
        <v>1761.73</v>
      </c>
      <c r="U72" s="54">
        <v>1559.46</v>
      </c>
      <c r="V72" s="56">
        <f t="shared" si="87"/>
        <v>202.26999999999998</v>
      </c>
      <c r="W72" s="57">
        <f t="shared" si="88"/>
        <v>0.88518671987194408</v>
      </c>
      <c r="X72" s="58">
        <v>472.52000000000004</v>
      </c>
      <c r="Y72" s="58">
        <v>802.93999999999994</v>
      </c>
      <c r="Z72" s="56">
        <f t="shared" si="89"/>
        <v>-330.4199999999999</v>
      </c>
      <c r="AA72" s="59">
        <f t="shared" si="90"/>
        <v>1.6992719884872596</v>
      </c>
      <c r="AB72" s="54">
        <v>8508.7900000000009</v>
      </c>
      <c r="AC72" s="54">
        <v>7156.46</v>
      </c>
      <c r="AD72" s="56">
        <f t="shared" si="91"/>
        <v>1352.3300000000008</v>
      </c>
      <c r="AE72" s="57">
        <f t="shared" si="92"/>
        <v>0.8410667086624537</v>
      </c>
      <c r="AF72" s="58">
        <v>1154.8199999999997</v>
      </c>
      <c r="AG72" s="58">
        <v>0</v>
      </c>
      <c r="AH72" s="56">
        <f t="shared" si="93"/>
        <v>1154.8199999999997</v>
      </c>
      <c r="AI72" s="60">
        <f t="shared" si="94"/>
        <v>0</v>
      </c>
      <c r="AJ72" s="54">
        <v>13236.27</v>
      </c>
      <c r="AK72" s="54">
        <v>49855.719999999994</v>
      </c>
      <c r="AL72" s="56">
        <f t="shared" si="95"/>
        <v>-36619.449999999997</v>
      </c>
      <c r="AM72" s="57">
        <f t="shared" si="96"/>
        <v>3.766598898330118</v>
      </c>
      <c r="AN72" s="58">
        <v>0</v>
      </c>
      <c r="AO72" s="58">
        <v>0</v>
      </c>
      <c r="AP72" s="61">
        <f t="shared" si="97"/>
        <v>0</v>
      </c>
      <c r="AQ72" s="59"/>
      <c r="AR72" s="54">
        <v>0</v>
      </c>
      <c r="AS72" s="54">
        <v>0</v>
      </c>
      <c r="AT72" s="61">
        <f t="shared" si="99"/>
        <v>0</v>
      </c>
      <c r="AU72" s="62"/>
      <c r="AV72" s="58">
        <v>3883.2500000000005</v>
      </c>
      <c r="AW72" s="58">
        <v>3454.62</v>
      </c>
      <c r="AX72" s="61">
        <f t="shared" si="101"/>
        <v>428.63000000000056</v>
      </c>
      <c r="AY72" s="59">
        <f t="shared" si="102"/>
        <v>0.88962080731346149</v>
      </c>
      <c r="AZ72" s="63">
        <v>0</v>
      </c>
      <c r="BA72" s="56">
        <v>0</v>
      </c>
      <c r="BB72" s="56">
        <f t="shared" si="103"/>
        <v>0</v>
      </c>
      <c r="BC72" s="64"/>
      <c r="BD72" s="54">
        <v>34074.100000000006</v>
      </c>
      <c r="BE72" s="58">
        <v>7749.78</v>
      </c>
      <c r="BF72" s="61">
        <f t="shared" si="104"/>
        <v>26324.320000000007</v>
      </c>
      <c r="BG72" s="57">
        <f t="shared" si="105"/>
        <v>0.22743902260074364</v>
      </c>
      <c r="BH72" s="54">
        <v>4596.33</v>
      </c>
      <c r="BI72" s="54">
        <v>28123.99</v>
      </c>
      <c r="BJ72" s="56">
        <f t="shared" si="106"/>
        <v>-23527.660000000003</v>
      </c>
      <c r="BK72" s="57">
        <f t="shared" si="107"/>
        <v>6.1187926019237091</v>
      </c>
      <c r="BL72" s="58">
        <v>7165.44</v>
      </c>
      <c r="BM72" s="58">
        <v>27060.19</v>
      </c>
      <c r="BN72" s="56">
        <f t="shared" si="108"/>
        <v>-19894.75</v>
      </c>
      <c r="BO72" s="59">
        <f t="shared" si="109"/>
        <v>3.7764868591461238</v>
      </c>
      <c r="BP72" s="54">
        <v>1159.58</v>
      </c>
      <c r="BQ72" s="54">
        <v>0</v>
      </c>
      <c r="BR72" s="56">
        <f t="shared" si="110"/>
        <v>1159.58</v>
      </c>
      <c r="BS72" s="57">
        <f t="shared" si="111"/>
        <v>0</v>
      </c>
      <c r="BT72" s="58">
        <v>2131.19</v>
      </c>
      <c r="BU72" s="58">
        <v>0</v>
      </c>
      <c r="BV72" s="56">
        <f t="shared" si="112"/>
        <v>2131.19</v>
      </c>
      <c r="BW72" s="59">
        <f t="shared" si="113"/>
        <v>0</v>
      </c>
      <c r="BX72" s="54">
        <v>1130.79</v>
      </c>
      <c r="BY72" s="54">
        <v>0</v>
      </c>
      <c r="BZ72" s="56">
        <f t="shared" si="114"/>
        <v>1130.79</v>
      </c>
      <c r="CA72" s="57">
        <f t="shared" si="115"/>
        <v>0</v>
      </c>
      <c r="CB72" s="58">
        <v>2945.31</v>
      </c>
      <c r="CC72" s="58">
        <v>1092.1199999999999</v>
      </c>
      <c r="CD72" s="56">
        <f t="shared" si="116"/>
        <v>1853.19</v>
      </c>
      <c r="CE72" s="59">
        <f t="shared" si="117"/>
        <v>0.37079967813235276</v>
      </c>
      <c r="CF72" s="54">
        <v>338.12</v>
      </c>
      <c r="CG72" s="54">
        <v>0</v>
      </c>
      <c r="CH72" s="56">
        <f t="shared" si="118"/>
        <v>338.12</v>
      </c>
      <c r="CI72" s="57">
        <f t="shared" si="119"/>
        <v>0</v>
      </c>
      <c r="CJ72" s="58">
        <v>0</v>
      </c>
      <c r="CK72" s="55">
        <v>0</v>
      </c>
      <c r="CL72" s="55">
        <v>0</v>
      </c>
      <c r="CM72" s="65"/>
      <c r="CN72" s="66">
        <v>66914.34</v>
      </c>
      <c r="CO72" s="67">
        <v>67249.78</v>
      </c>
      <c r="CP72" s="61">
        <f t="shared" si="120"/>
        <v>-335.44000000000233</v>
      </c>
      <c r="CQ72" s="68">
        <f t="shared" si="121"/>
        <v>1.0050129762917785</v>
      </c>
      <c r="CR72" s="58">
        <v>15432.399999999998</v>
      </c>
      <c r="CS72" s="58">
        <v>12641.870000000003</v>
      </c>
      <c r="CT72" s="61">
        <f t="shared" si="122"/>
        <v>2790.5299999999952</v>
      </c>
      <c r="CU72" s="353">
        <f t="shared" si="123"/>
        <v>0.81917718566133613</v>
      </c>
      <c r="CV72" s="359">
        <v>7855.07</v>
      </c>
      <c r="CW72" s="61">
        <v>7738.6100000000006</v>
      </c>
      <c r="CX72" s="61">
        <f t="shared" si="75"/>
        <v>116.45999999999913</v>
      </c>
      <c r="CY72" s="68">
        <f t="shared" si="80"/>
        <v>0.98517390678886385</v>
      </c>
      <c r="CZ72" s="291">
        <v>833.33</v>
      </c>
      <c r="DA72" s="61">
        <v>718.98</v>
      </c>
      <c r="DB72" s="61">
        <f t="shared" si="47"/>
        <v>114.35000000000002</v>
      </c>
      <c r="DC72" s="69">
        <f t="shared" si="48"/>
        <v>0.86277945111780441</v>
      </c>
      <c r="DD72" s="55">
        <v>15816.580000000004</v>
      </c>
      <c r="DE72" s="55">
        <v>22477.95</v>
      </c>
      <c r="DF72" s="61">
        <f t="shared" si="124"/>
        <v>-6661.3699999999972</v>
      </c>
      <c r="DG72" s="70">
        <f t="shared" si="125"/>
        <v>1.4211637408339852</v>
      </c>
      <c r="DH72" s="55">
        <v>1482.02</v>
      </c>
      <c r="DI72" s="55">
        <v>1315.79</v>
      </c>
      <c r="DJ72" s="61">
        <f t="shared" si="126"/>
        <v>166.23000000000002</v>
      </c>
      <c r="DK72" s="70">
        <f t="shared" si="127"/>
        <v>0.8878355217878301</v>
      </c>
      <c r="DL72" s="55">
        <v>223.63</v>
      </c>
      <c r="DM72" s="55">
        <v>0</v>
      </c>
      <c r="DN72" s="61">
        <f t="shared" si="128"/>
        <v>223.63</v>
      </c>
      <c r="DO72" s="70">
        <f t="shared" si="129"/>
        <v>0</v>
      </c>
      <c r="DP72" s="71">
        <v>10847.22</v>
      </c>
      <c r="DQ72" s="71">
        <v>4148.76</v>
      </c>
      <c r="DR72" s="61">
        <f t="shared" si="130"/>
        <v>6698.4599999999991</v>
      </c>
      <c r="DS72" s="69">
        <f t="shared" si="131"/>
        <v>0.38247219103143482</v>
      </c>
      <c r="DT72" s="80">
        <v>1398.579999999999</v>
      </c>
      <c r="DU72" s="55">
        <v>0</v>
      </c>
      <c r="DV72" s="55">
        <v>0</v>
      </c>
      <c r="DW72" s="61">
        <f t="shared" si="132"/>
        <v>0</v>
      </c>
      <c r="DX72" s="72"/>
      <c r="DY72" s="56" t="e">
        <v>#REF!</v>
      </c>
      <c r="DZ72" s="363">
        <v>3499.24</v>
      </c>
      <c r="EA72" s="363">
        <v>2481.27</v>
      </c>
      <c r="EB72" s="362">
        <f t="shared" si="59"/>
        <v>1017.9699999999998</v>
      </c>
      <c r="EC72" s="365">
        <f t="shared" si="60"/>
        <v>0.7090882591648473</v>
      </c>
      <c r="ED72" s="54">
        <v>7852.9800000000005</v>
      </c>
      <c r="EE72" s="294">
        <v>7874.0899999999983</v>
      </c>
      <c r="EF72" s="291">
        <f t="shared" si="61"/>
        <v>232998.13</v>
      </c>
      <c r="EG72" s="291">
        <f t="shared" si="62"/>
        <v>263731.65000000008</v>
      </c>
      <c r="EH72" s="61">
        <f t="shared" si="63"/>
        <v>-30733.520000000077</v>
      </c>
      <c r="EI72" s="70">
        <f t="shared" si="134"/>
        <v>1.131904577946613</v>
      </c>
      <c r="EJ72" s="80"/>
      <c r="EK72" s="298">
        <v>1973.7800000000002</v>
      </c>
      <c r="EL72" s="300">
        <f t="shared" si="77"/>
        <v>-130014.21000000008</v>
      </c>
      <c r="EM72" s="65">
        <f t="shared" si="78"/>
        <v>-20340.822000000015</v>
      </c>
      <c r="EN72" s="374" t="s">
        <v>666</v>
      </c>
      <c r="EO72" s="373">
        <v>13780.18</v>
      </c>
      <c r="EP72" s="74">
        <v>50899.79</v>
      </c>
      <c r="EQ72" s="75">
        <f t="shared" si="135"/>
        <v>37119.61</v>
      </c>
      <c r="ER72" s="76">
        <f t="shared" si="136"/>
        <v>2.6936955830765634</v>
      </c>
      <c r="ET72" s="74">
        <v>23949.5</v>
      </c>
      <c r="EU72" s="74">
        <v>84547.15</v>
      </c>
      <c r="EV72" s="75">
        <f t="shared" si="66"/>
        <v>60597.649999999994</v>
      </c>
      <c r="EW72" s="377">
        <f t="shared" si="67"/>
        <v>2.5302261007536688</v>
      </c>
      <c r="EX72" s="379">
        <f t="shared" si="68"/>
        <v>225145.15</v>
      </c>
      <c r="EY72" s="379">
        <f t="shared" si="69"/>
        <v>255857.56000000008</v>
      </c>
      <c r="FB72" s="381"/>
      <c r="FC72" s="381"/>
    </row>
    <row r="73" spans="1:159" s="2" customFormat="1" ht="15.75" customHeight="1" x14ac:dyDescent="0.25">
      <c r="A73" s="1" t="s">
        <v>705</v>
      </c>
      <c r="B73" s="77">
        <v>5</v>
      </c>
      <c r="C73" s="78">
        <v>4</v>
      </c>
      <c r="D73" s="52" t="s">
        <v>268</v>
      </c>
      <c r="E73" s="219">
        <v>2898.0516666666663</v>
      </c>
      <c r="F73" s="53">
        <v>-17384.989999999983</v>
      </c>
      <c r="G73" s="343">
        <v>-18761.219999999998</v>
      </c>
      <c r="H73" s="54">
        <v>6898.31</v>
      </c>
      <c r="I73" s="55">
        <v>2159.52</v>
      </c>
      <c r="J73" s="56">
        <f t="shared" si="81"/>
        <v>4738.7900000000009</v>
      </c>
      <c r="K73" s="57">
        <f t="shared" si="82"/>
        <v>0.31305058775265243</v>
      </c>
      <c r="L73" s="58">
        <v>4578.37</v>
      </c>
      <c r="M73" s="58">
        <v>1028.0200000000002</v>
      </c>
      <c r="N73" s="56">
        <f t="shared" si="83"/>
        <v>3550.3499999999995</v>
      </c>
      <c r="O73" s="59">
        <f t="shared" si="84"/>
        <v>0.22453842743159688</v>
      </c>
      <c r="P73" s="54">
        <v>6970.18</v>
      </c>
      <c r="Q73" s="54">
        <v>6064.8700000000008</v>
      </c>
      <c r="R73" s="56">
        <f t="shared" si="85"/>
        <v>905.30999999999949</v>
      </c>
      <c r="S73" s="57">
        <f t="shared" si="86"/>
        <v>0.87011669712977291</v>
      </c>
      <c r="T73" s="54">
        <v>1605.82</v>
      </c>
      <c r="U73" s="54">
        <v>1425.5</v>
      </c>
      <c r="V73" s="56">
        <f t="shared" si="87"/>
        <v>180.31999999999994</v>
      </c>
      <c r="W73" s="57">
        <f t="shared" si="88"/>
        <v>0.88770846047502217</v>
      </c>
      <c r="X73" s="58">
        <v>419.5200000000001</v>
      </c>
      <c r="Y73" s="58">
        <v>802.8599999999999</v>
      </c>
      <c r="Z73" s="56">
        <f t="shared" si="89"/>
        <v>-383.3399999999998</v>
      </c>
      <c r="AA73" s="59">
        <f t="shared" si="90"/>
        <v>1.9137585812356972</v>
      </c>
      <c r="AB73" s="54">
        <v>8195.06</v>
      </c>
      <c r="AC73" s="54">
        <v>7043.86</v>
      </c>
      <c r="AD73" s="56">
        <f t="shared" si="91"/>
        <v>1151.1999999999998</v>
      </c>
      <c r="AE73" s="57">
        <f t="shared" si="92"/>
        <v>0.85952512855305518</v>
      </c>
      <c r="AF73" s="58">
        <v>1059.72</v>
      </c>
      <c r="AG73" s="58">
        <v>0</v>
      </c>
      <c r="AH73" s="56">
        <f t="shared" si="93"/>
        <v>1059.72</v>
      </c>
      <c r="AI73" s="60">
        <f t="shared" si="94"/>
        <v>0</v>
      </c>
      <c r="AJ73" s="54">
        <v>12146.289999999999</v>
      </c>
      <c r="AK73" s="54">
        <v>9124.3700000000008</v>
      </c>
      <c r="AL73" s="56">
        <f t="shared" si="95"/>
        <v>3021.9199999999983</v>
      </c>
      <c r="AM73" s="57">
        <f t="shared" si="96"/>
        <v>0.75120633543246551</v>
      </c>
      <c r="AN73" s="58">
        <v>0</v>
      </c>
      <c r="AO73" s="58">
        <v>0</v>
      </c>
      <c r="AP73" s="61">
        <f t="shared" si="97"/>
        <v>0</v>
      </c>
      <c r="AQ73" s="59"/>
      <c r="AR73" s="54">
        <v>0</v>
      </c>
      <c r="AS73" s="54">
        <v>0</v>
      </c>
      <c r="AT73" s="61">
        <f t="shared" si="99"/>
        <v>0</v>
      </c>
      <c r="AU73" s="62"/>
      <c r="AV73" s="58">
        <v>3818.6</v>
      </c>
      <c r="AW73" s="58">
        <v>5097.67</v>
      </c>
      <c r="AX73" s="61">
        <f t="shared" si="101"/>
        <v>-1279.0700000000002</v>
      </c>
      <c r="AY73" s="59">
        <f t="shared" si="102"/>
        <v>1.3349578379510816</v>
      </c>
      <c r="AZ73" s="63">
        <v>0</v>
      </c>
      <c r="BA73" s="56">
        <v>0</v>
      </c>
      <c r="BB73" s="56">
        <f t="shared" si="103"/>
        <v>0</v>
      </c>
      <c r="BC73" s="64"/>
      <c r="BD73" s="54">
        <v>48072.819999999992</v>
      </c>
      <c r="BE73" s="58">
        <v>4932.3900000000003</v>
      </c>
      <c r="BF73" s="61">
        <f t="shared" si="104"/>
        <v>43140.429999999993</v>
      </c>
      <c r="BG73" s="57">
        <f t="shared" si="105"/>
        <v>0.10260246850507213</v>
      </c>
      <c r="BH73" s="54">
        <v>4303.49</v>
      </c>
      <c r="BI73" s="54">
        <v>0</v>
      </c>
      <c r="BJ73" s="56">
        <f t="shared" si="106"/>
        <v>4303.49</v>
      </c>
      <c r="BK73" s="57">
        <f t="shared" si="107"/>
        <v>0</v>
      </c>
      <c r="BL73" s="58">
        <v>7100.8799999999992</v>
      </c>
      <c r="BM73" s="58">
        <v>37723.24</v>
      </c>
      <c r="BN73" s="56">
        <f t="shared" si="108"/>
        <v>-30622.36</v>
      </c>
      <c r="BO73" s="59">
        <f t="shared" si="109"/>
        <v>5.3124739468910898</v>
      </c>
      <c r="BP73" s="54">
        <v>1040.3800000000001</v>
      </c>
      <c r="BQ73" s="54">
        <v>0</v>
      </c>
      <c r="BR73" s="56">
        <f t="shared" si="110"/>
        <v>1040.3800000000001</v>
      </c>
      <c r="BS73" s="57">
        <f t="shared" si="111"/>
        <v>0</v>
      </c>
      <c r="BT73" s="58">
        <v>1931.8399999999997</v>
      </c>
      <c r="BU73" s="58">
        <v>9414.5</v>
      </c>
      <c r="BV73" s="56">
        <f t="shared" si="112"/>
        <v>-7482.66</v>
      </c>
      <c r="BW73" s="59">
        <f t="shared" si="113"/>
        <v>4.8733331952956771</v>
      </c>
      <c r="BX73" s="54">
        <v>1004.13</v>
      </c>
      <c r="BY73" s="54">
        <v>0</v>
      </c>
      <c r="BZ73" s="56">
        <f t="shared" si="114"/>
        <v>1004.13</v>
      </c>
      <c r="CA73" s="57">
        <f t="shared" si="115"/>
        <v>0</v>
      </c>
      <c r="CB73" s="58">
        <v>2586.02</v>
      </c>
      <c r="CC73" s="58">
        <v>1556.52</v>
      </c>
      <c r="CD73" s="56">
        <f t="shared" si="116"/>
        <v>1029.5</v>
      </c>
      <c r="CE73" s="59">
        <f t="shared" si="117"/>
        <v>0.60189789715470099</v>
      </c>
      <c r="CF73" s="54">
        <v>309.28000000000003</v>
      </c>
      <c r="CG73" s="54">
        <v>0</v>
      </c>
      <c r="CH73" s="56">
        <f t="shared" si="118"/>
        <v>309.28000000000003</v>
      </c>
      <c r="CI73" s="57">
        <f t="shared" si="119"/>
        <v>0</v>
      </c>
      <c r="CJ73" s="58">
        <v>0</v>
      </c>
      <c r="CK73" s="55">
        <v>0</v>
      </c>
      <c r="CL73" s="55">
        <v>0</v>
      </c>
      <c r="CM73" s="65"/>
      <c r="CN73" s="66">
        <v>41942.55999999999</v>
      </c>
      <c r="CO73" s="67">
        <v>45574.559999999998</v>
      </c>
      <c r="CP73" s="61">
        <f t="shared" si="120"/>
        <v>-3632.0000000000073</v>
      </c>
      <c r="CQ73" s="68">
        <f t="shared" si="121"/>
        <v>1.0865946189264557</v>
      </c>
      <c r="CR73" s="58">
        <v>15194.320000000003</v>
      </c>
      <c r="CS73" s="58">
        <v>12648</v>
      </c>
      <c r="CT73" s="61">
        <f t="shared" si="122"/>
        <v>2546.3200000000033</v>
      </c>
      <c r="CU73" s="353">
        <f t="shared" si="123"/>
        <v>0.83241632399475574</v>
      </c>
      <c r="CV73" s="359">
        <v>7725.619999999999</v>
      </c>
      <c r="CW73" s="61">
        <v>7608.82</v>
      </c>
      <c r="CX73" s="61">
        <f t="shared" si="75"/>
        <v>116.79999999999927</v>
      </c>
      <c r="CY73" s="68">
        <f t="shared" si="80"/>
        <v>0.9848814722960747</v>
      </c>
      <c r="CZ73" s="291">
        <v>828.61</v>
      </c>
      <c r="DA73" s="61">
        <v>298.83999999999997</v>
      </c>
      <c r="DB73" s="61">
        <f t="shared" ref="DB73:DB136" si="137">CZ73-DA73</f>
        <v>529.77</v>
      </c>
      <c r="DC73" s="69">
        <f t="shared" ref="DC73:DC136" si="138">DA73/CZ73</f>
        <v>0.36065217653660947</v>
      </c>
      <c r="DD73" s="55">
        <v>14991.969999999998</v>
      </c>
      <c r="DE73" s="55">
        <v>14621.829999999998</v>
      </c>
      <c r="DF73" s="61">
        <f t="shared" si="124"/>
        <v>370.13999999999942</v>
      </c>
      <c r="DG73" s="70">
        <f t="shared" si="125"/>
        <v>0.97531078303918706</v>
      </c>
      <c r="DH73" s="55">
        <v>1479.66</v>
      </c>
      <c r="DI73" s="55">
        <v>1313.23</v>
      </c>
      <c r="DJ73" s="61">
        <f t="shared" si="126"/>
        <v>166.43000000000006</v>
      </c>
      <c r="DK73" s="70">
        <f t="shared" si="127"/>
        <v>0.88752145763215873</v>
      </c>
      <c r="DL73" s="55">
        <v>222.65000000000003</v>
      </c>
      <c r="DM73" s="55">
        <v>1392.58</v>
      </c>
      <c r="DN73" s="61">
        <f t="shared" si="128"/>
        <v>-1169.9299999999998</v>
      </c>
      <c r="DO73" s="70">
        <f t="shared" si="129"/>
        <v>6.2545699528407805</v>
      </c>
      <c r="DP73" s="71">
        <v>2622.28</v>
      </c>
      <c r="DQ73" s="71">
        <v>76.150000000000006</v>
      </c>
      <c r="DR73" s="61">
        <f t="shared" si="130"/>
        <v>2546.13</v>
      </c>
      <c r="DS73" s="69">
        <f t="shared" si="131"/>
        <v>2.9039614381378039E-2</v>
      </c>
      <c r="DT73" s="80">
        <v>3514.1000000000008</v>
      </c>
      <c r="DU73" s="55">
        <v>0</v>
      </c>
      <c r="DV73" s="55">
        <v>0</v>
      </c>
      <c r="DW73" s="61">
        <f t="shared" si="132"/>
        <v>0</v>
      </c>
      <c r="DX73" s="72"/>
      <c r="DY73" s="56" t="e">
        <v>#REF!</v>
      </c>
      <c r="DZ73" s="363">
        <v>3349.33</v>
      </c>
      <c r="EA73" s="363">
        <v>2366.7200000000003</v>
      </c>
      <c r="EB73" s="362">
        <f t="shared" ref="EB73:EB136" si="139">DZ73-EA73</f>
        <v>982.60999999999967</v>
      </c>
      <c r="EC73" s="365">
        <f t="shared" ref="EC73:EC136" si="140">EA73/DZ73</f>
        <v>0.70662490707096648</v>
      </c>
      <c r="ED73" s="54">
        <v>6973.2</v>
      </c>
      <c r="EE73" s="294">
        <v>5750.0499999999993</v>
      </c>
      <c r="EF73" s="291">
        <f t="shared" ref="EF73:EF136" si="141">CR73+CN73+AN73+AR73+H73+L73+P73+T73+X73+AB73+AF73+AJ73+DH73+DL73+AV73+BD73+BH73+BL73+BP73+BT73+BX73+CB73+CF73+DD73+DP73+DU73+ED73+CZ73+CV73+DZ73</f>
        <v>207370.90999999997</v>
      </c>
      <c r="EG73" s="291">
        <f t="shared" ref="EG73:EG136" si="142">CS73+CO73+AO73+AS73+I73+M73+Q73+U73+Y73+AC73+AG73+AK73+DI73+DM73+AW73+BE73+BI73+BM73+BQ73+BU73+BY73+CC73+CG73+DE73+DQ73+DV73+EE73+DA73+CW73+EA73</f>
        <v>178024.09999999995</v>
      </c>
      <c r="EH73" s="61">
        <f t="shared" ref="EH73:EH136" si="143">EF73-EG73</f>
        <v>29346.810000000027</v>
      </c>
      <c r="EI73" s="70">
        <f t="shared" si="134"/>
        <v>0.85848154883440486</v>
      </c>
      <c r="EJ73" s="80"/>
      <c r="EK73" s="298">
        <v>990</v>
      </c>
      <c r="EL73" s="300">
        <f t="shared" si="77"/>
        <v>12951.820000000036</v>
      </c>
      <c r="EM73" s="65">
        <f t="shared" si="78"/>
        <v>-6039.0300000000052</v>
      </c>
      <c r="EN73" s="374" t="s">
        <v>666</v>
      </c>
      <c r="EO73" s="373">
        <v>12338.27</v>
      </c>
      <c r="EP73" s="74">
        <v>14307.95</v>
      </c>
      <c r="EQ73" s="75">
        <f t="shared" si="135"/>
        <v>1969.6800000000003</v>
      </c>
      <c r="ER73" s="76">
        <f t="shared" si="136"/>
        <v>0.15963988468399543</v>
      </c>
      <c r="ET73" s="74">
        <v>21149.62</v>
      </c>
      <c r="EU73" s="74">
        <v>42225.65</v>
      </c>
      <c r="EV73" s="75">
        <f t="shared" ref="EV73:EV136" si="144">EU73-ET73</f>
        <v>21076.030000000002</v>
      </c>
      <c r="EW73" s="377">
        <f t="shared" ref="EW73:EW136" si="145">EV73/ET73</f>
        <v>0.99652050486013477</v>
      </c>
      <c r="EX73" s="379">
        <f t="shared" ref="EX73:EX136" si="146">EF73-ED73</f>
        <v>200397.70999999996</v>
      </c>
      <c r="EY73" s="379">
        <f t="shared" ref="EY73:EY136" si="147">EG73-EE73</f>
        <v>172274.04999999996</v>
      </c>
      <c r="FB73" s="381"/>
      <c r="FC73" s="381"/>
    </row>
    <row r="74" spans="1:159" s="2" customFormat="1" ht="15.75" customHeight="1" x14ac:dyDescent="0.25">
      <c r="A74" s="1" t="s">
        <v>706</v>
      </c>
      <c r="B74" s="77">
        <v>9</v>
      </c>
      <c r="C74" s="78">
        <v>2</v>
      </c>
      <c r="D74" s="52" t="s">
        <v>269</v>
      </c>
      <c r="E74" s="219">
        <v>2959.8599999999992</v>
      </c>
      <c r="F74" s="53">
        <v>633754.06999999995</v>
      </c>
      <c r="G74" s="343">
        <v>-698778.96000000008</v>
      </c>
      <c r="H74" s="54">
        <v>7740.96</v>
      </c>
      <c r="I74" s="55">
        <v>1806.74</v>
      </c>
      <c r="J74" s="56">
        <f t="shared" si="81"/>
        <v>5934.22</v>
      </c>
      <c r="K74" s="57">
        <f t="shared" si="82"/>
        <v>0.23339999173229159</v>
      </c>
      <c r="L74" s="58">
        <v>4696.62</v>
      </c>
      <c r="M74" s="58">
        <v>1503.75</v>
      </c>
      <c r="N74" s="56">
        <f t="shared" si="83"/>
        <v>3192.87</v>
      </c>
      <c r="O74" s="59">
        <f t="shared" si="84"/>
        <v>0.32017706350524422</v>
      </c>
      <c r="P74" s="54">
        <v>9674.15</v>
      </c>
      <c r="Q74" s="54">
        <v>8408.0500000000011</v>
      </c>
      <c r="R74" s="56">
        <f t="shared" si="85"/>
        <v>1266.0999999999985</v>
      </c>
      <c r="S74" s="57">
        <f t="shared" si="86"/>
        <v>0.86912545288216547</v>
      </c>
      <c r="T74" s="54">
        <v>2239.5700000000002</v>
      </c>
      <c r="U74" s="54">
        <v>1988.97</v>
      </c>
      <c r="V74" s="56">
        <f t="shared" si="87"/>
        <v>250.60000000000014</v>
      </c>
      <c r="W74" s="57">
        <f t="shared" si="88"/>
        <v>0.88810351987211822</v>
      </c>
      <c r="X74" s="58">
        <v>1430.1999999999998</v>
      </c>
      <c r="Y74" s="58">
        <v>2045.8700000000003</v>
      </c>
      <c r="Z74" s="56">
        <f t="shared" si="89"/>
        <v>-615.67000000000053</v>
      </c>
      <c r="AA74" s="59">
        <f t="shared" si="90"/>
        <v>1.4304782547895403</v>
      </c>
      <c r="AB74" s="54">
        <v>6487.78</v>
      </c>
      <c r="AC74" s="54">
        <v>6485.86</v>
      </c>
      <c r="AD74" s="56">
        <f t="shared" si="91"/>
        <v>1.9200000000000728</v>
      </c>
      <c r="AE74" s="57">
        <f t="shared" si="92"/>
        <v>0.99970405901556458</v>
      </c>
      <c r="AF74" s="58">
        <v>1556.9</v>
      </c>
      <c r="AG74" s="58">
        <v>0</v>
      </c>
      <c r="AH74" s="56">
        <f t="shared" si="93"/>
        <v>1556.9</v>
      </c>
      <c r="AI74" s="60">
        <f t="shared" si="94"/>
        <v>0</v>
      </c>
      <c r="AJ74" s="54">
        <v>17844.150000000001</v>
      </c>
      <c r="AK74" s="54">
        <v>9946.8700000000008</v>
      </c>
      <c r="AL74" s="56">
        <f t="shared" si="95"/>
        <v>7897.2800000000007</v>
      </c>
      <c r="AM74" s="57">
        <f t="shared" si="96"/>
        <v>0.55743030629085721</v>
      </c>
      <c r="AN74" s="58">
        <v>78368.570000000007</v>
      </c>
      <c r="AO74" s="58">
        <v>71879.919999999984</v>
      </c>
      <c r="AP74" s="61">
        <f t="shared" si="97"/>
        <v>6488.6500000000233</v>
      </c>
      <c r="AQ74" s="59">
        <f t="shared" si="98"/>
        <v>0.91720341458316745</v>
      </c>
      <c r="AR74" s="54">
        <v>0</v>
      </c>
      <c r="AS74" s="54">
        <v>0</v>
      </c>
      <c r="AT74" s="61">
        <f t="shared" si="99"/>
        <v>0</v>
      </c>
      <c r="AU74" s="62"/>
      <c r="AV74" s="58">
        <v>4581.29</v>
      </c>
      <c r="AW74" s="58">
        <v>4232.6899999999996</v>
      </c>
      <c r="AX74" s="61">
        <f t="shared" si="101"/>
        <v>348.60000000000036</v>
      </c>
      <c r="AY74" s="59">
        <f t="shared" si="102"/>
        <v>0.92390789493788861</v>
      </c>
      <c r="AZ74" s="63">
        <v>0</v>
      </c>
      <c r="BA74" s="56">
        <v>0</v>
      </c>
      <c r="BB74" s="56">
        <f t="shared" si="103"/>
        <v>0</v>
      </c>
      <c r="BC74" s="64"/>
      <c r="BD74" s="54">
        <v>71761.919999999998</v>
      </c>
      <c r="BE74" s="58">
        <v>914152.04</v>
      </c>
      <c r="BF74" s="61">
        <f t="shared" si="104"/>
        <v>-842390.12</v>
      </c>
      <c r="BG74" s="57">
        <f t="shared" si="105"/>
        <v>12.738678675263985</v>
      </c>
      <c r="BH74" s="54">
        <v>4864.03</v>
      </c>
      <c r="BI74" s="54">
        <v>0</v>
      </c>
      <c r="BJ74" s="56">
        <f t="shared" si="106"/>
        <v>4864.03</v>
      </c>
      <c r="BK74" s="57">
        <f t="shared" si="107"/>
        <v>0</v>
      </c>
      <c r="BL74" s="58">
        <v>7438.0499999999993</v>
      </c>
      <c r="BM74" s="58">
        <v>16982.189999999999</v>
      </c>
      <c r="BN74" s="56">
        <f t="shared" si="108"/>
        <v>-9544.14</v>
      </c>
      <c r="BO74" s="59">
        <f t="shared" si="109"/>
        <v>2.2831508258212838</v>
      </c>
      <c r="BP74" s="54">
        <v>1620.41</v>
      </c>
      <c r="BQ74" s="54">
        <v>28888.2</v>
      </c>
      <c r="BR74" s="56">
        <f t="shared" si="110"/>
        <v>-27267.79</v>
      </c>
      <c r="BS74" s="57">
        <f t="shared" si="111"/>
        <v>17.827710270857374</v>
      </c>
      <c r="BT74" s="58">
        <v>3109.7700000000004</v>
      </c>
      <c r="BU74" s="58">
        <v>616.1</v>
      </c>
      <c r="BV74" s="56">
        <f t="shared" si="112"/>
        <v>2493.6700000000005</v>
      </c>
      <c r="BW74" s="59">
        <f t="shared" si="113"/>
        <v>0.19811754567058013</v>
      </c>
      <c r="BX74" s="54">
        <v>3416.0099999999998</v>
      </c>
      <c r="BY74" s="54">
        <v>0</v>
      </c>
      <c r="BZ74" s="56">
        <f t="shared" si="114"/>
        <v>3416.0099999999998</v>
      </c>
      <c r="CA74" s="57">
        <f t="shared" si="115"/>
        <v>0</v>
      </c>
      <c r="CB74" s="58">
        <v>1858.61</v>
      </c>
      <c r="CC74" s="58">
        <v>2422.31</v>
      </c>
      <c r="CD74" s="56">
        <f t="shared" si="116"/>
        <v>-563.70000000000005</v>
      </c>
      <c r="CE74" s="59">
        <f t="shared" si="117"/>
        <v>1.3032911692070956</v>
      </c>
      <c r="CF74" s="54">
        <v>349.05</v>
      </c>
      <c r="CG74" s="54">
        <v>0</v>
      </c>
      <c r="CH74" s="56">
        <f t="shared" si="118"/>
        <v>349.05</v>
      </c>
      <c r="CI74" s="57">
        <f t="shared" si="119"/>
        <v>0</v>
      </c>
      <c r="CJ74" s="58">
        <v>0</v>
      </c>
      <c r="CK74" s="55">
        <v>0</v>
      </c>
      <c r="CL74" s="55">
        <v>0</v>
      </c>
      <c r="CM74" s="65"/>
      <c r="CN74" s="66">
        <v>45442.359999999986</v>
      </c>
      <c r="CO74" s="67">
        <v>56907.349999999991</v>
      </c>
      <c r="CP74" s="61">
        <f t="shared" si="120"/>
        <v>-11464.990000000005</v>
      </c>
      <c r="CQ74" s="68">
        <f t="shared" si="121"/>
        <v>1.2522974158912523</v>
      </c>
      <c r="CR74" s="58">
        <v>33575.919999999991</v>
      </c>
      <c r="CS74" s="58">
        <v>35878.350000000006</v>
      </c>
      <c r="CT74" s="61">
        <f t="shared" si="122"/>
        <v>-2302.4300000000148</v>
      </c>
      <c r="CU74" s="353">
        <f t="shared" si="123"/>
        <v>1.0685738469712822</v>
      </c>
      <c r="CV74" s="359">
        <v>17459.2</v>
      </c>
      <c r="CW74" s="61">
        <v>11013.36</v>
      </c>
      <c r="CX74" s="61">
        <f t="shared" si="75"/>
        <v>6445.84</v>
      </c>
      <c r="CY74" s="68">
        <f t="shared" si="80"/>
        <v>0.63080553519061588</v>
      </c>
      <c r="CZ74" s="291">
        <v>1214.5</v>
      </c>
      <c r="DA74" s="61">
        <v>1142.3600000000001</v>
      </c>
      <c r="DB74" s="61">
        <f t="shared" si="137"/>
        <v>72.139999999999873</v>
      </c>
      <c r="DC74" s="69">
        <f t="shared" si="138"/>
        <v>0.94060107039934138</v>
      </c>
      <c r="DD74" s="55">
        <v>11908.880000000005</v>
      </c>
      <c r="DE74" s="55">
        <v>16205.18</v>
      </c>
      <c r="DF74" s="61">
        <f t="shared" si="124"/>
        <v>-4296.2999999999956</v>
      </c>
      <c r="DG74" s="70">
        <f t="shared" si="125"/>
        <v>1.3607644043772373</v>
      </c>
      <c r="DH74" s="55">
        <v>1497.68</v>
      </c>
      <c r="DI74" s="55">
        <v>1330.0300000000002</v>
      </c>
      <c r="DJ74" s="61">
        <f t="shared" si="126"/>
        <v>167.64999999999986</v>
      </c>
      <c r="DK74" s="70">
        <f t="shared" si="127"/>
        <v>0.88806019977565309</v>
      </c>
      <c r="DL74" s="55">
        <v>223.32</v>
      </c>
      <c r="DM74" s="55">
        <v>0</v>
      </c>
      <c r="DN74" s="61">
        <f t="shared" si="128"/>
        <v>223.32</v>
      </c>
      <c r="DO74" s="70">
        <f t="shared" si="129"/>
        <v>0</v>
      </c>
      <c r="DP74" s="71">
        <v>25026.480000000003</v>
      </c>
      <c r="DQ74" s="71">
        <v>19181.760000000002</v>
      </c>
      <c r="DR74" s="61">
        <f t="shared" si="130"/>
        <v>5844.7200000000012</v>
      </c>
      <c r="DS74" s="69">
        <f t="shared" si="131"/>
        <v>0.76645856708574278</v>
      </c>
      <c r="DT74" s="80">
        <v>4266.6599999999962</v>
      </c>
      <c r="DU74" s="55">
        <v>27882.83</v>
      </c>
      <c r="DV74" s="55">
        <v>26669.509999999995</v>
      </c>
      <c r="DW74" s="61">
        <f t="shared" si="132"/>
        <v>1213.320000000007</v>
      </c>
      <c r="DX74" s="72">
        <f t="shared" si="133"/>
        <v>0.95648504832543879</v>
      </c>
      <c r="DY74" s="56" t="e">
        <v>#REF!</v>
      </c>
      <c r="DZ74" s="363">
        <v>4363.63</v>
      </c>
      <c r="EA74" s="363">
        <v>3116.91</v>
      </c>
      <c r="EB74" s="362">
        <f t="shared" si="139"/>
        <v>1246.7200000000003</v>
      </c>
      <c r="EC74" s="365">
        <f t="shared" si="140"/>
        <v>0.7142929166771701</v>
      </c>
      <c r="ED74" s="54">
        <v>13808.650000000001</v>
      </c>
      <c r="EE74" s="294">
        <v>54587.01</v>
      </c>
      <c r="EF74" s="291">
        <f t="shared" si="141"/>
        <v>411441.49</v>
      </c>
      <c r="EG74" s="291">
        <f t="shared" si="142"/>
        <v>1297391.3800000001</v>
      </c>
      <c r="EH74" s="61">
        <f t="shared" si="143"/>
        <v>-885949.89000000013</v>
      </c>
      <c r="EI74" s="70">
        <f t="shared" si="134"/>
        <v>3.1532828154982622</v>
      </c>
      <c r="EJ74" s="80"/>
      <c r="EK74" s="298">
        <v>347652.25</v>
      </c>
      <c r="EL74" s="300">
        <f t="shared" si="77"/>
        <v>95456.429999999818</v>
      </c>
      <c r="EM74" s="65">
        <f t="shared" si="78"/>
        <v>-1567421.95</v>
      </c>
      <c r="EN74" s="374" t="s">
        <v>666</v>
      </c>
      <c r="EO74" s="373">
        <v>24765.48</v>
      </c>
      <c r="EP74" s="74">
        <v>41554.19</v>
      </c>
      <c r="EQ74" s="75">
        <f t="shared" si="135"/>
        <v>16788.710000000003</v>
      </c>
      <c r="ER74" s="76">
        <f t="shared" si="136"/>
        <v>0.67790771670890304</v>
      </c>
      <c r="ET74" s="74">
        <v>41658.720000000001</v>
      </c>
      <c r="EU74" s="74">
        <v>73507.19</v>
      </c>
      <c r="EV74" s="75">
        <f t="shared" si="144"/>
        <v>31848.47</v>
      </c>
      <c r="EW74" s="377">
        <f t="shared" si="145"/>
        <v>0.76450908717310562</v>
      </c>
      <c r="EX74" s="379">
        <f t="shared" si="146"/>
        <v>397632.83999999997</v>
      </c>
      <c r="EY74" s="379">
        <f t="shared" si="147"/>
        <v>1242804.3700000001</v>
      </c>
      <c r="FB74" s="381"/>
      <c r="FC74" s="381"/>
    </row>
    <row r="75" spans="1:159" s="2" customFormat="1" ht="15.75" customHeight="1" x14ac:dyDescent="0.25">
      <c r="A75" s="1" t="s">
        <v>707</v>
      </c>
      <c r="B75" s="77">
        <v>5</v>
      </c>
      <c r="C75" s="78">
        <v>4</v>
      </c>
      <c r="D75" s="52" t="s">
        <v>270</v>
      </c>
      <c r="E75" s="219">
        <v>2740.3716666666674</v>
      </c>
      <c r="F75" s="53">
        <v>109123.95999999999</v>
      </c>
      <c r="G75" s="343">
        <v>91486.390000000014</v>
      </c>
      <c r="H75" s="54">
        <v>6955.0400000000009</v>
      </c>
      <c r="I75" s="55">
        <v>2160.64</v>
      </c>
      <c r="J75" s="56">
        <f t="shared" si="81"/>
        <v>4794.4000000000015</v>
      </c>
      <c r="K75" s="57">
        <f t="shared" si="82"/>
        <v>0.31065817019025049</v>
      </c>
      <c r="L75" s="58">
        <v>4581.2300000000005</v>
      </c>
      <c r="M75" s="58">
        <v>1027.95</v>
      </c>
      <c r="N75" s="56">
        <f t="shared" si="83"/>
        <v>3553.2800000000007</v>
      </c>
      <c r="O75" s="59">
        <f t="shared" si="84"/>
        <v>0.22438297138541394</v>
      </c>
      <c r="P75" s="54">
        <v>6951.0399999999991</v>
      </c>
      <c r="Q75" s="54">
        <v>6041.49</v>
      </c>
      <c r="R75" s="56">
        <f t="shared" si="85"/>
        <v>909.54999999999927</v>
      </c>
      <c r="S75" s="57">
        <f t="shared" si="86"/>
        <v>0.86914907697265453</v>
      </c>
      <c r="T75" s="54">
        <v>1608.21</v>
      </c>
      <c r="U75" s="54">
        <v>1424.25</v>
      </c>
      <c r="V75" s="56">
        <f t="shared" si="87"/>
        <v>183.96000000000004</v>
      </c>
      <c r="W75" s="57">
        <f t="shared" si="88"/>
        <v>0.8856119536627679</v>
      </c>
      <c r="X75" s="58">
        <v>421.45999999999992</v>
      </c>
      <c r="Y75" s="58">
        <v>802.8599999999999</v>
      </c>
      <c r="Z75" s="56">
        <f t="shared" si="89"/>
        <v>-381.4</v>
      </c>
      <c r="AA75" s="59">
        <f t="shared" si="90"/>
        <v>1.9049494613960993</v>
      </c>
      <c r="AB75" s="54">
        <v>8199.31</v>
      </c>
      <c r="AC75" s="54">
        <v>8033.630000000001</v>
      </c>
      <c r="AD75" s="56">
        <f t="shared" si="91"/>
        <v>165.67999999999847</v>
      </c>
      <c r="AE75" s="57">
        <f t="shared" si="92"/>
        <v>0.97979342164157734</v>
      </c>
      <c r="AF75" s="58">
        <v>1059</v>
      </c>
      <c r="AG75" s="58">
        <v>0</v>
      </c>
      <c r="AH75" s="56">
        <f t="shared" si="93"/>
        <v>1059</v>
      </c>
      <c r="AI75" s="60">
        <f t="shared" si="94"/>
        <v>0</v>
      </c>
      <c r="AJ75" s="54">
        <v>12139.57</v>
      </c>
      <c r="AK75" s="54">
        <v>6105.25</v>
      </c>
      <c r="AL75" s="56">
        <f t="shared" si="95"/>
        <v>6034.32</v>
      </c>
      <c r="AM75" s="57">
        <f t="shared" si="96"/>
        <v>0.50292143790925048</v>
      </c>
      <c r="AN75" s="58">
        <v>0</v>
      </c>
      <c r="AO75" s="58">
        <v>0</v>
      </c>
      <c r="AP75" s="61">
        <f t="shared" si="97"/>
        <v>0</v>
      </c>
      <c r="AQ75" s="59"/>
      <c r="AR75" s="54">
        <v>0</v>
      </c>
      <c r="AS75" s="54">
        <v>0</v>
      </c>
      <c r="AT75" s="61">
        <f t="shared" si="99"/>
        <v>0</v>
      </c>
      <c r="AU75" s="62"/>
      <c r="AV75" s="58">
        <v>3819.7600000000007</v>
      </c>
      <c r="AW75" s="58">
        <v>3397.98</v>
      </c>
      <c r="AX75" s="61">
        <f t="shared" si="101"/>
        <v>421.78000000000065</v>
      </c>
      <c r="AY75" s="59">
        <f t="shared" si="102"/>
        <v>0.88957945001780203</v>
      </c>
      <c r="AZ75" s="63">
        <v>0</v>
      </c>
      <c r="BA75" s="56">
        <v>0</v>
      </c>
      <c r="BB75" s="56">
        <f t="shared" si="103"/>
        <v>0</v>
      </c>
      <c r="BC75" s="64"/>
      <c r="BD75" s="54">
        <v>43741.729999999996</v>
      </c>
      <c r="BE75" s="58">
        <v>22158.36</v>
      </c>
      <c r="BF75" s="61">
        <f t="shared" si="104"/>
        <v>21583.369999999995</v>
      </c>
      <c r="BG75" s="57">
        <f t="shared" si="105"/>
        <v>0.50657255668671541</v>
      </c>
      <c r="BH75" s="54">
        <v>4364.99</v>
      </c>
      <c r="BI75" s="54">
        <v>54850.32</v>
      </c>
      <c r="BJ75" s="56">
        <f t="shared" si="106"/>
        <v>-50485.33</v>
      </c>
      <c r="BK75" s="57">
        <f t="shared" si="107"/>
        <v>12.565966932341198</v>
      </c>
      <c r="BL75" s="58">
        <v>7105.6500000000015</v>
      </c>
      <c r="BM75" s="58">
        <v>6025.46</v>
      </c>
      <c r="BN75" s="56">
        <f t="shared" si="108"/>
        <v>1080.1900000000014</v>
      </c>
      <c r="BO75" s="59">
        <f t="shared" si="109"/>
        <v>0.84798153582008662</v>
      </c>
      <c r="BP75" s="54">
        <v>1036.54</v>
      </c>
      <c r="BQ75" s="54">
        <v>0</v>
      </c>
      <c r="BR75" s="56">
        <f t="shared" si="110"/>
        <v>1036.54</v>
      </c>
      <c r="BS75" s="57">
        <f t="shared" si="111"/>
        <v>0</v>
      </c>
      <c r="BT75" s="58">
        <v>1934.0499999999997</v>
      </c>
      <c r="BU75" s="58">
        <v>0</v>
      </c>
      <c r="BV75" s="56">
        <f t="shared" si="112"/>
        <v>1934.0499999999997</v>
      </c>
      <c r="BW75" s="59">
        <f t="shared" si="113"/>
        <v>0</v>
      </c>
      <c r="BX75" s="54">
        <v>1004.6399999999999</v>
      </c>
      <c r="BY75" s="54">
        <v>0</v>
      </c>
      <c r="BZ75" s="56">
        <f t="shared" si="114"/>
        <v>1004.6399999999999</v>
      </c>
      <c r="CA75" s="57">
        <f t="shared" si="115"/>
        <v>0</v>
      </c>
      <c r="CB75" s="58">
        <v>2587.85</v>
      </c>
      <c r="CC75" s="58">
        <v>5392.22</v>
      </c>
      <c r="CD75" s="56">
        <f t="shared" si="116"/>
        <v>-2804.3700000000003</v>
      </c>
      <c r="CE75" s="59">
        <f t="shared" si="117"/>
        <v>2.083667909654733</v>
      </c>
      <c r="CF75" s="54">
        <v>339.41999999999996</v>
      </c>
      <c r="CG75" s="54">
        <v>0</v>
      </c>
      <c r="CH75" s="56">
        <f t="shared" si="118"/>
        <v>339.41999999999996</v>
      </c>
      <c r="CI75" s="57">
        <f t="shared" si="119"/>
        <v>0</v>
      </c>
      <c r="CJ75" s="58">
        <v>0</v>
      </c>
      <c r="CK75" s="55">
        <v>0</v>
      </c>
      <c r="CL75" s="55">
        <v>0</v>
      </c>
      <c r="CM75" s="65"/>
      <c r="CN75" s="66">
        <v>38606.69</v>
      </c>
      <c r="CO75" s="67">
        <v>44603.450000000004</v>
      </c>
      <c r="CP75" s="61">
        <f t="shared" si="120"/>
        <v>-5996.760000000002</v>
      </c>
      <c r="CQ75" s="68">
        <f t="shared" si="121"/>
        <v>1.1553295555770258</v>
      </c>
      <c r="CR75" s="58">
        <v>16347.910000000002</v>
      </c>
      <c r="CS75" s="58">
        <v>14523.88</v>
      </c>
      <c r="CT75" s="61">
        <f t="shared" si="122"/>
        <v>1824.0300000000025</v>
      </c>
      <c r="CU75" s="353">
        <f t="shared" si="123"/>
        <v>0.88842426952436104</v>
      </c>
      <c r="CV75" s="359">
        <v>8354.42</v>
      </c>
      <c r="CW75" s="61">
        <v>8227.92</v>
      </c>
      <c r="CX75" s="61">
        <f t="shared" si="75"/>
        <v>126.5</v>
      </c>
      <c r="CY75" s="68">
        <f t="shared" si="80"/>
        <v>0.9848583145209362</v>
      </c>
      <c r="CZ75" s="291">
        <v>813.1400000000001</v>
      </c>
      <c r="DA75" s="61">
        <v>360.73</v>
      </c>
      <c r="DB75" s="61">
        <f t="shared" si="137"/>
        <v>452.41000000000008</v>
      </c>
      <c r="DC75" s="69">
        <f t="shared" si="138"/>
        <v>0.44362594387190396</v>
      </c>
      <c r="DD75" s="55">
        <v>13047.64</v>
      </c>
      <c r="DE75" s="55">
        <v>14998</v>
      </c>
      <c r="DF75" s="61">
        <f t="shared" si="124"/>
        <v>-1950.3600000000006</v>
      </c>
      <c r="DG75" s="70">
        <f t="shared" si="125"/>
        <v>1.1494799059446765</v>
      </c>
      <c r="DH75" s="55">
        <v>1478.8100000000004</v>
      </c>
      <c r="DI75" s="55">
        <v>1312.2800000000002</v>
      </c>
      <c r="DJ75" s="61">
        <f t="shared" si="126"/>
        <v>166.5300000000002</v>
      </c>
      <c r="DK75" s="70">
        <f t="shared" si="127"/>
        <v>0.8873891845470343</v>
      </c>
      <c r="DL75" s="55">
        <v>222.48</v>
      </c>
      <c r="DM75" s="55">
        <v>3473.37</v>
      </c>
      <c r="DN75" s="61">
        <f t="shared" si="128"/>
        <v>-3250.89</v>
      </c>
      <c r="DO75" s="70">
        <f t="shared" si="129"/>
        <v>15.61205501618123</v>
      </c>
      <c r="DP75" s="71">
        <v>10574.060000000001</v>
      </c>
      <c r="DQ75" s="71">
        <v>6704.3100000000013</v>
      </c>
      <c r="DR75" s="61">
        <f t="shared" si="130"/>
        <v>3869.75</v>
      </c>
      <c r="DS75" s="69">
        <f t="shared" si="131"/>
        <v>0.63403366351240686</v>
      </c>
      <c r="DT75" s="80">
        <v>1182.1899999999987</v>
      </c>
      <c r="DU75" s="55">
        <v>0</v>
      </c>
      <c r="DV75" s="55">
        <v>0</v>
      </c>
      <c r="DW75" s="61">
        <f t="shared" si="132"/>
        <v>0</v>
      </c>
      <c r="DX75" s="72"/>
      <c r="DY75" s="56" t="e">
        <v>#REF!</v>
      </c>
      <c r="DZ75" s="363">
        <v>3350.03</v>
      </c>
      <c r="EA75" s="363">
        <v>2366.3500000000004</v>
      </c>
      <c r="EB75" s="362">
        <f t="shared" si="139"/>
        <v>983.67999999999984</v>
      </c>
      <c r="EC75" s="365">
        <f t="shared" si="140"/>
        <v>0.70636680865544499</v>
      </c>
      <c r="ED75" s="54">
        <v>7012.28</v>
      </c>
      <c r="EE75" s="294">
        <v>6974.24</v>
      </c>
      <c r="EF75" s="291">
        <f t="shared" si="141"/>
        <v>207656.95000000004</v>
      </c>
      <c r="EG75" s="291">
        <f t="shared" si="142"/>
        <v>220964.94</v>
      </c>
      <c r="EH75" s="61">
        <f t="shared" si="143"/>
        <v>-13307.989999999962</v>
      </c>
      <c r="EI75" s="70">
        <f t="shared" si="134"/>
        <v>1.0640864175265983</v>
      </c>
      <c r="EJ75" s="80"/>
      <c r="EK75" s="298">
        <v>990</v>
      </c>
      <c r="EL75" s="300">
        <f t="shared" si="77"/>
        <v>96805.97000000003</v>
      </c>
      <c r="EM75" s="65">
        <f t="shared" si="78"/>
        <v>65174.900000000009</v>
      </c>
      <c r="EN75" s="374" t="s">
        <v>666</v>
      </c>
      <c r="EO75" s="373">
        <v>12213.39</v>
      </c>
      <c r="EP75" s="74">
        <v>20693.87</v>
      </c>
      <c r="EQ75" s="75">
        <f t="shared" si="135"/>
        <v>8480.48</v>
      </c>
      <c r="ER75" s="76">
        <f t="shared" si="136"/>
        <v>0.69435922376997705</v>
      </c>
      <c r="ET75" s="74">
        <v>21502.6</v>
      </c>
      <c r="EU75" s="74">
        <v>39950.97</v>
      </c>
      <c r="EV75" s="75">
        <f t="shared" si="144"/>
        <v>18448.370000000003</v>
      </c>
      <c r="EW75" s="377">
        <f t="shared" si="145"/>
        <v>0.85795996763182147</v>
      </c>
      <c r="EX75" s="379">
        <f t="shared" si="146"/>
        <v>200644.67000000004</v>
      </c>
      <c r="EY75" s="379">
        <f t="shared" si="147"/>
        <v>213990.7</v>
      </c>
      <c r="FB75" s="381"/>
      <c r="FC75" s="381"/>
    </row>
    <row r="76" spans="1:159" s="2" customFormat="1" ht="15.75" customHeight="1" x14ac:dyDescent="0.25">
      <c r="A76" s="1" t="s">
        <v>708</v>
      </c>
      <c r="B76" s="77">
        <v>5</v>
      </c>
      <c r="C76" s="78">
        <v>6</v>
      </c>
      <c r="D76" s="52" t="s">
        <v>271</v>
      </c>
      <c r="E76" s="219">
        <v>3889.6566666666672</v>
      </c>
      <c r="F76" s="53">
        <v>44621.229999999996</v>
      </c>
      <c r="G76" s="343">
        <v>63476.909999999967</v>
      </c>
      <c r="H76" s="54">
        <v>10542.94</v>
      </c>
      <c r="I76" s="55">
        <v>3270.3800000000006</v>
      </c>
      <c r="J76" s="56">
        <f t="shared" si="81"/>
        <v>7272.5599999999995</v>
      </c>
      <c r="K76" s="57">
        <f t="shared" si="82"/>
        <v>0.3101962071300795</v>
      </c>
      <c r="L76" s="58">
        <v>6811.9</v>
      </c>
      <c r="M76" s="58">
        <v>1246.6199999999999</v>
      </c>
      <c r="N76" s="56">
        <f t="shared" si="83"/>
        <v>5565.28</v>
      </c>
      <c r="O76" s="59">
        <f t="shared" si="84"/>
        <v>0.18300620972122314</v>
      </c>
      <c r="P76" s="54">
        <v>12168.990000000002</v>
      </c>
      <c r="Q76" s="54">
        <v>10587.25</v>
      </c>
      <c r="R76" s="56">
        <f t="shared" si="85"/>
        <v>1581.7400000000016</v>
      </c>
      <c r="S76" s="57">
        <f t="shared" si="86"/>
        <v>0.87001879367145496</v>
      </c>
      <c r="T76" s="54">
        <v>2691.0600000000004</v>
      </c>
      <c r="U76" s="54">
        <v>2393.1999999999998</v>
      </c>
      <c r="V76" s="56">
        <f t="shared" si="87"/>
        <v>297.86000000000058</v>
      </c>
      <c r="W76" s="57">
        <f t="shared" si="88"/>
        <v>0.88931499111874113</v>
      </c>
      <c r="X76" s="58">
        <v>946.99</v>
      </c>
      <c r="Y76" s="58">
        <v>1266.28</v>
      </c>
      <c r="Z76" s="56">
        <f t="shared" si="89"/>
        <v>-319.28999999999996</v>
      </c>
      <c r="AA76" s="59">
        <f t="shared" si="90"/>
        <v>1.3371630112250392</v>
      </c>
      <c r="AB76" s="54">
        <v>15888.710000000003</v>
      </c>
      <c r="AC76" s="54">
        <v>14185.379999999997</v>
      </c>
      <c r="AD76" s="56">
        <f t="shared" si="91"/>
        <v>1703.3300000000054</v>
      </c>
      <c r="AE76" s="57">
        <f t="shared" si="92"/>
        <v>0.89279620560762929</v>
      </c>
      <c r="AF76" s="58">
        <v>1794.15</v>
      </c>
      <c r="AG76" s="58">
        <v>0</v>
      </c>
      <c r="AH76" s="56">
        <f t="shared" si="93"/>
        <v>1794.15</v>
      </c>
      <c r="AI76" s="60">
        <f t="shared" si="94"/>
        <v>0</v>
      </c>
      <c r="AJ76" s="54">
        <v>20563.899999999998</v>
      </c>
      <c r="AK76" s="54">
        <v>19260.13</v>
      </c>
      <c r="AL76" s="56">
        <f t="shared" si="95"/>
        <v>1303.7699999999968</v>
      </c>
      <c r="AM76" s="57">
        <f t="shared" si="96"/>
        <v>0.93659908869426534</v>
      </c>
      <c r="AN76" s="58">
        <v>0</v>
      </c>
      <c r="AO76" s="58">
        <v>0</v>
      </c>
      <c r="AP76" s="61">
        <f t="shared" si="97"/>
        <v>0</v>
      </c>
      <c r="AQ76" s="59"/>
      <c r="AR76" s="54">
        <v>0</v>
      </c>
      <c r="AS76" s="54">
        <v>0</v>
      </c>
      <c r="AT76" s="61">
        <f t="shared" si="99"/>
        <v>0</v>
      </c>
      <c r="AU76" s="62"/>
      <c r="AV76" s="58">
        <v>5726.1700000000019</v>
      </c>
      <c r="AW76" s="58">
        <v>5096.9799999999996</v>
      </c>
      <c r="AX76" s="61">
        <f t="shared" si="101"/>
        <v>629.19000000000233</v>
      </c>
      <c r="AY76" s="59">
        <f t="shared" si="102"/>
        <v>0.89012027236355151</v>
      </c>
      <c r="AZ76" s="63">
        <v>0</v>
      </c>
      <c r="BA76" s="56">
        <v>0</v>
      </c>
      <c r="BB76" s="56">
        <f t="shared" si="103"/>
        <v>0</v>
      </c>
      <c r="BC76" s="64"/>
      <c r="BD76" s="54">
        <v>88522.769999999975</v>
      </c>
      <c r="BE76" s="58">
        <v>270483.20000000001</v>
      </c>
      <c r="BF76" s="61">
        <f t="shared" si="104"/>
        <v>-181960.43000000005</v>
      </c>
      <c r="BG76" s="57">
        <f t="shared" si="105"/>
        <v>3.0555211952811701</v>
      </c>
      <c r="BH76" s="54">
        <v>6617.8999999999987</v>
      </c>
      <c r="BI76" s="54">
        <v>190543.53999999998</v>
      </c>
      <c r="BJ76" s="56">
        <f t="shared" si="106"/>
        <v>-183925.63999999998</v>
      </c>
      <c r="BK76" s="57">
        <f t="shared" si="107"/>
        <v>28.792145544659185</v>
      </c>
      <c r="BL76" s="58">
        <v>10568.06</v>
      </c>
      <c r="BM76" s="58">
        <v>7356</v>
      </c>
      <c r="BN76" s="56">
        <f t="shared" si="108"/>
        <v>3212.0599999999995</v>
      </c>
      <c r="BO76" s="59">
        <f t="shared" si="109"/>
        <v>0.69605963630032386</v>
      </c>
      <c r="BP76" s="54">
        <v>1837.97</v>
      </c>
      <c r="BQ76" s="54">
        <v>0</v>
      </c>
      <c r="BR76" s="56">
        <f t="shared" si="110"/>
        <v>1837.97</v>
      </c>
      <c r="BS76" s="57">
        <f t="shared" si="111"/>
        <v>0</v>
      </c>
      <c r="BT76" s="58">
        <v>2806.2700000000004</v>
      </c>
      <c r="BU76" s="58">
        <v>0</v>
      </c>
      <c r="BV76" s="56">
        <f t="shared" si="112"/>
        <v>2806.2700000000004</v>
      </c>
      <c r="BW76" s="59">
        <f t="shared" si="113"/>
        <v>0</v>
      </c>
      <c r="BX76" s="54">
        <v>2258.63</v>
      </c>
      <c r="BY76" s="54">
        <v>0</v>
      </c>
      <c r="BZ76" s="56">
        <f t="shared" si="114"/>
        <v>2258.63</v>
      </c>
      <c r="CA76" s="57">
        <f t="shared" si="115"/>
        <v>0</v>
      </c>
      <c r="CB76" s="58">
        <v>5372.74</v>
      </c>
      <c r="CC76" s="58">
        <v>3620.4300000000003</v>
      </c>
      <c r="CD76" s="56">
        <f t="shared" si="116"/>
        <v>1752.3099999999995</v>
      </c>
      <c r="CE76" s="59">
        <f t="shared" si="117"/>
        <v>0.67385170322777588</v>
      </c>
      <c r="CF76" s="54">
        <v>512.54</v>
      </c>
      <c r="CG76" s="54">
        <v>0</v>
      </c>
      <c r="CH76" s="56">
        <f t="shared" si="118"/>
        <v>512.54</v>
      </c>
      <c r="CI76" s="57">
        <f t="shared" si="119"/>
        <v>0</v>
      </c>
      <c r="CJ76" s="58">
        <v>0</v>
      </c>
      <c r="CK76" s="55">
        <v>0</v>
      </c>
      <c r="CL76" s="55">
        <v>0</v>
      </c>
      <c r="CM76" s="65"/>
      <c r="CN76" s="66">
        <v>48435.13</v>
      </c>
      <c r="CO76" s="67">
        <v>58897.83</v>
      </c>
      <c r="CP76" s="61">
        <f t="shared" si="120"/>
        <v>-10462.700000000004</v>
      </c>
      <c r="CQ76" s="68">
        <f t="shared" si="121"/>
        <v>1.2160146984224054</v>
      </c>
      <c r="CR76" s="58">
        <v>23124.799999999996</v>
      </c>
      <c r="CS76" s="58">
        <v>21557.18</v>
      </c>
      <c r="CT76" s="61">
        <f t="shared" si="122"/>
        <v>1567.6199999999953</v>
      </c>
      <c r="CU76" s="353">
        <f t="shared" si="123"/>
        <v>0.9322104407389471</v>
      </c>
      <c r="CV76" s="359">
        <v>11688.22</v>
      </c>
      <c r="CW76" s="61">
        <v>6342.86</v>
      </c>
      <c r="CX76" s="61">
        <f t="shared" si="75"/>
        <v>5345.36</v>
      </c>
      <c r="CY76" s="68">
        <f t="shared" si="80"/>
        <v>0.54267116806494065</v>
      </c>
      <c r="CZ76" s="291">
        <v>1348.69</v>
      </c>
      <c r="DA76" s="61">
        <v>384</v>
      </c>
      <c r="DB76" s="61">
        <f t="shared" si="137"/>
        <v>964.69</v>
      </c>
      <c r="DC76" s="69">
        <f t="shared" si="138"/>
        <v>0.28472072900369988</v>
      </c>
      <c r="DD76" s="55">
        <v>20741.02</v>
      </c>
      <c r="DE76" s="55">
        <v>18599.23</v>
      </c>
      <c r="DF76" s="61">
        <f t="shared" si="124"/>
        <v>2141.7900000000009</v>
      </c>
      <c r="DG76" s="70">
        <f t="shared" si="125"/>
        <v>0.89673651536906085</v>
      </c>
      <c r="DH76" s="55">
        <v>2396.3900000000003</v>
      </c>
      <c r="DI76" s="55">
        <v>2129.5500000000002</v>
      </c>
      <c r="DJ76" s="61">
        <f t="shared" si="126"/>
        <v>266.84000000000015</v>
      </c>
      <c r="DK76" s="70">
        <f t="shared" si="127"/>
        <v>0.88864917646960628</v>
      </c>
      <c r="DL76" s="55">
        <v>360.29999999999995</v>
      </c>
      <c r="DM76" s="55">
        <v>0</v>
      </c>
      <c r="DN76" s="61">
        <f t="shared" si="128"/>
        <v>360.29999999999995</v>
      </c>
      <c r="DO76" s="70">
        <f t="shared" si="129"/>
        <v>0</v>
      </c>
      <c r="DP76" s="71">
        <v>13481.01</v>
      </c>
      <c r="DQ76" s="71">
        <v>12108.52</v>
      </c>
      <c r="DR76" s="61">
        <f t="shared" si="130"/>
        <v>1372.4899999999998</v>
      </c>
      <c r="DS76" s="69">
        <f t="shared" si="131"/>
        <v>0.89819086255406677</v>
      </c>
      <c r="DT76" s="80">
        <v>-349.20999999999822</v>
      </c>
      <c r="DU76" s="55">
        <v>0</v>
      </c>
      <c r="DV76" s="55">
        <v>0</v>
      </c>
      <c r="DW76" s="61">
        <f t="shared" si="132"/>
        <v>0</v>
      </c>
      <c r="DX76" s="72"/>
      <c r="DY76" s="56" t="e">
        <v>#REF!</v>
      </c>
      <c r="DZ76" s="363">
        <v>5375.37</v>
      </c>
      <c r="EA76" s="363">
        <v>3793.19</v>
      </c>
      <c r="EB76" s="362">
        <f t="shared" si="139"/>
        <v>1582.1799999999998</v>
      </c>
      <c r="EC76" s="365">
        <f t="shared" si="140"/>
        <v>0.70566119169471131</v>
      </c>
      <c r="ED76" s="54">
        <v>11266.529999999999</v>
      </c>
      <c r="EE76" s="294">
        <v>28208.39</v>
      </c>
      <c r="EF76" s="291">
        <f t="shared" si="141"/>
        <v>333849.14999999997</v>
      </c>
      <c r="EG76" s="291">
        <f t="shared" si="142"/>
        <v>681330.14</v>
      </c>
      <c r="EH76" s="61">
        <f t="shared" si="143"/>
        <v>-347480.99000000005</v>
      </c>
      <c r="EI76" s="70">
        <f t="shared" si="134"/>
        <v>2.0408323340047447</v>
      </c>
      <c r="EJ76" s="80"/>
      <c r="EK76" s="298">
        <v>2190</v>
      </c>
      <c r="EL76" s="300">
        <f t="shared" si="77"/>
        <v>-300669.76000000007</v>
      </c>
      <c r="EM76" s="65">
        <f t="shared" si="78"/>
        <v>-290029.38000000006</v>
      </c>
      <c r="EN76" s="374" t="s">
        <v>666</v>
      </c>
      <c r="EO76" s="373">
        <v>19701.22</v>
      </c>
      <c r="EP76" s="74">
        <v>41738.04</v>
      </c>
      <c r="EQ76" s="75">
        <f t="shared" si="135"/>
        <v>22036.82</v>
      </c>
      <c r="ER76" s="76">
        <f t="shared" si="136"/>
        <v>1.1185510338953628</v>
      </c>
      <c r="ET76" s="74">
        <v>34495.21</v>
      </c>
      <c r="EU76" s="74">
        <v>76509.460000000006</v>
      </c>
      <c r="EV76" s="75">
        <f t="shared" si="144"/>
        <v>42014.250000000007</v>
      </c>
      <c r="EW76" s="377">
        <f t="shared" si="145"/>
        <v>1.2179734519662297</v>
      </c>
      <c r="EX76" s="379">
        <f t="shared" si="146"/>
        <v>322582.62</v>
      </c>
      <c r="EY76" s="379">
        <f t="shared" si="147"/>
        <v>653121.75</v>
      </c>
      <c r="FB76" s="381"/>
      <c r="FC76" s="381"/>
    </row>
    <row r="77" spans="1:159" s="2" customFormat="1" ht="15.75" customHeight="1" x14ac:dyDescent="0.25">
      <c r="A77" s="1" t="s">
        <v>709</v>
      </c>
      <c r="B77" s="77">
        <v>5</v>
      </c>
      <c r="C77" s="78">
        <v>4</v>
      </c>
      <c r="D77" s="52" t="s">
        <v>272</v>
      </c>
      <c r="E77" s="219">
        <v>2825.0099999999998</v>
      </c>
      <c r="F77" s="53">
        <v>156779.43</v>
      </c>
      <c r="G77" s="343">
        <v>103605.144</v>
      </c>
      <c r="H77" s="54">
        <v>7064.2900000000009</v>
      </c>
      <c r="I77" s="55">
        <v>2161.96</v>
      </c>
      <c r="J77" s="56">
        <f t="shared" si="81"/>
        <v>4902.3300000000008</v>
      </c>
      <c r="K77" s="57">
        <f t="shared" si="82"/>
        <v>0.30604066367603816</v>
      </c>
      <c r="L77" s="58">
        <v>4581.54</v>
      </c>
      <c r="M77" s="58">
        <v>1027.97</v>
      </c>
      <c r="N77" s="56">
        <f t="shared" si="83"/>
        <v>3553.5699999999997</v>
      </c>
      <c r="O77" s="59">
        <f t="shared" si="84"/>
        <v>0.22437215434111674</v>
      </c>
      <c r="P77" s="54">
        <v>7434.7800000000016</v>
      </c>
      <c r="Q77" s="54">
        <v>6461.4999999999991</v>
      </c>
      <c r="R77" s="56">
        <f t="shared" si="85"/>
        <v>973.28000000000247</v>
      </c>
      <c r="S77" s="57">
        <f t="shared" si="86"/>
        <v>0.86909094821904587</v>
      </c>
      <c r="T77" s="54">
        <v>1722.8200000000002</v>
      </c>
      <c r="U77" s="54">
        <v>1523.9100000000003</v>
      </c>
      <c r="V77" s="56">
        <f t="shared" si="87"/>
        <v>198.90999999999985</v>
      </c>
      <c r="W77" s="57">
        <f t="shared" si="88"/>
        <v>0.88454394539185766</v>
      </c>
      <c r="X77" s="58">
        <v>419.93000000000006</v>
      </c>
      <c r="Y77" s="58">
        <v>802.84999999999991</v>
      </c>
      <c r="Z77" s="56">
        <f t="shared" si="89"/>
        <v>-382.91999999999985</v>
      </c>
      <c r="AA77" s="59">
        <f t="shared" si="90"/>
        <v>1.911866263424856</v>
      </c>
      <c r="AB77" s="54">
        <v>8199.4600000000009</v>
      </c>
      <c r="AC77" s="54">
        <v>6435.29</v>
      </c>
      <c r="AD77" s="56">
        <f t="shared" si="91"/>
        <v>1764.170000000001</v>
      </c>
      <c r="AE77" s="57">
        <f t="shared" si="92"/>
        <v>0.78484314820732093</v>
      </c>
      <c r="AF77" s="58">
        <v>1124.7</v>
      </c>
      <c r="AG77" s="58">
        <v>0</v>
      </c>
      <c r="AH77" s="56">
        <f t="shared" si="93"/>
        <v>1124.7</v>
      </c>
      <c r="AI77" s="60">
        <f t="shared" si="94"/>
        <v>0</v>
      </c>
      <c r="AJ77" s="54">
        <v>12891.489999999996</v>
      </c>
      <c r="AK77" s="54">
        <v>12292.960000000001</v>
      </c>
      <c r="AL77" s="56">
        <f t="shared" si="95"/>
        <v>598.5299999999952</v>
      </c>
      <c r="AM77" s="57">
        <f t="shared" si="96"/>
        <v>0.9535716972979853</v>
      </c>
      <c r="AN77" s="58">
        <v>0</v>
      </c>
      <c r="AO77" s="58">
        <v>0</v>
      </c>
      <c r="AP77" s="61">
        <f t="shared" si="97"/>
        <v>0</v>
      </c>
      <c r="AQ77" s="59"/>
      <c r="AR77" s="54">
        <v>0</v>
      </c>
      <c r="AS77" s="54">
        <v>0</v>
      </c>
      <c r="AT77" s="61">
        <f t="shared" si="99"/>
        <v>0</v>
      </c>
      <c r="AU77" s="62"/>
      <c r="AV77" s="58">
        <v>3820.21</v>
      </c>
      <c r="AW77" s="58">
        <v>3465.94</v>
      </c>
      <c r="AX77" s="61">
        <f t="shared" si="101"/>
        <v>354.27</v>
      </c>
      <c r="AY77" s="59">
        <f t="shared" si="102"/>
        <v>0.90726426034170893</v>
      </c>
      <c r="AZ77" s="63">
        <v>0</v>
      </c>
      <c r="BA77" s="56">
        <v>0</v>
      </c>
      <c r="BB77" s="56">
        <f t="shared" si="103"/>
        <v>0</v>
      </c>
      <c r="BC77" s="64"/>
      <c r="BD77" s="54">
        <v>38168.050000000003</v>
      </c>
      <c r="BE77" s="58">
        <v>335.54</v>
      </c>
      <c r="BF77" s="61">
        <f t="shared" si="104"/>
        <v>37832.51</v>
      </c>
      <c r="BG77" s="57">
        <f t="shared" si="105"/>
        <v>8.7911224178337643E-3</v>
      </c>
      <c r="BH77" s="54">
        <v>4427.3899999999994</v>
      </c>
      <c r="BI77" s="54">
        <v>0</v>
      </c>
      <c r="BJ77" s="56">
        <f t="shared" si="106"/>
        <v>4427.3899999999994</v>
      </c>
      <c r="BK77" s="57">
        <f t="shared" si="107"/>
        <v>0</v>
      </c>
      <c r="BL77" s="58">
        <v>7106.74</v>
      </c>
      <c r="BM77" s="58">
        <v>7279.99</v>
      </c>
      <c r="BN77" s="56">
        <f t="shared" si="108"/>
        <v>-173.25</v>
      </c>
      <c r="BO77" s="59">
        <f t="shared" si="109"/>
        <v>1.0243782662655452</v>
      </c>
      <c r="BP77" s="54">
        <v>1125.9100000000001</v>
      </c>
      <c r="BQ77" s="54">
        <v>0</v>
      </c>
      <c r="BR77" s="56">
        <f t="shared" si="110"/>
        <v>1125.9100000000001</v>
      </c>
      <c r="BS77" s="57">
        <f t="shared" si="111"/>
        <v>0</v>
      </c>
      <c r="BT77" s="58">
        <v>2100.96</v>
      </c>
      <c r="BU77" s="58">
        <v>687.68</v>
      </c>
      <c r="BV77" s="56">
        <f t="shared" si="112"/>
        <v>1413.2800000000002</v>
      </c>
      <c r="BW77" s="59">
        <f t="shared" si="113"/>
        <v>0.3273170360216282</v>
      </c>
      <c r="BX77" s="54">
        <v>1004.8299999999998</v>
      </c>
      <c r="BY77" s="54">
        <v>0</v>
      </c>
      <c r="BZ77" s="56">
        <f t="shared" si="114"/>
        <v>1004.8299999999998</v>
      </c>
      <c r="CA77" s="57">
        <f t="shared" si="115"/>
        <v>0</v>
      </c>
      <c r="CB77" s="58">
        <v>2586.2500000000005</v>
      </c>
      <c r="CC77" s="58">
        <v>786.1</v>
      </c>
      <c r="CD77" s="56">
        <f t="shared" si="116"/>
        <v>1800.1500000000005</v>
      </c>
      <c r="CE77" s="59">
        <f t="shared" si="117"/>
        <v>0.3039536007733204</v>
      </c>
      <c r="CF77" s="54">
        <v>339.72000000000008</v>
      </c>
      <c r="CG77" s="54">
        <v>0</v>
      </c>
      <c r="CH77" s="56">
        <f t="shared" si="118"/>
        <v>339.72000000000008</v>
      </c>
      <c r="CI77" s="57">
        <f t="shared" si="119"/>
        <v>0</v>
      </c>
      <c r="CJ77" s="58">
        <v>0</v>
      </c>
      <c r="CK77" s="55">
        <v>0</v>
      </c>
      <c r="CL77" s="55">
        <v>0</v>
      </c>
      <c r="CM77" s="65"/>
      <c r="CN77" s="66">
        <v>57642.75</v>
      </c>
      <c r="CO77" s="67">
        <v>64834.69000000001</v>
      </c>
      <c r="CP77" s="61">
        <f t="shared" si="120"/>
        <v>-7191.9400000000096</v>
      </c>
      <c r="CQ77" s="68">
        <f t="shared" si="121"/>
        <v>1.1247674685888513</v>
      </c>
      <c r="CR77" s="58">
        <v>16315.679999999998</v>
      </c>
      <c r="CS77" s="58">
        <v>14054.970000000001</v>
      </c>
      <c r="CT77" s="61">
        <f t="shared" si="122"/>
        <v>2260.7099999999973</v>
      </c>
      <c r="CU77" s="353">
        <f t="shared" si="123"/>
        <v>0.86143942514194949</v>
      </c>
      <c r="CV77" s="359">
        <v>8355.15</v>
      </c>
      <c r="CW77" s="61">
        <v>8227.93</v>
      </c>
      <c r="CX77" s="61">
        <f t="shared" si="75"/>
        <v>127.21999999999935</v>
      </c>
      <c r="CY77" s="68">
        <f t="shared" si="80"/>
        <v>0.98477346307367319</v>
      </c>
      <c r="CZ77" s="291">
        <v>868.32</v>
      </c>
      <c r="DA77" s="61">
        <v>783.43000000000006</v>
      </c>
      <c r="DB77" s="61">
        <f t="shared" si="137"/>
        <v>84.889999999999986</v>
      </c>
      <c r="DC77" s="69">
        <f t="shared" si="138"/>
        <v>0.90223650267182609</v>
      </c>
      <c r="DD77" s="55">
        <v>13272.389999999996</v>
      </c>
      <c r="DE77" s="55">
        <v>19652.29</v>
      </c>
      <c r="DF77" s="61">
        <f t="shared" si="124"/>
        <v>-6379.9000000000051</v>
      </c>
      <c r="DG77" s="70">
        <f t="shared" si="125"/>
        <v>1.4806896120442519</v>
      </c>
      <c r="DH77" s="55">
        <v>1282.8599999999997</v>
      </c>
      <c r="DI77" s="55">
        <v>1137.74</v>
      </c>
      <c r="DJ77" s="61">
        <f t="shared" si="126"/>
        <v>145.11999999999966</v>
      </c>
      <c r="DK77" s="70">
        <f t="shared" si="127"/>
        <v>0.88687775751056253</v>
      </c>
      <c r="DL77" s="55">
        <v>191.31</v>
      </c>
      <c r="DM77" s="55">
        <v>0</v>
      </c>
      <c r="DN77" s="61">
        <f t="shared" si="128"/>
        <v>191.31</v>
      </c>
      <c r="DO77" s="70">
        <f t="shared" si="129"/>
        <v>0</v>
      </c>
      <c r="DP77" s="71">
        <v>6364.2300000000005</v>
      </c>
      <c r="DQ77" s="71">
        <v>7267.9500000000007</v>
      </c>
      <c r="DR77" s="61">
        <f t="shared" si="130"/>
        <v>-903.72000000000025</v>
      </c>
      <c r="DS77" s="69">
        <f t="shared" si="131"/>
        <v>1.1419998962953886</v>
      </c>
      <c r="DT77" s="80">
        <v>684.27000000000089</v>
      </c>
      <c r="DU77" s="55">
        <v>0</v>
      </c>
      <c r="DV77" s="55">
        <v>0</v>
      </c>
      <c r="DW77" s="61">
        <f t="shared" si="132"/>
        <v>0</v>
      </c>
      <c r="DX77" s="72"/>
      <c r="DY77" s="56" t="e">
        <v>#REF!</v>
      </c>
      <c r="DZ77" s="363">
        <v>3497.46</v>
      </c>
      <c r="EA77" s="363">
        <v>2429.91</v>
      </c>
      <c r="EB77" s="362">
        <f t="shared" si="139"/>
        <v>1067.5500000000002</v>
      </c>
      <c r="EC77" s="365">
        <f t="shared" si="140"/>
        <v>0.69476420030536445</v>
      </c>
      <c r="ED77" s="54">
        <v>7408.5299999999988</v>
      </c>
      <c r="EE77" s="294">
        <v>5458.3099999999995</v>
      </c>
      <c r="EF77" s="291">
        <f t="shared" si="141"/>
        <v>219317.74999999997</v>
      </c>
      <c r="EG77" s="291">
        <f t="shared" si="142"/>
        <v>167108.91000000003</v>
      </c>
      <c r="EH77" s="61">
        <f t="shared" si="143"/>
        <v>52208.839999999938</v>
      </c>
      <c r="EI77" s="70">
        <f t="shared" si="134"/>
        <v>0.76194886186822564</v>
      </c>
      <c r="EJ77" s="80"/>
      <c r="EK77" s="298">
        <v>1590</v>
      </c>
      <c r="EL77" s="300">
        <f t="shared" si="77"/>
        <v>210578.2699999999</v>
      </c>
      <c r="EM77" s="65">
        <f t="shared" si="78"/>
        <v>151375.68399999998</v>
      </c>
      <c r="EN77" s="374" t="s">
        <v>666</v>
      </c>
      <c r="EO77" s="373">
        <v>12913.9</v>
      </c>
      <c r="EP77" s="74">
        <v>44864.24</v>
      </c>
      <c r="EQ77" s="75">
        <f t="shared" si="135"/>
        <v>31950.339999999997</v>
      </c>
      <c r="ER77" s="76">
        <f t="shared" si="136"/>
        <v>2.4741046469308263</v>
      </c>
      <c r="ET77" s="74">
        <v>22740.49</v>
      </c>
      <c r="EU77" s="74">
        <v>66857.179999999993</v>
      </c>
      <c r="EV77" s="75">
        <f t="shared" si="144"/>
        <v>44116.689999999988</v>
      </c>
      <c r="EW77" s="377">
        <f t="shared" si="145"/>
        <v>1.9400061300350162</v>
      </c>
      <c r="EX77" s="379">
        <f t="shared" si="146"/>
        <v>211909.21999999997</v>
      </c>
      <c r="EY77" s="379">
        <f t="shared" si="147"/>
        <v>161650.60000000003</v>
      </c>
      <c r="FB77" s="381"/>
      <c r="FC77" s="381"/>
    </row>
    <row r="78" spans="1:159" s="2" customFormat="1" ht="15.75" customHeight="1" x14ac:dyDescent="0.25">
      <c r="A78" s="1" t="s">
        <v>710</v>
      </c>
      <c r="B78" s="77">
        <v>5</v>
      </c>
      <c r="C78" s="78">
        <v>4</v>
      </c>
      <c r="D78" s="52" t="s">
        <v>273</v>
      </c>
      <c r="E78" s="219">
        <v>4447.7666666666664</v>
      </c>
      <c r="F78" s="53">
        <v>-60340.420000000013</v>
      </c>
      <c r="G78" s="343">
        <v>-7781.0299999999806</v>
      </c>
      <c r="H78" s="54">
        <v>7065.1399999999994</v>
      </c>
      <c r="I78" s="55">
        <v>2161.96</v>
      </c>
      <c r="J78" s="56">
        <f t="shared" si="81"/>
        <v>4903.1799999999994</v>
      </c>
      <c r="K78" s="57">
        <f t="shared" si="82"/>
        <v>0.3060038442267245</v>
      </c>
      <c r="L78" s="58">
        <v>4583.6000000000004</v>
      </c>
      <c r="M78" s="58">
        <v>1027.97</v>
      </c>
      <c r="N78" s="56">
        <f t="shared" si="83"/>
        <v>3555.63</v>
      </c>
      <c r="O78" s="59">
        <f t="shared" si="84"/>
        <v>0.22427131512348372</v>
      </c>
      <c r="P78" s="54">
        <v>7486.95</v>
      </c>
      <c r="Q78" s="54">
        <v>6502.9699999999993</v>
      </c>
      <c r="R78" s="56">
        <f t="shared" si="85"/>
        <v>983.98000000000047</v>
      </c>
      <c r="S78" s="57">
        <f t="shared" si="86"/>
        <v>0.86857398540126485</v>
      </c>
      <c r="T78" s="54">
        <v>1702.6299999999999</v>
      </c>
      <c r="U78" s="54">
        <v>1508.3200000000002</v>
      </c>
      <c r="V78" s="56">
        <f t="shared" si="87"/>
        <v>194.30999999999972</v>
      </c>
      <c r="W78" s="57">
        <f t="shared" si="88"/>
        <v>0.8858765556815047</v>
      </c>
      <c r="X78" s="58">
        <v>450.34999999999997</v>
      </c>
      <c r="Y78" s="58">
        <v>826.24</v>
      </c>
      <c r="Z78" s="56">
        <f t="shared" si="89"/>
        <v>-375.89000000000004</v>
      </c>
      <c r="AA78" s="59">
        <f t="shared" si="90"/>
        <v>1.8346619296103033</v>
      </c>
      <c r="AB78" s="54">
        <v>8202.25</v>
      </c>
      <c r="AC78" s="54">
        <v>6459.170000000001</v>
      </c>
      <c r="AD78" s="56">
        <f t="shared" si="91"/>
        <v>1743.079999999999</v>
      </c>
      <c r="AE78" s="57">
        <f t="shared" si="92"/>
        <v>0.78748757962754135</v>
      </c>
      <c r="AF78" s="58">
        <v>1128.98</v>
      </c>
      <c r="AG78" s="58">
        <v>0</v>
      </c>
      <c r="AH78" s="56">
        <f t="shared" si="93"/>
        <v>1128.98</v>
      </c>
      <c r="AI78" s="60">
        <f t="shared" si="94"/>
        <v>0</v>
      </c>
      <c r="AJ78" s="54">
        <v>12939.640000000001</v>
      </c>
      <c r="AK78" s="54">
        <v>15777.14</v>
      </c>
      <c r="AL78" s="56">
        <f t="shared" si="95"/>
        <v>-2837.4999999999982</v>
      </c>
      <c r="AM78" s="57">
        <f t="shared" si="96"/>
        <v>1.2192873990311939</v>
      </c>
      <c r="AN78" s="58">
        <v>0</v>
      </c>
      <c r="AO78" s="58">
        <v>0</v>
      </c>
      <c r="AP78" s="61">
        <f t="shared" si="97"/>
        <v>0</v>
      </c>
      <c r="AQ78" s="59"/>
      <c r="AR78" s="54">
        <v>0</v>
      </c>
      <c r="AS78" s="54">
        <v>0</v>
      </c>
      <c r="AT78" s="61">
        <f t="shared" si="99"/>
        <v>0</v>
      </c>
      <c r="AU78" s="62"/>
      <c r="AV78" s="58">
        <v>3820.53</v>
      </c>
      <c r="AW78" s="58">
        <v>4975.4399999999996</v>
      </c>
      <c r="AX78" s="61">
        <f t="shared" si="101"/>
        <v>-1154.9099999999994</v>
      </c>
      <c r="AY78" s="59">
        <f t="shared" si="102"/>
        <v>1.3022905199016888</v>
      </c>
      <c r="AZ78" s="63">
        <v>0</v>
      </c>
      <c r="BA78" s="56">
        <v>0</v>
      </c>
      <c r="BB78" s="56">
        <f t="shared" si="103"/>
        <v>0</v>
      </c>
      <c r="BC78" s="64"/>
      <c r="BD78" s="54">
        <v>49269.069999999992</v>
      </c>
      <c r="BE78" s="58">
        <v>9761.34</v>
      </c>
      <c r="BF78" s="61">
        <f t="shared" si="104"/>
        <v>39507.729999999996</v>
      </c>
      <c r="BG78" s="57">
        <f t="shared" si="105"/>
        <v>0.19812308208780888</v>
      </c>
      <c r="BH78" s="54">
        <v>4427.67</v>
      </c>
      <c r="BI78" s="54">
        <v>0</v>
      </c>
      <c r="BJ78" s="56">
        <f t="shared" si="106"/>
        <v>4427.67</v>
      </c>
      <c r="BK78" s="57">
        <f t="shared" si="107"/>
        <v>0</v>
      </c>
      <c r="BL78" s="58">
        <v>7110.15</v>
      </c>
      <c r="BM78" s="58">
        <v>7008.82</v>
      </c>
      <c r="BN78" s="56">
        <f t="shared" si="108"/>
        <v>101.32999999999993</v>
      </c>
      <c r="BO78" s="59">
        <f t="shared" si="109"/>
        <v>0.98574854257645761</v>
      </c>
      <c r="BP78" s="54">
        <v>1119.7800000000002</v>
      </c>
      <c r="BQ78" s="54">
        <v>0</v>
      </c>
      <c r="BR78" s="56">
        <f t="shared" si="110"/>
        <v>1119.7800000000002</v>
      </c>
      <c r="BS78" s="57">
        <f t="shared" si="111"/>
        <v>0</v>
      </c>
      <c r="BT78" s="58">
        <v>1945.9399999999998</v>
      </c>
      <c r="BU78" s="58">
        <v>0</v>
      </c>
      <c r="BV78" s="56">
        <f t="shared" si="112"/>
        <v>1945.9399999999998</v>
      </c>
      <c r="BW78" s="59">
        <f t="shared" si="113"/>
        <v>0</v>
      </c>
      <c r="BX78" s="54">
        <v>1080.01</v>
      </c>
      <c r="BY78" s="54">
        <v>0</v>
      </c>
      <c r="BZ78" s="56">
        <f t="shared" si="114"/>
        <v>1080.01</v>
      </c>
      <c r="CA78" s="57">
        <f t="shared" si="115"/>
        <v>0</v>
      </c>
      <c r="CB78" s="58">
        <v>2587.7799999999997</v>
      </c>
      <c r="CC78" s="58">
        <v>350.75</v>
      </c>
      <c r="CD78" s="56">
        <f t="shared" si="116"/>
        <v>2237.0299999999997</v>
      </c>
      <c r="CE78" s="59">
        <f t="shared" si="117"/>
        <v>0.13554088832899244</v>
      </c>
      <c r="CF78" s="54">
        <v>338.68000000000006</v>
      </c>
      <c r="CG78" s="54">
        <v>0</v>
      </c>
      <c r="CH78" s="56">
        <f t="shared" si="118"/>
        <v>338.68000000000006</v>
      </c>
      <c r="CI78" s="57">
        <f t="shared" si="119"/>
        <v>0</v>
      </c>
      <c r="CJ78" s="58">
        <v>0</v>
      </c>
      <c r="CK78" s="55">
        <v>0</v>
      </c>
      <c r="CL78" s="55">
        <v>0</v>
      </c>
      <c r="CM78" s="65"/>
      <c r="CN78" s="66">
        <v>43787.599999999991</v>
      </c>
      <c r="CO78" s="67">
        <v>51125.380000000005</v>
      </c>
      <c r="CP78" s="61">
        <f t="shared" si="120"/>
        <v>-7337.7800000000134</v>
      </c>
      <c r="CQ78" s="68">
        <f t="shared" si="121"/>
        <v>1.1675766655400162</v>
      </c>
      <c r="CR78" s="58">
        <v>14824.56</v>
      </c>
      <c r="CS78" s="58">
        <v>14954.1</v>
      </c>
      <c r="CT78" s="61">
        <f t="shared" si="122"/>
        <v>-129.54000000000087</v>
      </c>
      <c r="CU78" s="353">
        <f t="shared" si="123"/>
        <v>1.0087382020107174</v>
      </c>
      <c r="CV78" s="359">
        <v>7501.61</v>
      </c>
      <c r="CW78" s="61">
        <v>7389.19</v>
      </c>
      <c r="CX78" s="61">
        <f t="shared" si="75"/>
        <v>112.42000000000007</v>
      </c>
      <c r="CY78" s="68">
        <f t="shared" si="80"/>
        <v>0.98501388368630205</v>
      </c>
      <c r="CZ78" s="291">
        <v>845.30000000000007</v>
      </c>
      <c r="DA78" s="61">
        <v>209.75000000000003</v>
      </c>
      <c r="DB78" s="61">
        <f t="shared" si="137"/>
        <v>635.55000000000007</v>
      </c>
      <c r="DC78" s="69">
        <f t="shared" si="138"/>
        <v>0.24813675618123746</v>
      </c>
      <c r="DD78" s="55">
        <v>11439.18</v>
      </c>
      <c r="DE78" s="55">
        <v>15154.29</v>
      </c>
      <c r="DF78" s="61">
        <f t="shared" si="124"/>
        <v>-3715.1100000000006</v>
      </c>
      <c r="DG78" s="70">
        <f t="shared" si="125"/>
        <v>1.3247706566379758</v>
      </c>
      <c r="DH78" s="55">
        <v>1471.9699999999993</v>
      </c>
      <c r="DI78" s="55">
        <v>1305.1500000000001</v>
      </c>
      <c r="DJ78" s="61">
        <f t="shared" si="126"/>
        <v>166.81999999999925</v>
      </c>
      <c r="DK78" s="70">
        <f t="shared" si="127"/>
        <v>0.88666888591479487</v>
      </c>
      <c r="DL78" s="55">
        <v>222.12999999999997</v>
      </c>
      <c r="DM78" s="55">
        <v>0</v>
      </c>
      <c r="DN78" s="61">
        <f t="shared" si="128"/>
        <v>222.12999999999997</v>
      </c>
      <c r="DO78" s="70">
        <f t="shared" si="129"/>
        <v>0</v>
      </c>
      <c r="DP78" s="71">
        <v>5982.1500000000015</v>
      </c>
      <c r="DQ78" s="71">
        <v>2245.7700000000004</v>
      </c>
      <c r="DR78" s="61">
        <f t="shared" si="130"/>
        <v>3736.380000000001</v>
      </c>
      <c r="DS78" s="69">
        <f t="shared" si="131"/>
        <v>0.37541185025450713</v>
      </c>
      <c r="DT78" s="80">
        <v>-94.229999999999563</v>
      </c>
      <c r="DU78" s="55">
        <v>0</v>
      </c>
      <c r="DV78" s="55">
        <v>0</v>
      </c>
      <c r="DW78" s="61">
        <f t="shared" si="132"/>
        <v>0</v>
      </c>
      <c r="DX78" s="72"/>
      <c r="DY78" s="56" t="e">
        <v>#REF!</v>
      </c>
      <c r="DZ78" s="363">
        <v>3641.1899999999996</v>
      </c>
      <c r="EA78" s="363">
        <v>2478.44</v>
      </c>
      <c r="EB78" s="362">
        <f t="shared" si="139"/>
        <v>1162.7499999999995</v>
      </c>
      <c r="EC78" s="365">
        <f t="shared" si="140"/>
        <v>0.68066758394920346</v>
      </c>
      <c r="ED78" s="54">
        <v>7155.06</v>
      </c>
      <c r="EE78" s="294">
        <v>4988.2</v>
      </c>
      <c r="EF78" s="291">
        <f t="shared" si="141"/>
        <v>212129.89999999997</v>
      </c>
      <c r="EG78" s="291">
        <f t="shared" si="142"/>
        <v>156210.39000000004</v>
      </c>
      <c r="EH78" s="61">
        <f t="shared" si="143"/>
        <v>55919.509999999922</v>
      </c>
      <c r="EI78" s="70">
        <f t="shared" si="134"/>
        <v>0.73639024955935051</v>
      </c>
      <c r="EJ78" s="80"/>
      <c r="EK78" s="298">
        <v>2038</v>
      </c>
      <c r="EL78" s="300">
        <f t="shared" si="77"/>
        <v>-2382.9100000000908</v>
      </c>
      <c r="EM78" s="65">
        <f t="shared" si="78"/>
        <v>42977.140000000014</v>
      </c>
      <c r="EN78" s="374" t="s">
        <v>666</v>
      </c>
      <c r="EO78" s="373">
        <v>12513.64</v>
      </c>
      <c r="EP78" s="74">
        <v>23895.61</v>
      </c>
      <c r="EQ78" s="75">
        <f t="shared" si="135"/>
        <v>11381.970000000001</v>
      </c>
      <c r="ER78" s="76">
        <f t="shared" si="136"/>
        <v>0.90956508258188673</v>
      </c>
      <c r="ET78" s="74">
        <v>21870.080000000002</v>
      </c>
      <c r="EU78" s="74">
        <v>39214.199999999997</v>
      </c>
      <c r="EV78" s="75">
        <f t="shared" si="144"/>
        <v>17344.119999999995</v>
      </c>
      <c r="EW78" s="377">
        <f t="shared" si="145"/>
        <v>0.79305242596277625</v>
      </c>
      <c r="EX78" s="379">
        <f t="shared" si="146"/>
        <v>204974.83999999997</v>
      </c>
      <c r="EY78" s="379">
        <f t="shared" si="147"/>
        <v>151222.19000000003</v>
      </c>
      <c r="FB78" s="381"/>
      <c r="FC78" s="381"/>
    </row>
    <row r="79" spans="1:159" s="2" customFormat="1" ht="15.75" customHeight="1" x14ac:dyDescent="0.25">
      <c r="A79" s="1" t="s">
        <v>711</v>
      </c>
      <c r="B79" s="77">
        <v>5</v>
      </c>
      <c r="C79" s="78">
        <v>4</v>
      </c>
      <c r="D79" s="52" t="s">
        <v>274</v>
      </c>
      <c r="E79" s="219">
        <v>3030.1833333333343</v>
      </c>
      <c r="F79" s="53">
        <v>4410.7500000000064</v>
      </c>
      <c r="G79" s="343">
        <v>-23084.973999999995</v>
      </c>
      <c r="H79" s="54">
        <v>7579.23</v>
      </c>
      <c r="I79" s="55">
        <v>2167.86</v>
      </c>
      <c r="J79" s="56">
        <f t="shared" si="81"/>
        <v>5411.369999999999</v>
      </c>
      <c r="K79" s="57">
        <f t="shared" si="82"/>
        <v>0.2860264169315353</v>
      </c>
      <c r="L79" s="58">
        <v>4621.46</v>
      </c>
      <c r="M79" s="58">
        <v>1028.1499999999999</v>
      </c>
      <c r="N79" s="56">
        <f t="shared" si="83"/>
        <v>3593.3100000000004</v>
      </c>
      <c r="O79" s="59">
        <f t="shared" si="84"/>
        <v>0.22247298472776997</v>
      </c>
      <c r="P79" s="54">
        <v>7889.08</v>
      </c>
      <c r="Q79" s="54">
        <v>6855.1399999999994</v>
      </c>
      <c r="R79" s="56">
        <f t="shared" si="85"/>
        <v>1033.9400000000005</v>
      </c>
      <c r="S79" s="57">
        <f t="shared" si="86"/>
        <v>0.86894035806456515</v>
      </c>
      <c r="T79" s="54">
        <v>1794.8600000000001</v>
      </c>
      <c r="U79" s="54">
        <v>1590.4500000000003</v>
      </c>
      <c r="V79" s="56">
        <f t="shared" si="87"/>
        <v>204.40999999999985</v>
      </c>
      <c r="W79" s="57">
        <f t="shared" si="88"/>
        <v>0.88611368017561265</v>
      </c>
      <c r="X79" s="58">
        <v>452.90000000000003</v>
      </c>
      <c r="Y79" s="58">
        <v>826.24</v>
      </c>
      <c r="Z79" s="56">
        <f t="shared" si="89"/>
        <v>-373.34</v>
      </c>
      <c r="AA79" s="59">
        <f t="shared" si="90"/>
        <v>1.824332082137337</v>
      </c>
      <c r="AB79" s="54">
        <v>8201.0499999999993</v>
      </c>
      <c r="AC79" s="54">
        <v>6421.75</v>
      </c>
      <c r="AD79" s="56">
        <f t="shared" si="91"/>
        <v>1779.2999999999993</v>
      </c>
      <c r="AE79" s="57">
        <f t="shared" si="92"/>
        <v>0.78303997658836377</v>
      </c>
      <c r="AF79" s="58">
        <v>1190.2100000000003</v>
      </c>
      <c r="AG79" s="58">
        <v>0</v>
      </c>
      <c r="AH79" s="56">
        <f t="shared" si="93"/>
        <v>1190.2100000000003</v>
      </c>
      <c r="AI79" s="60">
        <f t="shared" si="94"/>
        <v>0</v>
      </c>
      <c r="AJ79" s="54">
        <v>13640.92</v>
      </c>
      <c r="AK79" s="54">
        <v>30954.51</v>
      </c>
      <c r="AL79" s="56">
        <f t="shared" si="95"/>
        <v>-17313.589999999997</v>
      </c>
      <c r="AM79" s="57">
        <f t="shared" si="96"/>
        <v>2.2692391715514786</v>
      </c>
      <c r="AN79" s="58">
        <v>0</v>
      </c>
      <c r="AO79" s="58">
        <v>0</v>
      </c>
      <c r="AP79" s="61">
        <f t="shared" si="97"/>
        <v>0</v>
      </c>
      <c r="AQ79" s="59"/>
      <c r="AR79" s="54">
        <v>0</v>
      </c>
      <c r="AS79" s="54">
        <v>0</v>
      </c>
      <c r="AT79" s="61">
        <f t="shared" si="99"/>
        <v>0</v>
      </c>
      <c r="AU79" s="62"/>
      <c r="AV79" s="58">
        <v>3820.36</v>
      </c>
      <c r="AW79" s="58">
        <v>4975.4399999999996</v>
      </c>
      <c r="AX79" s="61">
        <f t="shared" si="101"/>
        <v>-1155.0799999999995</v>
      </c>
      <c r="AY79" s="59">
        <f t="shared" si="102"/>
        <v>1.3023484697777172</v>
      </c>
      <c r="AZ79" s="63">
        <v>0</v>
      </c>
      <c r="BA79" s="56">
        <v>0</v>
      </c>
      <c r="BB79" s="56">
        <f t="shared" si="103"/>
        <v>0</v>
      </c>
      <c r="BC79" s="64"/>
      <c r="BD79" s="54">
        <v>55331.85</v>
      </c>
      <c r="BE79" s="58">
        <v>15346.74</v>
      </c>
      <c r="BF79" s="61">
        <f t="shared" si="104"/>
        <v>39985.11</v>
      </c>
      <c r="BG79" s="57">
        <f t="shared" si="105"/>
        <v>0.27735815809520198</v>
      </c>
      <c r="BH79" s="54">
        <v>4728.3500000000004</v>
      </c>
      <c r="BI79" s="54">
        <v>3064.33</v>
      </c>
      <c r="BJ79" s="56">
        <f t="shared" si="106"/>
        <v>1664.0200000000004</v>
      </c>
      <c r="BK79" s="57">
        <f t="shared" si="107"/>
        <v>0.64807596730360484</v>
      </c>
      <c r="BL79" s="58">
        <v>7166.3399999999992</v>
      </c>
      <c r="BM79" s="58">
        <v>6045.5</v>
      </c>
      <c r="BN79" s="56">
        <f t="shared" si="108"/>
        <v>1120.8399999999992</v>
      </c>
      <c r="BO79" s="59">
        <f t="shared" si="109"/>
        <v>0.84359659184465163</v>
      </c>
      <c r="BP79" s="54">
        <v>1196.2199999999998</v>
      </c>
      <c r="BQ79" s="54">
        <v>0</v>
      </c>
      <c r="BR79" s="56">
        <f t="shared" si="110"/>
        <v>1196.2199999999998</v>
      </c>
      <c r="BS79" s="57">
        <f t="shared" si="111"/>
        <v>0</v>
      </c>
      <c r="BT79" s="58">
        <v>2111.1</v>
      </c>
      <c r="BU79" s="58">
        <v>0</v>
      </c>
      <c r="BV79" s="56">
        <f t="shared" si="112"/>
        <v>2111.1</v>
      </c>
      <c r="BW79" s="59">
        <f t="shared" si="113"/>
        <v>0</v>
      </c>
      <c r="BX79" s="54">
        <v>1080.3100000000002</v>
      </c>
      <c r="BY79" s="54">
        <v>0</v>
      </c>
      <c r="BZ79" s="56">
        <f t="shared" si="114"/>
        <v>1080.3100000000002</v>
      </c>
      <c r="CA79" s="57">
        <f t="shared" si="115"/>
        <v>0</v>
      </c>
      <c r="CB79" s="58">
        <v>2587.1</v>
      </c>
      <c r="CC79" s="58">
        <v>1834.7899999999997</v>
      </c>
      <c r="CD79" s="56">
        <f t="shared" si="116"/>
        <v>752.31000000000017</v>
      </c>
      <c r="CE79" s="59">
        <f t="shared" si="117"/>
        <v>0.70920722043987472</v>
      </c>
      <c r="CF79" s="54">
        <v>339.94999999999993</v>
      </c>
      <c r="CG79" s="54">
        <v>0</v>
      </c>
      <c r="CH79" s="56">
        <f t="shared" si="118"/>
        <v>339.94999999999993</v>
      </c>
      <c r="CI79" s="57">
        <f t="shared" si="119"/>
        <v>0</v>
      </c>
      <c r="CJ79" s="58">
        <v>0</v>
      </c>
      <c r="CK79" s="55">
        <v>0</v>
      </c>
      <c r="CL79" s="55">
        <v>0</v>
      </c>
      <c r="CM79" s="65"/>
      <c r="CN79" s="66">
        <v>34322.46</v>
      </c>
      <c r="CO79" s="67">
        <v>42773.929999999993</v>
      </c>
      <c r="CP79" s="61">
        <f t="shared" si="120"/>
        <v>-8451.4699999999939</v>
      </c>
      <c r="CQ79" s="68">
        <f t="shared" si="121"/>
        <v>1.2462373035033034</v>
      </c>
      <c r="CR79" s="58">
        <v>14985.520000000002</v>
      </c>
      <c r="CS79" s="58">
        <v>13995.12</v>
      </c>
      <c r="CT79" s="61">
        <f t="shared" si="122"/>
        <v>990.40000000000146</v>
      </c>
      <c r="CU79" s="353">
        <f t="shared" si="123"/>
        <v>0.9339095340034913</v>
      </c>
      <c r="CV79" s="359">
        <v>7562.5199999999995</v>
      </c>
      <c r="CW79" s="61">
        <v>7179.2</v>
      </c>
      <c r="CX79" s="61">
        <f t="shared" si="75"/>
        <v>383.31999999999971</v>
      </c>
      <c r="CY79" s="68">
        <f t="shared" si="80"/>
        <v>0.94931319189899666</v>
      </c>
      <c r="CZ79" s="291">
        <v>836.58</v>
      </c>
      <c r="DA79" s="61">
        <v>197.85999999999999</v>
      </c>
      <c r="DB79" s="61">
        <f t="shared" si="137"/>
        <v>638.72</v>
      </c>
      <c r="DC79" s="69">
        <f t="shared" si="138"/>
        <v>0.23651055487819453</v>
      </c>
      <c r="DD79" s="55">
        <v>11473.489999999998</v>
      </c>
      <c r="DE79" s="55">
        <v>12132.250000000002</v>
      </c>
      <c r="DF79" s="61">
        <f t="shared" si="124"/>
        <v>-658.76000000000386</v>
      </c>
      <c r="DG79" s="70">
        <f t="shared" si="125"/>
        <v>1.0574158342404973</v>
      </c>
      <c r="DH79" s="55">
        <v>1474.7899999999995</v>
      </c>
      <c r="DI79" s="55">
        <v>1308.06</v>
      </c>
      <c r="DJ79" s="61">
        <f t="shared" si="126"/>
        <v>166.72999999999956</v>
      </c>
      <c r="DK79" s="70">
        <f t="shared" si="127"/>
        <v>0.8869466161283982</v>
      </c>
      <c r="DL79" s="55">
        <v>221.98</v>
      </c>
      <c r="DM79" s="55">
        <v>2759.52</v>
      </c>
      <c r="DN79" s="61">
        <f t="shared" si="128"/>
        <v>-2537.54</v>
      </c>
      <c r="DO79" s="70">
        <f t="shared" si="129"/>
        <v>12.431390215334716</v>
      </c>
      <c r="DP79" s="71">
        <v>3597.4</v>
      </c>
      <c r="DQ79" s="71">
        <v>989.82</v>
      </c>
      <c r="DR79" s="61">
        <f t="shared" si="130"/>
        <v>2607.58</v>
      </c>
      <c r="DS79" s="69">
        <f t="shared" si="131"/>
        <v>0.27514871851893036</v>
      </c>
      <c r="DT79" s="80">
        <v>-486.51</v>
      </c>
      <c r="DU79" s="55">
        <v>0</v>
      </c>
      <c r="DV79" s="55">
        <v>0</v>
      </c>
      <c r="DW79" s="61">
        <f t="shared" si="132"/>
        <v>0</v>
      </c>
      <c r="DX79" s="72"/>
      <c r="DY79" s="56" t="e">
        <v>#REF!</v>
      </c>
      <c r="DZ79" s="363">
        <v>3610.8999999999996</v>
      </c>
      <c r="EA79" s="363">
        <v>2560.13</v>
      </c>
      <c r="EB79" s="362">
        <f t="shared" si="139"/>
        <v>1050.7699999999995</v>
      </c>
      <c r="EC79" s="365">
        <f t="shared" si="140"/>
        <v>0.70900052618460785</v>
      </c>
      <c r="ED79" s="54">
        <v>7073.9999999999991</v>
      </c>
      <c r="EE79" s="294">
        <v>5056.05</v>
      </c>
      <c r="EF79" s="291">
        <f t="shared" si="141"/>
        <v>208890.92999999996</v>
      </c>
      <c r="EG79" s="291">
        <f t="shared" si="142"/>
        <v>170062.84</v>
      </c>
      <c r="EH79" s="61">
        <f t="shared" si="143"/>
        <v>38828.089999999967</v>
      </c>
      <c r="EI79" s="70">
        <f t="shared" si="134"/>
        <v>0.81412266200356342</v>
      </c>
      <c r="EJ79" s="80"/>
      <c r="EK79" s="298">
        <v>1558</v>
      </c>
      <c r="EL79" s="300">
        <f t="shared" si="77"/>
        <v>44796.839999999967</v>
      </c>
      <c r="EM79" s="65">
        <f t="shared" si="78"/>
        <v>25164.886000000002</v>
      </c>
      <c r="EN79" s="374" t="s">
        <v>666</v>
      </c>
      <c r="EO79" s="373">
        <v>12204.38</v>
      </c>
      <c r="EP79" s="74">
        <v>27559.15</v>
      </c>
      <c r="EQ79" s="75">
        <f t="shared" si="135"/>
        <v>15354.770000000002</v>
      </c>
      <c r="ER79" s="76">
        <f t="shared" si="136"/>
        <v>1.2581360134640189</v>
      </c>
      <c r="ET79" s="74">
        <v>21845.93</v>
      </c>
      <c r="EU79" s="74">
        <v>48472.82</v>
      </c>
      <c r="EV79" s="75">
        <f t="shared" si="144"/>
        <v>26626.89</v>
      </c>
      <c r="EW79" s="377">
        <f t="shared" si="145"/>
        <v>1.2188490029950658</v>
      </c>
      <c r="EX79" s="379">
        <f t="shared" si="146"/>
        <v>201816.92999999996</v>
      </c>
      <c r="EY79" s="379">
        <f t="shared" si="147"/>
        <v>165006.79</v>
      </c>
      <c r="FB79" s="381"/>
      <c r="FC79" s="381"/>
    </row>
    <row r="80" spans="1:159" s="2" customFormat="1" ht="15.75" customHeight="1" x14ac:dyDescent="0.25">
      <c r="A80" s="1" t="s">
        <v>712</v>
      </c>
      <c r="B80" s="77">
        <v>5</v>
      </c>
      <c r="C80" s="78">
        <v>4</v>
      </c>
      <c r="D80" s="52" t="s">
        <v>275</v>
      </c>
      <c r="E80" s="219">
        <v>2896.6849999999999</v>
      </c>
      <c r="F80" s="53">
        <v>38747.33</v>
      </c>
      <c r="G80" s="343">
        <v>-127.73399999996801</v>
      </c>
      <c r="H80" s="54">
        <v>7150.87</v>
      </c>
      <c r="I80" s="55">
        <v>2161.96</v>
      </c>
      <c r="J80" s="56">
        <f t="shared" si="81"/>
        <v>4988.91</v>
      </c>
      <c r="K80" s="57">
        <f t="shared" si="82"/>
        <v>0.30233524032740072</v>
      </c>
      <c r="L80" s="58">
        <v>4584.6600000000008</v>
      </c>
      <c r="M80" s="58">
        <v>1266.46</v>
      </c>
      <c r="N80" s="56">
        <f t="shared" si="83"/>
        <v>3318.2000000000007</v>
      </c>
      <c r="O80" s="59">
        <f t="shared" si="84"/>
        <v>0.2762385869399257</v>
      </c>
      <c r="P80" s="54">
        <v>7442.86</v>
      </c>
      <c r="Q80" s="54">
        <v>6469.7800000000007</v>
      </c>
      <c r="R80" s="56">
        <f t="shared" si="85"/>
        <v>973.07999999999902</v>
      </c>
      <c r="S80" s="57">
        <f t="shared" si="86"/>
        <v>0.86925993502497712</v>
      </c>
      <c r="T80" s="54">
        <v>1723.2699999999998</v>
      </c>
      <c r="U80" s="54">
        <v>1525.5300000000002</v>
      </c>
      <c r="V80" s="56">
        <f t="shared" si="87"/>
        <v>197.73999999999955</v>
      </c>
      <c r="W80" s="57">
        <f t="shared" si="88"/>
        <v>0.88525303637851316</v>
      </c>
      <c r="X80" s="58">
        <v>420.91000000000008</v>
      </c>
      <c r="Y80" s="58">
        <v>826.19</v>
      </c>
      <c r="Z80" s="56">
        <f t="shared" si="89"/>
        <v>-405.28</v>
      </c>
      <c r="AA80" s="59">
        <f t="shared" si="90"/>
        <v>1.9628661709153974</v>
      </c>
      <c r="AB80" s="54">
        <v>8199.8799999999992</v>
      </c>
      <c r="AC80" s="54">
        <v>6278.630000000001</v>
      </c>
      <c r="AD80" s="56">
        <f t="shared" si="91"/>
        <v>1921.2499999999982</v>
      </c>
      <c r="AE80" s="57">
        <f t="shared" si="92"/>
        <v>0.76569779069937627</v>
      </c>
      <c r="AF80" s="58">
        <v>1130.3599999999999</v>
      </c>
      <c r="AG80" s="58">
        <v>0</v>
      </c>
      <c r="AH80" s="56">
        <f t="shared" si="93"/>
        <v>1130.3599999999999</v>
      </c>
      <c r="AI80" s="60">
        <f t="shared" si="94"/>
        <v>0</v>
      </c>
      <c r="AJ80" s="54">
        <v>12955.819999999998</v>
      </c>
      <c r="AK80" s="54">
        <v>14130.249999999998</v>
      </c>
      <c r="AL80" s="56">
        <f t="shared" si="95"/>
        <v>-1174.4300000000003</v>
      </c>
      <c r="AM80" s="57">
        <f t="shared" si="96"/>
        <v>1.0906488358127853</v>
      </c>
      <c r="AN80" s="58">
        <v>0</v>
      </c>
      <c r="AO80" s="58">
        <v>0</v>
      </c>
      <c r="AP80" s="61">
        <f t="shared" si="97"/>
        <v>0</v>
      </c>
      <c r="AQ80" s="59"/>
      <c r="AR80" s="54">
        <v>0</v>
      </c>
      <c r="AS80" s="54">
        <v>0</v>
      </c>
      <c r="AT80" s="61">
        <f t="shared" si="99"/>
        <v>0</v>
      </c>
      <c r="AU80" s="62"/>
      <c r="AV80" s="58">
        <v>3820.72</v>
      </c>
      <c r="AW80" s="58">
        <v>4975.4399999999996</v>
      </c>
      <c r="AX80" s="61">
        <f t="shared" si="101"/>
        <v>-1154.7199999999998</v>
      </c>
      <c r="AY80" s="59">
        <f t="shared" si="102"/>
        <v>1.3022257584957808</v>
      </c>
      <c r="AZ80" s="63">
        <v>0</v>
      </c>
      <c r="BA80" s="56">
        <v>0</v>
      </c>
      <c r="BB80" s="56">
        <f t="shared" si="103"/>
        <v>0</v>
      </c>
      <c r="BC80" s="64"/>
      <c r="BD80" s="54">
        <v>45582.41</v>
      </c>
      <c r="BE80" s="58">
        <v>0</v>
      </c>
      <c r="BF80" s="61">
        <f t="shared" si="104"/>
        <v>45582.41</v>
      </c>
      <c r="BG80" s="57">
        <f t="shared" si="105"/>
        <v>0</v>
      </c>
      <c r="BH80" s="54">
        <v>4427.49</v>
      </c>
      <c r="BI80" s="54">
        <v>629.02</v>
      </c>
      <c r="BJ80" s="56">
        <f t="shared" si="106"/>
        <v>3798.47</v>
      </c>
      <c r="BK80" s="57">
        <f t="shared" si="107"/>
        <v>0.14207146712923124</v>
      </c>
      <c r="BL80" s="58">
        <v>7107.4699999999993</v>
      </c>
      <c r="BM80" s="58">
        <v>7224.52</v>
      </c>
      <c r="BN80" s="56">
        <f t="shared" si="108"/>
        <v>-117.05000000000109</v>
      </c>
      <c r="BO80" s="59">
        <f t="shared" si="109"/>
        <v>1.0164685886820488</v>
      </c>
      <c r="BP80" s="54">
        <v>1129.29</v>
      </c>
      <c r="BQ80" s="54">
        <v>0</v>
      </c>
      <c r="BR80" s="56">
        <f t="shared" si="110"/>
        <v>1129.29</v>
      </c>
      <c r="BS80" s="57">
        <f t="shared" si="111"/>
        <v>0</v>
      </c>
      <c r="BT80" s="58">
        <v>2102.1699999999996</v>
      </c>
      <c r="BU80" s="58">
        <v>702.14</v>
      </c>
      <c r="BV80" s="56">
        <f t="shared" si="112"/>
        <v>1400.0299999999997</v>
      </c>
      <c r="BW80" s="59">
        <f t="shared" si="113"/>
        <v>0.33400724013757216</v>
      </c>
      <c r="BX80" s="54">
        <v>1005.2499999999999</v>
      </c>
      <c r="BY80" s="54">
        <v>0</v>
      </c>
      <c r="BZ80" s="56">
        <f t="shared" si="114"/>
        <v>1005.2499999999999</v>
      </c>
      <c r="CA80" s="57">
        <f t="shared" si="115"/>
        <v>0</v>
      </c>
      <c r="CB80" s="58">
        <v>2588.77</v>
      </c>
      <c r="CC80" s="58">
        <v>0</v>
      </c>
      <c r="CD80" s="56">
        <f t="shared" si="116"/>
        <v>2588.77</v>
      </c>
      <c r="CE80" s="59">
        <f t="shared" si="117"/>
        <v>0</v>
      </c>
      <c r="CF80" s="54">
        <v>339.1</v>
      </c>
      <c r="CG80" s="54">
        <v>1600.39</v>
      </c>
      <c r="CH80" s="56">
        <f t="shared" si="118"/>
        <v>-1261.29</v>
      </c>
      <c r="CI80" s="57">
        <f t="shared" si="119"/>
        <v>4.7195222648186377</v>
      </c>
      <c r="CJ80" s="58">
        <v>0</v>
      </c>
      <c r="CK80" s="55">
        <v>0</v>
      </c>
      <c r="CL80" s="55">
        <v>0</v>
      </c>
      <c r="CM80" s="65"/>
      <c r="CN80" s="66">
        <v>40544.1</v>
      </c>
      <c r="CO80" s="67">
        <v>47721.95</v>
      </c>
      <c r="CP80" s="61">
        <f t="shared" si="120"/>
        <v>-7177.8499999999985</v>
      </c>
      <c r="CQ80" s="68">
        <f t="shared" si="121"/>
        <v>1.1770380893890851</v>
      </c>
      <c r="CR80" s="58">
        <v>14916.800000000001</v>
      </c>
      <c r="CS80" s="58">
        <v>14057.879999999997</v>
      </c>
      <c r="CT80" s="61">
        <f t="shared" si="122"/>
        <v>858.92000000000371</v>
      </c>
      <c r="CU80" s="353">
        <f t="shared" si="123"/>
        <v>0.94241928563767008</v>
      </c>
      <c r="CV80" s="359">
        <v>7563.57</v>
      </c>
      <c r="CW80" s="61">
        <v>7179.2</v>
      </c>
      <c r="CX80" s="61">
        <f t="shared" si="75"/>
        <v>384.36999999999989</v>
      </c>
      <c r="CY80" s="68">
        <f t="shared" si="80"/>
        <v>0.94918140507723203</v>
      </c>
      <c r="CZ80" s="291">
        <v>831.48</v>
      </c>
      <c r="DA80" s="61">
        <v>212.39999999999998</v>
      </c>
      <c r="DB80" s="61">
        <f t="shared" si="137"/>
        <v>619.08000000000004</v>
      </c>
      <c r="DC80" s="69">
        <f t="shared" si="138"/>
        <v>0.25544811661134359</v>
      </c>
      <c r="DD80" s="55">
        <v>11458.140000000003</v>
      </c>
      <c r="DE80" s="55">
        <v>14407.630000000001</v>
      </c>
      <c r="DF80" s="61">
        <f t="shared" si="124"/>
        <v>-2949.489999999998</v>
      </c>
      <c r="DG80" s="70">
        <f t="shared" si="125"/>
        <v>1.25741437964626</v>
      </c>
      <c r="DH80" s="55">
        <v>1477.31</v>
      </c>
      <c r="DI80" s="55">
        <v>1309.99</v>
      </c>
      <c r="DJ80" s="61">
        <f t="shared" si="126"/>
        <v>167.31999999999994</v>
      </c>
      <c r="DK80" s="70">
        <f t="shared" si="127"/>
        <v>0.88674008840392338</v>
      </c>
      <c r="DL80" s="55">
        <v>222.41</v>
      </c>
      <c r="DM80" s="55">
        <v>0</v>
      </c>
      <c r="DN80" s="61">
        <f t="shared" si="128"/>
        <v>222.41</v>
      </c>
      <c r="DO80" s="70">
        <f t="shared" si="129"/>
        <v>0</v>
      </c>
      <c r="DP80" s="71">
        <v>4529.34</v>
      </c>
      <c r="DQ80" s="71">
        <v>6015.0499999999993</v>
      </c>
      <c r="DR80" s="61">
        <f t="shared" si="130"/>
        <v>-1485.7099999999991</v>
      </c>
      <c r="DS80" s="69">
        <f t="shared" si="131"/>
        <v>1.3280190932895299</v>
      </c>
      <c r="DT80" s="80">
        <v>522.74999999999977</v>
      </c>
      <c r="DU80" s="55">
        <v>0</v>
      </c>
      <c r="DV80" s="55">
        <v>0</v>
      </c>
      <c r="DW80" s="61">
        <f t="shared" si="132"/>
        <v>0</v>
      </c>
      <c r="DX80" s="72"/>
      <c r="DY80" s="56" t="e">
        <v>#REF!</v>
      </c>
      <c r="DZ80" s="363">
        <v>3435.5199999999995</v>
      </c>
      <c r="EA80" s="363">
        <v>2457.5899999999997</v>
      </c>
      <c r="EB80" s="362">
        <f t="shared" si="139"/>
        <v>977.92999999999984</v>
      </c>
      <c r="EC80" s="365">
        <f t="shared" si="140"/>
        <v>0.71534731277943364</v>
      </c>
      <c r="ED80" s="54">
        <v>6883.75</v>
      </c>
      <c r="EE80" s="294">
        <v>4669.0499999999993</v>
      </c>
      <c r="EF80" s="291">
        <f t="shared" si="141"/>
        <v>203573.72000000003</v>
      </c>
      <c r="EG80" s="291">
        <f t="shared" si="142"/>
        <v>145821.05000000002</v>
      </c>
      <c r="EH80" s="61">
        <f t="shared" si="143"/>
        <v>57752.670000000013</v>
      </c>
      <c r="EI80" s="70">
        <f t="shared" si="134"/>
        <v>0.71630586698518839</v>
      </c>
      <c r="EJ80" s="80"/>
      <c r="EK80" s="298">
        <v>2677.96</v>
      </c>
      <c r="EL80" s="300">
        <f t="shared" si="77"/>
        <v>99177.960000000036</v>
      </c>
      <c r="EM80" s="65">
        <f t="shared" si="78"/>
        <v>53998.14600000003</v>
      </c>
      <c r="EN80" s="374" t="s">
        <v>666</v>
      </c>
      <c r="EO80" s="373">
        <v>11933.24</v>
      </c>
      <c r="EP80" s="74">
        <v>14171</v>
      </c>
      <c r="EQ80" s="75">
        <f t="shared" si="135"/>
        <v>2237.7600000000002</v>
      </c>
      <c r="ER80" s="76">
        <f t="shared" si="136"/>
        <v>0.18752325437182193</v>
      </c>
      <c r="ET80" s="74">
        <v>21194.26</v>
      </c>
      <c r="EU80" s="74">
        <v>47681.47</v>
      </c>
      <c r="EV80" s="75">
        <f t="shared" si="144"/>
        <v>26487.210000000003</v>
      </c>
      <c r="EW80" s="377">
        <f t="shared" si="145"/>
        <v>1.2497350697783269</v>
      </c>
      <c r="EX80" s="379">
        <f t="shared" si="146"/>
        <v>196689.97000000003</v>
      </c>
      <c r="EY80" s="379">
        <f t="shared" si="147"/>
        <v>141152.00000000003</v>
      </c>
      <c r="FB80" s="381"/>
      <c r="FC80" s="381"/>
    </row>
    <row r="81" spans="1:159" s="2" customFormat="1" ht="15.75" customHeight="1" x14ac:dyDescent="0.25">
      <c r="A81" s="1" t="s">
        <v>713</v>
      </c>
      <c r="B81" s="77">
        <v>9</v>
      </c>
      <c r="C81" s="78">
        <v>4</v>
      </c>
      <c r="D81" s="52" t="s">
        <v>276</v>
      </c>
      <c r="E81" s="219">
        <v>3041.6666666666665</v>
      </c>
      <c r="F81" s="53">
        <v>236103.24999999994</v>
      </c>
      <c r="G81" s="343">
        <v>61788.129999999946</v>
      </c>
      <c r="H81" s="54">
        <v>18808.100000000002</v>
      </c>
      <c r="I81" s="55">
        <v>3158.1800000000003</v>
      </c>
      <c r="J81" s="56">
        <f t="shared" si="81"/>
        <v>15649.920000000002</v>
      </c>
      <c r="K81" s="57">
        <f t="shared" si="82"/>
        <v>0.16791595110617233</v>
      </c>
      <c r="L81" s="58">
        <v>10154.74</v>
      </c>
      <c r="M81" s="58">
        <v>2465.02</v>
      </c>
      <c r="N81" s="56">
        <f t="shared" si="83"/>
        <v>7689.7199999999993</v>
      </c>
      <c r="O81" s="59">
        <f t="shared" si="84"/>
        <v>0.24274575222999309</v>
      </c>
      <c r="P81" s="54">
        <v>24067.230000000003</v>
      </c>
      <c r="Q81" s="54">
        <v>20913.150000000001</v>
      </c>
      <c r="R81" s="56">
        <f t="shared" si="85"/>
        <v>3154.0800000000017</v>
      </c>
      <c r="S81" s="57">
        <f t="shared" si="86"/>
        <v>0.86894711190278229</v>
      </c>
      <c r="T81" s="54">
        <v>5388.5499999999984</v>
      </c>
      <c r="U81" s="54">
        <v>4770.8499999999995</v>
      </c>
      <c r="V81" s="56">
        <f t="shared" si="87"/>
        <v>617.69999999999891</v>
      </c>
      <c r="W81" s="57">
        <f t="shared" si="88"/>
        <v>0.88536804891854037</v>
      </c>
      <c r="X81" s="58">
        <v>2730.1800000000007</v>
      </c>
      <c r="Y81" s="58">
        <v>3548.14</v>
      </c>
      <c r="Z81" s="56">
        <f t="shared" si="89"/>
        <v>-817.95999999999913</v>
      </c>
      <c r="AA81" s="59">
        <f t="shared" si="90"/>
        <v>1.2995992938194547</v>
      </c>
      <c r="AB81" s="54">
        <v>21763.31</v>
      </c>
      <c r="AC81" s="54">
        <v>20354.239999999994</v>
      </c>
      <c r="AD81" s="56">
        <f t="shared" si="91"/>
        <v>1409.070000000007</v>
      </c>
      <c r="AE81" s="57">
        <f t="shared" si="92"/>
        <v>0.93525479350337759</v>
      </c>
      <c r="AF81" s="58">
        <v>3954.1500000000005</v>
      </c>
      <c r="AG81" s="58">
        <v>0</v>
      </c>
      <c r="AH81" s="56">
        <f t="shared" si="93"/>
        <v>3954.1500000000005</v>
      </c>
      <c r="AI81" s="60">
        <f t="shared" si="94"/>
        <v>0</v>
      </c>
      <c r="AJ81" s="54">
        <v>45320.549999999996</v>
      </c>
      <c r="AK81" s="54">
        <v>23802.739999999998</v>
      </c>
      <c r="AL81" s="56">
        <f t="shared" si="95"/>
        <v>21517.809999999998</v>
      </c>
      <c r="AM81" s="57">
        <f t="shared" si="96"/>
        <v>0.52520854226173341</v>
      </c>
      <c r="AN81" s="58">
        <v>119966.43000000002</v>
      </c>
      <c r="AO81" s="58">
        <v>108255.07</v>
      </c>
      <c r="AP81" s="61">
        <f t="shared" si="97"/>
        <v>11711.360000000015</v>
      </c>
      <c r="AQ81" s="59">
        <f t="shared" si="98"/>
        <v>0.90237802358543129</v>
      </c>
      <c r="AR81" s="54">
        <v>2301.62</v>
      </c>
      <c r="AS81" s="54">
        <v>1969.64</v>
      </c>
      <c r="AT81" s="61">
        <f t="shared" si="99"/>
        <v>331.97999999999979</v>
      </c>
      <c r="AU81" s="62">
        <f t="shared" si="100"/>
        <v>0.85576246296087111</v>
      </c>
      <c r="AV81" s="58">
        <v>10574.59</v>
      </c>
      <c r="AW81" s="58">
        <v>9709.02</v>
      </c>
      <c r="AX81" s="61">
        <f t="shared" si="101"/>
        <v>865.56999999999971</v>
      </c>
      <c r="AY81" s="59">
        <f t="shared" si="102"/>
        <v>0.91814623545688301</v>
      </c>
      <c r="AZ81" s="63">
        <v>0</v>
      </c>
      <c r="BA81" s="56">
        <v>0</v>
      </c>
      <c r="BB81" s="56">
        <f t="shared" si="103"/>
        <v>0</v>
      </c>
      <c r="BC81" s="64"/>
      <c r="BD81" s="54">
        <v>268188.01</v>
      </c>
      <c r="BE81" s="58">
        <v>233611.53</v>
      </c>
      <c r="BF81" s="61">
        <f t="shared" si="104"/>
        <v>34576.48000000001</v>
      </c>
      <c r="BG81" s="57">
        <f t="shared" si="105"/>
        <v>0.87107372920959436</v>
      </c>
      <c r="BH81" s="54">
        <v>12418.77</v>
      </c>
      <c r="BI81" s="54">
        <v>286.73</v>
      </c>
      <c r="BJ81" s="56">
        <f t="shared" si="106"/>
        <v>12132.04</v>
      </c>
      <c r="BK81" s="57">
        <f t="shared" si="107"/>
        <v>2.308843790488108E-2</v>
      </c>
      <c r="BL81" s="58">
        <v>16059.930000000002</v>
      </c>
      <c r="BM81" s="58">
        <v>0</v>
      </c>
      <c r="BN81" s="56">
        <f t="shared" si="108"/>
        <v>16059.930000000002</v>
      </c>
      <c r="BO81" s="59">
        <f t="shared" si="109"/>
        <v>0</v>
      </c>
      <c r="BP81" s="54">
        <v>4901.6899999999996</v>
      </c>
      <c r="BQ81" s="54">
        <v>0</v>
      </c>
      <c r="BR81" s="56">
        <f t="shared" si="110"/>
        <v>4901.6899999999996</v>
      </c>
      <c r="BS81" s="57">
        <f t="shared" si="111"/>
        <v>0</v>
      </c>
      <c r="BT81" s="58">
        <v>5263.4099999999989</v>
      </c>
      <c r="BU81" s="58">
        <v>0</v>
      </c>
      <c r="BV81" s="56">
        <f t="shared" si="112"/>
        <v>5263.4099999999989</v>
      </c>
      <c r="BW81" s="59">
        <f t="shared" si="113"/>
        <v>0</v>
      </c>
      <c r="BX81" s="54">
        <v>6532.1200000000008</v>
      </c>
      <c r="BY81" s="54">
        <v>0</v>
      </c>
      <c r="BZ81" s="56">
        <f t="shared" si="114"/>
        <v>6532.1200000000008</v>
      </c>
      <c r="CA81" s="57">
        <f t="shared" si="115"/>
        <v>0</v>
      </c>
      <c r="CB81" s="58">
        <v>8950.51</v>
      </c>
      <c r="CC81" s="58">
        <v>1555.08</v>
      </c>
      <c r="CD81" s="56">
        <f t="shared" si="116"/>
        <v>7395.43</v>
      </c>
      <c r="CE81" s="59">
        <f t="shared" si="117"/>
        <v>0.17374205492201003</v>
      </c>
      <c r="CF81" s="54">
        <v>939.28999999999985</v>
      </c>
      <c r="CG81" s="54">
        <v>0</v>
      </c>
      <c r="CH81" s="56">
        <f t="shared" si="118"/>
        <v>939.28999999999985</v>
      </c>
      <c r="CI81" s="57">
        <f t="shared" si="119"/>
        <v>0</v>
      </c>
      <c r="CJ81" s="58">
        <v>0</v>
      </c>
      <c r="CK81" s="55">
        <v>0</v>
      </c>
      <c r="CL81" s="55">
        <v>0</v>
      </c>
      <c r="CM81" s="65"/>
      <c r="CN81" s="66">
        <v>63954.98</v>
      </c>
      <c r="CO81" s="67">
        <v>74364.37</v>
      </c>
      <c r="CP81" s="61">
        <f t="shared" si="120"/>
        <v>-10409.389999999992</v>
      </c>
      <c r="CQ81" s="68">
        <f t="shared" si="121"/>
        <v>1.1627612110894257</v>
      </c>
      <c r="CR81" s="58">
        <v>61570.750000000015</v>
      </c>
      <c r="CS81" s="58">
        <v>48901.11</v>
      </c>
      <c r="CT81" s="61">
        <f t="shared" si="122"/>
        <v>12669.640000000014</v>
      </c>
      <c r="CU81" s="353">
        <f t="shared" si="123"/>
        <v>0.79422631687936218</v>
      </c>
      <c r="CV81" s="359">
        <v>31535.87</v>
      </c>
      <c r="CW81" s="61">
        <v>32675.089999999997</v>
      </c>
      <c r="CX81" s="61">
        <f t="shared" si="75"/>
        <v>-1139.2199999999975</v>
      </c>
      <c r="CY81" s="68">
        <f t="shared" si="80"/>
        <v>1.0361245781391157</v>
      </c>
      <c r="CZ81" s="291">
        <v>2511.2199999999998</v>
      </c>
      <c r="DA81" s="61">
        <v>2344.2700000000004</v>
      </c>
      <c r="DB81" s="61">
        <f t="shared" si="137"/>
        <v>166.94999999999936</v>
      </c>
      <c r="DC81" s="69">
        <f t="shared" si="138"/>
        <v>0.93351836955742651</v>
      </c>
      <c r="DD81" s="55">
        <v>24460.860000000004</v>
      </c>
      <c r="DE81" s="55">
        <v>22553.85</v>
      </c>
      <c r="DF81" s="61">
        <f t="shared" si="124"/>
        <v>1907.0100000000057</v>
      </c>
      <c r="DG81" s="70">
        <f t="shared" si="125"/>
        <v>0.92203830936442932</v>
      </c>
      <c r="DH81" s="55">
        <v>3438.3600000000006</v>
      </c>
      <c r="DI81" s="55">
        <v>3051.1</v>
      </c>
      <c r="DJ81" s="61">
        <f t="shared" si="126"/>
        <v>387.26000000000067</v>
      </c>
      <c r="DK81" s="70">
        <f t="shared" si="127"/>
        <v>0.88737072325178268</v>
      </c>
      <c r="DL81" s="55">
        <v>514.54999999999995</v>
      </c>
      <c r="DM81" s="55">
        <v>0</v>
      </c>
      <c r="DN81" s="61">
        <f t="shared" si="128"/>
        <v>514.54999999999995</v>
      </c>
      <c r="DO81" s="70">
        <f t="shared" si="129"/>
        <v>0</v>
      </c>
      <c r="DP81" s="71">
        <v>43671.579999999994</v>
      </c>
      <c r="DQ81" s="71">
        <v>45532.89</v>
      </c>
      <c r="DR81" s="61">
        <f t="shared" si="130"/>
        <v>-1861.3100000000049</v>
      </c>
      <c r="DS81" s="69">
        <f t="shared" si="131"/>
        <v>1.0426206242137337</v>
      </c>
      <c r="DT81" s="80">
        <v>1271.2599999999984</v>
      </c>
      <c r="DU81" s="55">
        <v>49049.969999999994</v>
      </c>
      <c r="DV81" s="55">
        <v>55642.87999999999</v>
      </c>
      <c r="DW81" s="61">
        <f t="shared" si="132"/>
        <v>-6592.9099999999962</v>
      </c>
      <c r="DX81" s="72">
        <f t="shared" si="133"/>
        <v>1.1344121107515457</v>
      </c>
      <c r="DY81" s="56" t="e">
        <v>#REF!</v>
      </c>
      <c r="DZ81" s="363">
        <v>10508.869999999999</v>
      </c>
      <c r="EA81" s="363">
        <v>7562.66</v>
      </c>
      <c r="EB81" s="362">
        <f t="shared" si="139"/>
        <v>2946.2099999999991</v>
      </c>
      <c r="EC81" s="365">
        <f t="shared" si="140"/>
        <v>0.71964540431083457</v>
      </c>
      <c r="ED81" s="54">
        <v>30925.23</v>
      </c>
      <c r="EE81" s="294">
        <v>23603.570000000003</v>
      </c>
      <c r="EF81" s="291">
        <f t="shared" si="141"/>
        <v>910425.41999999993</v>
      </c>
      <c r="EG81" s="291">
        <f t="shared" si="142"/>
        <v>750631.17999999982</v>
      </c>
      <c r="EH81" s="61">
        <f t="shared" si="143"/>
        <v>159794.24000000011</v>
      </c>
      <c r="EI81" s="70">
        <f t="shared" si="134"/>
        <v>0.82448398683771362</v>
      </c>
      <c r="EJ81" s="80"/>
      <c r="EK81" s="298">
        <v>5890</v>
      </c>
      <c r="EL81" s="300">
        <f t="shared" si="77"/>
        <v>401787.49000000011</v>
      </c>
      <c r="EM81" s="65">
        <f t="shared" si="78"/>
        <v>149588.51999999999</v>
      </c>
      <c r="EN81" s="374" t="s">
        <v>666</v>
      </c>
      <c r="EO81" s="373">
        <v>53492.959999999999</v>
      </c>
      <c r="EP81" s="74">
        <v>106839.62</v>
      </c>
      <c r="EQ81" s="75">
        <f t="shared" si="135"/>
        <v>53346.659999999996</v>
      </c>
      <c r="ER81" s="76">
        <f t="shared" si="136"/>
        <v>0.99726506067340448</v>
      </c>
      <c r="ET81" s="74">
        <v>95216.94</v>
      </c>
      <c r="EU81" s="74">
        <v>230490.84</v>
      </c>
      <c r="EV81" s="75">
        <f t="shared" si="144"/>
        <v>135273.9</v>
      </c>
      <c r="EW81" s="377">
        <f t="shared" si="145"/>
        <v>1.420691528209161</v>
      </c>
      <c r="EX81" s="379">
        <f t="shared" si="146"/>
        <v>879500.19</v>
      </c>
      <c r="EY81" s="379">
        <f t="shared" si="147"/>
        <v>727027.60999999987</v>
      </c>
      <c r="FB81" s="381"/>
      <c r="FC81" s="381"/>
    </row>
    <row r="82" spans="1:159" s="2" customFormat="1" ht="15.75" customHeight="1" x14ac:dyDescent="0.25">
      <c r="A82" s="1" t="s">
        <v>714</v>
      </c>
      <c r="B82" s="77">
        <v>5</v>
      </c>
      <c r="C82" s="78">
        <v>4</v>
      </c>
      <c r="D82" s="52" t="s">
        <v>277</v>
      </c>
      <c r="E82" s="219">
        <v>2914.1083333333336</v>
      </c>
      <c r="F82" s="53">
        <v>174658.85</v>
      </c>
      <c r="G82" s="343">
        <v>142786.42000000004</v>
      </c>
      <c r="H82" s="54">
        <v>7058.7400000000007</v>
      </c>
      <c r="I82" s="55">
        <v>2216.83</v>
      </c>
      <c r="J82" s="56">
        <f t="shared" si="81"/>
        <v>4841.9100000000008</v>
      </c>
      <c r="K82" s="57">
        <f t="shared" si="82"/>
        <v>0.31405463297982356</v>
      </c>
      <c r="L82" s="58">
        <v>4581.3399999999992</v>
      </c>
      <c r="M82" s="58">
        <v>1246.93</v>
      </c>
      <c r="N82" s="56">
        <f t="shared" si="83"/>
        <v>3334.4099999999989</v>
      </c>
      <c r="O82" s="59">
        <f t="shared" si="84"/>
        <v>0.27217582628663234</v>
      </c>
      <c r="P82" s="54">
        <v>7147.869999999999</v>
      </c>
      <c r="Q82" s="54">
        <v>6217.54</v>
      </c>
      <c r="R82" s="56">
        <f t="shared" si="85"/>
        <v>930.32999999999902</v>
      </c>
      <c r="S82" s="57">
        <f t="shared" si="86"/>
        <v>0.86984514267886814</v>
      </c>
      <c r="T82" s="54">
        <v>1621.44</v>
      </c>
      <c r="U82" s="54">
        <v>1437.5</v>
      </c>
      <c r="V82" s="56">
        <f t="shared" si="87"/>
        <v>183.94000000000005</v>
      </c>
      <c r="W82" s="57">
        <f t="shared" si="88"/>
        <v>0.88655762778764557</v>
      </c>
      <c r="X82" s="58">
        <v>451.85000000000008</v>
      </c>
      <c r="Y82" s="58">
        <v>4564.16</v>
      </c>
      <c r="Z82" s="56">
        <f t="shared" si="89"/>
        <v>-4112.3099999999995</v>
      </c>
      <c r="AA82" s="59">
        <f t="shared" si="90"/>
        <v>10.101051233816531</v>
      </c>
      <c r="AB82" s="54">
        <v>8194.41</v>
      </c>
      <c r="AC82" s="54">
        <v>6089.26</v>
      </c>
      <c r="AD82" s="56">
        <f t="shared" si="91"/>
        <v>2105.1499999999996</v>
      </c>
      <c r="AE82" s="57">
        <f t="shared" si="92"/>
        <v>0.74309925912908925</v>
      </c>
      <c r="AF82" s="58">
        <v>1077.3799999999999</v>
      </c>
      <c r="AG82" s="58">
        <v>0</v>
      </c>
      <c r="AH82" s="56">
        <f t="shared" si="93"/>
        <v>1077.3799999999999</v>
      </c>
      <c r="AI82" s="60">
        <f t="shared" si="94"/>
        <v>0</v>
      </c>
      <c r="AJ82" s="54">
        <v>12348.040000000003</v>
      </c>
      <c r="AK82" s="54">
        <v>9195.49</v>
      </c>
      <c r="AL82" s="56">
        <f t="shared" si="95"/>
        <v>3152.5500000000029</v>
      </c>
      <c r="AM82" s="57">
        <f t="shared" si="96"/>
        <v>0.74469227504931934</v>
      </c>
      <c r="AN82" s="58">
        <v>0</v>
      </c>
      <c r="AO82" s="58">
        <v>0</v>
      </c>
      <c r="AP82" s="61">
        <f t="shared" si="97"/>
        <v>0</v>
      </c>
      <c r="AQ82" s="59"/>
      <c r="AR82" s="54">
        <v>0</v>
      </c>
      <c r="AS82" s="54">
        <v>0</v>
      </c>
      <c r="AT82" s="61">
        <f t="shared" si="99"/>
        <v>0</v>
      </c>
      <c r="AU82" s="62"/>
      <c r="AV82" s="58">
        <v>3755.1299999999992</v>
      </c>
      <c r="AW82" s="58">
        <v>3468.46</v>
      </c>
      <c r="AX82" s="61">
        <f t="shared" si="101"/>
        <v>286.66999999999916</v>
      </c>
      <c r="AY82" s="59">
        <f t="shared" si="102"/>
        <v>0.9236591010164763</v>
      </c>
      <c r="AZ82" s="63">
        <v>0</v>
      </c>
      <c r="BA82" s="56">
        <v>0</v>
      </c>
      <c r="BB82" s="56">
        <f t="shared" si="103"/>
        <v>0</v>
      </c>
      <c r="BC82" s="64"/>
      <c r="BD82" s="54">
        <v>51885.21</v>
      </c>
      <c r="BE82" s="58">
        <v>153660.57</v>
      </c>
      <c r="BF82" s="61">
        <f t="shared" si="104"/>
        <v>-101775.36000000002</v>
      </c>
      <c r="BG82" s="57">
        <f t="shared" si="105"/>
        <v>2.9615485800288757</v>
      </c>
      <c r="BH82" s="54">
        <v>4424.3899999999994</v>
      </c>
      <c r="BI82" s="54">
        <v>0</v>
      </c>
      <c r="BJ82" s="56">
        <f t="shared" si="106"/>
        <v>4424.3899999999994</v>
      </c>
      <c r="BK82" s="57">
        <f t="shared" si="107"/>
        <v>0</v>
      </c>
      <c r="BL82" s="58">
        <v>7102.85</v>
      </c>
      <c r="BM82" s="58">
        <v>13949.58</v>
      </c>
      <c r="BN82" s="56">
        <f t="shared" si="108"/>
        <v>-6846.73</v>
      </c>
      <c r="BO82" s="59">
        <f t="shared" si="109"/>
        <v>1.9639412348564307</v>
      </c>
      <c r="BP82" s="54">
        <v>1059.76</v>
      </c>
      <c r="BQ82" s="54">
        <v>0</v>
      </c>
      <c r="BR82" s="56">
        <f t="shared" si="110"/>
        <v>1059.76</v>
      </c>
      <c r="BS82" s="57">
        <f t="shared" si="111"/>
        <v>0</v>
      </c>
      <c r="BT82" s="58">
        <v>1902.21</v>
      </c>
      <c r="BU82" s="58">
        <v>0</v>
      </c>
      <c r="BV82" s="56">
        <f t="shared" si="112"/>
        <v>1902.21</v>
      </c>
      <c r="BW82" s="59">
        <f t="shared" si="113"/>
        <v>0</v>
      </c>
      <c r="BX82" s="54">
        <v>1080.1600000000001</v>
      </c>
      <c r="BY82" s="54">
        <v>0</v>
      </c>
      <c r="BZ82" s="56">
        <f t="shared" si="114"/>
        <v>1080.1600000000001</v>
      </c>
      <c r="CA82" s="57">
        <f t="shared" si="115"/>
        <v>0</v>
      </c>
      <c r="CB82" s="58">
        <v>2585.9700000000003</v>
      </c>
      <c r="CC82" s="58">
        <v>7223.88</v>
      </c>
      <c r="CD82" s="56">
        <f t="shared" si="116"/>
        <v>-4637.91</v>
      </c>
      <c r="CE82" s="59">
        <f t="shared" si="117"/>
        <v>2.793489483636701</v>
      </c>
      <c r="CF82" s="54">
        <v>340.85</v>
      </c>
      <c r="CG82" s="54">
        <v>0</v>
      </c>
      <c r="CH82" s="56">
        <f t="shared" si="118"/>
        <v>340.85</v>
      </c>
      <c r="CI82" s="57">
        <f t="shared" si="119"/>
        <v>0</v>
      </c>
      <c r="CJ82" s="58">
        <v>0</v>
      </c>
      <c r="CK82" s="55">
        <v>0</v>
      </c>
      <c r="CL82" s="55">
        <v>0</v>
      </c>
      <c r="CM82" s="65"/>
      <c r="CN82" s="66">
        <v>27399.09</v>
      </c>
      <c r="CO82" s="67">
        <v>33481.290000000008</v>
      </c>
      <c r="CP82" s="61">
        <f t="shared" si="120"/>
        <v>-6082.200000000008</v>
      </c>
      <c r="CQ82" s="68">
        <f t="shared" si="121"/>
        <v>1.2219854747000725</v>
      </c>
      <c r="CR82" s="58">
        <v>15945.199999999999</v>
      </c>
      <c r="CS82" s="58">
        <v>14715.1</v>
      </c>
      <c r="CT82" s="61">
        <f t="shared" si="122"/>
        <v>1230.0999999999985</v>
      </c>
      <c r="CU82" s="353">
        <f t="shared" si="123"/>
        <v>0.92285452675413304</v>
      </c>
      <c r="CV82" s="359">
        <v>8137.82</v>
      </c>
      <c r="CW82" s="61">
        <v>8018.29</v>
      </c>
      <c r="CX82" s="61">
        <f t="shared" si="75"/>
        <v>119.52999999999975</v>
      </c>
      <c r="CY82" s="68">
        <f t="shared" si="80"/>
        <v>0.98531179111850598</v>
      </c>
      <c r="CZ82" s="291">
        <v>836.65999999999985</v>
      </c>
      <c r="DA82" s="61">
        <v>279.2</v>
      </c>
      <c r="DB82" s="61">
        <f t="shared" si="137"/>
        <v>557.45999999999981</v>
      </c>
      <c r="DC82" s="69">
        <f t="shared" si="138"/>
        <v>0.33370783830946865</v>
      </c>
      <c r="DD82" s="55">
        <v>8878.52</v>
      </c>
      <c r="DE82" s="55">
        <v>9314.5400000000009</v>
      </c>
      <c r="DF82" s="61">
        <f t="shared" si="124"/>
        <v>-436.02000000000044</v>
      </c>
      <c r="DG82" s="70">
        <f t="shared" si="125"/>
        <v>1.0491095362740637</v>
      </c>
      <c r="DH82" s="55">
        <v>1475.4199999999998</v>
      </c>
      <c r="DI82" s="55">
        <v>1310.3300000000002</v>
      </c>
      <c r="DJ82" s="61">
        <f t="shared" si="126"/>
        <v>165.08999999999969</v>
      </c>
      <c r="DK82" s="70">
        <f t="shared" si="127"/>
        <v>0.88810643748898643</v>
      </c>
      <c r="DL82" s="55">
        <v>221.86999999999998</v>
      </c>
      <c r="DM82" s="55">
        <v>693.38</v>
      </c>
      <c r="DN82" s="61">
        <f t="shared" si="128"/>
        <v>-471.51</v>
      </c>
      <c r="DO82" s="70">
        <f t="shared" si="129"/>
        <v>3.1251633839635824</v>
      </c>
      <c r="DP82" s="71">
        <v>6116.51</v>
      </c>
      <c r="DQ82" s="71">
        <v>6227.369999999999</v>
      </c>
      <c r="DR82" s="61">
        <f t="shared" si="130"/>
        <v>-110.85999999999876</v>
      </c>
      <c r="DS82" s="69">
        <f t="shared" si="131"/>
        <v>1.018124714910954</v>
      </c>
      <c r="DT82" s="80">
        <v>1108.9599999999991</v>
      </c>
      <c r="DU82" s="55">
        <v>0</v>
      </c>
      <c r="DV82" s="55">
        <v>0</v>
      </c>
      <c r="DW82" s="61">
        <f t="shared" si="132"/>
        <v>0</v>
      </c>
      <c r="DX82" s="72"/>
      <c r="DY82" s="56" t="e">
        <v>#REF!</v>
      </c>
      <c r="DZ82" s="363">
        <v>3370.0699999999997</v>
      </c>
      <c r="EA82" s="363">
        <v>2383.7400000000002</v>
      </c>
      <c r="EB82" s="362">
        <f t="shared" si="139"/>
        <v>986.32999999999947</v>
      </c>
      <c r="EC82" s="365">
        <f t="shared" si="140"/>
        <v>0.70732655404783895</v>
      </c>
      <c r="ED82" s="54">
        <v>6616.5700000000006</v>
      </c>
      <c r="EE82" s="294">
        <v>8348.48</v>
      </c>
      <c r="EF82" s="291">
        <f t="shared" si="141"/>
        <v>195615.33000000005</v>
      </c>
      <c r="EG82" s="291">
        <f t="shared" si="142"/>
        <v>294041.92</v>
      </c>
      <c r="EH82" s="61">
        <f t="shared" si="143"/>
        <v>-98426.589999999938</v>
      </c>
      <c r="EI82" s="70">
        <f t="shared" si="134"/>
        <v>1.5031639902659977</v>
      </c>
      <c r="EJ82" s="80"/>
      <c r="EK82" s="298">
        <v>1558</v>
      </c>
      <c r="EL82" s="300">
        <f t="shared" si="77"/>
        <v>77790.260000000068</v>
      </c>
      <c r="EM82" s="65">
        <f t="shared" si="78"/>
        <v>38333.79000000003</v>
      </c>
      <c r="EN82" s="374" t="s">
        <v>666</v>
      </c>
      <c r="EO82" s="373">
        <v>11479.99</v>
      </c>
      <c r="EP82" s="74">
        <v>13769.38</v>
      </c>
      <c r="EQ82" s="75">
        <f t="shared" si="135"/>
        <v>2289.3899999999994</v>
      </c>
      <c r="ER82" s="76">
        <f t="shared" si="136"/>
        <v>0.19942438974249974</v>
      </c>
      <c r="ET82" s="74">
        <v>20357.39</v>
      </c>
      <c r="EU82" s="74">
        <v>20053.759999999998</v>
      </c>
      <c r="EV82" s="75">
        <f t="shared" si="144"/>
        <v>-303.63000000000102</v>
      </c>
      <c r="EW82" s="377">
        <f t="shared" si="145"/>
        <v>-1.4914976821684953E-2</v>
      </c>
      <c r="EX82" s="379">
        <f t="shared" si="146"/>
        <v>188998.76000000004</v>
      </c>
      <c r="EY82" s="379">
        <f t="shared" si="147"/>
        <v>285693.44</v>
      </c>
      <c r="FB82" s="381"/>
      <c r="FC82" s="381"/>
    </row>
    <row r="83" spans="1:159" s="2" customFormat="1" ht="15.75" customHeight="1" x14ac:dyDescent="0.25">
      <c r="A83" s="1" t="s">
        <v>715</v>
      </c>
      <c r="B83" s="77">
        <v>5</v>
      </c>
      <c r="C83" s="78">
        <v>4</v>
      </c>
      <c r="D83" s="52" t="s">
        <v>278</v>
      </c>
      <c r="E83" s="219">
        <v>9545.1083333333354</v>
      </c>
      <c r="F83" s="53">
        <v>26393.130000000005</v>
      </c>
      <c r="G83" s="343">
        <v>-51906.159999999996</v>
      </c>
      <c r="H83" s="54">
        <v>7684.27</v>
      </c>
      <c r="I83" s="55">
        <v>2220.3200000000002</v>
      </c>
      <c r="J83" s="56">
        <f t="shared" si="81"/>
        <v>5463.9500000000007</v>
      </c>
      <c r="K83" s="57">
        <f t="shared" si="82"/>
        <v>0.28894351708099791</v>
      </c>
      <c r="L83" s="58">
        <v>4583.4599999999991</v>
      </c>
      <c r="M83" s="58">
        <v>903.95</v>
      </c>
      <c r="N83" s="56">
        <f t="shared" si="83"/>
        <v>3679.5099999999993</v>
      </c>
      <c r="O83" s="59">
        <f t="shared" si="84"/>
        <v>0.19722000410170487</v>
      </c>
      <c r="P83" s="54">
        <v>7096.6500000000005</v>
      </c>
      <c r="Q83" s="54">
        <v>6167.4799999999987</v>
      </c>
      <c r="R83" s="56">
        <f t="shared" si="85"/>
        <v>929.17000000000189</v>
      </c>
      <c r="S83" s="57">
        <f t="shared" si="86"/>
        <v>0.86906920871115223</v>
      </c>
      <c r="T83" s="54">
        <v>1623.31</v>
      </c>
      <c r="U83" s="54">
        <v>1436.5</v>
      </c>
      <c r="V83" s="56">
        <f t="shared" si="87"/>
        <v>186.80999999999995</v>
      </c>
      <c r="W83" s="57">
        <f t="shared" si="88"/>
        <v>0.884920317129815</v>
      </c>
      <c r="X83" s="58">
        <v>451.34</v>
      </c>
      <c r="Y83" s="58">
        <v>826.24</v>
      </c>
      <c r="Z83" s="56">
        <f t="shared" si="89"/>
        <v>-374.90000000000003</v>
      </c>
      <c r="AA83" s="59">
        <f t="shared" si="90"/>
        <v>1.8306376567554394</v>
      </c>
      <c r="AB83" s="54">
        <v>8198.7599999999984</v>
      </c>
      <c r="AC83" s="54">
        <v>5888.3700000000008</v>
      </c>
      <c r="AD83" s="56">
        <f t="shared" si="91"/>
        <v>2310.3899999999976</v>
      </c>
      <c r="AE83" s="57">
        <f t="shared" si="92"/>
        <v>0.71820250867204338</v>
      </c>
      <c r="AF83" s="58">
        <v>1073.4100000000001</v>
      </c>
      <c r="AG83" s="58">
        <v>0</v>
      </c>
      <c r="AH83" s="56">
        <f t="shared" si="93"/>
        <v>1073.4100000000001</v>
      </c>
      <c r="AI83" s="60">
        <f t="shared" si="94"/>
        <v>0</v>
      </c>
      <c r="AJ83" s="54">
        <v>12303.279999999999</v>
      </c>
      <c r="AK83" s="54">
        <v>7163.22</v>
      </c>
      <c r="AL83" s="56">
        <f t="shared" si="95"/>
        <v>5140.0599999999986</v>
      </c>
      <c r="AM83" s="57">
        <f t="shared" si="96"/>
        <v>0.58222035099583214</v>
      </c>
      <c r="AN83" s="58">
        <v>0</v>
      </c>
      <c r="AO83" s="58">
        <v>0</v>
      </c>
      <c r="AP83" s="61">
        <f t="shared" si="97"/>
        <v>0</v>
      </c>
      <c r="AQ83" s="59"/>
      <c r="AR83" s="54">
        <v>0</v>
      </c>
      <c r="AS83" s="54">
        <v>0</v>
      </c>
      <c r="AT83" s="61">
        <f t="shared" si="99"/>
        <v>0</v>
      </c>
      <c r="AU83" s="62"/>
      <c r="AV83" s="58">
        <v>3818.4199999999996</v>
      </c>
      <c r="AW83" s="58">
        <v>3397.98</v>
      </c>
      <c r="AX83" s="61">
        <f t="shared" si="101"/>
        <v>420.4399999999996</v>
      </c>
      <c r="AY83" s="59">
        <f t="shared" si="102"/>
        <v>0.88989163056971221</v>
      </c>
      <c r="AZ83" s="63">
        <v>0</v>
      </c>
      <c r="BA83" s="56">
        <v>0</v>
      </c>
      <c r="BB83" s="56">
        <f t="shared" si="103"/>
        <v>0</v>
      </c>
      <c r="BC83" s="64"/>
      <c r="BD83" s="54">
        <v>52586.320000000007</v>
      </c>
      <c r="BE83" s="58">
        <v>9358.27</v>
      </c>
      <c r="BF83" s="61">
        <f t="shared" si="104"/>
        <v>43228.05</v>
      </c>
      <c r="BG83" s="57">
        <f t="shared" si="105"/>
        <v>0.17796016150207886</v>
      </c>
      <c r="BH83" s="54">
        <v>4988.3</v>
      </c>
      <c r="BI83" s="54">
        <v>0</v>
      </c>
      <c r="BJ83" s="56">
        <f t="shared" si="106"/>
        <v>4988.3</v>
      </c>
      <c r="BK83" s="57">
        <f t="shared" si="107"/>
        <v>0</v>
      </c>
      <c r="BL83" s="58">
        <v>7107.9600000000009</v>
      </c>
      <c r="BM83" s="58">
        <v>6740.84</v>
      </c>
      <c r="BN83" s="56">
        <f t="shared" si="108"/>
        <v>367.1200000000008</v>
      </c>
      <c r="BO83" s="59">
        <f t="shared" si="109"/>
        <v>0.94835086297615623</v>
      </c>
      <c r="BP83" s="54">
        <v>1051.5300000000002</v>
      </c>
      <c r="BQ83" s="54">
        <v>0</v>
      </c>
      <c r="BR83" s="56">
        <f t="shared" si="110"/>
        <v>1051.5300000000002</v>
      </c>
      <c r="BS83" s="57">
        <f t="shared" si="111"/>
        <v>0</v>
      </c>
      <c r="BT83" s="58">
        <v>1904.1</v>
      </c>
      <c r="BU83" s="58">
        <v>0</v>
      </c>
      <c r="BV83" s="56">
        <f t="shared" si="112"/>
        <v>1904.1</v>
      </c>
      <c r="BW83" s="59">
        <f t="shared" si="113"/>
        <v>0</v>
      </c>
      <c r="BX83" s="54">
        <v>1080.6299999999999</v>
      </c>
      <c r="BY83" s="54">
        <v>0</v>
      </c>
      <c r="BZ83" s="56">
        <f t="shared" si="114"/>
        <v>1080.6299999999999</v>
      </c>
      <c r="CA83" s="57">
        <f t="shared" si="115"/>
        <v>0</v>
      </c>
      <c r="CB83" s="58">
        <v>2588.6899999999996</v>
      </c>
      <c r="CC83" s="58">
        <v>1253.04</v>
      </c>
      <c r="CD83" s="56">
        <f t="shared" si="116"/>
        <v>1335.6499999999996</v>
      </c>
      <c r="CE83" s="59">
        <f t="shared" si="117"/>
        <v>0.48404405316975002</v>
      </c>
      <c r="CF83" s="54">
        <v>339.65</v>
      </c>
      <c r="CG83" s="54">
        <v>0</v>
      </c>
      <c r="CH83" s="56">
        <f t="shared" si="118"/>
        <v>339.65</v>
      </c>
      <c r="CI83" s="57">
        <f t="shared" si="119"/>
        <v>0</v>
      </c>
      <c r="CJ83" s="58">
        <v>0</v>
      </c>
      <c r="CK83" s="55">
        <v>0</v>
      </c>
      <c r="CL83" s="55">
        <v>0</v>
      </c>
      <c r="CM83" s="65"/>
      <c r="CN83" s="66">
        <v>22805.37</v>
      </c>
      <c r="CO83" s="67">
        <v>29674.37</v>
      </c>
      <c r="CP83" s="61">
        <f t="shared" si="120"/>
        <v>-6869</v>
      </c>
      <c r="CQ83" s="68">
        <f t="shared" si="121"/>
        <v>1.3012009890652947</v>
      </c>
      <c r="CR83" s="58">
        <v>16057.199999999999</v>
      </c>
      <c r="CS83" s="58">
        <v>14830.689999999999</v>
      </c>
      <c r="CT83" s="61">
        <f t="shared" si="122"/>
        <v>1226.5100000000002</v>
      </c>
      <c r="CU83" s="353">
        <f t="shared" si="123"/>
        <v>0.92361619709538401</v>
      </c>
      <c r="CV83" s="359">
        <v>8198.630000000001</v>
      </c>
      <c r="CW83" s="61">
        <v>8068.21</v>
      </c>
      <c r="CX83" s="61">
        <f t="shared" si="75"/>
        <v>130.42000000000098</v>
      </c>
      <c r="CY83" s="68">
        <f t="shared" si="80"/>
        <v>0.98409246422877961</v>
      </c>
      <c r="CZ83" s="291">
        <v>837.91</v>
      </c>
      <c r="DA83" s="61">
        <v>260.06</v>
      </c>
      <c r="DB83" s="61">
        <f t="shared" si="137"/>
        <v>577.84999999999991</v>
      </c>
      <c r="DC83" s="69">
        <f t="shared" si="138"/>
        <v>0.31036746189924935</v>
      </c>
      <c r="DD83" s="55">
        <v>8952.5400000000009</v>
      </c>
      <c r="DE83" s="55">
        <v>8483.66</v>
      </c>
      <c r="DF83" s="61">
        <f t="shared" si="124"/>
        <v>468.88000000000102</v>
      </c>
      <c r="DG83" s="70">
        <f t="shared" si="125"/>
        <v>0.94762603685657909</v>
      </c>
      <c r="DH83" s="55">
        <v>1475.6500000000003</v>
      </c>
      <c r="DI83" s="55">
        <v>1310.3300000000002</v>
      </c>
      <c r="DJ83" s="61">
        <f t="shared" si="126"/>
        <v>165.32000000000016</v>
      </c>
      <c r="DK83" s="70">
        <f t="shared" si="127"/>
        <v>0.8879680140954832</v>
      </c>
      <c r="DL83" s="55">
        <v>222.16000000000003</v>
      </c>
      <c r="DM83" s="55">
        <v>0</v>
      </c>
      <c r="DN83" s="61">
        <f t="shared" si="128"/>
        <v>222.16000000000003</v>
      </c>
      <c r="DO83" s="70">
        <f t="shared" si="129"/>
        <v>0</v>
      </c>
      <c r="DP83" s="71">
        <v>13858.430000000002</v>
      </c>
      <c r="DQ83" s="71">
        <v>6739.62</v>
      </c>
      <c r="DR83" s="61">
        <f t="shared" si="130"/>
        <v>7118.8100000000022</v>
      </c>
      <c r="DS83" s="69">
        <f t="shared" si="131"/>
        <v>0.48631915736486736</v>
      </c>
      <c r="DT83" s="80">
        <v>1869.71</v>
      </c>
      <c r="DU83" s="55">
        <v>0</v>
      </c>
      <c r="DV83" s="55">
        <v>0</v>
      </c>
      <c r="DW83" s="61">
        <f t="shared" si="132"/>
        <v>0</v>
      </c>
      <c r="DX83" s="72"/>
      <c r="DY83" s="56" t="e">
        <v>#REF!</v>
      </c>
      <c r="DZ83" s="363">
        <v>3366.4799999999996</v>
      </c>
      <c r="EA83" s="363">
        <v>2379.96</v>
      </c>
      <c r="EB83" s="362">
        <f t="shared" si="139"/>
        <v>986.51999999999953</v>
      </c>
      <c r="EC83" s="365">
        <f t="shared" si="140"/>
        <v>0.70695800955300503</v>
      </c>
      <c r="ED83" s="54">
        <v>6795.9399999999987</v>
      </c>
      <c r="EE83" s="294">
        <v>3813.7000000000003</v>
      </c>
      <c r="EF83" s="291">
        <f t="shared" si="141"/>
        <v>201050.38999999998</v>
      </c>
      <c r="EG83" s="291">
        <f t="shared" si="142"/>
        <v>120916.80999999998</v>
      </c>
      <c r="EH83" s="61">
        <f t="shared" si="143"/>
        <v>80133.58</v>
      </c>
      <c r="EI83" s="70">
        <f t="shared" si="134"/>
        <v>0.60142539390249372</v>
      </c>
      <c r="EJ83" s="80"/>
      <c r="EK83" s="298">
        <v>2158</v>
      </c>
      <c r="EL83" s="300">
        <f t="shared" si="77"/>
        <v>108684.71</v>
      </c>
      <c r="EM83" s="65">
        <f t="shared" si="78"/>
        <v>2388.8700000000113</v>
      </c>
      <c r="EN83" s="374" t="s">
        <v>666</v>
      </c>
      <c r="EO83" s="373">
        <v>11802.13</v>
      </c>
      <c r="EP83" s="74">
        <v>19747.189999999999</v>
      </c>
      <c r="EQ83" s="75">
        <f t="shared" si="135"/>
        <v>7945.0599999999995</v>
      </c>
      <c r="ER83" s="76">
        <f t="shared" si="136"/>
        <v>0.67318865323462795</v>
      </c>
      <c r="ET83" s="74">
        <v>20884.91</v>
      </c>
      <c r="EU83" s="74">
        <v>29684.720000000001</v>
      </c>
      <c r="EV83" s="75">
        <f t="shared" si="144"/>
        <v>8799.8100000000013</v>
      </c>
      <c r="EW83" s="377">
        <f t="shared" si="145"/>
        <v>0.42134775778301181</v>
      </c>
      <c r="EX83" s="379">
        <f t="shared" si="146"/>
        <v>194254.44999999998</v>
      </c>
      <c r="EY83" s="379">
        <f t="shared" si="147"/>
        <v>117103.10999999999</v>
      </c>
      <c r="FB83" s="381"/>
      <c r="FC83" s="381"/>
    </row>
    <row r="84" spans="1:159" s="2" customFormat="1" ht="15.75" customHeight="1" x14ac:dyDescent="0.25">
      <c r="A84" s="1" t="s">
        <v>716</v>
      </c>
      <c r="B84" s="77">
        <v>5</v>
      </c>
      <c r="C84" s="78">
        <v>4</v>
      </c>
      <c r="D84" s="52" t="s">
        <v>279</v>
      </c>
      <c r="E84" s="219">
        <v>3380.4666666666667</v>
      </c>
      <c r="F84" s="53">
        <v>17705.999999999985</v>
      </c>
      <c r="G84" s="343">
        <v>-72128.490000000034</v>
      </c>
      <c r="H84" s="54">
        <v>7059.81</v>
      </c>
      <c r="I84" s="55">
        <v>2216.8300000000004</v>
      </c>
      <c r="J84" s="56">
        <f t="shared" si="81"/>
        <v>4842.9799999999996</v>
      </c>
      <c r="K84" s="57">
        <f t="shared" si="82"/>
        <v>0.31400703418363957</v>
      </c>
      <c r="L84" s="58">
        <v>4579.47</v>
      </c>
      <c r="M84" s="58">
        <v>903.95</v>
      </c>
      <c r="N84" s="56">
        <f t="shared" si="83"/>
        <v>3675.5200000000004</v>
      </c>
      <c r="O84" s="59">
        <f t="shared" si="84"/>
        <v>0.19739183792010867</v>
      </c>
      <c r="P84" s="54">
        <v>7076.9599999999991</v>
      </c>
      <c r="Q84" s="54">
        <v>6155.07</v>
      </c>
      <c r="R84" s="56">
        <f t="shared" si="85"/>
        <v>921.88999999999942</v>
      </c>
      <c r="S84" s="57">
        <f t="shared" si="86"/>
        <v>0.86973361443331609</v>
      </c>
      <c r="T84" s="54">
        <v>1611.8700000000003</v>
      </c>
      <c r="U84" s="54">
        <v>1428.83</v>
      </c>
      <c r="V84" s="56">
        <f t="shared" si="87"/>
        <v>183.04000000000042</v>
      </c>
      <c r="W84" s="57">
        <f t="shared" si="88"/>
        <v>0.88644245503669628</v>
      </c>
      <c r="X84" s="58">
        <v>450.27</v>
      </c>
      <c r="Y84" s="58">
        <v>826.24</v>
      </c>
      <c r="Z84" s="56">
        <f t="shared" si="89"/>
        <v>-375.97</v>
      </c>
      <c r="AA84" s="59">
        <f t="shared" si="90"/>
        <v>1.8349878961511983</v>
      </c>
      <c r="AB84" s="54">
        <v>8195.34</v>
      </c>
      <c r="AC84" s="54">
        <v>6042.12</v>
      </c>
      <c r="AD84" s="56">
        <f t="shared" si="91"/>
        <v>2153.2200000000003</v>
      </c>
      <c r="AE84" s="57">
        <f t="shared" si="92"/>
        <v>0.73726288354113434</v>
      </c>
      <c r="AF84" s="58">
        <v>1070.9000000000001</v>
      </c>
      <c r="AG84" s="58">
        <v>0</v>
      </c>
      <c r="AH84" s="56">
        <f t="shared" si="93"/>
        <v>1070.9000000000001</v>
      </c>
      <c r="AI84" s="60">
        <f t="shared" si="94"/>
        <v>0</v>
      </c>
      <c r="AJ84" s="54">
        <v>12275.010000000002</v>
      </c>
      <c r="AK84" s="54">
        <v>6173.5300000000007</v>
      </c>
      <c r="AL84" s="56">
        <f t="shared" si="95"/>
        <v>6101.4800000000014</v>
      </c>
      <c r="AM84" s="57">
        <f t="shared" si="96"/>
        <v>0.50293482449301463</v>
      </c>
      <c r="AN84" s="58">
        <v>0</v>
      </c>
      <c r="AO84" s="58">
        <v>0</v>
      </c>
      <c r="AP84" s="61">
        <f t="shared" si="97"/>
        <v>0</v>
      </c>
      <c r="AQ84" s="59"/>
      <c r="AR84" s="54">
        <v>0</v>
      </c>
      <c r="AS84" s="54">
        <v>0</v>
      </c>
      <c r="AT84" s="61">
        <f t="shared" si="99"/>
        <v>0</v>
      </c>
      <c r="AU84" s="62"/>
      <c r="AV84" s="58">
        <v>3817.37</v>
      </c>
      <c r="AW84" s="58">
        <v>5097.67</v>
      </c>
      <c r="AX84" s="61">
        <f t="shared" si="101"/>
        <v>-1280.3000000000002</v>
      </c>
      <c r="AY84" s="59">
        <f t="shared" si="102"/>
        <v>1.3353879765388212</v>
      </c>
      <c r="AZ84" s="63">
        <v>0</v>
      </c>
      <c r="BA84" s="56">
        <v>0</v>
      </c>
      <c r="BB84" s="56">
        <f t="shared" si="103"/>
        <v>0</v>
      </c>
      <c r="BC84" s="64"/>
      <c r="BD84" s="54">
        <v>50970.82</v>
      </c>
      <c r="BE84" s="58">
        <v>0</v>
      </c>
      <c r="BF84" s="61">
        <f t="shared" si="104"/>
        <v>50970.82</v>
      </c>
      <c r="BG84" s="57">
        <f t="shared" si="105"/>
        <v>0</v>
      </c>
      <c r="BH84" s="54">
        <v>4424.5200000000004</v>
      </c>
      <c r="BI84" s="54">
        <v>0</v>
      </c>
      <c r="BJ84" s="56">
        <f t="shared" si="106"/>
        <v>4424.5200000000004</v>
      </c>
      <c r="BK84" s="57">
        <f t="shared" si="107"/>
        <v>0</v>
      </c>
      <c r="BL84" s="58">
        <v>7103.6999999999989</v>
      </c>
      <c r="BM84" s="58">
        <v>0</v>
      </c>
      <c r="BN84" s="56">
        <f t="shared" si="108"/>
        <v>7103.6999999999989</v>
      </c>
      <c r="BO84" s="59">
        <f t="shared" si="109"/>
        <v>0</v>
      </c>
      <c r="BP84" s="54">
        <v>1049.1499999999999</v>
      </c>
      <c r="BQ84" s="54">
        <v>0</v>
      </c>
      <c r="BR84" s="56">
        <f t="shared" si="110"/>
        <v>1049.1499999999999</v>
      </c>
      <c r="BS84" s="57">
        <f t="shared" si="111"/>
        <v>0</v>
      </c>
      <c r="BT84" s="58">
        <v>1901.9399999999998</v>
      </c>
      <c r="BU84" s="58">
        <v>0</v>
      </c>
      <c r="BV84" s="56">
        <f t="shared" si="112"/>
        <v>1901.9399999999998</v>
      </c>
      <c r="BW84" s="59">
        <f t="shared" si="113"/>
        <v>0</v>
      </c>
      <c r="BX84" s="54">
        <v>1079.26</v>
      </c>
      <c r="BY84" s="54">
        <v>0</v>
      </c>
      <c r="BZ84" s="56">
        <f t="shared" si="114"/>
        <v>1079.26</v>
      </c>
      <c r="CA84" s="57">
        <f t="shared" si="115"/>
        <v>0</v>
      </c>
      <c r="CB84" s="58">
        <v>2587.1799999999994</v>
      </c>
      <c r="CC84" s="58">
        <v>502.86</v>
      </c>
      <c r="CD84" s="56">
        <f t="shared" si="116"/>
        <v>2084.3199999999993</v>
      </c>
      <c r="CE84" s="59">
        <f t="shared" si="117"/>
        <v>0.19436606652803443</v>
      </c>
      <c r="CF84" s="54">
        <v>338.84999999999997</v>
      </c>
      <c r="CG84" s="54">
        <v>0</v>
      </c>
      <c r="CH84" s="56">
        <f t="shared" si="118"/>
        <v>338.84999999999997</v>
      </c>
      <c r="CI84" s="57">
        <f t="shared" si="119"/>
        <v>0</v>
      </c>
      <c r="CJ84" s="58">
        <v>0</v>
      </c>
      <c r="CK84" s="55">
        <v>0</v>
      </c>
      <c r="CL84" s="55">
        <v>0</v>
      </c>
      <c r="CM84" s="65"/>
      <c r="CN84" s="66">
        <v>25963.99</v>
      </c>
      <c r="CO84" s="67">
        <v>32715.649999999998</v>
      </c>
      <c r="CP84" s="61">
        <f t="shared" si="120"/>
        <v>-6751.6599999999962</v>
      </c>
      <c r="CQ84" s="68">
        <f t="shared" si="121"/>
        <v>1.2600393853178959</v>
      </c>
      <c r="CR84" s="58">
        <v>15267.080000000002</v>
      </c>
      <c r="CS84" s="58">
        <v>14119.259999999998</v>
      </c>
      <c r="CT84" s="61">
        <f t="shared" si="122"/>
        <v>1147.8200000000033</v>
      </c>
      <c r="CU84" s="353">
        <f t="shared" si="123"/>
        <v>0.92481731935641898</v>
      </c>
      <c r="CV84" s="359">
        <v>7768.01</v>
      </c>
      <c r="CW84" s="61">
        <v>7648.78</v>
      </c>
      <c r="CX84" s="61">
        <f t="shared" si="75"/>
        <v>119.23000000000047</v>
      </c>
      <c r="CY84" s="68">
        <f t="shared" si="80"/>
        <v>0.98465115261180147</v>
      </c>
      <c r="CZ84" s="291">
        <v>790.23</v>
      </c>
      <c r="DA84" s="61">
        <v>285.59999999999997</v>
      </c>
      <c r="DB84" s="61">
        <f t="shared" si="137"/>
        <v>504.63000000000005</v>
      </c>
      <c r="DC84" s="69">
        <f t="shared" si="138"/>
        <v>0.36141376561254313</v>
      </c>
      <c r="DD84" s="55">
        <v>9560.9700000000012</v>
      </c>
      <c r="DE84" s="55">
        <v>9877.5499999999993</v>
      </c>
      <c r="DF84" s="61">
        <f t="shared" si="124"/>
        <v>-316.57999999999811</v>
      </c>
      <c r="DG84" s="70">
        <f t="shared" si="125"/>
        <v>1.0331117031012542</v>
      </c>
      <c r="DH84" s="55">
        <v>1476.6200000000001</v>
      </c>
      <c r="DI84" s="55">
        <v>1311.2799999999997</v>
      </c>
      <c r="DJ84" s="61">
        <f t="shared" si="126"/>
        <v>165.34000000000037</v>
      </c>
      <c r="DK84" s="70">
        <f t="shared" si="127"/>
        <v>0.88802806409231871</v>
      </c>
      <c r="DL84" s="55">
        <v>221.67999999999998</v>
      </c>
      <c r="DM84" s="55">
        <v>0</v>
      </c>
      <c r="DN84" s="61">
        <f t="shared" si="128"/>
        <v>221.67999999999998</v>
      </c>
      <c r="DO84" s="70">
        <f t="shared" si="129"/>
        <v>0</v>
      </c>
      <c r="DP84" s="71">
        <v>8773.09</v>
      </c>
      <c r="DQ84" s="71">
        <v>2077.54</v>
      </c>
      <c r="DR84" s="61">
        <f t="shared" si="130"/>
        <v>6695.55</v>
      </c>
      <c r="DS84" s="69">
        <f t="shared" si="131"/>
        <v>0.23680823974221168</v>
      </c>
      <c r="DT84" s="80">
        <v>1522.5899999999997</v>
      </c>
      <c r="DU84" s="55">
        <v>0</v>
      </c>
      <c r="DV84" s="55">
        <v>0</v>
      </c>
      <c r="DW84" s="61">
        <f t="shared" si="132"/>
        <v>0</v>
      </c>
      <c r="DX84" s="72"/>
      <c r="DY84" s="56" t="e">
        <v>#REF!</v>
      </c>
      <c r="DZ84" s="363">
        <v>3363.47</v>
      </c>
      <c r="EA84" s="363">
        <v>2377.71</v>
      </c>
      <c r="EB84" s="362">
        <f t="shared" si="139"/>
        <v>985.75999999999976</v>
      </c>
      <c r="EC84" s="365">
        <f t="shared" si="140"/>
        <v>0.7069217207229439</v>
      </c>
      <c r="ED84" s="54">
        <v>6606.119999999999</v>
      </c>
      <c r="EE84" s="294">
        <v>3446.16</v>
      </c>
      <c r="EF84" s="291">
        <f t="shared" si="141"/>
        <v>195383.68000000002</v>
      </c>
      <c r="EG84" s="291">
        <f t="shared" si="142"/>
        <v>103206.63</v>
      </c>
      <c r="EH84" s="61">
        <f t="shared" si="143"/>
        <v>92177.050000000017</v>
      </c>
      <c r="EI84" s="70">
        <f t="shared" si="134"/>
        <v>0.5282254382761139</v>
      </c>
      <c r="EJ84" s="80"/>
      <c r="EK84" s="298">
        <v>1558</v>
      </c>
      <c r="EL84" s="300">
        <f t="shared" si="77"/>
        <v>111441.04999999999</v>
      </c>
      <c r="EM84" s="65">
        <f t="shared" si="78"/>
        <v>-3175.9300000000367</v>
      </c>
      <c r="EN84" s="374" t="s">
        <v>666</v>
      </c>
      <c r="EO84" s="373">
        <v>11473.25</v>
      </c>
      <c r="EP84" s="74">
        <v>15384.22</v>
      </c>
      <c r="EQ84" s="75">
        <f t="shared" si="135"/>
        <v>3910.9699999999993</v>
      </c>
      <c r="ER84" s="76">
        <f t="shared" si="136"/>
        <v>0.34087725796962492</v>
      </c>
      <c r="ET84" s="74">
        <v>20320.47</v>
      </c>
      <c r="EU84" s="74">
        <v>23145.01</v>
      </c>
      <c r="EV84" s="75">
        <f t="shared" si="144"/>
        <v>2824.5399999999972</v>
      </c>
      <c r="EW84" s="377">
        <f t="shared" si="145"/>
        <v>0.13899973770291715</v>
      </c>
      <c r="EX84" s="379">
        <f t="shared" si="146"/>
        <v>188777.56000000003</v>
      </c>
      <c r="EY84" s="379">
        <f t="shared" si="147"/>
        <v>99760.47</v>
      </c>
      <c r="FB84" s="381"/>
      <c r="FC84" s="381"/>
    </row>
    <row r="85" spans="1:159" s="2" customFormat="1" ht="15.75" customHeight="1" x14ac:dyDescent="0.25">
      <c r="A85" s="1" t="s">
        <v>717</v>
      </c>
      <c r="B85" s="77">
        <v>8</v>
      </c>
      <c r="C85" s="78">
        <v>2</v>
      </c>
      <c r="D85" s="52" t="s">
        <v>280</v>
      </c>
      <c r="E85" s="219">
        <v>2756.0333333333333</v>
      </c>
      <c r="F85" s="53">
        <v>-14005.499999999989</v>
      </c>
      <c r="G85" s="343">
        <v>-86535.149999999951</v>
      </c>
      <c r="H85" s="54">
        <v>9137.9599999999991</v>
      </c>
      <c r="I85" s="55">
        <v>1817.0499999999997</v>
      </c>
      <c r="J85" s="56">
        <f t="shared" si="81"/>
        <v>7320.91</v>
      </c>
      <c r="K85" s="57">
        <f t="shared" si="82"/>
        <v>0.19884635082666152</v>
      </c>
      <c r="L85" s="58">
        <v>6523.1799999999994</v>
      </c>
      <c r="M85" s="58">
        <v>2040.5399999999997</v>
      </c>
      <c r="N85" s="56">
        <f t="shared" si="83"/>
        <v>4482.6399999999994</v>
      </c>
      <c r="O85" s="59">
        <f t="shared" si="84"/>
        <v>0.3128136890289705</v>
      </c>
      <c r="P85" s="54">
        <v>13634.880000000001</v>
      </c>
      <c r="Q85" s="54">
        <v>11849.960000000003</v>
      </c>
      <c r="R85" s="56">
        <f t="shared" si="85"/>
        <v>1784.9199999999983</v>
      </c>
      <c r="S85" s="57">
        <f t="shared" si="86"/>
        <v>0.86909162383534011</v>
      </c>
      <c r="T85" s="54">
        <v>2673.7699999999995</v>
      </c>
      <c r="U85" s="54">
        <v>2372.46</v>
      </c>
      <c r="V85" s="56">
        <f t="shared" si="87"/>
        <v>301.30999999999949</v>
      </c>
      <c r="W85" s="57">
        <f t="shared" si="88"/>
        <v>0.88730893083548712</v>
      </c>
      <c r="X85" s="58">
        <v>1367.1100000000001</v>
      </c>
      <c r="Y85" s="58">
        <v>1774.12</v>
      </c>
      <c r="Z85" s="56">
        <f t="shared" si="89"/>
        <v>-407.00999999999976</v>
      </c>
      <c r="AA85" s="59">
        <f t="shared" si="90"/>
        <v>1.2977156190796642</v>
      </c>
      <c r="AB85" s="54">
        <v>9780.4900000000016</v>
      </c>
      <c r="AC85" s="54">
        <v>5033.0600000000004</v>
      </c>
      <c r="AD85" s="56">
        <f t="shared" si="91"/>
        <v>4747.4300000000012</v>
      </c>
      <c r="AE85" s="57">
        <f t="shared" si="92"/>
        <v>0.51460202914168918</v>
      </c>
      <c r="AF85" s="58">
        <v>2046.3899999999999</v>
      </c>
      <c r="AG85" s="58">
        <v>0</v>
      </c>
      <c r="AH85" s="56">
        <f t="shared" si="93"/>
        <v>2046.3899999999999</v>
      </c>
      <c r="AI85" s="60">
        <f t="shared" si="94"/>
        <v>0</v>
      </c>
      <c r="AJ85" s="54">
        <v>23456.469999999994</v>
      </c>
      <c r="AK85" s="54">
        <v>23366.629999999997</v>
      </c>
      <c r="AL85" s="56">
        <f t="shared" si="95"/>
        <v>89.839999999996508</v>
      </c>
      <c r="AM85" s="57">
        <f t="shared" si="96"/>
        <v>0.99616992667694682</v>
      </c>
      <c r="AN85" s="58">
        <v>61789.989999999991</v>
      </c>
      <c r="AO85" s="58">
        <v>55494.36</v>
      </c>
      <c r="AP85" s="61">
        <f t="shared" si="97"/>
        <v>6295.6299999999901</v>
      </c>
      <c r="AQ85" s="59">
        <f t="shared" si="98"/>
        <v>0.89811246125788347</v>
      </c>
      <c r="AR85" s="54">
        <v>0.56000000000000005</v>
      </c>
      <c r="AS85" s="54">
        <v>0</v>
      </c>
      <c r="AT85" s="61">
        <f t="shared" si="99"/>
        <v>0.56000000000000005</v>
      </c>
      <c r="AU85" s="62">
        <f t="shared" si="100"/>
        <v>0</v>
      </c>
      <c r="AV85" s="58">
        <v>5603.119999999999</v>
      </c>
      <c r="AW85" s="58">
        <v>5146.9399999999996</v>
      </c>
      <c r="AX85" s="61">
        <f t="shared" si="101"/>
        <v>456.17999999999938</v>
      </c>
      <c r="AY85" s="59">
        <f t="shared" si="102"/>
        <v>0.91858464569739728</v>
      </c>
      <c r="AZ85" s="63">
        <v>0</v>
      </c>
      <c r="BA85" s="56">
        <v>0</v>
      </c>
      <c r="BB85" s="56">
        <f t="shared" si="103"/>
        <v>0</v>
      </c>
      <c r="BC85" s="64"/>
      <c r="BD85" s="54">
        <v>109019.46999999999</v>
      </c>
      <c r="BE85" s="58">
        <v>113759.49</v>
      </c>
      <c r="BF85" s="61">
        <f t="shared" si="104"/>
        <v>-4740.0200000000186</v>
      </c>
      <c r="BG85" s="57">
        <f t="shared" si="105"/>
        <v>1.0434786556933364</v>
      </c>
      <c r="BH85" s="54">
        <v>5758.55</v>
      </c>
      <c r="BI85" s="54">
        <v>0</v>
      </c>
      <c r="BJ85" s="56">
        <f t="shared" si="106"/>
        <v>5758.55</v>
      </c>
      <c r="BK85" s="57">
        <f t="shared" si="107"/>
        <v>0</v>
      </c>
      <c r="BL85" s="58">
        <v>10266.040000000001</v>
      </c>
      <c r="BM85" s="58">
        <v>6196.72</v>
      </c>
      <c r="BN85" s="56">
        <f t="shared" si="108"/>
        <v>4069.3200000000006</v>
      </c>
      <c r="BO85" s="59">
        <f t="shared" si="109"/>
        <v>0.60361346731553744</v>
      </c>
      <c r="BP85" s="54">
        <v>1906.9999999999998</v>
      </c>
      <c r="BQ85" s="54">
        <v>0</v>
      </c>
      <c r="BR85" s="56">
        <f t="shared" si="110"/>
        <v>1906.9999999999998</v>
      </c>
      <c r="BS85" s="57">
        <f t="shared" si="111"/>
        <v>0</v>
      </c>
      <c r="BT85" s="58">
        <v>2456.4499999999998</v>
      </c>
      <c r="BU85" s="58">
        <v>0</v>
      </c>
      <c r="BV85" s="56">
        <f t="shared" si="112"/>
        <v>2456.4499999999998</v>
      </c>
      <c r="BW85" s="59">
        <f t="shared" si="113"/>
        <v>0</v>
      </c>
      <c r="BX85" s="54">
        <v>3268.0800000000004</v>
      </c>
      <c r="BY85" s="54">
        <v>7803.46</v>
      </c>
      <c r="BZ85" s="56">
        <f t="shared" si="114"/>
        <v>-4535.3799999999992</v>
      </c>
      <c r="CA85" s="57">
        <f t="shared" si="115"/>
        <v>2.3877812048664655</v>
      </c>
      <c r="CB85" s="58">
        <v>2988.05</v>
      </c>
      <c r="CC85" s="58">
        <v>12385.66</v>
      </c>
      <c r="CD85" s="56">
        <f t="shared" si="116"/>
        <v>-9397.61</v>
      </c>
      <c r="CE85" s="59">
        <f t="shared" si="117"/>
        <v>4.1450645069526946</v>
      </c>
      <c r="CF85" s="54">
        <v>592.03</v>
      </c>
      <c r="CG85" s="54">
        <v>0</v>
      </c>
      <c r="CH85" s="56">
        <f t="shared" si="118"/>
        <v>592.03</v>
      </c>
      <c r="CI85" s="57">
        <f t="shared" si="119"/>
        <v>0</v>
      </c>
      <c r="CJ85" s="58">
        <v>0</v>
      </c>
      <c r="CK85" s="55">
        <v>0</v>
      </c>
      <c r="CL85" s="55">
        <v>0</v>
      </c>
      <c r="CM85" s="65"/>
      <c r="CN85" s="66">
        <v>88408.780000000013</v>
      </c>
      <c r="CO85" s="67">
        <v>89593.97</v>
      </c>
      <c r="CP85" s="61">
        <f t="shared" si="120"/>
        <v>-1185.1899999999878</v>
      </c>
      <c r="CQ85" s="68">
        <f t="shared" si="121"/>
        <v>1.0134057952162669</v>
      </c>
      <c r="CR85" s="58">
        <v>34946.9</v>
      </c>
      <c r="CS85" s="58">
        <v>27949.430000000004</v>
      </c>
      <c r="CT85" s="61">
        <f t="shared" si="122"/>
        <v>6997.4699999999975</v>
      </c>
      <c r="CU85" s="353">
        <f t="shared" si="123"/>
        <v>0.79976850593328741</v>
      </c>
      <c r="CV85" s="359">
        <v>18112.310000000001</v>
      </c>
      <c r="CW85" s="61">
        <v>18806.28</v>
      </c>
      <c r="CX85" s="61">
        <f t="shared" si="75"/>
        <v>-693.96999999999753</v>
      </c>
      <c r="CY85" s="68">
        <f t="shared" si="80"/>
        <v>1.0383148256627672</v>
      </c>
      <c r="CZ85" s="291">
        <v>1488.03</v>
      </c>
      <c r="DA85" s="61">
        <v>1131.82</v>
      </c>
      <c r="DB85" s="61">
        <f t="shared" si="137"/>
        <v>356.21000000000004</v>
      </c>
      <c r="DC85" s="69">
        <f t="shared" si="138"/>
        <v>0.76061638542233689</v>
      </c>
      <c r="DD85" s="55">
        <v>18605.809999999998</v>
      </c>
      <c r="DE85" s="55">
        <v>27618.43</v>
      </c>
      <c r="DF85" s="61">
        <f t="shared" si="124"/>
        <v>-9012.6200000000026</v>
      </c>
      <c r="DG85" s="70">
        <f t="shared" si="125"/>
        <v>1.4843981530500421</v>
      </c>
      <c r="DH85" s="55">
        <v>1802.7</v>
      </c>
      <c r="DI85" s="55">
        <v>1599.4700000000003</v>
      </c>
      <c r="DJ85" s="61">
        <f t="shared" si="126"/>
        <v>203.22999999999979</v>
      </c>
      <c r="DK85" s="70">
        <f t="shared" si="127"/>
        <v>0.88726354912076344</v>
      </c>
      <c r="DL85" s="55">
        <v>272.63000000000005</v>
      </c>
      <c r="DM85" s="55">
        <v>0</v>
      </c>
      <c r="DN85" s="61">
        <f t="shared" si="128"/>
        <v>272.63000000000005</v>
      </c>
      <c r="DO85" s="70">
        <f t="shared" si="129"/>
        <v>0</v>
      </c>
      <c r="DP85" s="71">
        <v>24418.47</v>
      </c>
      <c r="DQ85" s="71">
        <v>19078.649999999998</v>
      </c>
      <c r="DR85" s="61">
        <f t="shared" si="130"/>
        <v>5339.8200000000033</v>
      </c>
      <c r="DS85" s="69">
        <f t="shared" si="131"/>
        <v>0.78132045128134553</v>
      </c>
      <c r="DT85" s="80">
        <v>2210.8600000000024</v>
      </c>
      <c r="DU85" s="55">
        <v>27127.679999999997</v>
      </c>
      <c r="DV85" s="55">
        <v>23326.16</v>
      </c>
      <c r="DW85" s="61">
        <f t="shared" si="132"/>
        <v>3801.5199999999968</v>
      </c>
      <c r="DX85" s="72">
        <f t="shared" si="133"/>
        <v>0.85986564276782984</v>
      </c>
      <c r="DY85" s="56" t="e">
        <v>#REF!</v>
      </c>
      <c r="DZ85" s="363">
        <v>5511.56</v>
      </c>
      <c r="EA85" s="363">
        <v>3949.41</v>
      </c>
      <c r="EB85" s="362">
        <f t="shared" si="139"/>
        <v>1562.1500000000005</v>
      </c>
      <c r="EC85" s="365">
        <f t="shared" si="140"/>
        <v>0.71656844886021376</v>
      </c>
      <c r="ED85" s="54">
        <v>17331.63</v>
      </c>
      <c r="EE85" s="294">
        <v>14578.390000000001</v>
      </c>
      <c r="EF85" s="291">
        <f t="shared" si="141"/>
        <v>510296.09</v>
      </c>
      <c r="EG85" s="291">
        <f t="shared" si="142"/>
        <v>476672.4599999999</v>
      </c>
      <c r="EH85" s="61">
        <f t="shared" si="143"/>
        <v>33623.630000000121</v>
      </c>
      <c r="EI85" s="70">
        <f t="shared" si="134"/>
        <v>0.93410956764336539</v>
      </c>
      <c r="EJ85" s="80"/>
      <c r="EK85" s="298">
        <v>2677.96</v>
      </c>
      <c r="EL85" s="300">
        <f t="shared" si="77"/>
        <v>22296.09000000012</v>
      </c>
      <c r="EM85" s="65">
        <f t="shared" si="78"/>
        <v>-90424.809999999969</v>
      </c>
      <c r="EN85" s="374" t="s">
        <v>666</v>
      </c>
      <c r="EO85" s="373">
        <v>30155.95</v>
      </c>
      <c r="EP85" s="74">
        <v>82541.649999999994</v>
      </c>
      <c r="EQ85" s="75">
        <f t="shared" si="135"/>
        <v>52385.7</v>
      </c>
      <c r="ER85" s="76">
        <f t="shared" si="136"/>
        <v>1.7371596650080663</v>
      </c>
      <c r="ET85" s="74">
        <v>53236.15</v>
      </c>
      <c r="EU85" s="74">
        <v>103313.39</v>
      </c>
      <c r="EV85" s="75">
        <f t="shared" si="144"/>
        <v>50077.24</v>
      </c>
      <c r="EW85" s="377">
        <f t="shared" si="145"/>
        <v>0.94066231310866766</v>
      </c>
      <c r="EX85" s="379">
        <f t="shared" si="146"/>
        <v>492964.46</v>
      </c>
      <c r="EY85" s="379">
        <f t="shared" si="147"/>
        <v>462094.06999999989</v>
      </c>
      <c r="FB85" s="381"/>
      <c r="FC85" s="381"/>
    </row>
    <row r="86" spans="1:159" s="2" customFormat="1" ht="15.75" customHeight="1" x14ac:dyDescent="0.25">
      <c r="A86" s="1" t="s">
        <v>718</v>
      </c>
      <c r="B86" s="77">
        <v>5</v>
      </c>
      <c r="C86" s="78">
        <v>8</v>
      </c>
      <c r="D86" s="52" t="s">
        <v>281</v>
      </c>
      <c r="E86" s="219">
        <v>2749.4250000000006</v>
      </c>
      <c r="F86" s="53">
        <v>113287.01</v>
      </c>
      <c r="G86" s="343">
        <v>-28179.301999999981</v>
      </c>
      <c r="H86" s="54">
        <v>13800.32</v>
      </c>
      <c r="I86" s="55">
        <v>4006.96</v>
      </c>
      <c r="J86" s="56">
        <f t="shared" si="81"/>
        <v>9793.36</v>
      </c>
      <c r="K86" s="57">
        <f t="shared" si="82"/>
        <v>0.29035268747391368</v>
      </c>
      <c r="L86" s="58">
        <v>9230.48</v>
      </c>
      <c r="M86" s="58">
        <v>1289.5999999999999</v>
      </c>
      <c r="N86" s="56">
        <f t="shared" si="83"/>
        <v>7940.8799999999992</v>
      </c>
      <c r="O86" s="59">
        <f t="shared" si="84"/>
        <v>0.13971104427938741</v>
      </c>
      <c r="P86" s="54">
        <v>15371.349999999999</v>
      </c>
      <c r="Q86" s="54">
        <v>13364.169999999998</v>
      </c>
      <c r="R86" s="56">
        <f t="shared" si="85"/>
        <v>2007.1800000000003</v>
      </c>
      <c r="S86" s="57">
        <f t="shared" si="86"/>
        <v>0.86942070800547766</v>
      </c>
      <c r="T86" s="54">
        <v>3472.2200000000003</v>
      </c>
      <c r="U86" s="54">
        <v>3075.47</v>
      </c>
      <c r="V86" s="56">
        <f t="shared" si="87"/>
        <v>396.75000000000045</v>
      </c>
      <c r="W86" s="57">
        <f t="shared" si="88"/>
        <v>0.88573592687099312</v>
      </c>
      <c r="X86" s="58">
        <v>903.91</v>
      </c>
      <c r="Y86" s="58">
        <v>1631.37</v>
      </c>
      <c r="Z86" s="56">
        <f t="shared" si="89"/>
        <v>-727.45999999999992</v>
      </c>
      <c r="AA86" s="59">
        <f t="shared" si="90"/>
        <v>1.8047925125289022</v>
      </c>
      <c r="AB86" s="54">
        <v>24801.190000000006</v>
      </c>
      <c r="AC86" s="54">
        <v>19002.36</v>
      </c>
      <c r="AD86" s="56">
        <f t="shared" si="91"/>
        <v>5798.8300000000054</v>
      </c>
      <c r="AE86" s="57">
        <f t="shared" si="92"/>
        <v>0.76618742890966107</v>
      </c>
      <c r="AF86" s="58">
        <v>2271.3700000000008</v>
      </c>
      <c r="AG86" s="58">
        <v>0</v>
      </c>
      <c r="AH86" s="56">
        <f t="shared" si="93"/>
        <v>2271.3700000000008</v>
      </c>
      <c r="AI86" s="60">
        <f t="shared" si="94"/>
        <v>0</v>
      </c>
      <c r="AJ86" s="54">
        <v>26034.5</v>
      </c>
      <c r="AK86" s="54">
        <v>23464.52</v>
      </c>
      <c r="AL86" s="56">
        <f t="shared" si="95"/>
        <v>2569.9799999999996</v>
      </c>
      <c r="AM86" s="57">
        <f t="shared" si="96"/>
        <v>0.90128560179761474</v>
      </c>
      <c r="AN86" s="58">
        <v>0</v>
      </c>
      <c r="AO86" s="58">
        <v>0</v>
      </c>
      <c r="AP86" s="61">
        <f t="shared" si="97"/>
        <v>0</v>
      </c>
      <c r="AQ86" s="59"/>
      <c r="AR86" s="54">
        <v>0</v>
      </c>
      <c r="AS86" s="54">
        <v>0</v>
      </c>
      <c r="AT86" s="61">
        <f t="shared" si="99"/>
        <v>0</v>
      </c>
      <c r="AU86" s="62"/>
      <c r="AV86" s="58">
        <v>7570.5899999999992</v>
      </c>
      <c r="AW86" s="58">
        <v>9867.9500000000007</v>
      </c>
      <c r="AX86" s="61">
        <f t="shared" si="101"/>
        <v>-2297.3600000000015</v>
      </c>
      <c r="AY86" s="59">
        <f t="shared" si="102"/>
        <v>1.3034585151223355</v>
      </c>
      <c r="AZ86" s="63">
        <v>0</v>
      </c>
      <c r="BA86" s="56">
        <v>0</v>
      </c>
      <c r="BB86" s="56">
        <f t="shared" si="103"/>
        <v>0</v>
      </c>
      <c r="BC86" s="64"/>
      <c r="BD86" s="54">
        <v>114331.57000000002</v>
      </c>
      <c r="BE86" s="58">
        <v>5235.9799999999996</v>
      </c>
      <c r="BF86" s="61">
        <f t="shared" si="104"/>
        <v>109095.59000000003</v>
      </c>
      <c r="BG86" s="57">
        <f t="shared" si="105"/>
        <v>4.5796449746994629E-2</v>
      </c>
      <c r="BH86" s="54">
        <v>8588.26</v>
      </c>
      <c r="BI86" s="54">
        <v>0</v>
      </c>
      <c r="BJ86" s="56">
        <f t="shared" si="106"/>
        <v>8588.26</v>
      </c>
      <c r="BK86" s="57">
        <f t="shared" si="107"/>
        <v>0</v>
      </c>
      <c r="BL86" s="58">
        <v>14000.770000000002</v>
      </c>
      <c r="BM86" s="58">
        <v>0</v>
      </c>
      <c r="BN86" s="56">
        <f t="shared" si="108"/>
        <v>14000.770000000002</v>
      </c>
      <c r="BO86" s="59">
        <f t="shared" si="109"/>
        <v>0</v>
      </c>
      <c r="BP86" s="54">
        <v>2324.7000000000003</v>
      </c>
      <c r="BQ86" s="54">
        <v>0</v>
      </c>
      <c r="BR86" s="56">
        <f t="shared" si="110"/>
        <v>2324.7000000000003</v>
      </c>
      <c r="BS86" s="57">
        <f t="shared" si="111"/>
        <v>0</v>
      </c>
      <c r="BT86" s="58">
        <v>3889.7199999999993</v>
      </c>
      <c r="BU86" s="58">
        <v>21596.09</v>
      </c>
      <c r="BV86" s="56">
        <f t="shared" si="112"/>
        <v>-17706.370000000003</v>
      </c>
      <c r="BW86" s="59">
        <f t="shared" si="113"/>
        <v>5.5520937239698496</v>
      </c>
      <c r="BX86" s="54">
        <v>2161.4900000000002</v>
      </c>
      <c r="BY86" s="54">
        <v>0</v>
      </c>
      <c r="BZ86" s="56">
        <f t="shared" si="114"/>
        <v>2161.4900000000002</v>
      </c>
      <c r="CA86" s="57">
        <f t="shared" si="115"/>
        <v>0</v>
      </c>
      <c r="CB86" s="58">
        <v>8554.8599999999988</v>
      </c>
      <c r="CC86" s="58">
        <v>8616.14</v>
      </c>
      <c r="CD86" s="56">
        <f t="shared" si="116"/>
        <v>-61.280000000000655</v>
      </c>
      <c r="CE86" s="59">
        <f t="shared" si="117"/>
        <v>1.0071631797598091</v>
      </c>
      <c r="CF86" s="54">
        <v>686.16</v>
      </c>
      <c r="CG86" s="54">
        <v>0</v>
      </c>
      <c r="CH86" s="56">
        <f t="shared" si="118"/>
        <v>686.16</v>
      </c>
      <c r="CI86" s="57">
        <f t="shared" si="119"/>
        <v>0</v>
      </c>
      <c r="CJ86" s="58">
        <v>0</v>
      </c>
      <c r="CK86" s="55">
        <v>0</v>
      </c>
      <c r="CL86" s="55">
        <v>0</v>
      </c>
      <c r="CM86" s="65"/>
      <c r="CN86" s="66">
        <v>50456.23</v>
      </c>
      <c r="CO86" s="67">
        <v>64384.349999999991</v>
      </c>
      <c r="CP86" s="61">
        <f t="shared" si="120"/>
        <v>-13928.119999999988</v>
      </c>
      <c r="CQ86" s="68">
        <f t="shared" si="121"/>
        <v>1.2760436124538037</v>
      </c>
      <c r="CR86" s="58">
        <v>31164.01</v>
      </c>
      <c r="CS86" s="58">
        <v>30607.949999999997</v>
      </c>
      <c r="CT86" s="61">
        <f t="shared" si="122"/>
        <v>556.06000000000131</v>
      </c>
      <c r="CU86" s="353">
        <f t="shared" si="123"/>
        <v>0.98215698172346877</v>
      </c>
      <c r="CV86" s="359">
        <v>15817.52</v>
      </c>
      <c r="CW86" s="61">
        <v>15265.65</v>
      </c>
      <c r="CX86" s="61">
        <f t="shared" ref="CX86:CX149" si="148">CV86-CW86</f>
        <v>551.8700000000008</v>
      </c>
      <c r="CY86" s="68">
        <f t="shared" si="80"/>
        <v>0.96511020690980631</v>
      </c>
      <c r="CZ86" s="291">
        <v>1681.23</v>
      </c>
      <c r="DA86" s="61">
        <v>348.94000000000005</v>
      </c>
      <c r="DB86" s="61">
        <f t="shared" si="137"/>
        <v>1332.29</v>
      </c>
      <c r="DC86" s="69">
        <f t="shared" si="138"/>
        <v>0.20755042439166566</v>
      </c>
      <c r="DD86" s="55">
        <v>19078.179999999997</v>
      </c>
      <c r="DE86" s="55">
        <v>20975.64</v>
      </c>
      <c r="DF86" s="61">
        <f t="shared" si="124"/>
        <v>-1897.4600000000028</v>
      </c>
      <c r="DG86" s="70">
        <f t="shared" si="125"/>
        <v>1.0994570760942608</v>
      </c>
      <c r="DH86" s="55">
        <v>3101.5800000000004</v>
      </c>
      <c r="DI86" s="55">
        <v>2752.9600000000005</v>
      </c>
      <c r="DJ86" s="61">
        <f t="shared" si="126"/>
        <v>348.61999999999989</v>
      </c>
      <c r="DK86" s="70">
        <f t="shared" si="127"/>
        <v>0.88759922362150911</v>
      </c>
      <c r="DL86" s="55">
        <v>467.8599999999999</v>
      </c>
      <c r="DM86" s="55">
        <v>0</v>
      </c>
      <c r="DN86" s="61">
        <f t="shared" si="128"/>
        <v>467.8599999999999</v>
      </c>
      <c r="DO86" s="70">
        <f t="shared" si="129"/>
        <v>0</v>
      </c>
      <c r="DP86" s="71">
        <v>21083.070000000003</v>
      </c>
      <c r="DQ86" s="71">
        <v>9549.7000000000007</v>
      </c>
      <c r="DR86" s="61">
        <f t="shared" si="130"/>
        <v>11533.370000000003</v>
      </c>
      <c r="DS86" s="69">
        <f t="shared" si="131"/>
        <v>0.45295585510079883</v>
      </c>
      <c r="DT86" s="80">
        <v>2048.409999999998</v>
      </c>
      <c r="DU86" s="55">
        <v>0</v>
      </c>
      <c r="DV86" s="55">
        <v>0</v>
      </c>
      <c r="DW86" s="61">
        <f t="shared" si="132"/>
        <v>0</v>
      </c>
      <c r="DX86" s="72"/>
      <c r="DY86" s="56" t="e">
        <v>#REF!</v>
      </c>
      <c r="DZ86" s="363">
        <v>6883.21</v>
      </c>
      <c r="EA86" s="363">
        <v>4881.0599999999995</v>
      </c>
      <c r="EB86" s="362">
        <f t="shared" si="139"/>
        <v>2002.1500000000005</v>
      </c>
      <c r="EC86" s="365">
        <f t="shared" si="140"/>
        <v>0.70912553881110696</v>
      </c>
      <c r="ED86" s="54">
        <v>14267.29</v>
      </c>
      <c r="EE86" s="294">
        <v>8620.2199999999993</v>
      </c>
      <c r="EF86" s="291">
        <f t="shared" si="141"/>
        <v>421993.63999999996</v>
      </c>
      <c r="EG86" s="291">
        <f t="shared" si="142"/>
        <v>268537.08</v>
      </c>
      <c r="EH86" s="61">
        <f t="shared" si="143"/>
        <v>153456.55999999994</v>
      </c>
      <c r="EI86" s="70">
        <f t="shared" si="134"/>
        <v>0.63635338200831659</v>
      </c>
      <c r="EJ86" s="80"/>
      <c r="EK86" s="298">
        <v>4062</v>
      </c>
      <c r="EL86" s="300">
        <f t="shared" ref="EL86:EL149" si="149">F86+EF86-EG86+EK86</f>
        <v>270805.56999999989</v>
      </c>
      <c r="EM86" s="65">
        <f t="shared" ref="EM86:EM149" si="150">G86+BD86-BE86+BH86-BI86+BL86-BM86+BP86-BQ86+BT86-BU86+BX86-BY86+CB86-CC86+CF86-CG86</f>
        <v>90910.018000000055</v>
      </c>
      <c r="EN86" s="374" t="s">
        <v>666</v>
      </c>
      <c r="EO86" s="373">
        <v>24763.53</v>
      </c>
      <c r="EP86" s="74">
        <v>39574.480000000003</v>
      </c>
      <c r="EQ86" s="75">
        <f t="shared" si="135"/>
        <v>14810.950000000004</v>
      </c>
      <c r="ER86" s="76">
        <f t="shared" si="136"/>
        <v>0.59809526347818764</v>
      </c>
      <c r="ET86" s="74">
        <v>43887.4</v>
      </c>
      <c r="EU86" s="74">
        <v>81348.58</v>
      </c>
      <c r="EV86" s="75">
        <f t="shared" si="144"/>
        <v>37461.18</v>
      </c>
      <c r="EW86" s="377">
        <f t="shared" si="145"/>
        <v>0.8535748301334779</v>
      </c>
      <c r="EX86" s="379">
        <f t="shared" si="146"/>
        <v>407726.35</v>
      </c>
      <c r="EY86" s="379">
        <f t="shared" si="147"/>
        <v>259916.86000000002</v>
      </c>
      <c r="FB86" s="381"/>
      <c r="FC86" s="381"/>
    </row>
    <row r="87" spans="1:159" s="2" customFormat="1" ht="15.75" customHeight="1" x14ac:dyDescent="0.25">
      <c r="A87" s="1" t="s">
        <v>719</v>
      </c>
      <c r="B87" s="77">
        <v>8</v>
      </c>
      <c r="C87" s="78">
        <v>3</v>
      </c>
      <c r="D87" s="52" t="s">
        <v>282</v>
      </c>
      <c r="E87" s="219">
        <v>5044.0999999999995</v>
      </c>
      <c r="F87" s="53">
        <v>-369858.86</v>
      </c>
      <c r="G87" s="343">
        <v>-42543.240000000056</v>
      </c>
      <c r="H87" s="54">
        <v>10853.74</v>
      </c>
      <c r="I87" s="55">
        <v>2445.2700000000004</v>
      </c>
      <c r="J87" s="56">
        <f t="shared" si="81"/>
        <v>8408.4699999999993</v>
      </c>
      <c r="K87" s="57">
        <f t="shared" si="82"/>
        <v>0.22529284836378985</v>
      </c>
      <c r="L87" s="58">
        <v>6477.170000000001</v>
      </c>
      <c r="M87" s="58">
        <v>2509.91</v>
      </c>
      <c r="N87" s="56">
        <f t="shared" si="83"/>
        <v>3967.2600000000011</v>
      </c>
      <c r="O87" s="59">
        <f t="shared" si="84"/>
        <v>0.38750102282323906</v>
      </c>
      <c r="P87" s="54">
        <v>12834.350000000002</v>
      </c>
      <c r="Q87" s="54">
        <v>11157.13</v>
      </c>
      <c r="R87" s="56">
        <f t="shared" si="85"/>
        <v>1677.220000000003</v>
      </c>
      <c r="S87" s="57">
        <f t="shared" si="86"/>
        <v>0.86931788520649644</v>
      </c>
      <c r="T87" s="54">
        <v>2887.170000000001</v>
      </c>
      <c r="U87" s="54">
        <v>2556.9700000000003</v>
      </c>
      <c r="V87" s="56">
        <f t="shared" si="87"/>
        <v>330.20000000000073</v>
      </c>
      <c r="W87" s="57">
        <f t="shared" si="88"/>
        <v>0.88563195101085124</v>
      </c>
      <c r="X87" s="58">
        <v>1366.74</v>
      </c>
      <c r="Y87" s="58">
        <v>2659.68</v>
      </c>
      <c r="Z87" s="56">
        <f t="shared" si="89"/>
        <v>-1292.9399999999998</v>
      </c>
      <c r="AA87" s="59">
        <f t="shared" si="90"/>
        <v>1.946002897405505</v>
      </c>
      <c r="AB87" s="54">
        <v>12375.960000000003</v>
      </c>
      <c r="AC87" s="54">
        <v>7744.829999999999</v>
      </c>
      <c r="AD87" s="56">
        <f t="shared" si="91"/>
        <v>4631.1300000000037</v>
      </c>
      <c r="AE87" s="57">
        <f t="shared" si="92"/>
        <v>0.62579630186264312</v>
      </c>
      <c r="AF87" s="58">
        <v>2141.1499999999996</v>
      </c>
      <c r="AG87" s="58">
        <v>0</v>
      </c>
      <c r="AH87" s="56">
        <f t="shared" si="93"/>
        <v>2141.1499999999996</v>
      </c>
      <c r="AI87" s="60">
        <f t="shared" si="94"/>
        <v>0</v>
      </c>
      <c r="AJ87" s="54">
        <v>24540.610000000004</v>
      </c>
      <c r="AK87" s="54">
        <v>48052.31</v>
      </c>
      <c r="AL87" s="56">
        <f t="shared" si="95"/>
        <v>-23511.699999999993</v>
      </c>
      <c r="AM87" s="57">
        <f t="shared" si="96"/>
        <v>1.9580731693303464</v>
      </c>
      <c r="AN87" s="58">
        <v>107625.64999999998</v>
      </c>
      <c r="AO87" s="58">
        <v>97759.959999999992</v>
      </c>
      <c r="AP87" s="61">
        <f t="shared" si="97"/>
        <v>9865.6899999999878</v>
      </c>
      <c r="AQ87" s="59">
        <f t="shared" si="98"/>
        <v>0.90833328300456262</v>
      </c>
      <c r="AR87" s="54">
        <v>-0.22</v>
      </c>
      <c r="AS87" s="54">
        <v>0</v>
      </c>
      <c r="AT87" s="61">
        <f t="shared" si="99"/>
        <v>-0.22</v>
      </c>
      <c r="AU87" s="62">
        <f t="shared" si="100"/>
        <v>0</v>
      </c>
      <c r="AV87" s="58">
        <v>6366.33</v>
      </c>
      <c r="AW87" s="58">
        <v>8496.1200000000008</v>
      </c>
      <c r="AX87" s="61">
        <f t="shared" si="101"/>
        <v>-2129.7900000000009</v>
      </c>
      <c r="AY87" s="59">
        <f t="shared" si="102"/>
        <v>1.3345396798469449</v>
      </c>
      <c r="AZ87" s="63">
        <v>0</v>
      </c>
      <c r="BA87" s="56">
        <v>0</v>
      </c>
      <c r="BB87" s="56">
        <f t="shared" si="103"/>
        <v>0</v>
      </c>
      <c r="BC87" s="64"/>
      <c r="BD87" s="54">
        <v>120052.99</v>
      </c>
      <c r="BE87" s="58">
        <v>64665.950000000004</v>
      </c>
      <c r="BF87" s="61">
        <f t="shared" si="104"/>
        <v>55387.040000000001</v>
      </c>
      <c r="BG87" s="57">
        <f t="shared" si="105"/>
        <v>0.53864505998559475</v>
      </c>
      <c r="BH87" s="54">
        <v>6669.6200000000008</v>
      </c>
      <c r="BI87" s="54">
        <v>0</v>
      </c>
      <c r="BJ87" s="56">
        <f t="shared" si="106"/>
        <v>6669.6200000000008</v>
      </c>
      <c r="BK87" s="57">
        <f t="shared" si="107"/>
        <v>0</v>
      </c>
      <c r="BL87" s="58">
        <v>9435.06</v>
      </c>
      <c r="BM87" s="58">
        <v>9747.7800000000007</v>
      </c>
      <c r="BN87" s="56">
        <f t="shared" si="108"/>
        <v>-312.72000000000116</v>
      </c>
      <c r="BO87" s="59">
        <f t="shared" si="109"/>
        <v>1.0331444633102493</v>
      </c>
      <c r="BP87" s="54">
        <v>2879.4199999999996</v>
      </c>
      <c r="BQ87" s="54">
        <v>0</v>
      </c>
      <c r="BR87" s="56">
        <f t="shared" si="110"/>
        <v>2879.4199999999996</v>
      </c>
      <c r="BS87" s="57">
        <f t="shared" si="111"/>
        <v>0</v>
      </c>
      <c r="BT87" s="58">
        <v>3121.9599999999991</v>
      </c>
      <c r="BU87" s="58">
        <v>5923.66</v>
      </c>
      <c r="BV87" s="56">
        <f t="shared" si="112"/>
        <v>-2801.7000000000007</v>
      </c>
      <c r="BW87" s="59">
        <f t="shared" si="113"/>
        <v>1.8974170072646674</v>
      </c>
      <c r="BX87" s="54">
        <v>3268.17</v>
      </c>
      <c r="BY87" s="54">
        <v>0</v>
      </c>
      <c r="BZ87" s="56">
        <f t="shared" si="114"/>
        <v>3268.17</v>
      </c>
      <c r="CA87" s="57">
        <f t="shared" si="115"/>
        <v>0</v>
      </c>
      <c r="CB87" s="58">
        <v>3759.31</v>
      </c>
      <c r="CC87" s="58">
        <v>2387.17</v>
      </c>
      <c r="CD87" s="56">
        <f t="shared" si="116"/>
        <v>1372.1399999999999</v>
      </c>
      <c r="CE87" s="59">
        <f t="shared" si="117"/>
        <v>0.63500216795103359</v>
      </c>
      <c r="CF87" s="54">
        <v>958.02</v>
      </c>
      <c r="CG87" s="54">
        <v>0</v>
      </c>
      <c r="CH87" s="56">
        <f t="shared" si="118"/>
        <v>958.02</v>
      </c>
      <c r="CI87" s="57">
        <f t="shared" si="119"/>
        <v>0</v>
      </c>
      <c r="CJ87" s="58">
        <v>0</v>
      </c>
      <c r="CK87" s="55">
        <v>0</v>
      </c>
      <c r="CL87" s="55">
        <v>0</v>
      </c>
      <c r="CM87" s="65"/>
      <c r="CN87" s="66">
        <v>51959.15</v>
      </c>
      <c r="CO87" s="67">
        <v>64376.78</v>
      </c>
      <c r="CP87" s="61">
        <f t="shared" si="120"/>
        <v>-12417.629999999997</v>
      </c>
      <c r="CQ87" s="68">
        <f t="shared" si="121"/>
        <v>1.2389883206326509</v>
      </c>
      <c r="CR87" s="58">
        <v>49710.960000000006</v>
      </c>
      <c r="CS87" s="58">
        <v>57940.280000000006</v>
      </c>
      <c r="CT87" s="61">
        <f t="shared" si="122"/>
        <v>-8229.32</v>
      </c>
      <c r="CU87" s="353">
        <f t="shared" si="123"/>
        <v>1.165543373131398</v>
      </c>
      <c r="CV87" s="359">
        <v>25893.040000000001</v>
      </c>
      <c r="CW87" s="61">
        <v>29614.82</v>
      </c>
      <c r="CX87" s="61">
        <f t="shared" si="148"/>
        <v>-3721.7799999999988</v>
      </c>
      <c r="CY87" s="68">
        <f t="shared" si="80"/>
        <v>1.1437366952663728</v>
      </c>
      <c r="CZ87" s="291">
        <v>1868.7799999999997</v>
      </c>
      <c r="DA87" s="61">
        <v>635.74</v>
      </c>
      <c r="DB87" s="61">
        <f t="shared" si="137"/>
        <v>1233.0399999999997</v>
      </c>
      <c r="DC87" s="69">
        <f t="shared" si="138"/>
        <v>0.34018985648390931</v>
      </c>
      <c r="DD87" s="55">
        <v>18708.890000000003</v>
      </c>
      <c r="DE87" s="55">
        <v>19390.940000000002</v>
      </c>
      <c r="DF87" s="61">
        <f t="shared" si="124"/>
        <v>-682.04999999999927</v>
      </c>
      <c r="DG87" s="70">
        <f t="shared" si="125"/>
        <v>1.0364559308435721</v>
      </c>
      <c r="DH87" s="55">
        <v>2072.87</v>
      </c>
      <c r="DI87" s="55">
        <v>1842.4099999999999</v>
      </c>
      <c r="DJ87" s="61">
        <f t="shared" si="126"/>
        <v>230.46000000000004</v>
      </c>
      <c r="DK87" s="70">
        <f t="shared" si="127"/>
        <v>0.88882081365449828</v>
      </c>
      <c r="DL87" s="55">
        <v>313.75000000000006</v>
      </c>
      <c r="DM87" s="55">
        <v>0</v>
      </c>
      <c r="DN87" s="61">
        <f t="shared" si="128"/>
        <v>313.75000000000006</v>
      </c>
      <c r="DO87" s="70">
        <f t="shared" si="129"/>
        <v>0</v>
      </c>
      <c r="DP87" s="71">
        <v>19125.34</v>
      </c>
      <c r="DQ87" s="71">
        <v>15215.139999999998</v>
      </c>
      <c r="DR87" s="61">
        <f t="shared" si="130"/>
        <v>3910.2000000000025</v>
      </c>
      <c r="DS87" s="69">
        <f t="shared" si="131"/>
        <v>0.79554873272841153</v>
      </c>
      <c r="DT87" s="80">
        <v>3742.9100000000008</v>
      </c>
      <c r="DU87" s="55">
        <v>20531.669999999998</v>
      </c>
      <c r="DV87" s="55">
        <v>18613.120000000003</v>
      </c>
      <c r="DW87" s="61">
        <f t="shared" si="132"/>
        <v>1918.5499999999956</v>
      </c>
      <c r="DX87" s="72">
        <f t="shared" si="133"/>
        <v>0.90655655385070988</v>
      </c>
      <c r="DY87" s="56" t="e">
        <v>#REF!</v>
      </c>
      <c r="DZ87" s="363">
        <v>6106.23</v>
      </c>
      <c r="EA87" s="363">
        <v>4308.4799999999996</v>
      </c>
      <c r="EB87" s="362">
        <f t="shared" si="139"/>
        <v>1797.75</v>
      </c>
      <c r="EC87" s="365">
        <f t="shared" si="140"/>
        <v>0.70558757203708344</v>
      </c>
      <c r="ED87" s="54">
        <v>18716.22</v>
      </c>
      <c r="EE87" s="294">
        <v>15824.62</v>
      </c>
      <c r="EF87" s="291">
        <f t="shared" si="141"/>
        <v>552620.10000000009</v>
      </c>
      <c r="EG87" s="291">
        <f t="shared" si="142"/>
        <v>493869.06999999995</v>
      </c>
      <c r="EH87" s="61">
        <f t="shared" si="143"/>
        <v>58751.030000000144</v>
      </c>
      <c r="EI87" s="70">
        <f t="shared" si="134"/>
        <v>0.89368640409568867</v>
      </c>
      <c r="EJ87" s="80"/>
      <c r="EK87" s="298">
        <v>3098</v>
      </c>
      <c r="EL87" s="300">
        <f t="shared" si="149"/>
        <v>-308009.82999999984</v>
      </c>
      <c r="EM87" s="65">
        <f t="shared" si="150"/>
        <v>24876.749999999938</v>
      </c>
      <c r="EN87" s="374" t="s">
        <v>666</v>
      </c>
      <c r="EO87" s="373">
        <v>32646.01</v>
      </c>
      <c r="EP87" s="74">
        <v>86133.54</v>
      </c>
      <c r="EQ87" s="75">
        <f t="shared" si="135"/>
        <v>53487.53</v>
      </c>
      <c r="ER87" s="76">
        <f t="shared" si="136"/>
        <v>1.6384094105221434</v>
      </c>
      <c r="ET87" s="74">
        <v>57391.39</v>
      </c>
      <c r="EU87" s="74">
        <v>194585.58</v>
      </c>
      <c r="EV87" s="75">
        <f t="shared" si="144"/>
        <v>137194.19</v>
      </c>
      <c r="EW87" s="377">
        <f t="shared" si="145"/>
        <v>2.3905012581155467</v>
      </c>
      <c r="EX87" s="379">
        <f t="shared" si="146"/>
        <v>533903.88000000012</v>
      </c>
      <c r="EY87" s="379">
        <f t="shared" si="147"/>
        <v>478044.44999999995</v>
      </c>
      <c r="FB87" s="381"/>
      <c r="FC87" s="381"/>
    </row>
    <row r="88" spans="1:159" s="2" customFormat="1" ht="15.75" customHeight="1" x14ac:dyDescent="0.25">
      <c r="A88" s="1" t="s">
        <v>720</v>
      </c>
      <c r="B88" s="77">
        <v>8</v>
      </c>
      <c r="C88" s="78">
        <v>4</v>
      </c>
      <c r="D88" s="52" t="s">
        <v>283</v>
      </c>
      <c r="E88" s="219">
        <v>5782</v>
      </c>
      <c r="F88" s="53">
        <v>152696.56000000006</v>
      </c>
      <c r="G88" s="343">
        <v>40458.404000000082</v>
      </c>
      <c r="H88" s="54">
        <v>15426.859999999999</v>
      </c>
      <c r="I88" s="55">
        <v>3358.9799999999996</v>
      </c>
      <c r="J88" s="56">
        <f t="shared" si="81"/>
        <v>12067.88</v>
      </c>
      <c r="K88" s="57">
        <f t="shared" si="82"/>
        <v>0.21773581921402022</v>
      </c>
      <c r="L88" s="58">
        <v>10961.999999999998</v>
      </c>
      <c r="M88" s="58">
        <v>1909.5400000000002</v>
      </c>
      <c r="N88" s="56">
        <f t="shared" si="83"/>
        <v>9052.4599999999973</v>
      </c>
      <c r="O88" s="59">
        <f t="shared" si="84"/>
        <v>0.17419631454114218</v>
      </c>
      <c r="P88" s="54">
        <v>22940.219999999994</v>
      </c>
      <c r="Q88" s="54">
        <v>19950.419999999998</v>
      </c>
      <c r="R88" s="56">
        <f t="shared" si="85"/>
        <v>2989.7999999999956</v>
      </c>
      <c r="S88" s="57">
        <f t="shared" si="86"/>
        <v>0.86966995085487431</v>
      </c>
      <c r="T88" s="54">
        <v>4651.53</v>
      </c>
      <c r="U88" s="54">
        <v>4128.3500000000004</v>
      </c>
      <c r="V88" s="56">
        <f t="shared" si="87"/>
        <v>523.17999999999938</v>
      </c>
      <c r="W88" s="57">
        <f t="shared" si="88"/>
        <v>0.88752517988704804</v>
      </c>
      <c r="X88" s="58">
        <v>2729.9</v>
      </c>
      <c r="Y88" s="58">
        <v>18615.129999999997</v>
      </c>
      <c r="Z88" s="56">
        <f t="shared" si="89"/>
        <v>-15885.229999999998</v>
      </c>
      <c r="AA88" s="59">
        <f t="shared" si="90"/>
        <v>6.8189787171691263</v>
      </c>
      <c r="AB88" s="54">
        <v>20799.96</v>
      </c>
      <c r="AC88" s="54">
        <v>13421.07</v>
      </c>
      <c r="AD88" s="56">
        <f t="shared" si="91"/>
        <v>7378.8899999999994</v>
      </c>
      <c r="AE88" s="57">
        <f t="shared" si="92"/>
        <v>0.64524499085575171</v>
      </c>
      <c r="AF88" s="58">
        <v>3484.0500000000006</v>
      </c>
      <c r="AG88" s="58">
        <v>0</v>
      </c>
      <c r="AH88" s="56">
        <f t="shared" si="93"/>
        <v>3484.0500000000006</v>
      </c>
      <c r="AI88" s="60">
        <f t="shared" si="94"/>
        <v>0</v>
      </c>
      <c r="AJ88" s="54">
        <v>39931.85</v>
      </c>
      <c r="AK88" s="54">
        <v>22967.830000000005</v>
      </c>
      <c r="AL88" s="56">
        <f t="shared" si="95"/>
        <v>16964.019999999993</v>
      </c>
      <c r="AM88" s="57">
        <f t="shared" si="96"/>
        <v>0.57517570560843057</v>
      </c>
      <c r="AN88" s="58">
        <v>109494.00000000001</v>
      </c>
      <c r="AO88" s="58">
        <v>99858.43</v>
      </c>
      <c r="AP88" s="61">
        <f t="shared" si="97"/>
        <v>9635.5700000000215</v>
      </c>
      <c r="AQ88" s="59">
        <f t="shared" si="98"/>
        <v>0.91199910497378833</v>
      </c>
      <c r="AR88" s="54">
        <v>6553.58</v>
      </c>
      <c r="AS88" s="54">
        <v>5908.9900000000007</v>
      </c>
      <c r="AT88" s="61">
        <f t="shared" si="99"/>
        <v>644.58999999999924</v>
      </c>
      <c r="AU88" s="62">
        <f t="shared" si="100"/>
        <v>0.90164307142050615</v>
      </c>
      <c r="AV88" s="58">
        <v>9413.57</v>
      </c>
      <c r="AW88" s="58">
        <v>12272.75</v>
      </c>
      <c r="AX88" s="61">
        <f t="shared" si="101"/>
        <v>-2859.1800000000003</v>
      </c>
      <c r="AY88" s="59">
        <f t="shared" si="102"/>
        <v>1.3037296158630574</v>
      </c>
      <c r="AZ88" s="63">
        <v>0</v>
      </c>
      <c r="BA88" s="56">
        <v>0</v>
      </c>
      <c r="BB88" s="56">
        <f t="shared" si="103"/>
        <v>0</v>
      </c>
      <c r="BC88" s="64"/>
      <c r="BD88" s="54">
        <v>215196.68000000002</v>
      </c>
      <c r="BE88" s="58">
        <v>37817.82</v>
      </c>
      <c r="BF88" s="61">
        <f t="shared" si="104"/>
        <v>177378.86000000002</v>
      </c>
      <c r="BG88" s="57">
        <f t="shared" si="105"/>
        <v>0.17573607548220538</v>
      </c>
      <c r="BH88" s="54">
        <v>9961.6400000000012</v>
      </c>
      <c r="BI88" s="54">
        <v>0</v>
      </c>
      <c r="BJ88" s="56">
        <f t="shared" si="106"/>
        <v>9961.6400000000012</v>
      </c>
      <c r="BK88" s="57">
        <f t="shared" si="107"/>
        <v>0</v>
      </c>
      <c r="BL88" s="58">
        <v>16741.36</v>
      </c>
      <c r="BM88" s="58">
        <v>6854.75</v>
      </c>
      <c r="BN88" s="56">
        <f t="shared" si="108"/>
        <v>9886.61</v>
      </c>
      <c r="BO88" s="59">
        <f t="shared" si="109"/>
        <v>0.40945000884038091</v>
      </c>
      <c r="BP88" s="54">
        <v>4240.5700000000006</v>
      </c>
      <c r="BQ88" s="54">
        <v>3661.34</v>
      </c>
      <c r="BR88" s="56">
        <f t="shared" si="110"/>
        <v>579.23000000000047</v>
      </c>
      <c r="BS88" s="57">
        <f t="shared" si="111"/>
        <v>0.86340751361255674</v>
      </c>
      <c r="BT88" s="58">
        <v>5879.64</v>
      </c>
      <c r="BU88" s="58">
        <v>0</v>
      </c>
      <c r="BV88" s="56">
        <f t="shared" si="112"/>
        <v>5879.64</v>
      </c>
      <c r="BW88" s="59">
        <f t="shared" si="113"/>
        <v>0</v>
      </c>
      <c r="BX88" s="54">
        <v>6534.5000000000018</v>
      </c>
      <c r="BY88" s="54">
        <v>0</v>
      </c>
      <c r="BZ88" s="56">
        <f t="shared" si="114"/>
        <v>6534.5000000000018</v>
      </c>
      <c r="CA88" s="57">
        <f t="shared" si="115"/>
        <v>0</v>
      </c>
      <c r="CB88" s="58">
        <v>6675.86</v>
      </c>
      <c r="CC88" s="58">
        <v>12062.86</v>
      </c>
      <c r="CD88" s="56">
        <f t="shared" si="116"/>
        <v>-5387.0000000000009</v>
      </c>
      <c r="CE88" s="59">
        <f t="shared" si="117"/>
        <v>1.8069372335549279</v>
      </c>
      <c r="CF88" s="54">
        <v>1343.24</v>
      </c>
      <c r="CG88" s="54">
        <v>0</v>
      </c>
      <c r="CH88" s="56">
        <f t="shared" si="118"/>
        <v>1343.24</v>
      </c>
      <c r="CI88" s="57">
        <f t="shared" si="119"/>
        <v>0</v>
      </c>
      <c r="CJ88" s="58">
        <v>0</v>
      </c>
      <c r="CK88" s="55">
        <v>0</v>
      </c>
      <c r="CL88" s="55">
        <v>0</v>
      </c>
      <c r="CM88" s="65"/>
      <c r="CN88" s="66">
        <v>94529.780000000013</v>
      </c>
      <c r="CO88" s="67">
        <v>103913.83000000002</v>
      </c>
      <c r="CP88" s="61">
        <f t="shared" si="120"/>
        <v>-9384.0500000000029</v>
      </c>
      <c r="CQ88" s="68">
        <f t="shared" si="121"/>
        <v>1.0992708329586718</v>
      </c>
      <c r="CR88" s="58">
        <v>69335.12</v>
      </c>
      <c r="CS88" s="58">
        <v>72793.070000000007</v>
      </c>
      <c r="CT88" s="61">
        <f t="shared" si="122"/>
        <v>-3457.9500000000116</v>
      </c>
      <c r="CU88" s="353">
        <f t="shared" si="123"/>
        <v>1.0498729936574713</v>
      </c>
      <c r="CV88" s="359">
        <v>35970.020000000004</v>
      </c>
      <c r="CW88" s="61">
        <v>39337.54</v>
      </c>
      <c r="CX88" s="61">
        <f t="shared" si="148"/>
        <v>-3367.5199999999968</v>
      </c>
      <c r="CY88" s="68">
        <f t="shared" si="80"/>
        <v>1.0936201870335351</v>
      </c>
      <c r="CZ88" s="291">
        <v>2791.7700000000004</v>
      </c>
      <c r="DA88" s="61">
        <v>2256.3700000000003</v>
      </c>
      <c r="DB88" s="61">
        <f t="shared" si="137"/>
        <v>535.40000000000009</v>
      </c>
      <c r="DC88" s="69">
        <f t="shared" si="138"/>
        <v>0.80822202402060339</v>
      </c>
      <c r="DD88" s="55">
        <v>25661.530000000006</v>
      </c>
      <c r="DE88" s="55">
        <v>32302.299999999996</v>
      </c>
      <c r="DF88" s="61">
        <f t="shared" si="124"/>
        <v>-6640.7699999999895</v>
      </c>
      <c r="DG88" s="70">
        <f t="shared" si="125"/>
        <v>1.2587830889272771</v>
      </c>
      <c r="DH88" s="55">
        <v>3176.28</v>
      </c>
      <c r="DI88" s="55">
        <v>2819.08</v>
      </c>
      <c r="DJ88" s="61">
        <f t="shared" si="126"/>
        <v>357.20000000000027</v>
      </c>
      <c r="DK88" s="70">
        <f t="shared" si="127"/>
        <v>0.88754140063218601</v>
      </c>
      <c r="DL88" s="55">
        <v>478.29999999999995</v>
      </c>
      <c r="DM88" s="55">
        <v>0</v>
      </c>
      <c r="DN88" s="61">
        <f t="shared" si="128"/>
        <v>478.29999999999995</v>
      </c>
      <c r="DO88" s="70">
        <f t="shared" si="129"/>
        <v>0</v>
      </c>
      <c r="DP88" s="71">
        <v>31258.5</v>
      </c>
      <c r="DQ88" s="71">
        <v>27722.700000000004</v>
      </c>
      <c r="DR88" s="61">
        <f t="shared" si="130"/>
        <v>3535.7999999999956</v>
      </c>
      <c r="DS88" s="69">
        <f t="shared" si="131"/>
        <v>0.88688516723451238</v>
      </c>
      <c r="DT88" s="80">
        <v>1240.440000000006</v>
      </c>
      <c r="DU88" s="55">
        <v>33486.71</v>
      </c>
      <c r="DV88" s="55">
        <v>33879.72</v>
      </c>
      <c r="DW88" s="61">
        <f t="shared" si="132"/>
        <v>-393.01000000000204</v>
      </c>
      <c r="DX88" s="72">
        <f t="shared" si="133"/>
        <v>1.0117362977730568</v>
      </c>
      <c r="DY88" s="56" t="e">
        <v>#REF!</v>
      </c>
      <c r="DZ88" s="363">
        <v>9454.61</v>
      </c>
      <c r="EA88" s="363">
        <v>6749.37</v>
      </c>
      <c r="EB88" s="362">
        <f t="shared" si="139"/>
        <v>2705.2400000000007</v>
      </c>
      <c r="EC88" s="365">
        <f t="shared" si="140"/>
        <v>0.71387079953588772</v>
      </c>
      <c r="ED88" s="54">
        <v>28611.649999999994</v>
      </c>
      <c r="EE88" s="294">
        <v>19677.690000000002</v>
      </c>
      <c r="EF88" s="291">
        <f t="shared" si="141"/>
        <v>847715.28</v>
      </c>
      <c r="EG88" s="291">
        <f t="shared" si="142"/>
        <v>604239.92999999993</v>
      </c>
      <c r="EH88" s="61">
        <f t="shared" si="143"/>
        <v>243475.35000000009</v>
      </c>
      <c r="EI88" s="70">
        <f t="shared" si="134"/>
        <v>0.71278640866305953</v>
      </c>
      <c r="EJ88" s="80"/>
      <c r="EK88" s="298">
        <v>4065</v>
      </c>
      <c r="EL88" s="300">
        <f t="shared" si="149"/>
        <v>400236.91000000015</v>
      </c>
      <c r="EM88" s="65">
        <f t="shared" si="150"/>
        <v>246635.12400000007</v>
      </c>
      <c r="EN88" s="374" t="s">
        <v>666</v>
      </c>
      <c r="EO88" s="373">
        <v>50251.41</v>
      </c>
      <c r="EP88" s="74">
        <v>100289.54</v>
      </c>
      <c r="EQ88" s="75">
        <f t="shared" si="135"/>
        <v>50038.12999999999</v>
      </c>
      <c r="ER88" s="76">
        <f t="shared" si="136"/>
        <v>0.99575574098318809</v>
      </c>
      <c r="ET88" s="74">
        <v>87211.71</v>
      </c>
      <c r="EU88" s="74">
        <v>249378.47</v>
      </c>
      <c r="EV88" s="75">
        <f t="shared" si="144"/>
        <v>162166.76</v>
      </c>
      <c r="EW88" s="377">
        <f t="shared" si="145"/>
        <v>1.8594608453383152</v>
      </c>
      <c r="EX88" s="379">
        <f t="shared" si="146"/>
        <v>819103.63</v>
      </c>
      <c r="EY88" s="379">
        <f t="shared" si="147"/>
        <v>584562.24</v>
      </c>
      <c r="FB88" s="381"/>
      <c r="FC88" s="381"/>
    </row>
    <row r="89" spans="1:159" s="2" customFormat="1" ht="15.75" customHeight="1" x14ac:dyDescent="0.25">
      <c r="A89" s="1" t="s">
        <v>721</v>
      </c>
      <c r="B89" s="77">
        <v>9</v>
      </c>
      <c r="C89" s="78">
        <v>4</v>
      </c>
      <c r="D89" s="52" t="s">
        <v>284</v>
      </c>
      <c r="E89" s="219">
        <v>5523.3916666666664</v>
      </c>
      <c r="F89" s="53">
        <v>346729.37999999989</v>
      </c>
      <c r="G89" s="343">
        <v>287128.95</v>
      </c>
      <c r="H89" s="54">
        <v>18872.11</v>
      </c>
      <c r="I89" s="55">
        <v>3159.73</v>
      </c>
      <c r="J89" s="56">
        <f t="shared" si="81"/>
        <v>15712.380000000001</v>
      </c>
      <c r="K89" s="57">
        <f t="shared" si="82"/>
        <v>0.16742854932490325</v>
      </c>
      <c r="L89" s="58">
        <v>9395.2099999999991</v>
      </c>
      <c r="M89" s="58">
        <v>2907.8</v>
      </c>
      <c r="N89" s="56">
        <f t="shared" si="83"/>
        <v>6487.4099999999989</v>
      </c>
      <c r="O89" s="59">
        <f t="shared" si="84"/>
        <v>0.30949813788089892</v>
      </c>
      <c r="P89" s="54">
        <v>24992.309999999998</v>
      </c>
      <c r="Q89" s="54">
        <v>21733.69</v>
      </c>
      <c r="R89" s="56">
        <f t="shared" si="85"/>
        <v>3258.619999999999</v>
      </c>
      <c r="S89" s="57">
        <f t="shared" si="86"/>
        <v>0.86961509360279221</v>
      </c>
      <c r="T89" s="54">
        <v>5403.43</v>
      </c>
      <c r="U89" s="54">
        <v>4786.46</v>
      </c>
      <c r="V89" s="56">
        <f t="shared" si="87"/>
        <v>616.97000000000025</v>
      </c>
      <c r="W89" s="57">
        <f t="shared" si="88"/>
        <v>0.88581882248867849</v>
      </c>
      <c r="X89" s="58">
        <v>2733.77</v>
      </c>
      <c r="Y89" s="58">
        <v>8308.619999999999</v>
      </c>
      <c r="Z89" s="56">
        <f t="shared" si="89"/>
        <v>-5574.8499999999985</v>
      </c>
      <c r="AA89" s="59">
        <f t="shared" si="90"/>
        <v>3.0392534851139632</v>
      </c>
      <c r="AB89" s="54">
        <v>21823.39</v>
      </c>
      <c r="AC89" s="54">
        <v>20607.09</v>
      </c>
      <c r="AD89" s="56">
        <f t="shared" si="91"/>
        <v>1216.2999999999993</v>
      </c>
      <c r="AE89" s="57">
        <f t="shared" si="92"/>
        <v>0.94426622078421363</v>
      </c>
      <c r="AF89" s="58">
        <v>3964.869999999999</v>
      </c>
      <c r="AG89" s="58">
        <v>0</v>
      </c>
      <c r="AH89" s="56">
        <f t="shared" si="93"/>
        <v>3964.869999999999</v>
      </c>
      <c r="AI89" s="60">
        <f t="shared" si="94"/>
        <v>0</v>
      </c>
      <c r="AJ89" s="54">
        <v>45445.499999999993</v>
      </c>
      <c r="AK89" s="54">
        <v>42938.35</v>
      </c>
      <c r="AL89" s="56">
        <f t="shared" si="95"/>
        <v>2507.1499999999942</v>
      </c>
      <c r="AM89" s="57">
        <f t="shared" si="96"/>
        <v>0.9448317215125811</v>
      </c>
      <c r="AN89" s="58">
        <v>115278.95999999999</v>
      </c>
      <c r="AO89" s="58">
        <v>104467.95</v>
      </c>
      <c r="AP89" s="61">
        <f t="shared" si="97"/>
        <v>10811.009999999995</v>
      </c>
      <c r="AQ89" s="59">
        <f t="shared" si="98"/>
        <v>0.9062187063450261</v>
      </c>
      <c r="AR89" s="54">
        <v>4019.45</v>
      </c>
      <c r="AS89" s="54">
        <v>3939.3200000000006</v>
      </c>
      <c r="AT89" s="61">
        <f t="shared" si="99"/>
        <v>80.1299999999992</v>
      </c>
      <c r="AU89" s="62">
        <f t="shared" si="100"/>
        <v>0.98006443667665999</v>
      </c>
      <c r="AV89" s="58">
        <v>10563.119999999999</v>
      </c>
      <c r="AW89" s="58">
        <v>9709.02</v>
      </c>
      <c r="AX89" s="61">
        <f t="shared" si="101"/>
        <v>854.09999999999854</v>
      </c>
      <c r="AY89" s="59">
        <f t="shared" si="102"/>
        <v>0.91914320768863755</v>
      </c>
      <c r="AZ89" s="63">
        <v>0</v>
      </c>
      <c r="BA89" s="56">
        <v>0</v>
      </c>
      <c r="BB89" s="56">
        <f t="shared" si="103"/>
        <v>0</v>
      </c>
      <c r="BC89" s="64"/>
      <c r="BD89" s="54">
        <v>267799.59999999998</v>
      </c>
      <c r="BE89" s="58">
        <v>269072.59000000003</v>
      </c>
      <c r="BF89" s="61">
        <f t="shared" si="104"/>
        <v>-1272.9900000000489</v>
      </c>
      <c r="BG89" s="57">
        <f t="shared" si="105"/>
        <v>1.0047535171822515</v>
      </c>
      <c r="BH89" s="54">
        <v>12380.180000000002</v>
      </c>
      <c r="BI89" s="54">
        <v>0</v>
      </c>
      <c r="BJ89" s="56">
        <f t="shared" si="106"/>
        <v>12380.180000000002</v>
      </c>
      <c r="BK89" s="57">
        <f t="shared" si="107"/>
        <v>0</v>
      </c>
      <c r="BL89" s="58">
        <v>14873.510000000002</v>
      </c>
      <c r="BM89" s="58">
        <v>13163.939999999999</v>
      </c>
      <c r="BN89" s="56">
        <f t="shared" si="108"/>
        <v>1709.5700000000033</v>
      </c>
      <c r="BO89" s="59">
        <f t="shared" si="109"/>
        <v>0.88505941099310093</v>
      </c>
      <c r="BP89" s="54">
        <v>5663.5899999999992</v>
      </c>
      <c r="BQ89" s="54">
        <v>4865.17</v>
      </c>
      <c r="BR89" s="56">
        <f t="shared" si="110"/>
        <v>798.41999999999916</v>
      </c>
      <c r="BS89" s="57">
        <f t="shared" si="111"/>
        <v>0.85902581224982755</v>
      </c>
      <c r="BT89" s="58">
        <v>5456.5</v>
      </c>
      <c r="BU89" s="58">
        <v>631.79999999999995</v>
      </c>
      <c r="BV89" s="56">
        <f t="shared" si="112"/>
        <v>4824.7</v>
      </c>
      <c r="BW89" s="59">
        <f t="shared" si="113"/>
        <v>0.11578850911756619</v>
      </c>
      <c r="BX89" s="54">
        <v>6534.0300000000007</v>
      </c>
      <c r="BY89" s="54">
        <v>0</v>
      </c>
      <c r="BZ89" s="56">
        <f t="shared" si="114"/>
        <v>6534.0300000000007</v>
      </c>
      <c r="CA89" s="57">
        <f t="shared" si="115"/>
        <v>0</v>
      </c>
      <c r="CB89" s="58">
        <v>8991.5</v>
      </c>
      <c r="CC89" s="58">
        <v>10334.240000000002</v>
      </c>
      <c r="CD89" s="56">
        <f t="shared" si="116"/>
        <v>-1342.7400000000016</v>
      </c>
      <c r="CE89" s="59">
        <f t="shared" si="117"/>
        <v>1.1493343713507203</v>
      </c>
      <c r="CF89" s="54">
        <v>954.13000000000011</v>
      </c>
      <c r="CG89" s="54">
        <v>0</v>
      </c>
      <c r="CH89" s="56">
        <f t="shared" si="118"/>
        <v>954.13000000000011</v>
      </c>
      <c r="CI89" s="57">
        <f t="shared" si="119"/>
        <v>0</v>
      </c>
      <c r="CJ89" s="58">
        <v>0</v>
      </c>
      <c r="CK89" s="55">
        <v>0</v>
      </c>
      <c r="CL89" s="55">
        <v>0</v>
      </c>
      <c r="CM89" s="65"/>
      <c r="CN89" s="66">
        <v>87620.469999999987</v>
      </c>
      <c r="CO89" s="67">
        <v>95292.95</v>
      </c>
      <c r="CP89" s="61">
        <f t="shared" si="120"/>
        <v>-7672.4800000000105</v>
      </c>
      <c r="CQ89" s="68">
        <f t="shared" si="121"/>
        <v>1.0875649263237233</v>
      </c>
      <c r="CR89" s="58">
        <v>71669.919999999998</v>
      </c>
      <c r="CS89" s="58">
        <v>72022.98</v>
      </c>
      <c r="CT89" s="61">
        <f t="shared" si="122"/>
        <v>-353.05999999999767</v>
      </c>
      <c r="CU89" s="353">
        <f t="shared" si="123"/>
        <v>1.0049261949783117</v>
      </c>
      <c r="CV89" s="359">
        <v>36905.509999999995</v>
      </c>
      <c r="CW89" s="61">
        <v>37015.24</v>
      </c>
      <c r="CX89" s="61">
        <f t="shared" si="148"/>
        <v>-109.7300000000032</v>
      </c>
      <c r="CY89" s="68">
        <f t="shared" si="80"/>
        <v>1.0029732687612229</v>
      </c>
      <c r="CZ89" s="291">
        <v>2995.63</v>
      </c>
      <c r="DA89" s="61">
        <v>244.85999999999999</v>
      </c>
      <c r="DB89" s="61">
        <f t="shared" si="137"/>
        <v>2750.77</v>
      </c>
      <c r="DC89" s="69">
        <f t="shared" si="138"/>
        <v>8.1739066573642258E-2</v>
      </c>
      <c r="DD89" s="55">
        <v>24580.44</v>
      </c>
      <c r="DE89" s="55">
        <v>28275.15</v>
      </c>
      <c r="DF89" s="61">
        <f t="shared" si="124"/>
        <v>-3694.7100000000028</v>
      </c>
      <c r="DG89" s="70">
        <f t="shared" si="125"/>
        <v>1.1503109789735255</v>
      </c>
      <c r="DH89" s="55">
        <v>4095.1400000000003</v>
      </c>
      <c r="DI89" s="55">
        <v>3637.02</v>
      </c>
      <c r="DJ89" s="61">
        <f t="shared" si="126"/>
        <v>458.12000000000035</v>
      </c>
      <c r="DK89" s="70">
        <f t="shared" si="127"/>
        <v>0.88813080871472028</v>
      </c>
      <c r="DL89" s="55">
        <v>617.63999999999987</v>
      </c>
      <c r="DM89" s="55">
        <v>0</v>
      </c>
      <c r="DN89" s="61">
        <f t="shared" si="128"/>
        <v>617.63999999999987</v>
      </c>
      <c r="DO89" s="70">
        <f t="shared" si="129"/>
        <v>0</v>
      </c>
      <c r="DP89" s="71">
        <v>57301.93</v>
      </c>
      <c r="DQ89" s="71">
        <v>59133.33</v>
      </c>
      <c r="DR89" s="61">
        <f t="shared" si="130"/>
        <v>-1831.4000000000015</v>
      </c>
      <c r="DS89" s="69">
        <f t="shared" si="131"/>
        <v>1.0319605290781655</v>
      </c>
      <c r="DT89" s="80">
        <v>272.86999999999898</v>
      </c>
      <c r="DU89" s="55">
        <v>68821.200000000012</v>
      </c>
      <c r="DV89" s="55">
        <v>72277.600000000006</v>
      </c>
      <c r="DW89" s="61">
        <f t="shared" si="132"/>
        <v>-3456.3999999999942</v>
      </c>
      <c r="DX89" s="72">
        <f t="shared" si="133"/>
        <v>1.0502228964330758</v>
      </c>
      <c r="DY89" s="56" t="e">
        <v>#REF!</v>
      </c>
      <c r="DZ89" s="363">
        <v>10586.17</v>
      </c>
      <c r="EA89" s="363">
        <v>7617.84</v>
      </c>
      <c r="EB89" s="362">
        <f t="shared" si="139"/>
        <v>2968.33</v>
      </c>
      <c r="EC89" s="365">
        <f t="shared" si="140"/>
        <v>0.71960302923531361</v>
      </c>
      <c r="ED89" s="54">
        <v>33391.699999999997</v>
      </c>
      <c r="EE89" s="294">
        <v>33509.589999999997</v>
      </c>
      <c r="EF89" s="291">
        <f t="shared" si="141"/>
        <v>983730.91000000015</v>
      </c>
      <c r="EG89" s="291">
        <f t="shared" si="142"/>
        <v>929652.33</v>
      </c>
      <c r="EH89" s="61">
        <f t="shared" si="143"/>
        <v>54078.580000000191</v>
      </c>
      <c r="EI89" s="70">
        <f t="shared" si="134"/>
        <v>0.94502706029639738</v>
      </c>
      <c r="EJ89" s="80"/>
      <c r="EK89" s="298">
        <v>5815</v>
      </c>
      <c r="EL89" s="300">
        <f t="shared" si="149"/>
        <v>406622.96000000008</v>
      </c>
      <c r="EM89" s="65">
        <f t="shared" si="150"/>
        <v>311714.25000000012</v>
      </c>
      <c r="EN89" s="374" t="s">
        <v>669</v>
      </c>
      <c r="EO89" s="373">
        <v>57878.67</v>
      </c>
      <c r="EP89" s="74">
        <v>107926.59</v>
      </c>
      <c r="EQ89" s="75">
        <f t="shared" si="135"/>
        <v>50047.92</v>
      </c>
      <c r="ER89" s="76">
        <f t="shared" si="136"/>
        <v>0.86470404382132482</v>
      </c>
      <c r="ET89" s="74">
        <v>103000.89</v>
      </c>
      <c r="EU89" s="74">
        <v>248990.93</v>
      </c>
      <c r="EV89" s="75">
        <f t="shared" si="144"/>
        <v>145990.03999999998</v>
      </c>
      <c r="EW89" s="377">
        <f t="shared" si="145"/>
        <v>1.4173667819763498</v>
      </c>
      <c r="EX89" s="379">
        <f t="shared" si="146"/>
        <v>950339.2100000002</v>
      </c>
      <c r="EY89" s="379">
        <f t="shared" si="147"/>
        <v>896142.74</v>
      </c>
      <c r="FB89" s="381"/>
      <c r="FC89" s="381"/>
    </row>
    <row r="90" spans="1:159" s="2" customFormat="1" ht="15.75" customHeight="1" x14ac:dyDescent="0.25">
      <c r="A90" s="1" t="s">
        <v>722</v>
      </c>
      <c r="B90" s="77">
        <v>9</v>
      </c>
      <c r="C90" s="78">
        <v>4</v>
      </c>
      <c r="D90" s="52" t="s">
        <v>285</v>
      </c>
      <c r="E90" s="219">
        <v>8655.0750000000007</v>
      </c>
      <c r="F90" s="53">
        <v>142099.62999999998</v>
      </c>
      <c r="G90" s="343">
        <v>57670.950000000012</v>
      </c>
      <c r="H90" s="54">
        <v>16470.32</v>
      </c>
      <c r="I90" s="55">
        <v>3154.66</v>
      </c>
      <c r="J90" s="56">
        <f t="shared" si="81"/>
        <v>13315.66</v>
      </c>
      <c r="K90" s="57">
        <f t="shared" si="82"/>
        <v>0.19153604787277964</v>
      </c>
      <c r="L90" s="58">
        <v>9268.380000000001</v>
      </c>
      <c r="M90" s="58">
        <v>2118.1600000000003</v>
      </c>
      <c r="N90" s="56">
        <f t="shared" si="83"/>
        <v>7150.2200000000012</v>
      </c>
      <c r="O90" s="59">
        <f t="shared" si="84"/>
        <v>0.2285361627382563</v>
      </c>
      <c r="P90" s="54">
        <v>24252.41</v>
      </c>
      <c r="Q90" s="54">
        <v>21086.890000000003</v>
      </c>
      <c r="R90" s="56">
        <f t="shared" si="85"/>
        <v>3165.5199999999968</v>
      </c>
      <c r="S90" s="57">
        <f t="shared" si="86"/>
        <v>0.86947606444060621</v>
      </c>
      <c r="T90" s="54">
        <v>5468.39</v>
      </c>
      <c r="U90" s="54">
        <v>4848.1399999999994</v>
      </c>
      <c r="V90" s="56">
        <f t="shared" si="87"/>
        <v>620.25000000000091</v>
      </c>
      <c r="W90" s="57">
        <f t="shared" si="88"/>
        <v>0.88657539056285284</v>
      </c>
      <c r="X90" s="58">
        <v>2729.5899999999997</v>
      </c>
      <c r="Y90" s="58">
        <v>3548.15</v>
      </c>
      <c r="Z90" s="56">
        <f t="shared" si="89"/>
        <v>-818.5600000000004</v>
      </c>
      <c r="AA90" s="59">
        <f t="shared" si="90"/>
        <v>1.2998838653424143</v>
      </c>
      <c r="AB90" s="54">
        <v>22992.769999999997</v>
      </c>
      <c r="AC90" s="54">
        <v>21563.949999999997</v>
      </c>
      <c r="AD90" s="56">
        <f t="shared" si="91"/>
        <v>1428.8199999999997</v>
      </c>
      <c r="AE90" s="57">
        <f t="shared" si="92"/>
        <v>0.93785785705680524</v>
      </c>
      <c r="AF90" s="58">
        <v>3994.6800000000003</v>
      </c>
      <c r="AG90" s="58">
        <v>0</v>
      </c>
      <c r="AH90" s="56">
        <f t="shared" si="93"/>
        <v>3994.6800000000003</v>
      </c>
      <c r="AI90" s="60">
        <f t="shared" si="94"/>
        <v>0</v>
      </c>
      <c r="AJ90" s="54">
        <v>45785.099999999991</v>
      </c>
      <c r="AK90" s="54">
        <v>37592.509999999995</v>
      </c>
      <c r="AL90" s="56">
        <f t="shared" si="95"/>
        <v>8192.5899999999965</v>
      </c>
      <c r="AM90" s="57">
        <f t="shared" si="96"/>
        <v>0.82106427636938661</v>
      </c>
      <c r="AN90" s="58">
        <v>124813.33</v>
      </c>
      <c r="AO90" s="58">
        <v>112117.78</v>
      </c>
      <c r="AP90" s="61">
        <f t="shared" si="97"/>
        <v>12695.550000000003</v>
      </c>
      <c r="AQ90" s="59">
        <f t="shared" si="98"/>
        <v>0.8982837009476472</v>
      </c>
      <c r="AR90" s="54">
        <v>-1.9</v>
      </c>
      <c r="AS90" s="54">
        <v>0</v>
      </c>
      <c r="AT90" s="61">
        <f t="shared" si="99"/>
        <v>-1.9</v>
      </c>
      <c r="AU90" s="62">
        <f t="shared" si="100"/>
        <v>0</v>
      </c>
      <c r="AV90" s="58">
        <v>10560.260000000002</v>
      </c>
      <c r="AW90" s="58">
        <v>14103.55</v>
      </c>
      <c r="AX90" s="61">
        <f t="shared" si="101"/>
        <v>-3543.2899999999972</v>
      </c>
      <c r="AY90" s="59">
        <f t="shared" si="102"/>
        <v>1.3355305645883715</v>
      </c>
      <c r="AZ90" s="63">
        <v>0</v>
      </c>
      <c r="BA90" s="56">
        <v>0</v>
      </c>
      <c r="BB90" s="56">
        <f t="shared" si="103"/>
        <v>0</v>
      </c>
      <c r="BC90" s="64"/>
      <c r="BD90" s="54">
        <v>257340.13999999996</v>
      </c>
      <c r="BE90" s="58">
        <v>349295.44</v>
      </c>
      <c r="BF90" s="61">
        <f t="shared" si="104"/>
        <v>-91955.300000000047</v>
      </c>
      <c r="BG90" s="57">
        <f t="shared" si="105"/>
        <v>1.3573297970538138</v>
      </c>
      <c r="BH90" s="54">
        <v>10330.18</v>
      </c>
      <c r="BI90" s="54">
        <v>286.73</v>
      </c>
      <c r="BJ90" s="56">
        <f t="shared" si="106"/>
        <v>10043.450000000001</v>
      </c>
      <c r="BK90" s="57">
        <f t="shared" si="107"/>
        <v>2.7756534736083981E-2</v>
      </c>
      <c r="BL90" s="58">
        <v>14677.65</v>
      </c>
      <c r="BM90" s="58">
        <v>0</v>
      </c>
      <c r="BN90" s="56">
        <f t="shared" si="108"/>
        <v>14677.65</v>
      </c>
      <c r="BO90" s="59">
        <f t="shared" si="109"/>
        <v>0</v>
      </c>
      <c r="BP90" s="54">
        <v>5921.77</v>
      </c>
      <c r="BQ90" s="54">
        <v>0</v>
      </c>
      <c r="BR90" s="56">
        <f t="shared" si="110"/>
        <v>5921.77</v>
      </c>
      <c r="BS90" s="57">
        <f t="shared" si="111"/>
        <v>0</v>
      </c>
      <c r="BT90" s="58">
        <v>5484.97</v>
      </c>
      <c r="BU90" s="58">
        <v>7906.04</v>
      </c>
      <c r="BV90" s="56">
        <f t="shared" si="112"/>
        <v>-2421.0699999999997</v>
      </c>
      <c r="BW90" s="59">
        <f t="shared" si="113"/>
        <v>1.4414007733861807</v>
      </c>
      <c r="BX90" s="54">
        <v>6533.8599999999988</v>
      </c>
      <c r="BY90" s="54">
        <v>0</v>
      </c>
      <c r="BZ90" s="56">
        <f t="shared" si="114"/>
        <v>6533.8599999999988</v>
      </c>
      <c r="CA90" s="57">
        <f t="shared" si="115"/>
        <v>0</v>
      </c>
      <c r="CB90" s="58">
        <v>9576.5499999999993</v>
      </c>
      <c r="CC90" s="58">
        <v>2641.8700000000003</v>
      </c>
      <c r="CD90" s="56">
        <f t="shared" si="116"/>
        <v>6934.6799999999985</v>
      </c>
      <c r="CE90" s="59">
        <f t="shared" si="117"/>
        <v>0.27586865833729274</v>
      </c>
      <c r="CF90" s="54">
        <v>1047.01</v>
      </c>
      <c r="CG90" s="54">
        <v>0</v>
      </c>
      <c r="CH90" s="56">
        <f t="shared" si="118"/>
        <v>1047.01</v>
      </c>
      <c r="CI90" s="57">
        <f t="shared" si="119"/>
        <v>0</v>
      </c>
      <c r="CJ90" s="58">
        <v>0</v>
      </c>
      <c r="CK90" s="55">
        <v>0</v>
      </c>
      <c r="CL90" s="55">
        <v>0</v>
      </c>
      <c r="CM90" s="65"/>
      <c r="CN90" s="66">
        <v>90125.68</v>
      </c>
      <c r="CO90" s="67">
        <v>104201.04999999999</v>
      </c>
      <c r="CP90" s="61">
        <f t="shared" si="120"/>
        <v>-14075.369999999995</v>
      </c>
      <c r="CQ90" s="68">
        <f t="shared" si="121"/>
        <v>1.1561749104139907</v>
      </c>
      <c r="CR90" s="58">
        <v>70106.64</v>
      </c>
      <c r="CS90" s="58">
        <v>71153.64</v>
      </c>
      <c r="CT90" s="61">
        <f t="shared" si="122"/>
        <v>-1047</v>
      </c>
      <c r="CU90" s="353">
        <f t="shared" si="123"/>
        <v>1.0149343913786197</v>
      </c>
      <c r="CV90" s="359">
        <v>36259.93</v>
      </c>
      <c r="CW90" s="61">
        <v>36253.67</v>
      </c>
      <c r="CX90" s="61">
        <f t="shared" si="148"/>
        <v>6.2600000000020373</v>
      </c>
      <c r="CY90" s="68">
        <f t="shared" si="80"/>
        <v>0.99982735763692865</v>
      </c>
      <c r="CZ90" s="291">
        <v>3039.6</v>
      </c>
      <c r="DA90" s="61">
        <v>313.77</v>
      </c>
      <c r="DB90" s="61">
        <f t="shared" si="137"/>
        <v>2725.83</v>
      </c>
      <c r="DC90" s="69">
        <f t="shared" si="138"/>
        <v>0.10322739834188709</v>
      </c>
      <c r="DD90" s="55">
        <v>25291.440000000002</v>
      </c>
      <c r="DE90" s="55">
        <v>33753.919999999998</v>
      </c>
      <c r="DF90" s="61">
        <f t="shared" si="124"/>
        <v>-8462.4799999999959</v>
      </c>
      <c r="DG90" s="70">
        <f t="shared" si="125"/>
        <v>1.3345985835523795</v>
      </c>
      <c r="DH90" s="55">
        <v>3313.7</v>
      </c>
      <c r="DI90" s="55">
        <v>2942.6400000000008</v>
      </c>
      <c r="DJ90" s="61">
        <f t="shared" si="126"/>
        <v>371.05999999999904</v>
      </c>
      <c r="DK90" s="70">
        <f t="shared" si="127"/>
        <v>0.88802245224371579</v>
      </c>
      <c r="DL90" s="55">
        <v>495.24999999999994</v>
      </c>
      <c r="DM90" s="55">
        <v>0</v>
      </c>
      <c r="DN90" s="61">
        <f t="shared" si="128"/>
        <v>495.24999999999994</v>
      </c>
      <c r="DO90" s="70">
        <f t="shared" si="129"/>
        <v>0</v>
      </c>
      <c r="DP90" s="71">
        <v>37225.330000000009</v>
      </c>
      <c r="DQ90" s="71">
        <v>29181.220000000005</v>
      </c>
      <c r="DR90" s="61">
        <f t="shared" si="130"/>
        <v>8044.1100000000042</v>
      </c>
      <c r="DS90" s="69">
        <f t="shared" si="131"/>
        <v>0.78390762419030258</v>
      </c>
      <c r="DT90" s="80">
        <v>3030.2900000000045</v>
      </c>
      <c r="DU90" s="55">
        <v>44171.33</v>
      </c>
      <c r="DV90" s="55">
        <v>35670.800000000003</v>
      </c>
      <c r="DW90" s="61">
        <f t="shared" si="132"/>
        <v>8500.5299999999988</v>
      </c>
      <c r="DX90" s="72">
        <f t="shared" si="133"/>
        <v>0.80755548904685459</v>
      </c>
      <c r="DY90" s="56" t="e">
        <v>#REF!</v>
      </c>
      <c r="DZ90" s="363">
        <v>10552.5</v>
      </c>
      <c r="EA90" s="363">
        <v>7579.6900000000005</v>
      </c>
      <c r="EB90" s="362">
        <f t="shared" si="139"/>
        <v>2972.8099999999995</v>
      </c>
      <c r="EC90" s="365">
        <f t="shared" si="140"/>
        <v>0.71828381900023697</v>
      </c>
      <c r="ED90" s="54">
        <v>31630.339999999997</v>
      </c>
      <c r="EE90" s="294">
        <v>34386.03</v>
      </c>
      <c r="EF90" s="291">
        <f t="shared" si="141"/>
        <v>929457.20000000007</v>
      </c>
      <c r="EG90" s="291">
        <f t="shared" si="142"/>
        <v>935700.30000000016</v>
      </c>
      <c r="EH90" s="61">
        <f t="shared" si="143"/>
        <v>-6243.1000000000931</v>
      </c>
      <c r="EI90" s="70">
        <f t="shared" si="134"/>
        <v>1.0067169311292656</v>
      </c>
      <c r="EJ90" s="80"/>
      <c r="EK90" s="298">
        <v>5890</v>
      </c>
      <c r="EL90" s="300">
        <f t="shared" si="149"/>
        <v>141746.52999999991</v>
      </c>
      <c r="EM90" s="65">
        <f t="shared" si="150"/>
        <v>8452.9999999999636</v>
      </c>
      <c r="EN90" s="374" t="s">
        <v>666</v>
      </c>
      <c r="EO90" s="373">
        <v>54831.83</v>
      </c>
      <c r="EP90" s="74">
        <v>85048.55</v>
      </c>
      <c r="EQ90" s="75">
        <f t="shared" si="135"/>
        <v>30216.720000000001</v>
      </c>
      <c r="ER90" s="76">
        <f t="shared" si="136"/>
        <v>0.55107991106625476</v>
      </c>
      <c r="ET90" s="74">
        <v>97475.65</v>
      </c>
      <c r="EU90" s="74">
        <v>249765.19</v>
      </c>
      <c r="EV90" s="75">
        <f t="shared" si="144"/>
        <v>152289.54</v>
      </c>
      <c r="EW90" s="377">
        <f t="shared" si="145"/>
        <v>1.5623341829472286</v>
      </c>
      <c r="EX90" s="379">
        <f t="shared" si="146"/>
        <v>897826.8600000001</v>
      </c>
      <c r="EY90" s="379">
        <f t="shared" si="147"/>
        <v>901314.27000000014</v>
      </c>
      <c r="FB90" s="381"/>
      <c r="FC90" s="381"/>
    </row>
    <row r="91" spans="1:159" s="2" customFormat="1" ht="15.75" customHeight="1" x14ac:dyDescent="0.25">
      <c r="A91" s="1" t="s">
        <v>723</v>
      </c>
      <c r="B91" s="77">
        <v>9</v>
      </c>
      <c r="C91" s="78">
        <v>3</v>
      </c>
      <c r="D91" s="52" t="s">
        <v>286</v>
      </c>
      <c r="E91" s="219">
        <v>10073.925000000001</v>
      </c>
      <c r="F91" s="53">
        <v>-15135.760000000002</v>
      </c>
      <c r="G91" s="343">
        <v>-2203.7299999999759</v>
      </c>
      <c r="H91" s="54">
        <v>12893.449999999997</v>
      </c>
      <c r="I91" s="55">
        <v>2505</v>
      </c>
      <c r="J91" s="56">
        <f t="shared" si="81"/>
        <v>10388.449999999997</v>
      </c>
      <c r="K91" s="57">
        <f t="shared" si="82"/>
        <v>0.19428469494200548</v>
      </c>
      <c r="L91" s="58">
        <v>7551.6399999999994</v>
      </c>
      <c r="M91" s="58">
        <v>1720.69</v>
      </c>
      <c r="N91" s="56">
        <f t="shared" si="83"/>
        <v>5830.9499999999989</v>
      </c>
      <c r="O91" s="59">
        <f t="shared" si="84"/>
        <v>0.227856465615416</v>
      </c>
      <c r="P91" s="54">
        <v>16868.689999999999</v>
      </c>
      <c r="Q91" s="54">
        <v>14663.81</v>
      </c>
      <c r="R91" s="56">
        <f t="shared" si="85"/>
        <v>2204.8799999999992</v>
      </c>
      <c r="S91" s="57">
        <f t="shared" si="86"/>
        <v>0.86929156917342132</v>
      </c>
      <c r="T91" s="54">
        <v>4489</v>
      </c>
      <c r="U91" s="54">
        <v>3973.3899999999994</v>
      </c>
      <c r="V91" s="56">
        <f t="shared" si="87"/>
        <v>515.61000000000058</v>
      </c>
      <c r="W91" s="57">
        <f t="shared" si="88"/>
        <v>0.88513922922699917</v>
      </c>
      <c r="X91" s="58">
        <v>2145.2199999999998</v>
      </c>
      <c r="Y91" s="58">
        <v>7648.43</v>
      </c>
      <c r="Z91" s="56">
        <f t="shared" si="89"/>
        <v>-5503.2100000000009</v>
      </c>
      <c r="AA91" s="59">
        <f t="shared" si="90"/>
        <v>3.5653359562189428</v>
      </c>
      <c r="AB91" s="54">
        <v>13714.4</v>
      </c>
      <c r="AC91" s="54">
        <v>13652.51</v>
      </c>
      <c r="AD91" s="56">
        <f t="shared" si="91"/>
        <v>61.889999999999418</v>
      </c>
      <c r="AE91" s="57">
        <f t="shared" si="92"/>
        <v>0.99548722510645749</v>
      </c>
      <c r="AF91" s="58">
        <v>2969.9699999999993</v>
      </c>
      <c r="AG91" s="58">
        <v>0</v>
      </c>
      <c r="AH91" s="56">
        <f t="shared" si="93"/>
        <v>2969.9699999999993</v>
      </c>
      <c r="AI91" s="60">
        <f t="shared" si="94"/>
        <v>0</v>
      </c>
      <c r="AJ91" s="54">
        <v>34045.439999999995</v>
      </c>
      <c r="AK91" s="54">
        <v>22821.940000000002</v>
      </c>
      <c r="AL91" s="56">
        <f t="shared" si="95"/>
        <v>11223.499999999993</v>
      </c>
      <c r="AM91" s="57">
        <f t="shared" si="96"/>
        <v>0.670337642867885</v>
      </c>
      <c r="AN91" s="58">
        <v>106405.43</v>
      </c>
      <c r="AO91" s="58">
        <v>98976.72</v>
      </c>
      <c r="AP91" s="61">
        <f t="shared" si="97"/>
        <v>7428.7099999999919</v>
      </c>
      <c r="AQ91" s="59">
        <f t="shared" si="98"/>
        <v>0.93018485992679145</v>
      </c>
      <c r="AR91" s="54">
        <v>1552.2</v>
      </c>
      <c r="AS91" s="54">
        <v>995.43</v>
      </c>
      <c r="AT91" s="61">
        <f t="shared" si="99"/>
        <v>556.7700000000001</v>
      </c>
      <c r="AU91" s="62"/>
      <c r="AV91" s="58">
        <v>7447.93</v>
      </c>
      <c r="AW91" s="58">
        <v>6878.11</v>
      </c>
      <c r="AX91" s="61">
        <f t="shared" si="101"/>
        <v>569.82000000000062</v>
      </c>
      <c r="AY91" s="59">
        <f t="shared" si="102"/>
        <v>0.92349283626457279</v>
      </c>
      <c r="AZ91" s="63">
        <v>0</v>
      </c>
      <c r="BA91" s="56">
        <v>0</v>
      </c>
      <c r="BB91" s="56">
        <f t="shared" si="103"/>
        <v>0</v>
      </c>
      <c r="BC91" s="64"/>
      <c r="BD91" s="54">
        <v>169371.95</v>
      </c>
      <c r="BE91" s="58">
        <v>62656.909999999996</v>
      </c>
      <c r="BF91" s="61">
        <f t="shared" si="104"/>
        <v>106715.04000000001</v>
      </c>
      <c r="BG91" s="57">
        <f t="shared" si="105"/>
        <v>0.36993675753275551</v>
      </c>
      <c r="BH91" s="54">
        <v>8042.6399999999994</v>
      </c>
      <c r="BI91" s="54">
        <v>6057.34</v>
      </c>
      <c r="BJ91" s="56">
        <f t="shared" si="106"/>
        <v>1985.2999999999993</v>
      </c>
      <c r="BK91" s="57">
        <f t="shared" si="107"/>
        <v>0.75315319347875831</v>
      </c>
      <c r="BL91" s="58">
        <v>11945.82</v>
      </c>
      <c r="BM91" s="58">
        <v>13466.98</v>
      </c>
      <c r="BN91" s="56">
        <f t="shared" si="108"/>
        <v>-1521.1599999999999</v>
      </c>
      <c r="BO91" s="59">
        <f t="shared" si="109"/>
        <v>1.1273382656025288</v>
      </c>
      <c r="BP91" s="54">
        <v>4285.62</v>
      </c>
      <c r="BQ91" s="54">
        <v>4025.04</v>
      </c>
      <c r="BR91" s="56">
        <f t="shared" si="110"/>
        <v>260.57999999999993</v>
      </c>
      <c r="BS91" s="57">
        <f t="shared" si="111"/>
        <v>0.93919666232657117</v>
      </c>
      <c r="BT91" s="58">
        <v>5806.95</v>
      </c>
      <c r="BU91" s="58">
        <v>0</v>
      </c>
      <c r="BV91" s="56">
        <f t="shared" si="112"/>
        <v>5806.95</v>
      </c>
      <c r="BW91" s="59">
        <f t="shared" si="113"/>
        <v>0</v>
      </c>
      <c r="BX91" s="54">
        <v>5128.63</v>
      </c>
      <c r="BY91" s="54">
        <v>1156.1400000000001</v>
      </c>
      <c r="BZ91" s="56">
        <f t="shared" si="114"/>
        <v>3972.49</v>
      </c>
      <c r="CA91" s="57">
        <f t="shared" si="115"/>
        <v>0.22542862323856469</v>
      </c>
      <c r="CB91" s="58">
        <v>6063.0199999999995</v>
      </c>
      <c r="CC91" s="58">
        <v>1090.17</v>
      </c>
      <c r="CD91" s="56">
        <f t="shared" si="116"/>
        <v>4972.8499999999995</v>
      </c>
      <c r="CE91" s="59">
        <f t="shared" si="117"/>
        <v>0.17980643309769723</v>
      </c>
      <c r="CF91" s="54">
        <v>733.05000000000007</v>
      </c>
      <c r="CG91" s="54">
        <v>0</v>
      </c>
      <c r="CH91" s="56">
        <f t="shared" si="118"/>
        <v>733.05000000000007</v>
      </c>
      <c r="CI91" s="57">
        <f t="shared" si="119"/>
        <v>0</v>
      </c>
      <c r="CJ91" s="58">
        <v>0</v>
      </c>
      <c r="CK91" s="55">
        <v>0</v>
      </c>
      <c r="CL91" s="55">
        <v>0</v>
      </c>
      <c r="CM91" s="65"/>
      <c r="CN91" s="66">
        <v>106999.40000000002</v>
      </c>
      <c r="CO91" s="67">
        <v>113075.55999999998</v>
      </c>
      <c r="CP91" s="61">
        <f t="shared" si="120"/>
        <v>-6076.1599999999598</v>
      </c>
      <c r="CQ91" s="68">
        <f t="shared" si="121"/>
        <v>1.0567868604870678</v>
      </c>
      <c r="CR91" s="58">
        <v>48933.17</v>
      </c>
      <c r="CS91" s="58">
        <v>53060.800000000003</v>
      </c>
      <c r="CT91" s="61">
        <f t="shared" si="122"/>
        <v>-4127.6300000000047</v>
      </c>
      <c r="CU91" s="353">
        <f t="shared" si="123"/>
        <v>1.0843523932743373</v>
      </c>
      <c r="CV91" s="359">
        <v>25083.9</v>
      </c>
      <c r="CW91" s="61">
        <v>28652.460000000003</v>
      </c>
      <c r="CX91" s="61">
        <f t="shared" si="148"/>
        <v>-3568.5600000000013</v>
      </c>
      <c r="CY91" s="68">
        <f t="shared" si="80"/>
        <v>1.1422649587982729</v>
      </c>
      <c r="CZ91" s="291">
        <v>2143.6</v>
      </c>
      <c r="DA91" s="61">
        <v>262.47000000000003</v>
      </c>
      <c r="DB91" s="61">
        <f t="shared" si="137"/>
        <v>1881.1299999999999</v>
      </c>
      <c r="DC91" s="69">
        <f t="shared" si="138"/>
        <v>0.12244355290166077</v>
      </c>
      <c r="DD91" s="55">
        <v>24797.789999999997</v>
      </c>
      <c r="DE91" s="55">
        <v>32899.35</v>
      </c>
      <c r="DF91" s="61">
        <f t="shared" si="124"/>
        <v>-8101.5600000000013</v>
      </c>
      <c r="DG91" s="70">
        <f t="shared" si="125"/>
        <v>1.326704920075539</v>
      </c>
      <c r="DH91" s="55">
        <v>2692.6999999999994</v>
      </c>
      <c r="DI91" s="55">
        <v>2388.62</v>
      </c>
      <c r="DJ91" s="61">
        <f t="shared" si="126"/>
        <v>304.07999999999947</v>
      </c>
      <c r="DK91" s="70">
        <f t="shared" si="127"/>
        <v>0.88707245515653455</v>
      </c>
      <c r="DL91" s="55">
        <v>404.82</v>
      </c>
      <c r="DM91" s="55">
        <v>346.69</v>
      </c>
      <c r="DN91" s="61">
        <f t="shared" si="128"/>
        <v>58.129999999999995</v>
      </c>
      <c r="DO91" s="70">
        <f t="shared" si="129"/>
        <v>0.85640531594288816</v>
      </c>
      <c r="DP91" s="71">
        <v>30298.95</v>
      </c>
      <c r="DQ91" s="71">
        <v>24463.989999999998</v>
      </c>
      <c r="DR91" s="61">
        <f t="shared" si="130"/>
        <v>5834.9600000000028</v>
      </c>
      <c r="DS91" s="69">
        <f t="shared" si="131"/>
        <v>0.80742038915539971</v>
      </c>
      <c r="DT91" s="80">
        <v>1839.42</v>
      </c>
      <c r="DU91" s="55">
        <v>32232.010000000002</v>
      </c>
      <c r="DV91" s="55">
        <v>29912.07</v>
      </c>
      <c r="DW91" s="61">
        <f t="shared" si="132"/>
        <v>2319.9400000000023</v>
      </c>
      <c r="DX91" s="72">
        <f t="shared" si="133"/>
        <v>0.92802372548283518</v>
      </c>
      <c r="DY91" s="56" t="e">
        <v>#REF!</v>
      </c>
      <c r="DZ91" s="363">
        <v>7836.86</v>
      </c>
      <c r="EA91" s="363">
        <v>5560.31</v>
      </c>
      <c r="EB91" s="362">
        <f t="shared" si="139"/>
        <v>2276.5499999999993</v>
      </c>
      <c r="EC91" s="365">
        <f t="shared" si="140"/>
        <v>0.70950737923096763</v>
      </c>
      <c r="ED91" s="54">
        <v>24442.92</v>
      </c>
      <c r="EE91" s="294">
        <v>18866.490000000002</v>
      </c>
      <c r="EF91" s="291">
        <f t="shared" si="141"/>
        <v>727327.17</v>
      </c>
      <c r="EG91" s="291">
        <f t="shared" si="142"/>
        <v>571777.41999999993</v>
      </c>
      <c r="EH91" s="61">
        <f t="shared" si="143"/>
        <v>155549.75000000012</v>
      </c>
      <c r="EI91" s="70">
        <f t="shared" si="134"/>
        <v>0.78613510340882753</v>
      </c>
      <c r="EJ91" s="80"/>
      <c r="EK91" s="298">
        <v>3657</v>
      </c>
      <c r="EL91" s="300">
        <f t="shared" si="149"/>
        <v>144070.99000000011</v>
      </c>
      <c r="EM91" s="65">
        <f t="shared" si="150"/>
        <v>120721.37000000004</v>
      </c>
      <c r="EN91" s="374" t="s">
        <v>666</v>
      </c>
      <c r="EO91" s="373">
        <v>43504.42</v>
      </c>
      <c r="EP91" s="74">
        <v>67510.350000000006</v>
      </c>
      <c r="EQ91" s="75">
        <f t="shared" si="135"/>
        <v>24005.930000000008</v>
      </c>
      <c r="ER91" s="76">
        <f t="shared" si="136"/>
        <v>0.55180439136988857</v>
      </c>
      <c r="ET91" s="74">
        <v>73872.19</v>
      </c>
      <c r="EU91" s="74">
        <v>59665.01</v>
      </c>
      <c r="EV91" s="75">
        <f t="shared" si="144"/>
        <v>-14207.18</v>
      </c>
      <c r="EW91" s="377">
        <f t="shared" si="145"/>
        <v>-0.19232108862617989</v>
      </c>
      <c r="EX91" s="379">
        <f t="shared" si="146"/>
        <v>702884.25</v>
      </c>
      <c r="EY91" s="379">
        <f t="shared" si="147"/>
        <v>552910.92999999993</v>
      </c>
      <c r="FB91" s="381"/>
      <c r="FC91" s="381"/>
    </row>
    <row r="92" spans="1:159" s="2" customFormat="1" ht="15.75" customHeight="1" x14ac:dyDescent="0.25">
      <c r="A92" s="1" t="s">
        <v>724</v>
      </c>
      <c r="B92" s="77">
        <v>9</v>
      </c>
      <c r="C92" s="78">
        <v>3</v>
      </c>
      <c r="D92" s="52" t="s">
        <v>287</v>
      </c>
      <c r="E92" s="219">
        <v>10246.691666666668</v>
      </c>
      <c r="F92" s="53">
        <v>107144.99</v>
      </c>
      <c r="G92" s="343">
        <v>53225.680000000015</v>
      </c>
      <c r="H92" s="54">
        <v>12895.59</v>
      </c>
      <c r="I92" s="55">
        <v>2398.1000000000004</v>
      </c>
      <c r="J92" s="56">
        <f t="shared" si="81"/>
        <v>10497.49</v>
      </c>
      <c r="K92" s="57">
        <f t="shared" si="82"/>
        <v>0.1859627981348663</v>
      </c>
      <c r="L92" s="58">
        <v>7554.57</v>
      </c>
      <c r="M92" s="58">
        <v>1742.23</v>
      </c>
      <c r="N92" s="56">
        <f t="shared" si="83"/>
        <v>5812.34</v>
      </c>
      <c r="O92" s="59">
        <f t="shared" si="84"/>
        <v>0.23061934696481734</v>
      </c>
      <c r="P92" s="54">
        <v>18378.36</v>
      </c>
      <c r="Q92" s="54">
        <v>15972.949999999999</v>
      </c>
      <c r="R92" s="56">
        <f t="shared" si="85"/>
        <v>2405.4100000000017</v>
      </c>
      <c r="S92" s="57">
        <f t="shared" si="86"/>
        <v>0.86911726617608964</v>
      </c>
      <c r="T92" s="54">
        <v>4430.21</v>
      </c>
      <c r="U92" s="54">
        <v>3924.31</v>
      </c>
      <c r="V92" s="56">
        <f t="shared" si="87"/>
        <v>505.90000000000009</v>
      </c>
      <c r="W92" s="57">
        <f t="shared" si="88"/>
        <v>0.88580676762501098</v>
      </c>
      <c r="X92" s="58">
        <v>2144.7300000000005</v>
      </c>
      <c r="Y92" s="58">
        <v>2661.26</v>
      </c>
      <c r="Z92" s="56">
        <f t="shared" si="89"/>
        <v>-516.52999999999975</v>
      </c>
      <c r="AA92" s="59">
        <f t="shared" si="90"/>
        <v>1.2408368419334832</v>
      </c>
      <c r="AB92" s="54">
        <v>13717.950000000004</v>
      </c>
      <c r="AC92" s="54">
        <v>14264.110000000002</v>
      </c>
      <c r="AD92" s="56">
        <f t="shared" si="91"/>
        <v>-546.15999999999804</v>
      </c>
      <c r="AE92" s="57">
        <f t="shared" si="92"/>
        <v>1.0398135289893897</v>
      </c>
      <c r="AF92" s="58">
        <v>2973.8900000000003</v>
      </c>
      <c r="AG92" s="58">
        <v>0</v>
      </c>
      <c r="AH92" s="56">
        <f t="shared" si="93"/>
        <v>2973.8900000000003</v>
      </c>
      <c r="AI92" s="60">
        <f t="shared" si="94"/>
        <v>0</v>
      </c>
      <c r="AJ92" s="54">
        <v>34084.800000000003</v>
      </c>
      <c r="AK92" s="54">
        <v>20553.859999999997</v>
      </c>
      <c r="AL92" s="56">
        <f t="shared" si="95"/>
        <v>13530.940000000006</v>
      </c>
      <c r="AM92" s="57">
        <f t="shared" si="96"/>
        <v>0.60302128808149069</v>
      </c>
      <c r="AN92" s="58">
        <v>109938.14000000001</v>
      </c>
      <c r="AO92" s="58">
        <v>100191.75000000001</v>
      </c>
      <c r="AP92" s="61">
        <f t="shared" si="97"/>
        <v>9746.39</v>
      </c>
      <c r="AQ92" s="59">
        <f t="shared" si="98"/>
        <v>0.91134659909654647</v>
      </c>
      <c r="AR92" s="54">
        <v>1.33</v>
      </c>
      <c r="AS92" s="54">
        <v>0</v>
      </c>
      <c r="AT92" s="61">
        <f t="shared" si="99"/>
        <v>1.33</v>
      </c>
      <c r="AU92" s="62">
        <f t="shared" si="100"/>
        <v>0</v>
      </c>
      <c r="AV92" s="58">
        <v>7447.3399999999992</v>
      </c>
      <c r="AW92" s="58">
        <v>6878.11</v>
      </c>
      <c r="AX92" s="61">
        <f t="shared" si="101"/>
        <v>569.22999999999956</v>
      </c>
      <c r="AY92" s="59">
        <f t="shared" si="102"/>
        <v>0.92356599806105277</v>
      </c>
      <c r="AZ92" s="63">
        <v>0</v>
      </c>
      <c r="BA92" s="56">
        <v>0</v>
      </c>
      <c r="BB92" s="56">
        <f t="shared" si="103"/>
        <v>0</v>
      </c>
      <c r="BC92" s="64"/>
      <c r="BD92" s="54">
        <v>147500.18</v>
      </c>
      <c r="BE92" s="58">
        <v>141885.09</v>
      </c>
      <c r="BF92" s="61">
        <f t="shared" si="104"/>
        <v>5615.0899999999965</v>
      </c>
      <c r="BG92" s="57">
        <f t="shared" si="105"/>
        <v>0.96193163967664308</v>
      </c>
      <c r="BH92" s="54">
        <v>8045.6500000000015</v>
      </c>
      <c r="BI92" s="54">
        <v>1954.09</v>
      </c>
      <c r="BJ92" s="56">
        <f t="shared" si="106"/>
        <v>6091.5600000000013</v>
      </c>
      <c r="BK92" s="57">
        <f t="shared" si="107"/>
        <v>0.24287534257642324</v>
      </c>
      <c r="BL92" s="58">
        <v>11947.449999999999</v>
      </c>
      <c r="BM92" s="58">
        <v>0</v>
      </c>
      <c r="BN92" s="56">
        <f t="shared" si="108"/>
        <v>11947.449999999999</v>
      </c>
      <c r="BO92" s="59">
        <f t="shared" si="109"/>
        <v>0</v>
      </c>
      <c r="BP92" s="54">
        <v>3738.2100000000009</v>
      </c>
      <c r="BQ92" s="54">
        <v>11114.28</v>
      </c>
      <c r="BR92" s="56">
        <f t="shared" si="110"/>
        <v>-7376.07</v>
      </c>
      <c r="BS92" s="57">
        <f t="shared" si="111"/>
        <v>2.9731556012102045</v>
      </c>
      <c r="BT92" s="58">
        <v>6279.7500000000018</v>
      </c>
      <c r="BU92" s="58">
        <v>4912.45</v>
      </c>
      <c r="BV92" s="56">
        <f t="shared" si="112"/>
        <v>1367.300000000002</v>
      </c>
      <c r="BW92" s="59">
        <f t="shared" si="113"/>
        <v>0.78226840240455409</v>
      </c>
      <c r="BX92" s="54">
        <v>5125.1899999999996</v>
      </c>
      <c r="BY92" s="54">
        <v>0</v>
      </c>
      <c r="BZ92" s="56">
        <f t="shared" si="114"/>
        <v>5125.1899999999996</v>
      </c>
      <c r="CA92" s="57">
        <f t="shared" si="115"/>
        <v>0</v>
      </c>
      <c r="CB92" s="58">
        <v>6060.5399999999991</v>
      </c>
      <c r="CC92" s="58">
        <v>14646.88</v>
      </c>
      <c r="CD92" s="56">
        <f t="shared" si="116"/>
        <v>-8586.34</v>
      </c>
      <c r="CE92" s="59">
        <f t="shared" si="117"/>
        <v>2.4167615427008156</v>
      </c>
      <c r="CF92" s="54">
        <v>733.92999999999984</v>
      </c>
      <c r="CG92" s="54">
        <v>0</v>
      </c>
      <c r="CH92" s="56">
        <f t="shared" si="118"/>
        <v>733.92999999999984</v>
      </c>
      <c r="CI92" s="57">
        <f t="shared" si="119"/>
        <v>0</v>
      </c>
      <c r="CJ92" s="58">
        <v>0</v>
      </c>
      <c r="CK92" s="55">
        <v>0</v>
      </c>
      <c r="CL92" s="55">
        <v>0</v>
      </c>
      <c r="CM92" s="65"/>
      <c r="CN92" s="66">
        <v>120068.68000000001</v>
      </c>
      <c r="CO92" s="67">
        <v>128689.89</v>
      </c>
      <c r="CP92" s="61">
        <f t="shared" si="120"/>
        <v>-8621.2099999999919</v>
      </c>
      <c r="CQ92" s="68">
        <f t="shared" si="121"/>
        <v>1.0718023218044872</v>
      </c>
      <c r="CR92" s="58">
        <v>51977.979999999996</v>
      </c>
      <c r="CS92" s="58">
        <v>60439.91</v>
      </c>
      <c r="CT92" s="61">
        <f t="shared" si="122"/>
        <v>-8461.9300000000076</v>
      </c>
      <c r="CU92" s="353">
        <f t="shared" si="123"/>
        <v>1.1627983619217217</v>
      </c>
      <c r="CV92" s="359">
        <v>26725.279999999999</v>
      </c>
      <c r="CW92" s="61">
        <v>30602.240000000002</v>
      </c>
      <c r="CX92" s="61">
        <f t="shared" si="148"/>
        <v>-3876.9600000000028</v>
      </c>
      <c r="CY92" s="68">
        <f t="shared" si="80"/>
        <v>1.1450671424209589</v>
      </c>
      <c r="CZ92" s="291">
        <v>2179.7399999999998</v>
      </c>
      <c r="DA92" s="61">
        <v>281.59999999999997</v>
      </c>
      <c r="DB92" s="61">
        <f t="shared" si="137"/>
        <v>1898.1399999999999</v>
      </c>
      <c r="DC92" s="69">
        <f t="shared" si="138"/>
        <v>0.12918971987484745</v>
      </c>
      <c r="DD92" s="55">
        <v>24641.14</v>
      </c>
      <c r="DE92" s="55">
        <v>38113.130000000005</v>
      </c>
      <c r="DF92" s="61">
        <f t="shared" si="124"/>
        <v>-13471.990000000005</v>
      </c>
      <c r="DG92" s="70">
        <f t="shared" si="125"/>
        <v>1.5467275458846468</v>
      </c>
      <c r="DH92" s="55">
        <v>2686.71</v>
      </c>
      <c r="DI92" s="55">
        <v>2385.11</v>
      </c>
      <c r="DJ92" s="61">
        <f t="shared" si="126"/>
        <v>301.59999999999991</v>
      </c>
      <c r="DK92" s="70">
        <f t="shared" si="127"/>
        <v>0.88774374606861184</v>
      </c>
      <c r="DL92" s="55">
        <v>405.34000000000003</v>
      </c>
      <c r="DM92" s="55">
        <v>0</v>
      </c>
      <c r="DN92" s="61">
        <f t="shared" si="128"/>
        <v>405.34000000000003</v>
      </c>
      <c r="DO92" s="70">
        <f t="shared" si="129"/>
        <v>0</v>
      </c>
      <c r="DP92" s="71">
        <v>32693.900000000005</v>
      </c>
      <c r="DQ92" s="71">
        <v>20995.64</v>
      </c>
      <c r="DR92" s="61">
        <f t="shared" si="130"/>
        <v>11698.260000000006</v>
      </c>
      <c r="DS92" s="69">
        <f t="shared" si="131"/>
        <v>0.64218829812289135</v>
      </c>
      <c r="DT92" s="80">
        <v>1229.1800000000021</v>
      </c>
      <c r="DU92" s="55">
        <v>34900.18</v>
      </c>
      <c r="DV92" s="55">
        <v>25668.489999999998</v>
      </c>
      <c r="DW92" s="61">
        <f t="shared" si="132"/>
        <v>9231.6900000000023</v>
      </c>
      <c r="DX92" s="72">
        <f t="shared" si="133"/>
        <v>0.73548302616204264</v>
      </c>
      <c r="DY92" s="56" t="e">
        <v>#REF!</v>
      </c>
      <c r="DZ92" s="363">
        <v>7665.14</v>
      </c>
      <c r="EA92" s="363">
        <v>5518.26</v>
      </c>
      <c r="EB92" s="362">
        <f t="shared" si="139"/>
        <v>2146.88</v>
      </c>
      <c r="EC92" s="365">
        <f t="shared" si="140"/>
        <v>0.7199164007441482</v>
      </c>
      <c r="ED92" s="54">
        <v>24842.32</v>
      </c>
      <c r="EE92" s="294">
        <v>23495.489999999998</v>
      </c>
      <c r="EF92" s="291">
        <f t="shared" si="141"/>
        <v>731784.2200000002</v>
      </c>
      <c r="EG92" s="291">
        <f t="shared" si="142"/>
        <v>679289.23</v>
      </c>
      <c r="EH92" s="61">
        <f t="shared" si="143"/>
        <v>52494.990000000224</v>
      </c>
      <c r="EI92" s="70">
        <f t="shared" si="134"/>
        <v>0.92826438646080645</v>
      </c>
      <c r="EJ92" s="80"/>
      <c r="EK92" s="298">
        <v>3657</v>
      </c>
      <c r="EL92" s="300">
        <f t="shared" si="149"/>
        <v>163296.98000000021</v>
      </c>
      <c r="EM92" s="65">
        <f t="shared" si="150"/>
        <v>68143.790000000008</v>
      </c>
      <c r="EN92" s="374" t="s">
        <v>666</v>
      </c>
      <c r="EO92" s="373">
        <v>42872.44</v>
      </c>
      <c r="EP92" s="74">
        <v>65094.45</v>
      </c>
      <c r="EQ92" s="75">
        <f t="shared" si="135"/>
        <v>22222.009999999995</v>
      </c>
      <c r="ER92" s="76">
        <f t="shared" si="136"/>
        <v>0.51832855792672383</v>
      </c>
      <c r="ET92" s="74">
        <v>76831.87</v>
      </c>
      <c r="EU92" s="74">
        <v>137595</v>
      </c>
      <c r="EV92" s="75">
        <f t="shared" si="144"/>
        <v>60763.130000000005</v>
      </c>
      <c r="EW92" s="377">
        <f t="shared" si="145"/>
        <v>0.7908584028997343</v>
      </c>
      <c r="EX92" s="379">
        <f t="shared" si="146"/>
        <v>706941.90000000026</v>
      </c>
      <c r="EY92" s="379">
        <f t="shared" si="147"/>
        <v>655793.74</v>
      </c>
      <c r="FB92" s="381"/>
      <c r="FC92" s="381"/>
    </row>
    <row r="93" spans="1:159" s="2" customFormat="1" ht="15.75" customHeight="1" x14ac:dyDescent="0.25">
      <c r="A93" s="1" t="s">
        <v>725</v>
      </c>
      <c r="B93" s="77">
        <v>9</v>
      </c>
      <c r="C93" s="78">
        <v>3</v>
      </c>
      <c r="D93" s="52" t="s">
        <v>288</v>
      </c>
      <c r="E93" s="219">
        <v>7843.1750000000002</v>
      </c>
      <c r="F93" s="53">
        <v>-98551.780000000013</v>
      </c>
      <c r="G93" s="343">
        <v>-146136.32199999984</v>
      </c>
      <c r="H93" s="54">
        <v>12891.659999999996</v>
      </c>
      <c r="I93" s="55">
        <v>2398.1000000000004</v>
      </c>
      <c r="J93" s="56">
        <f t="shared" si="81"/>
        <v>10493.559999999996</v>
      </c>
      <c r="K93" s="57">
        <f t="shared" si="82"/>
        <v>0.18601948856857853</v>
      </c>
      <c r="L93" s="58">
        <v>7553.8500000000013</v>
      </c>
      <c r="M93" s="58">
        <v>1742.23</v>
      </c>
      <c r="N93" s="56">
        <f t="shared" si="83"/>
        <v>5811.6200000000008</v>
      </c>
      <c r="O93" s="59">
        <f t="shared" si="84"/>
        <v>0.23064132859402817</v>
      </c>
      <c r="P93" s="54">
        <v>16830.04</v>
      </c>
      <c r="Q93" s="54">
        <v>14630.739999999998</v>
      </c>
      <c r="R93" s="56">
        <f t="shared" si="85"/>
        <v>2199.3000000000029</v>
      </c>
      <c r="S93" s="57">
        <f t="shared" si="86"/>
        <v>0.86932294872739446</v>
      </c>
      <c r="T93" s="54">
        <v>4468.9399999999996</v>
      </c>
      <c r="U93" s="54">
        <v>3961.73</v>
      </c>
      <c r="V93" s="56">
        <f t="shared" si="87"/>
        <v>507.20999999999958</v>
      </c>
      <c r="W93" s="57">
        <f t="shared" si="88"/>
        <v>0.88650328713296678</v>
      </c>
      <c r="X93" s="58">
        <v>2141.4399999999996</v>
      </c>
      <c r="Y93" s="58">
        <v>4012.87</v>
      </c>
      <c r="Z93" s="56">
        <f t="shared" si="89"/>
        <v>-1871.4300000000003</v>
      </c>
      <c r="AA93" s="59">
        <f t="shared" si="90"/>
        <v>1.8739119471010164</v>
      </c>
      <c r="AB93" s="54">
        <v>13711.419999999998</v>
      </c>
      <c r="AC93" s="54">
        <v>14290.46</v>
      </c>
      <c r="AD93" s="56">
        <f t="shared" si="91"/>
        <v>-579.04000000000087</v>
      </c>
      <c r="AE93" s="57">
        <f t="shared" si="92"/>
        <v>1.0422304910796987</v>
      </c>
      <c r="AF93" s="58">
        <v>2965.0100000000007</v>
      </c>
      <c r="AG93" s="58">
        <v>0</v>
      </c>
      <c r="AH93" s="56">
        <f t="shared" si="93"/>
        <v>2965.0100000000007</v>
      </c>
      <c r="AI93" s="60">
        <f t="shared" si="94"/>
        <v>0</v>
      </c>
      <c r="AJ93" s="54">
        <v>33985.58</v>
      </c>
      <c r="AK93" s="54">
        <v>31702.32</v>
      </c>
      <c r="AL93" s="56">
        <f t="shared" si="95"/>
        <v>2283.260000000002</v>
      </c>
      <c r="AM93" s="57">
        <f t="shared" si="96"/>
        <v>0.93281680053716898</v>
      </c>
      <c r="AN93" s="58">
        <v>109892.81000000001</v>
      </c>
      <c r="AO93" s="58">
        <v>100191.75000000001</v>
      </c>
      <c r="AP93" s="61">
        <f t="shared" si="97"/>
        <v>9701.0599999999977</v>
      </c>
      <c r="AQ93" s="59">
        <f t="shared" si="98"/>
        <v>0.91172252306588575</v>
      </c>
      <c r="AR93" s="54">
        <v>0.37</v>
      </c>
      <c r="AS93" s="54">
        <v>0</v>
      </c>
      <c r="AT93" s="61">
        <f t="shared" si="99"/>
        <v>0.37</v>
      </c>
      <c r="AU93" s="62">
        <f t="shared" si="100"/>
        <v>0</v>
      </c>
      <c r="AV93" s="58">
        <v>7446.9400000000005</v>
      </c>
      <c r="AW93" s="58">
        <v>6878.11</v>
      </c>
      <c r="AX93" s="61">
        <f t="shared" si="101"/>
        <v>568.83000000000084</v>
      </c>
      <c r="AY93" s="59">
        <f t="shared" si="102"/>
        <v>0.92361560587301617</v>
      </c>
      <c r="AZ93" s="63">
        <v>0</v>
      </c>
      <c r="BA93" s="56">
        <v>0</v>
      </c>
      <c r="BB93" s="56">
        <f t="shared" si="103"/>
        <v>0</v>
      </c>
      <c r="BC93" s="64"/>
      <c r="BD93" s="54">
        <v>163334.51</v>
      </c>
      <c r="BE93" s="58">
        <v>51390.52</v>
      </c>
      <c r="BF93" s="61">
        <f t="shared" si="104"/>
        <v>111943.99000000002</v>
      </c>
      <c r="BG93" s="57">
        <f t="shared" si="105"/>
        <v>0.31463357008877052</v>
      </c>
      <c r="BH93" s="54">
        <v>8040.4399999999987</v>
      </c>
      <c r="BI93" s="54">
        <v>286.73</v>
      </c>
      <c r="BJ93" s="56">
        <f t="shared" si="106"/>
        <v>7753.7099999999991</v>
      </c>
      <c r="BK93" s="57">
        <f t="shared" si="107"/>
        <v>3.5660983727258712E-2</v>
      </c>
      <c r="BL93" s="58">
        <v>11943.02</v>
      </c>
      <c r="BM93" s="58">
        <v>0</v>
      </c>
      <c r="BN93" s="56">
        <f t="shared" si="108"/>
        <v>11943.02</v>
      </c>
      <c r="BO93" s="59">
        <f t="shared" si="109"/>
        <v>0</v>
      </c>
      <c r="BP93" s="54">
        <v>4277.8900000000003</v>
      </c>
      <c r="BQ93" s="54">
        <v>2451.2600000000002</v>
      </c>
      <c r="BR93" s="56">
        <f t="shared" si="110"/>
        <v>1826.63</v>
      </c>
      <c r="BS93" s="57">
        <f t="shared" si="111"/>
        <v>0.5730067860557424</v>
      </c>
      <c r="BT93" s="58">
        <v>5648</v>
      </c>
      <c r="BU93" s="58">
        <v>0</v>
      </c>
      <c r="BV93" s="56">
        <f t="shared" si="112"/>
        <v>5648</v>
      </c>
      <c r="BW93" s="59">
        <f t="shared" si="113"/>
        <v>0</v>
      </c>
      <c r="BX93" s="54">
        <v>5122.49</v>
      </c>
      <c r="BY93" s="54">
        <v>0</v>
      </c>
      <c r="BZ93" s="56">
        <f t="shared" si="114"/>
        <v>5122.49</v>
      </c>
      <c r="CA93" s="57">
        <f t="shared" si="115"/>
        <v>0</v>
      </c>
      <c r="CB93" s="58">
        <v>6055.1500000000005</v>
      </c>
      <c r="CC93" s="58">
        <v>5958.49</v>
      </c>
      <c r="CD93" s="56">
        <f t="shared" si="116"/>
        <v>96.660000000000764</v>
      </c>
      <c r="CE93" s="59">
        <f t="shared" si="117"/>
        <v>0.9840367290653409</v>
      </c>
      <c r="CF93" s="54">
        <v>731.74000000000012</v>
      </c>
      <c r="CG93" s="54">
        <v>0</v>
      </c>
      <c r="CH93" s="56">
        <f t="shared" si="118"/>
        <v>731.74000000000012</v>
      </c>
      <c r="CI93" s="57">
        <f t="shared" si="119"/>
        <v>0</v>
      </c>
      <c r="CJ93" s="58">
        <v>0</v>
      </c>
      <c r="CK93" s="55">
        <v>0</v>
      </c>
      <c r="CL93" s="55">
        <v>0</v>
      </c>
      <c r="CM93" s="65"/>
      <c r="CN93" s="66">
        <v>105530.73000000001</v>
      </c>
      <c r="CO93" s="67">
        <v>112689.22000000002</v>
      </c>
      <c r="CP93" s="61">
        <f t="shared" si="120"/>
        <v>-7158.4900000000052</v>
      </c>
      <c r="CQ93" s="68">
        <f t="shared" si="121"/>
        <v>1.0678332273452482</v>
      </c>
      <c r="CR93" s="58">
        <v>52699.160000000018</v>
      </c>
      <c r="CS93" s="58">
        <v>61293.619999999995</v>
      </c>
      <c r="CT93" s="61">
        <f t="shared" si="122"/>
        <v>-8594.4599999999773</v>
      </c>
      <c r="CU93" s="353">
        <f t="shared" si="123"/>
        <v>1.1630853319104133</v>
      </c>
      <c r="CV93" s="359">
        <v>27143.81</v>
      </c>
      <c r="CW93" s="61">
        <v>31104.85</v>
      </c>
      <c r="CX93" s="61">
        <f t="shared" si="148"/>
        <v>-3961.0399999999972</v>
      </c>
      <c r="CY93" s="68">
        <f t="shared" si="80"/>
        <v>1.1459279297932015</v>
      </c>
      <c r="CZ93" s="291">
        <v>2187.6</v>
      </c>
      <c r="DA93" s="61">
        <v>307.13999999999993</v>
      </c>
      <c r="DB93" s="61">
        <f t="shared" si="137"/>
        <v>1880.46</v>
      </c>
      <c r="DC93" s="69">
        <f t="shared" si="138"/>
        <v>0.1404004388370817</v>
      </c>
      <c r="DD93" s="55">
        <v>24321.329999999994</v>
      </c>
      <c r="DE93" s="55">
        <v>36180.410000000003</v>
      </c>
      <c r="DF93" s="61">
        <f t="shared" si="124"/>
        <v>-11859.080000000009</v>
      </c>
      <c r="DG93" s="70">
        <f t="shared" si="125"/>
        <v>1.4875999791129848</v>
      </c>
      <c r="DH93" s="55">
        <v>2688</v>
      </c>
      <c r="DI93" s="55">
        <v>2386.4</v>
      </c>
      <c r="DJ93" s="61">
        <f t="shared" si="126"/>
        <v>301.59999999999991</v>
      </c>
      <c r="DK93" s="70">
        <f t="shared" si="127"/>
        <v>0.88779761904761911</v>
      </c>
      <c r="DL93" s="55">
        <v>404.16</v>
      </c>
      <c r="DM93" s="55">
        <v>0</v>
      </c>
      <c r="DN93" s="61">
        <f t="shared" si="128"/>
        <v>404.16</v>
      </c>
      <c r="DO93" s="70">
        <f t="shared" si="129"/>
        <v>0</v>
      </c>
      <c r="DP93" s="71">
        <v>26748.629999999997</v>
      </c>
      <c r="DQ93" s="71">
        <v>26553.149999999998</v>
      </c>
      <c r="DR93" s="61">
        <f t="shared" si="130"/>
        <v>195.47999999999956</v>
      </c>
      <c r="DS93" s="69">
        <f t="shared" si="131"/>
        <v>0.9926919621677821</v>
      </c>
      <c r="DT93" s="80">
        <v>1749.4499999999953</v>
      </c>
      <c r="DU93" s="55">
        <v>29652.119999999995</v>
      </c>
      <c r="DV93" s="55">
        <v>32451.93</v>
      </c>
      <c r="DW93" s="61">
        <f t="shared" si="132"/>
        <v>-2799.8100000000049</v>
      </c>
      <c r="DX93" s="72">
        <f t="shared" si="133"/>
        <v>1.0944219165442473</v>
      </c>
      <c r="DY93" s="56" t="e">
        <v>#REF!</v>
      </c>
      <c r="DZ93" s="363">
        <v>7691.3400000000011</v>
      </c>
      <c r="EA93" s="363">
        <v>5510.24</v>
      </c>
      <c r="EB93" s="362">
        <f t="shared" si="139"/>
        <v>2181.1000000000013</v>
      </c>
      <c r="EC93" s="365">
        <f t="shared" si="140"/>
        <v>0.71642132580278584</v>
      </c>
      <c r="ED93" s="54">
        <v>24452.939999999995</v>
      </c>
      <c r="EE93" s="294">
        <v>19071.59</v>
      </c>
      <c r="EF93" s="291">
        <f t="shared" si="141"/>
        <v>720561.11999999976</v>
      </c>
      <c r="EG93" s="291">
        <f t="shared" si="142"/>
        <v>567443.86</v>
      </c>
      <c r="EH93" s="61">
        <f t="shared" si="143"/>
        <v>153117.25999999978</v>
      </c>
      <c r="EI93" s="70">
        <f t="shared" si="134"/>
        <v>0.78750274508288787</v>
      </c>
      <c r="EJ93" s="80"/>
      <c r="EK93" s="298">
        <v>3657</v>
      </c>
      <c r="EL93" s="300">
        <f t="shared" si="149"/>
        <v>58222.479999999749</v>
      </c>
      <c r="EM93" s="65">
        <f t="shared" si="150"/>
        <v>-1070.081999999828</v>
      </c>
      <c r="EN93" s="374" t="s">
        <v>666</v>
      </c>
      <c r="EO93" s="373">
        <v>42285.440000000002</v>
      </c>
      <c r="EP93" s="74">
        <v>82962.06</v>
      </c>
      <c r="EQ93" s="75">
        <f t="shared" si="135"/>
        <v>40676.619999999995</v>
      </c>
      <c r="ER93" s="76">
        <f t="shared" si="136"/>
        <v>0.961953334291898</v>
      </c>
      <c r="ET93" s="74">
        <v>75572.09</v>
      </c>
      <c r="EU93" s="74">
        <v>230967.04000000001</v>
      </c>
      <c r="EV93" s="75">
        <f t="shared" si="144"/>
        <v>155394.95000000001</v>
      </c>
      <c r="EW93" s="377">
        <f t="shared" si="145"/>
        <v>2.0562478819892371</v>
      </c>
      <c r="EX93" s="379">
        <f t="shared" si="146"/>
        <v>696108.17999999982</v>
      </c>
      <c r="EY93" s="379">
        <f t="shared" si="147"/>
        <v>548372.27</v>
      </c>
      <c r="FB93" s="381"/>
      <c r="FC93" s="381"/>
    </row>
    <row r="94" spans="1:159" s="2" customFormat="1" ht="15.75" customHeight="1" x14ac:dyDescent="0.25">
      <c r="A94" s="1" t="s">
        <v>726</v>
      </c>
      <c r="B94" s="77">
        <v>10</v>
      </c>
      <c r="C94" s="78">
        <v>1</v>
      </c>
      <c r="D94" s="52" t="s">
        <v>289</v>
      </c>
      <c r="E94" s="219">
        <v>7632.0499999999993</v>
      </c>
      <c r="F94" s="53">
        <v>-136308.16999999998</v>
      </c>
      <c r="G94" s="343">
        <v>-82474.722000000023</v>
      </c>
      <c r="H94" s="54">
        <v>5139.82</v>
      </c>
      <c r="I94" s="55">
        <v>1261.3599999999999</v>
      </c>
      <c r="J94" s="56">
        <f t="shared" si="81"/>
        <v>3878.46</v>
      </c>
      <c r="K94" s="57">
        <f t="shared" si="82"/>
        <v>0.24540937231264909</v>
      </c>
      <c r="L94" s="58">
        <v>3704.1200000000003</v>
      </c>
      <c r="M94" s="58">
        <v>934.2299999999999</v>
      </c>
      <c r="N94" s="56">
        <f t="shared" si="83"/>
        <v>2769.8900000000003</v>
      </c>
      <c r="O94" s="59">
        <f t="shared" si="84"/>
        <v>0.25221375117436795</v>
      </c>
      <c r="P94" s="54">
        <v>5741.1699999999992</v>
      </c>
      <c r="Q94" s="54">
        <v>4993.66</v>
      </c>
      <c r="R94" s="56">
        <f t="shared" si="85"/>
        <v>747.50999999999931</v>
      </c>
      <c r="S94" s="57">
        <f t="shared" si="86"/>
        <v>0.86979831637105343</v>
      </c>
      <c r="T94" s="54">
        <v>1245.44</v>
      </c>
      <c r="U94" s="54">
        <v>1101.68</v>
      </c>
      <c r="V94" s="56">
        <f t="shared" si="87"/>
        <v>143.76</v>
      </c>
      <c r="W94" s="57">
        <f t="shared" si="88"/>
        <v>0.88457091469681404</v>
      </c>
      <c r="X94" s="58">
        <v>215.51000000000005</v>
      </c>
      <c r="Y94" s="58">
        <v>317.2</v>
      </c>
      <c r="Z94" s="56">
        <f t="shared" si="89"/>
        <v>-101.68999999999994</v>
      </c>
      <c r="AA94" s="59">
        <f t="shared" si="90"/>
        <v>1.4718574544104679</v>
      </c>
      <c r="AB94" s="54">
        <v>3775.3899999999994</v>
      </c>
      <c r="AC94" s="54">
        <v>2588.36</v>
      </c>
      <c r="AD94" s="56">
        <f t="shared" si="91"/>
        <v>1187.0299999999993</v>
      </c>
      <c r="AE94" s="57">
        <f t="shared" si="92"/>
        <v>0.68558744924365445</v>
      </c>
      <c r="AF94" s="58">
        <v>911.90000000000009</v>
      </c>
      <c r="AG94" s="58">
        <v>0</v>
      </c>
      <c r="AH94" s="56">
        <f t="shared" si="93"/>
        <v>911.90000000000009</v>
      </c>
      <c r="AI94" s="60">
        <f t="shared" si="94"/>
        <v>0</v>
      </c>
      <c r="AJ94" s="54">
        <v>10451.460000000001</v>
      </c>
      <c r="AK94" s="54">
        <v>18021.27</v>
      </c>
      <c r="AL94" s="56">
        <f t="shared" si="95"/>
        <v>-7569.8099999999995</v>
      </c>
      <c r="AM94" s="57">
        <f t="shared" si="96"/>
        <v>1.7242825404297579</v>
      </c>
      <c r="AN94" s="58">
        <v>23856.839999999997</v>
      </c>
      <c r="AO94" s="58">
        <v>10937.470000000001</v>
      </c>
      <c r="AP94" s="61">
        <f t="shared" si="97"/>
        <v>12919.369999999995</v>
      </c>
      <c r="AQ94" s="59">
        <f t="shared" si="98"/>
        <v>0.45846264635215739</v>
      </c>
      <c r="AR94" s="54">
        <v>0</v>
      </c>
      <c r="AS94" s="54">
        <v>0</v>
      </c>
      <c r="AT94" s="61">
        <f t="shared" si="99"/>
        <v>0</v>
      </c>
      <c r="AU94" s="62"/>
      <c r="AV94" s="58">
        <v>2544.17</v>
      </c>
      <c r="AW94" s="58">
        <v>3316.96</v>
      </c>
      <c r="AX94" s="61">
        <f t="shared" si="101"/>
        <v>-772.79</v>
      </c>
      <c r="AY94" s="59">
        <f t="shared" si="102"/>
        <v>1.303749356371626</v>
      </c>
      <c r="AZ94" s="63">
        <v>0</v>
      </c>
      <c r="BA94" s="56">
        <v>0</v>
      </c>
      <c r="BB94" s="56">
        <f t="shared" si="103"/>
        <v>0</v>
      </c>
      <c r="BC94" s="64"/>
      <c r="BD94" s="54">
        <v>34971.730000000003</v>
      </c>
      <c r="BE94" s="58">
        <v>170941.43</v>
      </c>
      <c r="BF94" s="61">
        <f t="shared" si="104"/>
        <v>-135969.69999999998</v>
      </c>
      <c r="BG94" s="57">
        <f t="shared" si="105"/>
        <v>4.8879889556507496</v>
      </c>
      <c r="BH94" s="54">
        <v>3223.3</v>
      </c>
      <c r="BI94" s="54">
        <v>553.01</v>
      </c>
      <c r="BJ94" s="56">
        <f t="shared" si="106"/>
        <v>2670.29</v>
      </c>
      <c r="BK94" s="57">
        <f t="shared" si="107"/>
        <v>0.17156640709831539</v>
      </c>
      <c r="BL94" s="58">
        <v>5823.1500000000015</v>
      </c>
      <c r="BM94" s="58">
        <v>9640.44</v>
      </c>
      <c r="BN94" s="56">
        <f t="shared" si="108"/>
        <v>-3817.2899999999991</v>
      </c>
      <c r="BO94" s="59">
        <f t="shared" si="109"/>
        <v>1.6555369516498799</v>
      </c>
      <c r="BP94" s="54">
        <v>1080.21</v>
      </c>
      <c r="BQ94" s="54">
        <v>0</v>
      </c>
      <c r="BR94" s="56">
        <f t="shared" si="110"/>
        <v>1080.21</v>
      </c>
      <c r="BS94" s="57">
        <f t="shared" si="111"/>
        <v>0</v>
      </c>
      <c r="BT94" s="58">
        <v>1297.9500000000003</v>
      </c>
      <c r="BU94" s="58">
        <v>497.96</v>
      </c>
      <c r="BV94" s="56">
        <f t="shared" si="112"/>
        <v>799.99000000000024</v>
      </c>
      <c r="BW94" s="59">
        <f t="shared" si="113"/>
        <v>0.38365114218575436</v>
      </c>
      <c r="BX94" s="54">
        <v>515.78</v>
      </c>
      <c r="BY94" s="54">
        <v>0</v>
      </c>
      <c r="BZ94" s="56">
        <f t="shared" si="114"/>
        <v>515.78</v>
      </c>
      <c r="CA94" s="57">
        <f t="shared" si="115"/>
        <v>0</v>
      </c>
      <c r="CB94" s="58">
        <v>914.62000000000012</v>
      </c>
      <c r="CC94" s="58">
        <v>6712.54</v>
      </c>
      <c r="CD94" s="56">
        <f t="shared" si="116"/>
        <v>-5797.92</v>
      </c>
      <c r="CE94" s="59">
        <f t="shared" si="117"/>
        <v>7.3391572456320651</v>
      </c>
      <c r="CF94" s="54">
        <v>225.95</v>
      </c>
      <c r="CG94" s="54">
        <v>0</v>
      </c>
      <c r="CH94" s="56">
        <f t="shared" si="118"/>
        <v>225.95</v>
      </c>
      <c r="CI94" s="57">
        <f t="shared" si="119"/>
        <v>0</v>
      </c>
      <c r="CJ94" s="58">
        <v>0</v>
      </c>
      <c r="CK94" s="55">
        <v>0</v>
      </c>
      <c r="CL94" s="55">
        <v>0</v>
      </c>
      <c r="CM94" s="65"/>
      <c r="CN94" s="66">
        <v>43797.46</v>
      </c>
      <c r="CO94" s="67">
        <v>56170.69</v>
      </c>
      <c r="CP94" s="61">
        <f t="shared" si="120"/>
        <v>-12373.230000000003</v>
      </c>
      <c r="CQ94" s="68">
        <f t="shared" si="121"/>
        <v>1.2825102186291168</v>
      </c>
      <c r="CR94" s="58">
        <v>15911.620000000003</v>
      </c>
      <c r="CS94" s="58">
        <v>18409.080000000002</v>
      </c>
      <c r="CT94" s="61">
        <f t="shared" si="122"/>
        <v>-2497.4599999999991</v>
      </c>
      <c r="CU94" s="353">
        <f t="shared" si="123"/>
        <v>1.1569582481230698</v>
      </c>
      <c r="CV94" s="359">
        <v>8197.7999999999993</v>
      </c>
      <c r="CW94" s="61">
        <v>9378.76</v>
      </c>
      <c r="CX94" s="61">
        <f t="shared" si="148"/>
        <v>-1180.9600000000009</v>
      </c>
      <c r="CY94" s="68">
        <f t="shared" si="80"/>
        <v>1.1440581619458881</v>
      </c>
      <c r="CZ94" s="291">
        <v>656.21</v>
      </c>
      <c r="DA94" s="61">
        <v>203.62000000000003</v>
      </c>
      <c r="DB94" s="61">
        <f t="shared" si="137"/>
        <v>452.59000000000003</v>
      </c>
      <c r="DC94" s="69">
        <f t="shared" si="138"/>
        <v>0.3102970085795706</v>
      </c>
      <c r="DD94" s="55">
        <v>8589.0999999999985</v>
      </c>
      <c r="DE94" s="55">
        <v>13763.35</v>
      </c>
      <c r="DF94" s="61">
        <f t="shared" si="124"/>
        <v>-5174.2500000000018</v>
      </c>
      <c r="DG94" s="70">
        <f t="shared" si="125"/>
        <v>1.6024205097158029</v>
      </c>
      <c r="DH94" s="55">
        <v>809.81999999999982</v>
      </c>
      <c r="DI94" s="55">
        <v>718.58000000000015</v>
      </c>
      <c r="DJ94" s="61">
        <f t="shared" si="126"/>
        <v>91.239999999999668</v>
      </c>
      <c r="DK94" s="70">
        <f t="shared" si="127"/>
        <v>0.88733298757748669</v>
      </c>
      <c r="DL94" s="55">
        <v>121.45</v>
      </c>
      <c r="DM94" s="55">
        <v>0</v>
      </c>
      <c r="DN94" s="61">
        <f t="shared" si="128"/>
        <v>121.45</v>
      </c>
      <c r="DO94" s="70">
        <f t="shared" si="129"/>
        <v>0</v>
      </c>
      <c r="DP94" s="71">
        <v>10013.6</v>
      </c>
      <c r="DQ94" s="71">
        <v>3874.19</v>
      </c>
      <c r="DR94" s="61">
        <f t="shared" si="130"/>
        <v>6139.41</v>
      </c>
      <c r="DS94" s="69">
        <f t="shared" si="131"/>
        <v>0.38689282575697054</v>
      </c>
      <c r="DT94" s="80">
        <v>-710.72999999999865</v>
      </c>
      <c r="DU94" s="55">
        <v>13196.17</v>
      </c>
      <c r="DV94" s="55">
        <v>6177.2900000000009</v>
      </c>
      <c r="DW94" s="61">
        <f t="shared" si="132"/>
        <v>7018.8799999999992</v>
      </c>
      <c r="DX94" s="72">
        <f t="shared" si="133"/>
        <v>0.46811233865583735</v>
      </c>
      <c r="DY94" s="56" t="e">
        <v>#REF!</v>
      </c>
      <c r="DZ94" s="363">
        <v>2515.66</v>
      </c>
      <c r="EA94" s="363">
        <v>1799.49</v>
      </c>
      <c r="EB94" s="362">
        <f t="shared" si="139"/>
        <v>716.16999999999985</v>
      </c>
      <c r="EC94" s="365">
        <f t="shared" si="140"/>
        <v>0.7153152651789193</v>
      </c>
      <c r="ED94" s="54">
        <v>7238.04</v>
      </c>
      <c r="EE94" s="294">
        <v>10026.189999999999</v>
      </c>
      <c r="EF94" s="291">
        <f t="shared" si="141"/>
        <v>216685.44</v>
      </c>
      <c r="EG94" s="291">
        <f t="shared" si="142"/>
        <v>352338.80999999994</v>
      </c>
      <c r="EH94" s="61">
        <f t="shared" si="143"/>
        <v>-135653.36999999994</v>
      </c>
      <c r="EI94" s="70">
        <f t="shared" si="134"/>
        <v>1.6260382331180163</v>
      </c>
      <c r="EJ94" s="80"/>
      <c r="EK94" s="298">
        <v>1949.9599999999998</v>
      </c>
      <c r="EL94" s="300">
        <f t="shared" si="149"/>
        <v>-270011.5799999999</v>
      </c>
      <c r="EM94" s="65">
        <f t="shared" si="150"/>
        <v>-222767.41200000004</v>
      </c>
      <c r="EN94" s="374" t="s">
        <v>666</v>
      </c>
      <c r="EO94" s="373">
        <v>13576.64</v>
      </c>
      <c r="EP94" s="74">
        <v>20146.72</v>
      </c>
      <c r="EQ94" s="75">
        <f t="shared" si="135"/>
        <v>6570.0800000000017</v>
      </c>
      <c r="ER94" s="76">
        <f t="shared" si="136"/>
        <v>0.48392533056779896</v>
      </c>
      <c r="ET94" s="74">
        <v>21443.68</v>
      </c>
      <c r="EU94" s="74">
        <v>46869.25</v>
      </c>
      <c r="EV94" s="75">
        <f t="shared" si="144"/>
        <v>25425.57</v>
      </c>
      <c r="EW94" s="377">
        <f t="shared" si="145"/>
        <v>1.1856906090745618</v>
      </c>
      <c r="EX94" s="379">
        <f t="shared" si="146"/>
        <v>209447.4</v>
      </c>
      <c r="EY94" s="379">
        <f t="shared" si="147"/>
        <v>342312.61999999994</v>
      </c>
      <c r="FB94" s="381"/>
      <c r="FC94" s="381"/>
    </row>
    <row r="95" spans="1:159" s="2" customFormat="1" ht="15.75" customHeight="1" x14ac:dyDescent="0.25">
      <c r="A95" s="1" t="s">
        <v>727</v>
      </c>
      <c r="B95" s="77">
        <v>5</v>
      </c>
      <c r="C95" s="78">
        <v>2</v>
      </c>
      <c r="D95" s="52" t="s">
        <v>290</v>
      </c>
      <c r="E95" s="219">
        <v>7612.6500000000005</v>
      </c>
      <c r="F95" s="53">
        <v>-49857.88</v>
      </c>
      <c r="G95" s="343">
        <v>-11258.300000000028</v>
      </c>
      <c r="H95" s="54">
        <v>3996.12</v>
      </c>
      <c r="I95" s="55">
        <v>1335.2400000000002</v>
      </c>
      <c r="J95" s="56">
        <f t="shared" si="81"/>
        <v>2660.8799999999997</v>
      </c>
      <c r="K95" s="57">
        <f t="shared" si="82"/>
        <v>0.33413411008678423</v>
      </c>
      <c r="L95" s="58">
        <v>2357.3500000000004</v>
      </c>
      <c r="M95" s="58">
        <v>1171.0199999999998</v>
      </c>
      <c r="N95" s="56">
        <f t="shared" si="83"/>
        <v>1186.3300000000006</v>
      </c>
      <c r="O95" s="59">
        <f t="shared" si="84"/>
        <v>0.49675270961036738</v>
      </c>
      <c r="P95" s="54">
        <v>3849.6899999999996</v>
      </c>
      <c r="Q95" s="54">
        <v>3345.27</v>
      </c>
      <c r="R95" s="56">
        <f t="shared" si="85"/>
        <v>504.41999999999962</v>
      </c>
      <c r="S95" s="57">
        <f t="shared" si="86"/>
        <v>0.86897126781636969</v>
      </c>
      <c r="T95" s="54">
        <v>965.34999999999991</v>
      </c>
      <c r="U95" s="54">
        <v>853.66</v>
      </c>
      <c r="V95" s="56">
        <f t="shared" si="87"/>
        <v>111.68999999999994</v>
      </c>
      <c r="W95" s="57">
        <f t="shared" si="88"/>
        <v>0.88430103071424881</v>
      </c>
      <c r="X95" s="58">
        <v>226.55</v>
      </c>
      <c r="Y95" s="58">
        <v>420.57000000000005</v>
      </c>
      <c r="Z95" s="56">
        <f t="shared" si="89"/>
        <v>-194.02000000000004</v>
      </c>
      <c r="AA95" s="59">
        <f t="shared" si="90"/>
        <v>1.8564113882145223</v>
      </c>
      <c r="AB95" s="54">
        <v>3365.1400000000003</v>
      </c>
      <c r="AC95" s="54">
        <v>2928.6000000000004</v>
      </c>
      <c r="AD95" s="56">
        <f t="shared" si="91"/>
        <v>436.53999999999996</v>
      </c>
      <c r="AE95" s="57">
        <f t="shared" si="92"/>
        <v>0.8702758280487588</v>
      </c>
      <c r="AF95" s="58">
        <v>670.51999999999987</v>
      </c>
      <c r="AG95" s="58">
        <v>0</v>
      </c>
      <c r="AH95" s="56">
        <f t="shared" si="93"/>
        <v>670.51999999999987</v>
      </c>
      <c r="AI95" s="60">
        <f t="shared" si="94"/>
        <v>0</v>
      </c>
      <c r="AJ95" s="54">
        <v>7691.15</v>
      </c>
      <c r="AK95" s="54">
        <v>9884.5399999999991</v>
      </c>
      <c r="AL95" s="56">
        <f t="shared" si="95"/>
        <v>-2193.3899999999994</v>
      </c>
      <c r="AM95" s="57">
        <f t="shared" si="96"/>
        <v>1.2851836201348303</v>
      </c>
      <c r="AN95" s="58">
        <v>0</v>
      </c>
      <c r="AO95" s="58">
        <v>0</v>
      </c>
      <c r="AP95" s="61">
        <f t="shared" si="97"/>
        <v>0</v>
      </c>
      <c r="AQ95" s="59"/>
      <c r="AR95" s="54">
        <v>0</v>
      </c>
      <c r="AS95" s="54">
        <v>0</v>
      </c>
      <c r="AT95" s="61">
        <f t="shared" si="99"/>
        <v>0</v>
      </c>
      <c r="AU95" s="62"/>
      <c r="AV95" s="58">
        <v>1910.7700000000004</v>
      </c>
      <c r="AW95" s="58">
        <v>1754.64</v>
      </c>
      <c r="AX95" s="61">
        <f t="shared" si="101"/>
        <v>156.13000000000034</v>
      </c>
      <c r="AY95" s="59">
        <f t="shared" si="102"/>
        <v>0.91828948539070621</v>
      </c>
      <c r="AZ95" s="63">
        <v>0</v>
      </c>
      <c r="BA95" s="56">
        <v>0</v>
      </c>
      <c r="BB95" s="56">
        <f t="shared" si="103"/>
        <v>0</v>
      </c>
      <c r="BC95" s="64"/>
      <c r="BD95" s="54">
        <v>17445.189999999999</v>
      </c>
      <c r="BE95" s="58">
        <v>4024.19</v>
      </c>
      <c r="BF95" s="61">
        <f t="shared" si="104"/>
        <v>13420.999999999998</v>
      </c>
      <c r="BG95" s="57">
        <f t="shared" si="105"/>
        <v>0.23067619211943236</v>
      </c>
      <c r="BH95" s="54">
        <v>2513.61</v>
      </c>
      <c r="BI95" s="54">
        <v>678.46</v>
      </c>
      <c r="BJ95" s="56">
        <f t="shared" si="106"/>
        <v>1835.15</v>
      </c>
      <c r="BK95" s="57">
        <f t="shared" si="107"/>
        <v>0.26991458499926402</v>
      </c>
      <c r="BL95" s="58">
        <v>3657.7800000000007</v>
      </c>
      <c r="BM95" s="58">
        <v>0</v>
      </c>
      <c r="BN95" s="56">
        <f t="shared" si="108"/>
        <v>3657.7800000000007</v>
      </c>
      <c r="BO95" s="59">
        <f t="shared" si="109"/>
        <v>0</v>
      </c>
      <c r="BP95" s="54">
        <v>598.05999999999995</v>
      </c>
      <c r="BQ95" s="54">
        <v>0</v>
      </c>
      <c r="BR95" s="56">
        <f t="shared" si="110"/>
        <v>598.05999999999995</v>
      </c>
      <c r="BS95" s="57">
        <f t="shared" si="111"/>
        <v>0</v>
      </c>
      <c r="BT95" s="58">
        <v>928.82</v>
      </c>
      <c r="BU95" s="58">
        <v>0</v>
      </c>
      <c r="BV95" s="56">
        <f t="shared" si="112"/>
        <v>928.82</v>
      </c>
      <c r="BW95" s="59">
        <f t="shared" si="113"/>
        <v>0</v>
      </c>
      <c r="BX95" s="54">
        <v>540.66000000000008</v>
      </c>
      <c r="BY95" s="54">
        <v>0</v>
      </c>
      <c r="BZ95" s="56">
        <f t="shared" si="114"/>
        <v>540.66000000000008</v>
      </c>
      <c r="CA95" s="57">
        <f t="shared" si="115"/>
        <v>0</v>
      </c>
      <c r="CB95" s="58">
        <v>957.61</v>
      </c>
      <c r="CC95" s="58">
        <v>245.94</v>
      </c>
      <c r="CD95" s="56">
        <f t="shared" si="116"/>
        <v>711.67000000000007</v>
      </c>
      <c r="CE95" s="59">
        <f t="shared" si="117"/>
        <v>0.25682689194974989</v>
      </c>
      <c r="CF95" s="54">
        <v>230.88000000000002</v>
      </c>
      <c r="CG95" s="54">
        <v>0</v>
      </c>
      <c r="CH95" s="56">
        <f t="shared" si="118"/>
        <v>230.88000000000002</v>
      </c>
      <c r="CI95" s="57">
        <f t="shared" si="119"/>
        <v>0</v>
      </c>
      <c r="CJ95" s="58">
        <v>0</v>
      </c>
      <c r="CK95" s="55">
        <v>0</v>
      </c>
      <c r="CL95" s="55">
        <v>0</v>
      </c>
      <c r="CM95" s="65"/>
      <c r="CN95" s="66">
        <v>33333.180000000008</v>
      </c>
      <c r="CO95" s="67">
        <v>50283.38</v>
      </c>
      <c r="CP95" s="61">
        <f t="shared" si="120"/>
        <v>-16950.19999999999</v>
      </c>
      <c r="CQ95" s="68">
        <f t="shared" si="121"/>
        <v>1.5085083391383596</v>
      </c>
      <c r="CR95" s="58">
        <v>9371.0400000000009</v>
      </c>
      <c r="CS95" s="58">
        <v>8645.23</v>
      </c>
      <c r="CT95" s="61">
        <f t="shared" si="122"/>
        <v>725.81000000000131</v>
      </c>
      <c r="CU95" s="353">
        <f t="shared" si="123"/>
        <v>0.92254755075210426</v>
      </c>
      <c r="CV95" s="359">
        <v>4715.7700000000004</v>
      </c>
      <c r="CW95" s="61">
        <v>3201.13</v>
      </c>
      <c r="CX95" s="61">
        <f t="shared" si="148"/>
        <v>1514.6400000000003</v>
      </c>
      <c r="CY95" s="68">
        <f t="shared" si="80"/>
        <v>0.67881385224470236</v>
      </c>
      <c r="CZ95" s="291">
        <v>509.22</v>
      </c>
      <c r="DA95" s="61">
        <v>835.01</v>
      </c>
      <c r="DB95" s="61">
        <f t="shared" si="137"/>
        <v>-325.78999999999996</v>
      </c>
      <c r="DC95" s="69">
        <f t="shared" si="138"/>
        <v>1.6397824123168767</v>
      </c>
      <c r="DD95" s="55">
        <v>14725.19</v>
      </c>
      <c r="DE95" s="55">
        <v>14175.570000000002</v>
      </c>
      <c r="DF95" s="61">
        <f t="shared" si="124"/>
        <v>549.61999999999898</v>
      </c>
      <c r="DG95" s="70">
        <f t="shared" si="125"/>
        <v>0.96267484494257805</v>
      </c>
      <c r="DH95" s="55">
        <v>1025.74</v>
      </c>
      <c r="DI95" s="55">
        <v>909.89</v>
      </c>
      <c r="DJ95" s="61">
        <f t="shared" si="126"/>
        <v>115.85000000000002</v>
      </c>
      <c r="DK95" s="70">
        <f t="shared" si="127"/>
        <v>0.88705714898512289</v>
      </c>
      <c r="DL95" s="55">
        <v>154.07</v>
      </c>
      <c r="DM95" s="55">
        <v>346.69</v>
      </c>
      <c r="DN95" s="61">
        <f t="shared" si="128"/>
        <v>-192.62</v>
      </c>
      <c r="DO95" s="70">
        <f t="shared" si="129"/>
        <v>2.2502109430778217</v>
      </c>
      <c r="DP95" s="71">
        <v>5038.4400000000005</v>
      </c>
      <c r="DQ95" s="71">
        <v>9703.2100000000009</v>
      </c>
      <c r="DR95" s="61">
        <f t="shared" si="130"/>
        <v>-4664.7700000000004</v>
      </c>
      <c r="DS95" s="69">
        <f t="shared" si="131"/>
        <v>1.9258361715134049</v>
      </c>
      <c r="DT95" s="80">
        <v>924.49000000000024</v>
      </c>
      <c r="DU95" s="55">
        <v>0</v>
      </c>
      <c r="DV95" s="55">
        <v>0</v>
      </c>
      <c r="DW95" s="61">
        <f t="shared" si="132"/>
        <v>0</v>
      </c>
      <c r="DX95" s="72"/>
      <c r="DY95" s="56" t="e">
        <v>#REF!</v>
      </c>
      <c r="DZ95" s="363">
        <v>1848.7900000000002</v>
      </c>
      <c r="EA95" s="363">
        <v>1320.49</v>
      </c>
      <c r="EB95" s="362">
        <f t="shared" si="139"/>
        <v>528.30000000000018</v>
      </c>
      <c r="EC95" s="365">
        <f t="shared" si="140"/>
        <v>0.7142455335651966</v>
      </c>
      <c r="ED95" s="54">
        <v>4298.74</v>
      </c>
      <c r="EE95" s="294">
        <v>3901.84</v>
      </c>
      <c r="EF95" s="291">
        <f t="shared" si="141"/>
        <v>126925.43000000005</v>
      </c>
      <c r="EG95" s="291">
        <f t="shared" si="142"/>
        <v>119964.57000000002</v>
      </c>
      <c r="EH95" s="61">
        <f t="shared" si="143"/>
        <v>6960.8600000000297</v>
      </c>
      <c r="EI95" s="70">
        <f t="shared" si="134"/>
        <v>0.94515787734577672</v>
      </c>
      <c r="EJ95" s="80"/>
      <c r="EK95" s="298">
        <v>880</v>
      </c>
      <c r="EL95" s="300">
        <f t="shared" si="149"/>
        <v>-42017.019999999975</v>
      </c>
      <c r="EM95" s="65">
        <f t="shared" si="150"/>
        <v>10665.71999999997</v>
      </c>
      <c r="EN95" s="374" t="s">
        <v>666</v>
      </c>
      <c r="EO95" s="373">
        <v>7416.73</v>
      </c>
      <c r="EP95" s="74">
        <v>7070.18</v>
      </c>
      <c r="EQ95" s="76">
        <v>0</v>
      </c>
      <c r="ER95" s="76">
        <v>0</v>
      </c>
      <c r="ET95" s="74">
        <v>13307.35</v>
      </c>
      <c r="EU95" s="74">
        <v>15589.55</v>
      </c>
      <c r="EV95" s="75">
        <f t="shared" si="144"/>
        <v>2282.1999999999989</v>
      </c>
      <c r="EW95" s="377">
        <f t="shared" si="145"/>
        <v>0.17149920908370178</v>
      </c>
      <c r="EX95" s="379">
        <f t="shared" si="146"/>
        <v>122626.69000000005</v>
      </c>
      <c r="EY95" s="379">
        <f t="shared" si="147"/>
        <v>116062.73000000003</v>
      </c>
      <c r="FB95" s="381"/>
      <c r="FC95" s="381"/>
    </row>
    <row r="96" spans="1:159" s="2" customFormat="1" ht="15.75" customHeight="1" x14ac:dyDescent="0.25">
      <c r="A96" s="1" t="s">
        <v>728</v>
      </c>
      <c r="B96" s="77">
        <v>5</v>
      </c>
      <c r="C96" s="78">
        <v>6</v>
      </c>
      <c r="D96" s="52" t="s">
        <v>291</v>
      </c>
      <c r="E96" s="219">
        <v>2779.5333333333333</v>
      </c>
      <c r="F96" s="53">
        <v>-547208.1</v>
      </c>
      <c r="G96" s="343">
        <v>-318239.37000000005</v>
      </c>
      <c r="H96" s="54">
        <v>7780.39</v>
      </c>
      <c r="I96" s="55">
        <v>2822.4800000000005</v>
      </c>
      <c r="J96" s="56">
        <f t="shared" si="81"/>
        <v>4957.91</v>
      </c>
      <c r="K96" s="57">
        <f t="shared" si="82"/>
        <v>0.36276844734004343</v>
      </c>
      <c r="L96" s="58">
        <v>5346.9399999999987</v>
      </c>
      <c r="M96" s="58">
        <v>1423.0199999999998</v>
      </c>
      <c r="N96" s="56">
        <f t="shared" si="83"/>
        <v>3923.9199999999992</v>
      </c>
      <c r="O96" s="59">
        <f t="shared" si="84"/>
        <v>0.26613726729680903</v>
      </c>
      <c r="P96" s="54">
        <v>8983.619999999999</v>
      </c>
      <c r="Q96" s="54">
        <v>7809.4699999999993</v>
      </c>
      <c r="R96" s="56">
        <f t="shared" si="85"/>
        <v>1174.1499999999996</v>
      </c>
      <c r="S96" s="57">
        <f t="shared" si="86"/>
        <v>0.86930101673935456</v>
      </c>
      <c r="T96" s="54">
        <v>1990.3400000000001</v>
      </c>
      <c r="U96" s="54">
        <v>1765.31</v>
      </c>
      <c r="V96" s="56">
        <f t="shared" si="87"/>
        <v>225.0300000000002</v>
      </c>
      <c r="W96" s="57">
        <f t="shared" si="88"/>
        <v>0.88693891495925314</v>
      </c>
      <c r="X96" s="58">
        <v>677.04000000000019</v>
      </c>
      <c r="Y96" s="58">
        <v>943.67000000000007</v>
      </c>
      <c r="Z96" s="56">
        <f t="shared" si="89"/>
        <v>-266.62999999999988</v>
      </c>
      <c r="AA96" s="59">
        <f t="shared" si="90"/>
        <v>1.393817204301075</v>
      </c>
      <c r="AB96" s="54">
        <v>15399.82</v>
      </c>
      <c r="AC96" s="54">
        <v>12183.960000000001</v>
      </c>
      <c r="AD96" s="56">
        <f t="shared" si="91"/>
        <v>3215.8599999999988</v>
      </c>
      <c r="AE96" s="57">
        <f t="shared" si="92"/>
        <v>0.7911754812718591</v>
      </c>
      <c r="AF96" s="58">
        <v>1345.25</v>
      </c>
      <c r="AG96" s="58">
        <v>0</v>
      </c>
      <c r="AH96" s="56">
        <f t="shared" si="93"/>
        <v>1345.25</v>
      </c>
      <c r="AI96" s="60">
        <f t="shared" si="94"/>
        <v>0</v>
      </c>
      <c r="AJ96" s="54">
        <v>15418.990000000003</v>
      </c>
      <c r="AK96" s="54">
        <v>16653.380000000005</v>
      </c>
      <c r="AL96" s="56">
        <f t="shared" si="95"/>
        <v>-1234.3900000000012</v>
      </c>
      <c r="AM96" s="57">
        <f t="shared" si="96"/>
        <v>1.0800564758132667</v>
      </c>
      <c r="AN96" s="58">
        <v>0</v>
      </c>
      <c r="AO96" s="58">
        <v>0</v>
      </c>
      <c r="AP96" s="61">
        <f t="shared" si="97"/>
        <v>0</v>
      </c>
      <c r="AQ96" s="59"/>
      <c r="AR96" s="54">
        <v>0</v>
      </c>
      <c r="AS96" s="54">
        <v>0</v>
      </c>
      <c r="AT96" s="61">
        <f t="shared" si="99"/>
        <v>0</v>
      </c>
      <c r="AU96" s="62"/>
      <c r="AV96" s="58">
        <v>3816.7500000000005</v>
      </c>
      <c r="AW96" s="58">
        <v>3494.64</v>
      </c>
      <c r="AX96" s="61">
        <f t="shared" si="101"/>
        <v>322.11000000000058</v>
      </c>
      <c r="AY96" s="59">
        <f t="shared" si="102"/>
        <v>0.91560620947140881</v>
      </c>
      <c r="AZ96" s="63">
        <v>0</v>
      </c>
      <c r="BA96" s="56">
        <v>0</v>
      </c>
      <c r="BB96" s="56">
        <f t="shared" si="103"/>
        <v>0</v>
      </c>
      <c r="BC96" s="64"/>
      <c r="BD96" s="54">
        <v>40043.699999999997</v>
      </c>
      <c r="BE96" s="58">
        <v>33428.58</v>
      </c>
      <c r="BF96" s="61">
        <f t="shared" si="104"/>
        <v>6615.1199999999953</v>
      </c>
      <c r="BG96" s="57">
        <f t="shared" si="105"/>
        <v>0.83480247829246557</v>
      </c>
      <c r="BH96" s="54">
        <v>4834.9400000000005</v>
      </c>
      <c r="BI96" s="54">
        <v>0</v>
      </c>
      <c r="BJ96" s="56">
        <f t="shared" si="106"/>
        <v>4834.9400000000005</v>
      </c>
      <c r="BK96" s="57">
        <f t="shared" si="107"/>
        <v>0</v>
      </c>
      <c r="BL96" s="58">
        <v>8294.73</v>
      </c>
      <c r="BM96" s="58">
        <v>0</v>
      </c>
      <c r="BN96" s="56">
        <f t="shared" si="108"/>
        <v>8294.73</v>
      </c>
      <c r="BO96" s="59">
        <f t="shared" si="109"/>
        <v>0</v>
      </c>
      <c r="BP96" s="54">
        <v>1376.73</v>
      </c>
      <c r="BQ96" s="54">
        <v>0</v>
      </c>
      <c r="BR96" s="56">
        <f t="shared" si="110"/>
        <v>1376.73</v>
      </c>
      <c r="BS96" s="57">
        <f t="shared" si="111"/>
        <v>0</v>
      </c>
      <c r="BT96" s="58">
        <v>1951.4</v>
      </c>
      <c r="BU96" s="58">
        <v>0</v>
      </c>
      <c r="BV96" s="56">
        <f t="shared" si="112"/>
        <v>1951.4</v>
      </c>
      <c r="BW96" s="59">
        <f t="shared" si="113"/>
        <v>0</v>
      </c>
      <c r="BX96" s="54">
        <v>1619.3899999999999</v>
      </c>
      <c r="BY96" s="54">
        <v>0</v>
      </c>
      <c r="BZ96" s="56">
        <f t="shared" si="114"/>
        <v>1619.3899999999999</v>
      </c>
      <c r="CA96" s="57">
        <f t="shared" si="115"/>
        <v>0</v>
      </c>
      <c r="CB96" s="58">
        <v>4937.46</v>
      </c>
      <c r="CC96" s="58">
        <v>455.53</v>
      </c>
      <c r="CD96" s="56">
        <f t="shared" si="116"/>
        <v>4481.93</v>
      </c>
      <c r="CE96" s="59">
        <f t="shared" si="117"/>
        <v>9.225998792901613E-2</v>
      </c>
      <c r="CF96" s="54">
        <v>500.01</v>
      </c>
      <c r="CG96" s="54">
        <v>0</v>
      </c>
      <c r="CH96" s="56">
        <f t="shared" si="118"/>
        <v>500.01</v>
      </c>
      <c r="CI96" s="57">
        <f t="shared" si="119"/>
        <v>0</v>
      </c>
      <c r="CJ96" s="58">
        <v>0</v>
      </c>
      <c r="CK96" s="55">
        <v>0</v>
      </c>
      <c r="CL96" s="55">
        <v>0</v>
      </c>
      <c r="CM96" s="65"/>
      <c r="CN96" s="66">
        <v>55919.75</v>
      </c>
      <c r="CO96" s="67">
        <v>64901.180000000008</v>
      </c>
      <c r="CP96" s="61">
        <f t="shared" si="120"/>
        <v>-8981.4300000000076</v>
      </c>
      <c r="CQ96" s="68">
        <f t="shared" si="121"/>
        <v>1.1606128425109199</v>
      </c>
      <c r="CR96" s="58">
        <v>23289.200000000004</v>
      </c>
      <c r="CS96" s="58">
        <v>20039.920000000002</v>
      </c>
      <c r="CT96" s="61">
        <f t="shared" si="122"/>
        <v>3249.2800000000025</v>
      </c>
      <c r="CU96" s="353">
        <f t="shared" si="123"/>
        <v>0.86048125311303081</v>
      </c>
      <c r="CV96" s="359">
        <v>11854.400000000001</v>
      </c>
      <c r="CW96" s="61">
        <v>11682.689999999999</v>
      </c>
      <c r="CX96" s="61">
        <f t="shared" si="148"/>
        <v>171.71000000000276</v>
      </c>
      <c r="CY96" s="68">
        <f t="shared" si="80"/>
        <v>0.98551508300715318</v>
      </c>
      <c r="CZ96" s="291">
        <v>1182.58</v>
      </c>
      <c r="DA96" s="61">
        <v>995.09999999999991</v>
      </c>
      <c r="DB96" s="61">
        <f t="shared" si="137"/>
        <v>187.48000000000002</v>
      </c>
      <c r="DC96" s="69">
        <f t="shared" si="138"/>
        <v>0.84146527084848377</v>
      </c>
      <c r="DD96" s="55">
        <v>16702.080000000002</v>
      </c>
      <c r="DE96" s="55">
        <v>20143.68</v>
      </c>
      <c r="DF96" s="61">
        <f t="shared" si="124"/>
        <v>-3441.5999999999985</v>
      </c>
      <c r="DG96" s="70">
        <f t="shared" si="125"/>
        <v>1.2060581676054718</v>
      </c>
      <c r="DH96" s="55">
        <v>2070.29</v>
      </c>
      <c r="DI96" s="55">
        <v>1839.1299999999999</v>
      </c>
      <c r="DJ96" s="61">
        <f t="shared" si="126"/>
        <v>231.16000000000008</v>
      </c>
      <c r="DK96" s="70">
        <f t="shared" si="127"/>
        <v>0.88834414502316095</v>
      </c>
      <c r="DL96" s="55">
        <v>310.18</v>
      </c>
      <c r="DM96" s="55">
        <v>0</v>
      </c>
      <c r="DN96" s="61">
        <f t="shared" si="128"/>
        <v>310.18</v>
      </c>
      <c r="DO96" s="70">
        <f t="shared" si="129"/>
        <v>0</v>
      </c>
      <c r="DP96" s="71">
        <v>19294.440000000002</v>
      </c>
      <c r="DQ96" s="71">
        <v>10652.37</v>
      </c>
      <c r="DR96" s="61">
        <f t="shared" si="130"/>
        <v>8642.0700000000015</v>
      </c>
      <c r="DS96" s="69">
        <f t="shared" si="131"/>
        <v>0.5520953186513835</v>
      </c>
      <c r="DT96" s="80">
        <v>84.329999999999927</v>
      </c>
      <c r="DU96" s="55">
        <v>0</v>
      </c>
      <c r="DV96" s="55">
        <v>0</v>
      </c>
      <c r="DW96" s="61">
        <f t="shared" si="132"/>
        <v>0</v>
      </c>
      <c r="DX96" s="72"/>
      <c r="DY96" s="56" t="e">
        <v>#REF!</v>
      </c>
      <c r="DZ96" s="363">
        <v>3730.16</v>
      </c>
      <c r="EA96" s="363">
        <v>2666.2099999999996</v>
      </c>
      <c r="EB96" s="362">
        <f t="shared" si="139"/>
        <v>1063.9500000000003</v>
      </c>
      <c r="EC96" s="365">
        <f t="shared" si="140"/>
        <v>0.7147709481630814</v>
      </c>
      <c r="ED96" s="54">
        <v>9041.32</v>
      </c>
      <c r="EE96" s="294">
        <v>6792.2699999999995</v>
      </c>
      <c r="EF96" s="291">
        <f t="shared" si="141"/>
        <v>267711.90000000002</v>
      </c>
      <c r="EG96" s="291">
        <f t="shared" si="142"/>
        <v>220692.59000000003</v>
      </c>
      <c r="EH96" s="61">
        <f t="shared" si="143"/>
        <v>47019.31</v>
      </c>
      <c r="EI96" s="70">
        <f t="shared" si="134"/>
        <v>0.82436600689024286</v>
      </c>
      <c r="EJ96" s="80"/>
      <c r="EK96" s="298">
        <v>1480</v>
      </c>
      <c r="EL96" s="300">
        <f t="shared" si="149"/>
        <v>-498708.79</v>
      </c>
      <c r="EM96" s="65">
        <f t="shared" si="150"/>
        <v>-288565.12000000005</v>
      </c>
      <c r="EN96" s="374" t="s">
        <v>666</v>
      </c>
      <c r="EO96" s="373">
        <v>15746.61</v>
      </c>
      <c r="EP96" s="74">
        <v>22346.1</v>
      </c>
      <c r="EQ96" s="75">
        <f t="shared" si="135"/>
        <v>6599.489999999998</v>
      </c>
      <c r="ER96" s="76">
        <f t="shared" si="136"/>
        <v>0.41910544555304269</v>
      </c>
      <c r="ET96" s="74">
        <v>27736.12</v>
      </c>
      <c r="EU96" s="74">
        <v>40904.03</v>
      </c>
      <c r="EV96" s="75">
        <f t="shared" si="144"/>
        <v>13167.91</v>
      </c>
      <c r="EW96" s="377">
        <f t="shared" si="145"/>
        <v>0.47475674319263111</v>
      </c>
      <c r="EX96" s="379">
        <f t="shared" si="146"/>
        <v>258670.58000000002</v>
      </c>
      <c r="EY96" s="379">
        <f t="shared" si="147"/>
        <v>213900.32000000004</v>
      </c>
      <c r="FB96" s="381"/>
      <c r="FC96" s="381"/>
    </row>
    <row r="97" spans="1:159" s="2" customFormat="1" ht="15.75" customHeight="1" x14ac:dyDescent="0.25">
      <c r="A97" s="1" t="s">
        <v>672</v>
      </c>
      <c r="B97" s="77">
        <v>5</v>
      </c>
      <c r="C97" s="78">
        <v>4</v>
      </c>
      <c r="D97" s="52" t="s">
        <v>292</v>
      </c>
      <c r="E97" s="219">
        <v>1773.2583333333332</v>
      </c>
      <c r="F97" s="53">
        <v>35729.370000000003</v>
      </c>
      <c r="G97" s="343">
        <v>4546.3500000000186</v>
      </c>
      <c r="H97" s="54">
        <v>7045.7799999999988</v>
      </c>
      <c r="I97" s="55">
        <v>2212.3100000000004</v>
      </c>
      <c r="J97" s="56">
        <f t="shared" si="81"/>
        <v>4833.4699999999984</v>
      </c>
      <c r="K97" s="57">
        <f t="shared" si="82"/>
        <v>0.31399078597401575</v>
      </c>
      <c r="L97" s="58">
        <v>4584.3200000000006</v>
      </c>
      <c r="M97" s="58">
        <v>903.95</v>
      </c>
      <c r="N97" s="56">
        <f t="shared" si="83"/>
        <v>3680.3700000000008</v>
      </c>
      <c r="O97" s="59">
        <f t="shared" si="84"/>
        <v>0.19718300642189024</v>
      </c>
      <c r="P97" s="54">
        <v>7098.99</v>
      </c>
      <c r="Q97" s="54">
        <v>6169.56</v>
      </c>
      <c r="R97" s="56">
        <f t="shared" si="85"/>
        <v>929.42999999999938</v>
      </c>
      <c r="S97" s="57">
        <f t="shared" si="86"/>
        <v>0.86907574176044766</v>
      </c>
      <c r="T97" s="54">
        <v>1622.6500000000005</v>
      </c>
      <c r="U97" s="54">
        <v>1438.1799999999998</v>
      </c>
      <c r="V97" s="56">
        <f t="shared" si="87"/>
        <v>184.47000000000071</v>
      </c>
      <c r="W97" s="57">
        <f t="shared" si="88"/>
        <v>0.88631559486025902</v>
      </c>
      <c r="X97" s="58">
        <v>452.34000000000003</v>
      </c>
      <c r="Y97" s="58">
        <v>802.82</v>
      </c>
      <c r="Z97" s="56">
        <f t="shared" si="89"/>
        <v>-350.48</v>
      </c>
      <c r="AA97" s="59">
        <f t="shared" si="90"/>
        <v>1.7748154043418667</v>
      </c>
      <c r="AB97" s="54">
        <v>8028.5299999999988</v>
      </c>
      <c r="AC97" s="54">
        <v>5798.74</v>
      </c>
      <c r="AD97" s="56">
        <f t="shared" si="91"/>
        <v>2229.7899999999991</v>
      </c>
      <c r="AE97" s="57">
        <f t="shared" si="92"/>
        <v>0.7222667163229135</v>
      </c>
      <c r="AF97" s="58">
        <v>1076</v>
      </c>
      <c r="AG97" s="58">
        <v>0</v>
      </c>
      <c r="AH97" s="56">
        <f t="shared" si="93"/>
        <v>1076</v>
      </c>
      <c r="AI97" s="60">
        <f t="shared" si="94"/>
        <v>0</v>
      </c>
      <c r="AJ97" s="54">
        <v>12332.159999999998</v>
      </c>
      <c r="AK97" s="54">
        <v>28488.980000000003</v>
      </c>
      <c r="AL97" s="56">
        <f t="shared" si="95"/>
        <v>-16156.820000000005</v>
      </c>
      <c r="AM97" s="57">
        <f t="shared" si="96"/>
        <v>2.3101370724998711</v>
      </c>
      <c r="AN97" s="58">
        <v>0</v>
      </c>
      <c r="AO97" s="58">
        <v>0</v>
      </c>
      <c r="AP97" s="61">
        <f t="shared" si="97"/>
        <v>0</v>
      </c>
      <c r="AQ97" s="59"/>
      <c r="AR97" s="54">
        <v>0</v>
      </c>
      <c r="AS97" s="54">
        <v>0</v>
      </c>
      <c r="AT97" s="61">
        <f t="shared" si="99"/>
        <v>0</v>
      </c>
      <c r="AU97" s="62"/>
      <c r="AV97" s="58">
        <v>3757.9600000000005</v>
      </c>
      <c r="AW97" s="58">
        <v>3450.79</v>
      </c>
      <c r="AX97" s="61">
        <f t="shared" si="101"/>
        <v>307.17000000000053</v>
      </c>
      <c r="AY97" s="59">
        <f t="shared" si="102"/>
        <v>0.91826150358173042</v>
      </c>
      <c r="AZ97" s="63">
        <v>0</v>
      </c>
      <c r="BA97" s="56">
        <v>0</v>
      </c>
      <c r="BB97" s="56">
        <f t="shared" si="103"/>
        <v>0</v>
      </c>
      <c r="BC97" s="64"/>
      <c r="BD97" s="54">
        <v>50129.310000000005</v>
      </c>
      <c r="BE97" s="58">
        <v>842.31</v>
      </c>
      <c r="BF97" s="61">
        <f t="shared" si="104"/>
        <v>49287.000000000007</v>
      </c>
      <c r="BG97" s="57">
        <f t="shared" si="105"/>
        <v>1.6802744741549403E-2</v>
      </c>
      <c r="BH97" s="54">
        <v>4437.3599999999997</v>
      </c>
      <c r="BI97" s="54">
        <v>0</v>
      </c>
      <c r="BJ97" s="56">
        <f t="shared" si="106"/>
        <v>4437.3599999999997</v>
      </c>
      <c r="BK97" s="57">
        <f t="shared" si="107"/>
        <v>0</v>
      </c>
      <c r="BL97" s="58">
        <v>7111.4100000000017</v>
      </c>
      <c r="BM97" s="58">
        <v>6789.02</v>
      </c>
      <c r="BN97" s="56">
        <f t="shared" si="108"/>
        <v>322.39000000000124</v>
      </c>
      <c r="BO97" s="59">
        <f t="shared" si="109"/>
        <v>0.95466581170260167</v>
      </c>
      <c r="BP97" s="54">
        <v>1053.99</v>
      </c>
      <c r="BQ97" s="54">
        <v>9536.4500000000007</v>
      </c>
      <c r="BR97" s="56">
        <f t="shared" si="110"/>
        <v>-8482.4600000000009</v>
      </c>
      <c r="BS97" s="57">
        <f t="shared" si="111"/>
        <v>9.0479511190808264</v>
      </c>
      <c r="BT97" s="58">
        <v>1873.3000000000004</v>
      </c>
      <c r="BU97" s="58">
        <v>0</v>
      </c>
      <c r="BV97" s="56">
        <f t="shared" si="112"/>
        <v>1873.3000000000004</v>
      </c>
      <c r="BW97" s="59">
        <f t="shared" si="113"/>
        <v>0</v>
      </c>
      <c r="BX97" s="54">
        <v>1079.8600000000001</v>
      </c>
      <c r="BY97" s="54">
        <v>0</v>
      </c>
      <c r="BZ97" s="56">
        <f t="shared" si="114"/>
        <v>1079.8600000000001</v>
      </c>
      <c r="CA97" s="57">
        <f t="shared" si="115"/>
        <v>0</v>
      </c>
      <c r="CB97" s="58">
        <v>2510.2000000000003</v>
      </c>
      <c r="CC97" s="58">
        <v>0</v>
      </c>
      <c r="CD97" s="56">
        <f t="shared" si="116"/>
        <v>2510.2000000000003</v>
      </c>
      <c r="CE97" s="59">
        <f t="shared" si="117"/>
        <v>0</v>
      </c>
      <c r="CF97" s="54">
        <v>322.8</v>
      </c>
      <c r="CG97" s="54">
        <v>0</v>
      </c>
      <c r="CH97" s="56">
        <f t="shared" si="118"/>
        <v>322.8</v>
      </c>
      <c r="CI97" s="57">
        <f t="shared" si="119"/>
        <v>0</v>
      </c>
      <c r="CJ97" s="58">
        <v>0</v>
      </c>
      <c r="CK97" s="55">
        <v>0</v>
      </c>
      <c r="CL97" s="55">
        <v>0</v>
      </c>
      <c r="CM97" s="65"/>
      <c r="CN97" s="66">
        <v>24023.420000000006</v>
      </c>
      <c r="CO97" s="67">
        <v>30641.040000000001</v>
      </c>
      <c r="CP97" s="61">
        <f t="shared" si="120"/>
        <v>-6617.6199999999953</v>
      </c>
      <c r="CQ97" s="68">
        <f t="shared" si="121"/>
        <v>1.2754653583877731</v>
      </c>
      <c r="CR97" s="58">
        <v>15045.759999999998</v>
      </c>
      <c r="CS97" s="58">
        <v>12325.33</v>
      </c>
      <c r="CT97" s="61">
        <f t="shared" si="122"/>
        <v>2720.4299999999985</v>
      </c>
      <c r="CU97" s="353">
        <f t="shared" si="123"/>
        <v>0.81918959228380628</v>
      </c>
      <c r="CV97" s="359">
        <v>7670.7599999999993</v>
      </c>
      <c r="CW97" s="61">
        <v>6787.67</v>
      </c>
      <c r="CX97" s="61">
        <f t="shared" si="148"/>
        <v>883.08999999999924</v>
      </c>
      <c r="CY97" s="68">
        <f t="shared" si="80"/>
        <v>0.88487581413054262</v>
      </c>
      <c r="CZ97" s="291">
        <v>798.7700000000001</v>
      </c>
      <c r="DA97" s="61">
        <v>312.27</v>
      </c>
      <c r="DB97" s="61">
        <f t="shared" si="137"/>
        <v>486.50000000000011</v>
      </c>
      <c r="DC97" s="69">
        <f t="shared" si="138"/>
        <v>0.39093856804837429</v>
      </c>
      <c r="DD97" s="55">
        <v>12544.600000000006</v>
      </c>
      <c r="DE97" s="55">
        <v>9826.0600000000013</v>
      </c>
      <c r="DF97" s="61">
        <f t="shared" si="124"/>
        <v>2718.5400000000045</v>
      </c>
      <c r="DG97" s="70">
        <f t="shared" si="125"/>
        <v>0.78329002120434266</v>
      </c>
      <c r="DH97" s="55">
        <v>1346.5300000000002</v>
      </c>
      <c r="DI97" s="55">
        <v>1193.8500000000001</v>
      </c>
      <c r="DJ97" s="61">
        <f t="shared" si="126"/>
        <v>152.68000000000006</v>
      </c>
      <c r="DK97" s="70">
        <f t="shared" si="127"/>
        <v>0.88661225520411724</v>
      </c>
      <c r="DL97" s="55">
        <v>201.78000000000003</v>
      </c>
      <c r="DM97" s="55">
        <v>0</v>
      </c>
      <c r="DN97" s="61">
        <f t="shared" si="128"/>
        <v>201.78000000000003</v>
      </c>
      <c r="DO97" s="70">
        <f t="shared" si="129"/>
        <v>0</v>
      </c>
      <c r="DP97" s="71">
        <v>9059.0700000000015</v>
      </c>
      <c r="DQ97" s="71">
        <v>5336.79</v>
      </c>
      <c r="DR97" s="61">
        <f t="shared" si="130"/>
        <v>3722.2800000000016</v>
      </c>
      <c r="DS97" s="69">
        <f t="shared" si="131"/>
        <v>0.58911014044487997</v>
      </c>
      <c r="DT97" s="80">
        <v>793.65000000000055</v>
      </c>
      <c r="DU97" s="55">
        <v>0</v>
      </c>
      <c r="DV97" s="55">
        <v>0</v>
      </c>
      <c r="DW97" s="61">
        <f t="shared" si="132"/>
        <v>0</v>
      </c>
      <c r="DX97" s="72"/>
      <c r="DY97" s="56" t="e">
        <v>#REF!</v>
      </c>
      <c r="DZ97" s="363">
        <v>3267.77</v>
      </c>
      <c r="EA97" s="363">
        <v>2404.6800000000003</v>
      </c>
      <c r="EB97" s="362">
        <f t="shared" si="139"/>
        <v>863.08999999999969</v>
      </c>
      <c r="EC97" s="365">
        <f t="shared" si="140"/>
        <v>0.73587798406864624</v>
      </c>
      <c r="ED97" s="54">
        <v>6603.33</v>
      </c>
      <c r="EE97" s="294">
        <v>4739.68</v>
      </c>
      <c r="EF97" s="291">
        <f t="shared" si="141"/>
        <v>195078.74999999997</v>
      </c>
      <c r="EG97" s="291">
        <f t="shared" si="142"/>
        <v>140000.47999999998</v>
      </c>
      <c r="EH97" s="61">
        <f t="shared" si="143"/>
        <v>55078.26999999999</v>
      </c>
      <c r="EI97" s="70">
        <f t="shared" si="134"/>
        <v>0.71766135470931613</v>
      </c>
      <c r="EJ97" s="80"/>
      <c r="EK97" s="298">
        <v>1821.7800000000002</v>
      </c>
      <c r="EL97" s="300">
        <f t="shared" si="149"/>
        <v>92629.419999999984</v>
      </c>
      <c r="EM97" s="65">
        <f t="shared" si="150"/>
        <v>55896.800000000032</v>
      </c>
      <c r="EN97" s="374" t="s">
        <v>666</v>
      </c>
      <c r="EO97" s="373">
        <v>11495.69</v>
      </c>
      <c r="EP97" s="74">
        <v>25724.36</v>
      </c>
      <c r="EQ97" s="75">
        <f t="shared" si="135"/>
        <v>14228.67</v>
      </c>
      <c r="ER97" s="76">
        <f t="shared" si="136"/>
        <v>1.2377395354258856</v>
      </c>
      <c r="ET97" s="74">
        <v>20362.03</v>
      </c>
      <c r="EU97" s="74">
        <v>23283.98</v>
      </c>
      <c r="EV97" s="75">
        <f t="shared" si="144"/>
        <v>2921.9500000000007</v>
      </c>
      <c r="EW97" s="377">
        <f t="shared" si="145"/>
        <v>0.14349993591012294</v>
      </c>
      <c r="EX97" s="379">
        <f t="shared" si="146"/>
        <v>188475.41999999998</v>
      </c>
      <c r="EY97" s="379">
        <f t="shared" si="147"/>
        <v>135260.79999999999</v>
      </c>
      <c r="FB97" s="381"/>
      <c r="FC97" s="381"/>
    </row>
    <row r="98" spans="1:159" s="2" customFormat="1" ht="15.75" customHeight="1" x14ac:dyDescent="0.25">
      <c r="A98" s="1" t="s">
        <v>673</v>
      </c>
      <c r="B98" s="77">
        <v>9</v>
      </c>
      <c r="C98" s="78">
        <v>1</v>
      </c>
      <c r="D98" s="52" t="s">
        <v>293</v>
      </c>
      <c r="E98" s="219">
        <v>3308.5833333333339</v>
      </c>
      <c r="F98" s="53">
        <v>24518.410000000003</v>
      </c>
      <c r="G98" s="343">
        <v>12306.359000000002</v>
      </c>
      <c r="H98" s="54">
        <v>5494.9599999999991</v>
      </c>
      <c r="I98" s="55">
        <v>1084.73</v>
      </c>
      <c r="J98" s="56">
        <f t="shared" si="81"/>
        <v>4410.2299999999996</v>
      </c>
      <c r="K98" s="57">
        <f t="shared" si="82"/>
        <v>0.19740453069722075</v>
      </c>
      <c r="L98" s="58">
        <v>3767.6499999999992</v>
      </c>
      <c r="M98" s="58">
        <v>923.99999999999989</v>
      </c>
      <c r="N98" s="56">
        <f t="shared" si="83"/>
        <v>2843.6499999999992</v>
      </c>
      <c r="O98" s="59">
        <f t="shared" si="84"/>
        <v>0.24524571019070246</v>
      </c>
      <c r="P98" s="54">
        <v>4875.1799999999994</v>
      </c>
      <c r="Q98" s="54">
        <v>4240.7700000000004</v>
      </c>
      <c r="R98" s="56">
        <f t="shared" si="85"/>
        <v>634.40999999999894</v>
      </c>
      <c r="S98" s="57">
        <f t="shared" si="86"/>
        <v>0.86986942020602331</v>
      </c>
      <c r="T98" s="54">
        <v>1135.5200000000002</v>
      </c>
      <c r="U98" s="54">
        <v>1008.77</v>
      </c>
      <c r="V98" s="56">
        <f t="shared" si="87"/>
        <v>126.75000000000023</v>
      </c>
      <c r="W98" s="57">
        <f t="shared" si="88"/>
        <v>0.88837713118218953</v>
      </c>
      <c r="X98" s="58">
        <v>209.55999999999997</v>
      </c>
      <c r="Y98" s="58">
        <v>289.56</v>
      </c>
      <c r="Z98" s="56">
        <f t="shared" si="89"/>
        <v>-80.000000000000028</v>
      </c>
      <c r="AA98" s="59">
        <f t="shared" si="90"/>
        <v>1.3817522427944267</v>
      </c>
      <c r="AB98" s="54">
        <v>2785.6800000000003</v>
      </c>
      <c r="AC98" s="54">
        <v>2726.27</v>
      </c>
      <c r="AD98" s="56">
        <f t="shared" si="91"/>
        <v>59.410000000000309</v>
      </c>
      <c r="AE98" s="57">
        <f t="shared" si="92"/>
        <v>0.97867307084805133</v>
      </c>
      <c r="AF98" s="58">
        <v>822.80000000000007</v>
      </c>
      <c r="AG98" s="58">
        <v>0</v>
      </c>
      <c r="AH98" s="56">
        <f t="shared" si="93"/>
        <v>822.80000000000007</v>
      </c>
      <c r="AI98" s="60">
        <f t="shared" si="94"/>
        <v>0</v>
      </c>
      <c r="AJ98" s="54">
        <v>9430.0999999999985</v>
      </c>
      <c r="AK98" s="54">
        <v>16579.149999999998</v>
      </c>
      <c r="AL98" s="56">
        <f t="shared" si="95"/>
        <v>-7149.0499999999993</v>
      </c>
      <c r="AM98" s="57">
        <f t="shared" si="96"/>
        <v>1.7581096700989385</v>
      </c>
      <c r="AN98" s="58">
        <v>39179.259999999995</v>
      </c>
      <c r="AO98" s="58">
        <v>35940.049999999996</v>
      </c>
      <c r="AP98" s="61">
        <f t="shared" si="97"/>
        <v>3239.2099999999991</v>
      </c>
      <c r="AQ98" s="59">
        <f t="shared" si="98"/>
        <v>0.91732334913931501</v>
      </c>
      <c r="AR98" s="54">
        <v>0</v>
      </c>
      <c r="AS98" s="54">
        <v>0</v>
      </c>
      <c r="AT98" s="61">
        <f t="shared" si="99"/>
        <v>0</v>
      </c>
      <c r="AU98" s="62"/>
      <c r="AV98" s="58">
        <v>2289.69</v>
      </c>
      <c r="AW98" s="58">
        <v>2167.73</v>
      </c>
      <c r="AX98" s="61">
        <f t="shared" si="101"/>
        <v>121.96000000000004</v>
      </c>
      <c r="AY98" s="59">
        <f t="shared" si="102"/>
        <v>0.94673514755272548</v>
      </c>
      <c r="AZ98" s="63">
        <v>0</v>
      </c>
      <c r="BA98" s="56">
        <v>0</v>
      </c>
      <c r="BB98" s="56">
        <f t="shared" si="103"/>
        <v>0</v>
      </c>
      <c r="BC98" s="64"/>
      <c r="BD98" s="54">
        <v>41477.839999999997</v>
      </c>
      <c r="BE98" s="58">
        <v>10250.09</v>
      </c>
      <c r="BF98" s="61">
        <f t="shared" si="104"/>
        <v>31227.749999999996</v>
      </c>
      <c r="BG98" s="57">
        <f t="shared" si="105"/>
        <v>0.24712207771667957</v>
      </c>
      <c r="BH98" s="54">
        <v>3408.29</v>
      </c>
      <c r="BI98" s="54">
        <v>0</v>
      </c>
      <c r="BJ98" s="56">
        <f t="shared" si="106"/>
        <v>3408.29</v>
      </c>
      <c r="BK98" s="57">
        <f t="shared" si="107"/>
        <v>0</v>
      </c>
      <c r="BL98" s="58">
        <v>5717.66</v>
      </c>
      <c r="BM98" s="58">
        <v>5708.8</v>
      </c>
      <c r="BN98" s="56">
        <f t="shared" si="108"/>
        <v>8.8599999999996726</v>
      </c>
      <c r="BO98" s="59">
        <f t="shared" si="109"/>
        <v>0.99845041502992493</v>
      </c>
      <c r="BP98" s="54">
        <v>1066.18</v>
      </c>
      <c r="BQ98" s="54">
        <v>0</v>
      </c>
      <c r="BR98" s="56">
        <f t="shared" si="110"/>
        <v>1066.18</v>
      </c>
      <c r="BS98" s="57">
        <f t="shared" si="111"/>
        <v>0</v>
      </c>
      <c r="BT98" s="58">
        <v>1291.4000000000001</v>
      </c>
      <c r="BU98" s="58">
        <v>0</v>
      </c>
      <c r="BV98" s="56">
        <f t="shared" si="112"/>
        <v>1291.4000000000001</v>
      </c>
      <c r="BW98" s="59">
        <f t="shared" si="113"/>
        <v>0</v>
      </c>
      <c r="BX98" s="54">
        <v>501.48</v>
      </c>
      <c r="BY98" s="54">
        <v>10054.790000000001</v>
      </c>
      <c r="BZ98" s="56">
        <f t="shared" si="114"/>
        <v>-9553.3100000000013</v>
      </c>
      <c r="CA98" s="57">
        <f t="shared" si="115"/>
        <v>20.050231315306693</v>
      </c>
      <c r="CB98" s="58">
        <v>672.54</v>
      </c>
      <c r="CC98" s="58">
        <v>5850.2199999999993</v>
      </c>
      <c r="CD98" s="56">
        <f t="shared" si="116"/>
        <v>-5177.6799999999994</v>
      </c>
      <c r="CE98" s="59">
        <f t="shared" si="117"/>
        <v>8.6986945014422936</v>
      </c>
      <c r="CF98" s="54">
        <v>232.51999999999998</v>
      </c>
      <c r="CG98" s="54">
        <v>0</v>
      </c>
      <c r="CH98" s="56">
        <f t="shared" si="118"/>
        <v>232.51999999999998</v>
      </c>
      <c r="CI98" s="57">
        <f t="shared" si="119"/>
        <v>0</v>
      </c>
      <c r="CJ98" s="58">
        <v>0</v>
      </c>
      <c r="CK98" s="55">
        <v>0</v>
      </c>
      <c r="CL98" s="55">
        <v>0</v>
      </c>
      <c r="CM98" s="65"/>
      <c r="CN98" s="66">
        <v>12318.249999999998</v>
      </c>
      <c r="CO98" s="67">
        <v>13509.14</v>
      </c>
      <c r="CP98" s="61">
        <f t="shared" si="120"/>
        <v>-1190.8900000000012</v>
      </c>
      <c r="CQ98" s="68">
        <f t="shared" si="121"/>
        <v>1.0966768818622776</v>
      </c>
      <c r="CR98" s="58">
        <v>13765.92</v>
      </c>
      <c r="CS98" s="58">
        <v>12403.490000000002</v>
      </c>
      <c r="CT98" s="61">
        <f t="shared" si="122"/>
        <v>1362.4299999999985</v>
      </c>
      <c r="CU98" s="353">
        <f t="shared" si="123"/>
        <v>0.90102877250485269</v>
      </c>
      <c r="CV98" s="359">
        <v>7042.77</v>
      </c>
      <c r="CW98" s="61">
        <v>5007.3100000000004</v>
      </c>
      <c r="CX98" s="61">
        <f t="shared" si="148"/>
        <v>2035.46</v>
      </c>
      <c r="CY98" s="68">
        <f t="shared" si="80"/>
        <v>0.71098587629583243</v>
      </c>
      <c r="CZ98" s="291">
        <v>622.57000000000005</v>
      </c>
      <c r="DA98" s="61">
        <v>407.53999999999996</v>
      </c>
      <c r="DB98" s="61">
        <f t="shared" si="137"/>
        <v>215.03000000000009</v>
      </c>
      <c r="DC98" s="69">
        <f t="shared" si="138"/>
        <v>0.65460912025956908</v>
      </c>
      <c r="DD98" s="55">
        <v>2676.3300000000004</v>
      </c>
      <c r="DE98" s="55">
        <v>3802.0200000000004</v>
      </c>
      <c r="DF98" s="61">
        <f t="shared" si="124"/>
        <v>-1125.69</v>
      </c>
      <c r="DG98" s="70">
        <f t="shared" si="125"/>
        <v>1.4206095660848999</v>
      </c>
      <c r="DH98" s="55">
        <v>750.94</v>
      </c>
      <c r="DI98" s="55">
        <v>667.21</v>
      </c>
      <c r="DJ98" s="61">
        <f t="shared" si="126"/>
        <v>83.730000000000018</v>
      </c>
      <c r="DK98" s="70">
        <f t="shared" si="127"/>
        <v>0.88849974698378031</v>
      </c>
      <c r="DL98" s="55">
        <v>112.97</v>
      </c>
      <c r="DM98" s="55">
        <v>346.69</v>
      </c>
      <c r="DN98" s="61">
        <f t="shared" si="128"/>
        <v>-233.72</v>
      </c>
      <c r="DO98" s="70">
        <f t="shared" si="129"/>
        <v>3.0688678410197396</v>
      </c>
      <c r="DP98" s="71">
        <v>13231.84</v>
      </c>
      <c r="DQ98" s="71">
        <v>16024.06</v>
      </c>
      <c r="DR98" s="61">
        <f t="shared" si="130"/>
        <v>-2792.2199999999993</v>
      </c>
      <c r="DS98" s="69">
        <f t="shared" si="131"/>
        <v>1.2110228055961982</v>
      </c>
      <c r="DT98" s="80">
        <v>3272.6200000000008</v>
      </c>
      <c r="DU98" s="55">
        <v>11260.699999999999</v>
      </c>
      <c r="DV98" s="55">
        <v>0</v>
      </c>
      <c r="DW98" s="61">
        <f t="shared" si="132"/>
        <v>11260.699999999999</v>
      </c>
      <c r="DX98" s="72">
        <f t="shared" si="133"/>
        <v>0</v>
      </c>
      <c r="DY98" s="56" t="e">
        <v>#REF!</v>
      </c>
      <c r="DZ98" s="363">
        <v>2166.87</v>
      </c>
      <c r="EA98" s="363">
        <v>1579.1899999999998</v>
      </c>
      <c r="EB98" s="362">
        <f t="shared" si="139"/>
        <v>587.68000000000006</v>
      </c>
      <c r="EC98" s="365">
        <f t="shared" si="140"/>
        <v>0.72878852907650205</v>
      </c>
      <c r="ED98" s="54">
        <v>6568.6100000000006</v>
      </c>
      <c r="EE98" s="294">
        <v>4946.6400000000003</v>
      </c>
      <c r="EF98" s="291">
        <f t="shared" si="141"/>
        <v>194876.08</v>
      </c>
      <c r="EG98" s="291">
        <f t="shared" si="142"/>
        <v>155518.22000000003</v>
      </c>
      <c r="EH98" s="61">
        <f t="shared" si="143"/>
        <v>39357.859999999957</v>
      </c>
      <c r="EI98" s="70">
        <f t="shared" si="134"/>
        <v>0.7980364752821385</v>
      </c>
      <c r="EJ98" s="80"/>
      <c r="EK98" s="298">
        <v>1973.7800000000002</v>
      </c>
      <c r="EL98" s="300">
        <f t="shared" si="149"/>
        <v>65850.049999999959</v>
      </c>
      <c r="EM98" s="65">
        <f t="shared" si="150"/>
        <v>34810.368999999992</v>
      </c>
      <c r="EN98" s="374" t="s">
        <v>666</v>
      </c>
      <c r="EO98" s="373">
        <v>11836.34</v>
      </c>
      <c r="EP98" s="74">
        <v>33163.050000000003</v>
      </c>
      <c r="EQ98" s="75">
        <f t="shared" si="135"/>
        <v>21326.710000000003</v>
      </c>
      <c r="ER98" s="76">
        <f t="shared" si="136"/>
        <v>1.8017993737929126</v>
      </c>
      <c r="ET98" s="74">
        <v>20048.419999999998</v>
      </c>
      <c r="EU98" s="74">
        <v>56189.51</v>
      </c>
      <c r="EV98" s="75">
        <f t="shared" si="144"/>
        <v>36141.090000000004</v>
      </c>
      <c r="EW98" s="377">
        <f t="shared" si="145"/>
        <v>1.802690187057135</v>
      </c>
      <c r="EX98" s="379">
        <f t="shared" si="146"/>
        <v>188307.46999999997</v>
      </c>
      <c r="EY98" s="379">
        <f t="shared" si="147"/>
        <v>150571.58000000002</v>
      </c>
      <c r="FB98" s="381"/>
      <c r="FC98" s="381"/>
    </row>
    <row r="99" spans="1:159" s="2" customFormat="1" ht="15.75" customHeight="1" x14ac:dyDescent="0.25">
      <c r="A99" s="1" t="s">
        <v>674</v>
      </c>
      <c r="B99" s="77">
        <v>9</v>
      </c>
      <c r="C99" s="78">
        <v>5</v>
      </c>
      <c r="D99" s="52" t="s">
        <v>294</v>
      </c>
      <c r="E99" s="219">
        <v>2819.2541666666675</v>
      </c>
      <c r="F99" s="53">
        <v>-1565.4400000000012</v>
      </c>
      <c r="G99" s="343">
        <v>2170.4199999999205</v>
      </c>
      <c r="H99" s="54">
        <v>30055.989999999998</v>
      </c>
      <c r="I99" s="55">
        <v>3693.4600000000005</v>
      </c>
      <c r="J99" s="56">
        <f t="shared" si="81"/>
        <v>26362.53</v>
      </c>
      <c r="K99" s="57">
        <f t="shared" si="82"/>
        <v>0.1228859871193729</v>
      </c>
      <c r="L99" s="58">
        <v>17626.390000000003</v>
      </c>
      <c r="M99" s="58">
        <v>2431.98</v>
      </c>
      <c r="N99" s="56">
        <f t="shared" si="83"/>
        <v>15194.410000000003</v>
      </c>
      <c r="O99" s="59">
        <f t="shared" si="84"/>
        <v>0.13797379951311639</v>
      </c>
      <c r="P99" s="54">
        <v>22363.210000000003</v>
      </c>
      <c r="Q99" s="54">
        <v>19563.999999999996</v>
      </c>
      <c r="R99" s="56">
        <f t="shared" si="85"/>
        <v>2799.2100000000064</v>
      </c>
      <c r="S99" s="57">
        <f t="shared" si="86"/>
        <v>0.87482968679362194</v>
      </c>
      <c r="T99" s="54">
        <v>4844.0600000000004</v>
      </c>
      <c r="U99" s="54">
        <v>4327.3099999999995</v>
      </c>
      <c r="V99" s="56">
        <f t="shared" si="87"/>
        <v>516.75000000000091</v>
      </c>
      <c r="W99" s="57">
        <f t="shared" si="88"/>
        <v>0.8933229563630507</v>
      </c>
      <c r="X99" s="58">
        <v>1305.6399999999999</v>
      </c>
      <c r="Y99" s="58">
        <v>1448.5000000000002</v>
      </c>
      <c r="Z99" s="56">
        <f t="shared" si="89"/>
        <v>-142.86000000000035</v>
      </c>
      <c r="AA99" s="59">
        <f t="shared" si="90"/>
        <v>1.1094176036273402</v>
      </c>
      <c r="AB99" s="54">
        <v>16888.5</v>
      </c>
      <c r="AC99" s="54">
        <v>17758.12</v>
      </c>
      <c r="AD99" s="56">
        <f t="shared" si="91"/>
        <v>-869.61999999999898</v>
      </c>
      <c r="AE99" s="57">
        <f t="shared" si="92"/>
        <v>1.0514918435621872</v>
      </c>
      <c r="AF99" s="58">
        <v>3742.6200000000008</v>
      </c>
      <c r="AG99" s="58">
        <v>554.14</v>
      </c>
      <c r="AH99" s="56">
        <f t="shared" si="93"/>
        <v>3188.4800000000009</v>
      </c>
      <c r="AI99" s="60">
        <f t="shared" si="94"/>
        <v>0.14806205278655057</v>
      </c>
      <c r="AJ99" s="54">
        <v>42900.87999999999</v>
      </c>
      <c r="AK99" s="54">
        <v>56189.04</v>
      </c>
      <c r="AL99" s="56">
        <f t="shared" si="95"/>
        <v>-13288.160000000011</v>
      </c>
      <c r="AM99" s="57">
        <f t="shared" si="96"/>
        <v>1.3097409656864851</v>
      </c>
      <c r="AN99" s="58">
        <v>194701.47999999995</v>
      </c>
      <c r="AO99" s="58">
        <v>179317.72000000003</v>
      </c>
      <c r="AP99" s="61">
        <f t="shared" si="97"/>
        <v>15383.759999999922</v>
      </c>
      <c r="AQ99" s="59">
        <f t="shared" si="98"/>
        <v>0.92098796578228415</v>
      </c>
      <c r="AR99" s="54">
        <v>0</v>
      </c>
      <c r="AS99" s="54">
        <v>0</v>
      </c>
      <c r="AT99" s="61">
        <f t="shared" si="99"/>
        <v>0</v>
      </c>
      <c r="AU99" s="62"/>
      <c r="AV99" s="58">
        <v>11317.379999999997</v>
      </c>
      <c r="AW99" s="58">
        <v>10778.44</v>
      </c>
      <c r="AX99" s="61">
        <f t="shared" si="101"/>
        <v>538.93999999999687</v>
      </c>
      <c r="AY99" s="59">
        <f t="shared" si="102"/>
        <v>0.95237943764369515</v>
      </c>
      <c r="AZ99" s="63">
        <v>0</v>
      </c>
      <c r="BA99" s="56">
        <v>0</v>
      </c>
      <c r="BB99" s="56">
        <f t="shared" si="103"/>
        <v>0</v>
      </c>
      <c r="BC99" s="64"/>
      <c r="BD99" s="54">
        <v>180141.68</v>
      </c>
      <c r="BE99" s="58">
        <v>175873.04000000004</v>
      </c>
      <c r="BF99" s="61">
        <f t="shared" si="104"/>
        <v>4268.6399999999558</v>
      </c>
      <c r="BG99" s="57">
        <f t="shared" si="105"/>
        <v>0.97630398473024149</v>
      </c>
      <c r="BH99" s="54">
        <v>18977.579999999998</v>
      </c>
      <c r="BI99" s="54">
        <v>30099.18</v>
      </c>
      <c r="BJ99" s="56">
        <f t="shared" si="106"/>
        <v>-11121.600000000002</v>
      </c>
      <c r="BK99" s="57">
        <f t="shared" si="107"/>
        <v>1.5860388943163461</v>
      </c>
      <c r="BL99" s="58">
        <v>27721.57</v>
      </c>
      <c r="BM99" s="58">
        <v>32378.430000000004</v>
      </c>
      <c r="BN99" s="56">
        <f t="shared" si="108"/>
        <v>-4656.8600000000042</v>
      </c>
      <c r="BO99" s="59">
        <f t="shared" si="109"/>
        <v>1.1679868780880738</v>
      </c>
      <c r="BP99" s="54">
        <v>5529.9700000000012</v>
      </c>
      <c r="BQ99" s="54">
        <v>896.96</v>
      </c>
      <c r="BR99" s="56">
        <f t="shared" si="110"/>
        <v>4633.0100000000011</v>
      </c>
      <c r="BS99" s="57">
        <f t="shared" si="111"/>
        <v>0.16219979493559636</v>
      </c>
      <c r="BT99" s="58">
        <v>4416.3999999999996</v>
      </c>
      <c r="BU99" s="58">
        <v>0</v>
      </c>
      <c r="BV99" s="56">
        <f t="shared" si="112"/>
        <v>4416.3999999999996</v>
      </c>
      <c r="BW99" s="59">
        <f t="shared" si="113"/>
        <v>0</v>
      </c>
      <c r="BX99" s="54">
        <v>3118.62</v>
      </c>
      <c r="BY99" s="54">
        <v>6363</v>
      </c>
      <c r="BZ99" s="56">
        <f t="shared" si="114"/>
        <v>-3244.38</v>
      </c>
      <c r="CA99" s="57">
        <f t="shared" si="115"/>
        <v>2.0403255285991881</v>
      </c>
      <c r="CB99" s="58">
        <v>4354.84</v>
      </c>
      <c r="CC99" s="58">
        <v>2128.9499999999998</v>
      </c>
      <c r="CD99" s="56">
        <f t="shared" si="116"/>
        <v>2225.8900000000003</v>
      </c>
      <c r="CE99" s="59">
        <f t="shared" si="117"/>
        <v>0.48886985514967252</v>
      </c>
      <c r="CF99" s="54">
        <v>942.79000000000008</v>
      </c>
      <c r="CG99" s="54">
        <v>0</v>
      </c>
      <c r="CH99" s="56">
        <f t="shared" si="118"/>
        <v>942.79000000000008</v>
      </c>
      <c r="CI99" s="57">
        <f t="shared" si="119"/>
        <v>0</v>
      </c>
      <c r="CJ99" s="58">
        <v>0</v>
      </c>
      <c r="CK99" s="55">
        <v>0</v>
      </c>
      <c r="CL99" s="55">
        <v>0</v>
      </c>
      <c r="CM99" s="65"/>
      <c r="CN99" s="66">
        <v>97964.729999999981</v>
      </c>
      <c r="CO99" s="67">
        <v>116542.36</v>
      </c>
      <c r="CP99" s="61">
        <f t="shared" si="120"/>
        <v>-18577.630000000019</v>
      </c>
      <c r="CQ99" s="68">
        <f t="shared" si="121"/>
        <v>1.1896359026355712</v>
      </c>
      <c r="CR99" s="58">
        <v>62732.640000000007</v>
      </c>
      <c r="CS99" s="58">
        <v>68649.350000000006</v>
      </c>
      <c r="CT99" s="61">
        <f t="shared" si="122"/>
        <v>-5916.7099999999991</v>
      </c>
      <c r="CU99" s="353">
        <f t="shared" si="123"/>
        <v>1.0943162921248013</v>
      </c>
      <c r="CV99" s="359">
        <v>32746.059999999998</v>
      </c>
      <c r="CW99" s="61">
        <v>37614.53</v>
      </c>
      <c r="CX99" s="61">
        <f t="shared" si="148"/>
        <v>-4868.4700000000012</v>
      </c>
      <c r="CY99" s="68">
        <f t="shared" si="80"/>
        <v>1.1486734587306076</v>
      </c>
      <c r="CZ99" s="291">
        <v>2517.66</v>
      </c>
      <c r="DA99" s="61">
        <v>18.02</v>
      </c>
      <c r="DB99" s="61">
        <f t="shared" si="137"/>
        <v>2499.64</v>
      </c>
      <c r="DC99" s="69">
        <f t="shared" si="138"/>
        <v>7.1574398449353767E-3</v>
      </c>
      <c r="DD99" s="55">
        <v>21344.78</v>
      </c>
      <c r="DE99" s="55">
        <v>33956.519999999997</v>
      </c>
      <c r="DF99" s="61">
        <f t="shared" si="124"/>
        <v>-12611.739999999998</v>
      </c>
      <c r="DG99" s="70">
        <f t="shared" si="125"/>
        <v>1.5908582801040816</v>
      </c>
      <c r="DH99" s="55">
        <v>2528.4599999999991</v>
      </c>
      <c r="DI99" s="55">
        <v>2258.27</v>
      </c>
      <c r="DJ99" s="61">
        <f t="shared" si="126"/>
        <v>270.18999999999915</v>
      </c>
      <c r="DK99" s="70">
        <f t="shared" si="127"/>
        <v>0.89314048867690243</v>
      </c>
      <c r="DL99" s="55">
        <v>375.87999999999988</v>
      </c>
      <c r="DM99" s="55">
        <v>1053.25</v>
      </c>
      <c r="DN99" s="61">
        <f t="shared" si="128"/>
        <v>-677.37000000000012</v>
      </c>
      <c r="DO99" s="70">
        <f t="shared" si="129"/>
        <v>2.8020910929019909</v>
      </c>
      <c r="DP99" s="71">
        <v>29143.129999999997</v>
      </c>
      <c r="DQ99" s="71">
        <v>22157.769999999997</v>
      </c>
      <c r="DR99" s="61">
        <f t="shared" si="130"/>
        <v>6985.3600000000006</v>
      </c>
      <c r="DS99" s="69">
        <f t="shared" si="131"/>
        <v>0.76030851868004568</v>
      </c>
      <c r="DT99" s="80">
        <v>1522.5600000000031</v>
      </c>
      <c r="DU99" s="55">
        <v>34163.599999999999</v>
      </c>
      <c r="DV99" s="55">
        <v>27096.869999999995</v>
      </c>
      <c r="DW99" s="61">
        <f t="shared" si="132"/>
        <v>7066.7300000000032</v>
      </c>
      <c r="DX99" s="72">
        <f t="shared" si="133"/>
        <v>0.79315031202800634</v>
      </c>
      <c r="DY99" s="56" t="e">
        <v>#REF!</v>
      </c>
      <c r="DZ99" s="363">
        <v>10658.179999999998</v>
      </c>
      <c r="EA99" s="363">
        <v>7694.21</v>
      </c>
      <c r="EB99" s="362">
        <f t="shared" si="139"/>
        <v>2963.9699999999984</v>
      </c>
      <c r="EC99" s="365">
        <f t="shared" si="140"/>
        <v>0.72190655440234652</v>
      </c>
      <c r="ED99" s="54">
        <v>30948.780000000002</v>
      </c>
      <c r="EE99" s="294">
        <v>26885.780000000002</v>
      </c>
      <c r="EF99" s="291">
        <f t="shared" si="141"/>
        <v>916073.50000000012</v>
      </c>
      <c r="EG99" s="291">
        <f t="shared" si="142"/>
        <v>887729.20000000019</v>
      </c>
      <c r="EH99" s="61">
        <f t="shared" si="143"/>
        <v>28344.29999999993</v>
      </c>
      <c r="EI99" s="70">
        <f t="shared" si="134"/>
        <v>0.9690589237653966</v>
      </c>
      <c r="EJ99" s="80"/>
      <c r="EK99" s="298">
        <v>5013.66</v>
      </c>
      <c r="EL99" s="300">
        <f t="shared" si="149"/>
        <v>31792.519999999986</v>
      </c>
      <c r="EM99" s="65">
        <f t="shared" si="150"/>
        <v>-365.69000000012409</v>
      </c>
      <c r="EN99" s="374" t="s">
        <v>666</v>
      </c>
      <c r="EO99" s="373">
        <v>54269.95</v>
      </c>
      <c r="EP99" s="74">
        <v>82702.62</v>
      </c>
      <c r="EQ99" s="75">
        <f t="shared" si="135"/>
        <v>28432.67</v>
      </c>
      <c r="ER99" s="76">
        <f t="shared" si="136"/>
        <v>0.52391185177063915</v>
      </c>
      <c r="ET99" s="74">
        <v>94855.15</v>
      </c>
      <c r="EU99" s="74">
        <v>209391.85</v>
      </c>
      <c r="EV99" s="75">
        <f t="shared" si="144"/>
        <v>114536.70000000001</v>
      </c>
      <c r="EW99" s="377">
        <f t="shared" si="145"/>
        <v>1.2074905790565933</v>
      </c>
      <c r="EX99" s="379">
        <f t="shared" si="146"/>
        <v>885124.72000000009</v>
      </c>
      <c r="EY99" s="379">
        <f t="shared" si="147"/>
        <v>860843.42000000016</v>
      </c>
      <c r="FB99" s="381"/>
      <c r="FC99" s="381"/>
    </row>
    <row r="100" spans="1:159" s="2" customFormat="1" ht="15.75" customHeight="1" x14ac:dyDescent="0.25">
      <c r="A100" s="1" t="s">
        <v>675</v>
      </c>
      <c r="B100" s="77">
        <v>5</v>
      </c>
      <c r="C100" s="78">
        <v>8</v>
      </c>
      <c r="D100" s="52" t="s">
        <v>295</v>
      </c>
      <c r="E100" s="219">
        <v>2165.9266666666667</v>
      </c>
      <c r="F100" s="53">
        <v>373424.22000000003</v>
      </c>
      <c r="G100" s="343">
        <v>143389.79199999996</v>
      </c>
      <c r="H100" s="54">
        <v>21968.979999999996</v>
      </c>
      <c r="I100" s="55">
        <v>3839.2799999999997</v>
      </c>
      <c r="J100" s="56">
        <f t="shared" si="81"/>
        <v>18129.699999999997</v>
      </c>
      <c r="K100" s="57">
        <f t="shared" si="82"/>
        <v>0.17475913765682341</v>
      </c>
      <c r="L100" s="58">
        <v>13242.760000000002</v>
      </c>
      <c r="M100" s="58">
        <v>1864.89</v>
      </c>
      <c r="N100" s="56">
        <f t="shared" si="83"/>
        <v>11377.870000000003</v>
      </c>
      <c r="O100" s="59">
        <f t="shared" si="84"/>
        <v>0.14082336310557617</v>
      </c>
      <c r="P100" s="54">
        <v>18071.68</v>
      </c>
      <c r="Q100" s="54">
        <v>15716.18</v>
      </c>
      <c r="R100" s="56">
        <f t="shared" si="85"/>
        <v>2355.5</v>
      </c>
      <c r="S100" s="57">
        <f t="shared" si="86"/>
        <v>0.86965793993696217</v>
      </c>
      <c r="T100" s="54">
        <v>0</v>
      </c>
      <c r="U100" s="54">
        <v>0</v>
      </c>
      <c r="V100" s="56">
        <f t="shared" si="87"/>
        <v>0</v>
      </c>
      <c r="W100" s="57"/>
      <c r="X100" s="58">
        <v>1262.06</v>
      </c>
      <c r="Y100" s="58">
        <v>538.95999999999992</v>
      </c>
      <c r="Z100" s="56">
        <f t="shared" si="89"/>
        <v>723.1</v>
      </c>
      <c r="AA100" s="59">
        <f t="shared" si="90"/>
        <v>0.42704784241636684</v>
      </c>
      <c r="AB100" s="54">
        <v>28687.59</v>
      </c>
      <c r="AC100" s="54">
        <v>23218.239999999998</v>
      </c>
      <c r="AD100" s="56">
        <f t="shared" si="91"/>
        <v>5469.3500000000022</v>
      </c>
      <c r="AE100" s="57">
        <f t="shared" si="92"/>
        <v>0.80934787481276738</v>
      </c>
      <c r="AF100" s="58">
        <v>2623.91</v>
      </c>
      <c r="AG100" s="58">
        <v>0</v>
      </c>
      <c r="AH100" s="56">
        <f t="shared" si="93"/>
        <v>2623.91</v>
      </c>
      <c r="AI100" s="60">
        <f t="shared" si="94"/>
        <v>0</v>
      </c>
      <c r="AJ100" s="54">
        <v>29536.109999999993</v>
      </c>
      <c r="AK100" s="54">
        <v>17620.769999999997</v>
      </c>
      <c r="AL100" s="56">
        <f t="shared" si="95"/>
        <v>11915.339999999997</v>
      </c>
      <c r="AM100" s="57">
        <f t="shared" si="96"/>
        <v>0.59658397805262786</v>
      </c>
      <c r="AN100" s="58">
        <v>0</v>
      </c>
      <c r="AO100" s="58">
        <v>0</v>
      </c>
      <c r="AP100" s="61">
        <f t="shared" si="97"/>
        <v>0</v>
      </c>
      <c r="AQ100" s="59"/>
      <c r="AR100" s="54">
        <v>0</v>
      </c>
      <c r="AS100" s="54">
        <v>0</v>
      </c>
      <c r="AT100" s="61">
        <f t="shared" si="99"/>
        <v>0</v>
      </c>
      <c r="AU100" s="62"/>
      <c r="AV100" s="58">
        <v>25959.969999999994</v>
      </c>
      <c r="AW100" s="58">
        <v>28469.62</v>
      </c>
      <c r="AX100" s="61">
        <f t="shared" si="101"/>
        <v>-2509.6500000000051</v>
      </c>
      <c r="AY100" s="59">
        <f t="shared" si="102"/>
        <v>1.0966738405321734</v>
      </c>
      <c r="AZ100" s="63">
        <v>0</v>
      </c>
      <c r="BA100" s="56">
        <v>0</v>
      </c>
      <c r="BB100" s="56">
        <f t="shared" si="103"/>
        <v>0</v>
      </c>
      <c r="BC100" s="64"/>
      <c r="BD100" s="54">
        <v>102123.57</v>
      </c>
      <c r="BE100" s="58">
        <v>190880.19</v>
      </c>
      <c r="BF100" s="61">
        <f t="shared" si="104"/>
        <v>-88756.62</v>
      </c>
      <c r="BG100" s="57">
        <f t="shared" si="105"/>
        <v>1.8691100399251612</v>
      </c>
      <c r="BH100" s="54">
        <v>14612.22</v>
      </c>
      <c r="BI100" s="54">
        <v>1598.59</v>
      </c>
      <c r="BJ100" s="56">
        <f t="shared" si="106"/>
        <v>13013.63</v>
      </c>
      <c r="BK100" s="57">
        <f t="shared" si="107"/>
        <v>0.10940089869985532</v>
      </c>
      <c r="BL100" s="58">
        <v>20250.810000000001</v>
      </c>
      <c r="BM100" s="58">
        <v>0</v>
      </c>
      <c r="BN100" s="56">
        <f t="shared" si="108"/>
        <v>20250.810000000001</v>
      </c>
      <c r="BO100" s="59">
        <f t="shared" si="109"/>
        <v>0</v>
      </c>
      <c r="BP100" s="54">
        <v>2742.81</v>
      </c>
      <c r="BQ100" s="54">
        <v>0</v>
      </c>
      <c r="BR100" s="56">
        <f t="shared" si="110"/>
        <v>2742.81</v>
      </c>
      <c r="BS100" s="57">
        <f t="shared" si="111"/>
        <v>0</v>
      </c>
      <c r="BT100" s="58">
        <v>0</v>
      </c>
      <c r="BU100" s="58">
        <v>0</v>
      </c>
      <c r="BV100" s="56">
        <f t="shared" si="112"/>
        <v>0</v>
      </c>
      <c r="BW100" s="59"/>
      <c r="BX100" s="54">
        <v>3015.2100000000005</v>
      </c>
      <c r="BY100" s="54">
        <v>0</v>
      </c>
      <c r="BZ100" s="56">
        <f t="shared" si="114"/>
        <v>3015.2100000000005</v>
      </c>
      <c r="CA100" s="57">
        <f t="shared" si="115"/>
        <v>0</v>
      </c>
      <c r="CB100" s="58">
        <v>10183.99</v>
      </c>
      <c r="CC100" s="58">
        <v>1175.71</v>
      </c>
      <c r="CD100" s="56">
        <f t="shared" si="116"/>
        <v>9008.2799999999988</v>
      </c>
      <c r="CE100" s="59">
        <f t="shared" si="117"/>
        <v>0.11544689262263612</v>
      </c>
      <c r="CF100" s="54">
        <v>841.17000000000007</v>
      </c>
      <c r="CG100" s="54">
        <v>0</v>
      </c>
      <c r="CH100" s="56">
        <f t="shared" si="118"/>
        <v>841.17000000000007</v>
      </c>
      <c r="CI100" s="57">
        <f t="shared" si="119"/>
        <v>0</v>
      </c>
      <c r="CJ100" s="58">
        <v>0</v>
      </c>
      <c r="CK100" s="55">
        <v>0</v>
      </c>
      <c r="CL100" s="55">
        <v>0</v>
      </c>
      <c r="CM100" s="65"/>
      <c r="CN100" s="66">
        <v>78823.819999999992</v>
      </c>
      <c r="CO100" s="67">
        <v>88991.400000000023</v>
      </c>
      <c r="CP100" s="61">
        <f t="shared" si="120"/>
        <v>-10167.580000000031</v>
      </c>
      <c r="CQ100" s="68">
        <f t="shared" si="121"/>
        <v>1.1289912110324016</v>
      </c>
      <c r="CR100" s="58">
        <v>30478.880000000001</v>
      </c>
      <c r="CS100" s="58">
        <v>23687.18</v>
      </c>
      <c r="CT100" s="61">
        <f t="shared" si="122"/>
        <v>6791.7000000000007</v>
      </c>
      <c r="CU100" s="353">
        <f t="shared" si="123"/>
        <v>0.77716700876147682</v>
      </c>
      <c r="CV100" s="359">
        <v>15192.06</v>
      </c>
      <c r="CW100" s="61">
        <v>9365.01</v>
      </c>
      <c r="CX100" s="61">
        <f t="shared" si="148"/>
        <v>5827.0499999999993</v>
      </c>
      <c r="CY100" s="68">
        <f t="shared" si="80"/>
        <v>0.6164410883053385</v>
      </c>
      <c r="CZ100" s="291">
        <v>1921.5499999999997</v>
      </c>
      <c r="DA100" s="61">
        <v>847.82999999999993</v>
      </c>
      <c r="DB100" s="61">
        <f t="shared" si="137"/>
        <v>1073.7199999999998</v>
      </c>
      <c r="DC100" s="69">
        <f t="shared" si="138"/>
        <v>0.44122193021258882</v>
      </c>
      <c r="DD100" s="55">
        <v>28808.58</v>
      </c>
      <c r="DE100" s="55">
        <v>24243.45</v>
      </c>
      <c r="DF100" s="61">
        <f t="shared" si="124"/>
        <v>4565.130000000001</v>
      </c>
      <c r="DG100" s="70">
        <f t="shared" si="125"/>
        <v>0.84153575080757193</v>
      </c>
      <c r="DH100" s="55">
        <v>3106.9599999999996</v>
      </c>
      <c r="DI100" s="55">
        <v>2760.3499999999995</v>
      </c>
      <c r="DJ100" s="61">
        <f t="shared" si="126"/>
        <v>346.61000000000013</v>
      </c>
      <c r="DK100" s="70">
        <f t="shared" si="127"/>
        <v>0.88844079099827478</v>
      </c>
      <c r="DL100" s="55">
        <v>465.22999999999996</v>
      </c>
      <c r="DM100" s="55">
        <v>690.39</v>
      </c>
      <c r="DN100" s="61">
        <f t="shared" si="128"/>
        <v>-225.16000000000003</v>
      </c>
      <c r="DO100" s="70">
        <f t="shared" si="129"/>
        <v>1.4839756679491864</v>
      </c>
      <c r="DP100" s="71">
        <v>21849.200000000001</v>
      </c>
      <c r="DQ100" s="71">
        <v>10344.620000000001</v>
      </c>
      <c r="DR100" s="61">
        <f t="shared" si="130"/>
        <v>11504.58</v>
      </c>
      <c r="DS100" s="69">
        <f t="shared" si="131"/>
        <v>0.47345532101861854</v>
      </c>
      <c r="DT100" s="80">
        <v>5153.3500000000004</v>
      </c>
      <c r="DU100" s="55">
        <v>0</v>
      </c>
      <c r="DV100" s="55">
        <v>0</v>
      </c>
      <c r="DW100" s="61">
        <f t="shared" si="132"/>
        <v>0</v>
      </c>
      <c r="DX100" s="72"/>
      <c r="DY100" s="56" t="e">
        <v>#REF!</v>
      </c>
      <c r="DZ100" s="363">
        <v>8002.5400000000009</v>
      </c>
      <c r="EA100" s="363">
        <v>5647.07</v>
      </c>
      <c r="EB100" s="362">
        <f t="shared" si="139"/>
        <v>2355.4700000000012</v>
      </c>
      <c r="EC100" s="365">
        <f t="shared" si="140"/>
        <v>0.70565970304428338</v>
      </c>
      <c r="ED100" s="54">
        <v>16825.95</v>
      </c>
      <c r="EE100" s="294">
        <v>13690.300000000003</v>
      </c>
      <c r="EF100" s="291">
        <f t="shared" si="141"/>
        <v>500597.61</v>
      </c>
      <c r="EG100" s="291">
        <f t="shared" si="142"/>
        <v>465190.03000000009</v>
      </c>
      <c r="EH100" s="61">
        <f t="shared" si="143"/>
        <v>35407.5799999999</v>
      </c>
      <c r="EI100" s="70">
        <f t="shared" si="134"/>
        <v>0.92926937865324621</v>
      </c>
      <c r="EJ100" s="80"/>
      <c r="EK100" s="298">
        <v>3008.66</v>
      </c>
      <c r="EL100" s="300">
        <f t="shared" si="149"/>
        <v>411840.45999999996</v>
      </c>
      <c r="EM100" s="65">
        <f t="shared" si="150"/>
        <v>103505.08199999997</v>
      </c>
      <c r="EN100" s="374" t="s">
        <v>666</v>
      </c>
      <c r="EO100" s="373">
        <v>29822.09</v>
      </c>
      <c r="EP100" s="74">
        <v>51574.35</v>
      </c>
      <c r="EQ100" s="75">
        <f t="shared" si="135"/>
        <v>21752.26</v>
      </c>
      <c r="ER100" s="76">
        <f t="shared" si="136"/>
        <v>0.72940092394597422</v>
      </c>
      <c r="ET100" s="74">
        <v>50935.86</v>
      </c>
      <c r="EU100" s="74">
        <v>166627.68</v>
      </c>
      <c r="EV100" s="75">
        <f t="shared" si="144"/>
        <v>115691.81999999999</v>
      </c>
      <c r="EW100" s="377">
        <f t="shared" si="145"/>
        <v>2.271323582246378</v>
      </c>
      <c r="EX100" s="379">
        <f t="shared" si="146"/>
        <v>483771.66</v>
      </c>
      <c r="EY100" s="379">
        <f t="shared" si="147"/>
        <v>451499.7300000001</v>
      </c>
      <c r="FB100" s="381"/>
      <c r="FC100" s="381"/>
    </row>
    <row r="101" spans="1:159" s="2" customFormat="1" ht="15.75" customHeight="1" x14ac:dyDescent="0.25">
      <c r="A101" s="1" t="s">
        <v>676</v>
      </c>
      <c r="B101" s="77">
        <v>5</v>
      </c>
      <c r="C101" s="78">
        <v>5</v>
      </c>
      <c r="D101" s="52" t="s">
        <v>296</v>
      </c>
      <c r="E101" s="219">
        <v>9042.8808333333345</v>
      </c>
      <c r="F101" s="53">
        <v>48245.06</v>
      </c>
      <c r="G101" s="343">
        <v>61556.052000000003</v>
      </c>
      <c r="H101" s="54">
        <v>11982.13</v>
      </c>
      <c r="I101" s="55">
        <v>3177.56</v>
      </c>
      <c r="J101" s="56">
        <f t="shared" si="81"/>
        <v>8804.57</v>
      </c>
      <c r="K101" s="57">
        <f t="shared" si="82"/>
        <v>0.26519158112956548</v>
      </c>
      <c r="L101" s="58">
        <v>8465.6999999999989</v>
      </c>
      <c r="M101" s="58">
        <v>2535.2099999999996</v>
      </c>
      <c r="N101" s="56">
        <f t="shared" si="83"/>
        <v>5930.49</v>
      </c>
      <c r="O101" s="59">
        <f t="shared" si="84"/>
        <v>0.29946844324745736</v>
      </c>
      <c r="P101" s="54">
        <v>12557.95</v>
      </c>
      <c r="Q101" s="54">
        <v>10916.16</v>
      </c>
      <c r="R101" s="56">
        <f t="shared" si="85"/>
        <v>1641.7900000000009</v>
      </c>
      <c r="S101" s="57">
        <f t="shared" si="86"/>
        <v>0.86926289720854111</v>
      </c>
      <c r="T101" s="54">
        <v>0</v>
      </c>
      <c r="U101" s="54">
        <v>0</v>
      </c>
      <c r="V101" s="56">
        <f t="shared" si="87"/>
        <v>0</v>
      </c>
      <c r="W101" s="57"/>
      <c r="X101" s="58">
        <v>420.03</v>
      </c>
      <c r="Y101" s="58">
        <v>255.62</v>
      </c>
      <c r="Z101" s="56">
        <f t="shared" si="89"/>
        <v>164.40999999999997</v>
      </c>
      <c r="AA101" s="59">
        <f t="shared" si="90"/>
        <v>0.60857557793490946</v>
      </c>
      <c r="AB101" s="54">
        <v>12893.369999999999</v>
      </c>
      <c r="AC101" s="54">
        <v>8941.2999999999993</v>
      </c>
      <c r="AD101" s="56">
        <f t="shared" si="91"/>
        <v>3952.0699999999997</v>
      </c>
      <c r="AE101" s="57">
        <f t="shared" si="92"/>
        <v>0.69348044770296668</v>
      </c>
      <c r="AF101" s="58">
        <v>1849.82</v>
      </c>
      <c r="AG101" s="58">
        <v>0</v>
      </c>
      <c r="AH101" s="56">
        <f t="shared" si="93"/>
        <v>1849.82</v>
      </c>
      <c r="AI101" s="60">
        <f t="shared" si="94"/>
        <v>0</v>
      </c>
      <c r="AJ101" s="54">
        <v>20815.3</v>
      </c>
      <c r="AK101" s="54">
        <v>19161.25</v>
      </c>
      <c r="AL101" s="56">
        <f t="shared" si="95"/>
        <v>1654.0499999999993</v>
      </c>
      <c r="AM101" s="57">
        <f t="shared" si="96"/>
        <v>0.92053681666850828</v>
      </c>
      <c r="AN101" s="58">
        <v>0</v>
      </c>
      <c r="AO101" s="58">
        <v>0</v>
      </c>
      <c r="AP101" s="61">
        <f t="shared" si="97"/>
        <v>0</v>
      </c>
      <c r="AQ101" s="59"/>
      <c r="AR101" s="54">
        <v>0</v>
      </c>
      <c r="AS101" s="54">
        <v>0</v>
      </c>
      <c r="AT101" s="61">
        <f t="shared" si="99"/>
        <v>0</v>
      </c>
      <c r="AU101" s="62"/>
      <c r="AV101" s="58">
        <v>28638.000000000004</v>
      </c>
      <c r="AW101" s="58">
        <v>31400.33</v>
      </c>
      <c r="AX101" s="61">
        <f t="shared" si="101"/>
        <v>-2762.3299999999981</v>
      </c>
      <c r="AY101" s="59">
        <f t="shared" si="102"/>
        <v>1.0964568056428521</v>
      </c>
      <c r="AZ101" s="63">
        <v>0</v>
      </c>
      <c r="BA101" s="56">
        <v>0</v>
      </c>
      <c r="BB101" s="56">
        <f t="shared" si="103"/>
        <v>0</v>
      </c>
      <c r="BC101" s="64"/>
      <c r="BD101" s="54">
        <v>75919.449999999983</v>
      </c>
      <c r="BE101" s="58">
        <v>11716.34</v>
      </c>
      <c r="BF101" s="61">
        <f t="shared" si="104"/>
        <v>64203.109999999986</v>
      </c>
      <c r="BG101" s="57">
        <f t="shared" si="105"/>
        <v>0.15432593360462968</v>
      </c>
      <c r="BH101" s="54">
        <v>7679.95</v>
      </c>
      <c r="BI101" s="54">
        <v>1496.68</v>
      </c>
      <c r="BJ101" s="56">
        <f t="shared" si="106"/>
        <v>6183.2699999999995</v>
      </c>
      <c r="BK101" s="57">
        <f t="shared" si="107"/>
        <v>0.19488147709294984</v>
      </c>
      <c r="BL101" s="58">
        <v>13128.14</v>
      </c>
      <c r="BM101" s="58">
        <v>0</v>
      </c>
      <c r="BN101" s="56">
        <f t="shared" si="108"/>
        <v>13128.14</v>
      </c>
      <c r="BO101" s="59">
        <f t="shared" si="109"/>
        <v>0</v>
      </c>
      <c r="BP101" s="54">
        <v>1978.0300000000004</v>
      </c>
      <c r="BQ101" s="54">
        <v>0</v>
      </c>
      <c r="BR101" s="56">
        <f t="shared" si="110"/>
        <v>1978.0300000000004</v>
      </c>
      <c r="BS101" s="57">
        <f t="shared" si="111"/>
        <v>0</v>
      </c>
      <c r="BT101" s="58">
        <v>0</v>
      </c>
      <c r="BU101" s="58">
        <v>0</v>
      </c>
      <c r="BV101" s="56">
        <f t="shared" si="112"/>
        <v>0</v>
      </c>
      <c r="BW101" s="59"/>
      <c r="BX101" s="54">
        <v>1004.7399999999999</v>
      </c>
      <c r="BY101" s="54">
        <v>0</v>
      </c>
      <c r="BZ101" s="56">
        <f t="shared" si="114"/>
        <v>1004.7399999999999</v>
      </c>
      <c r="CA101" s="57">
        <f t="shared" si="115"/>
        <v>0</v>
      </c>
      <c r="CB101" s="58">
        <v>2348.6499999999996</v>
      </c>
      <c r="CC101" s="58">
        <v>5888.46</v>
      </c>
      <c r="CD101" s="56">
        <f t="shared" si="116"/>
        <v>-3539.8100000000004</v>
      </c>
      <c r="CE101" s="59">
        <f t="shared" si="117"/>
        <v>2.5071679475443345</v>
      </c>
      <c r="CF101" s="54">
        <v>1081.5600000000002</v>
      </c>
      <c r="CG101" s="54">
        <v>1494.95</v>
      </c>
      <c r="CH101" s="56">
        <f t="shared" si="118"/>
        <v>-413.38999999999987</v>
      </c>
      <c r="CI101" s="57">
        <f t="shared" si="119"/>
        <v>1.3822164281223417</v>
      </c>
      <c r="CJ101" s="58">
        <v>0</v>
      </c>
      <c r="CK101" s="55">
        <v>0</v>
      </c>
      <c r="CL101" s="55">
        <v>0</v>
      </c>
      <c r="CM101" s="65"/>
      <c r="CN101" s="66">
        <v>84752.44</v>
      </c>
      <c r="CO101" s="67">
        <v>85890.63</v>
      </c>
      <c r="CP101" s="61">
        <f t="shared" si="120"/>
        <v>-1138.1900000000023</v>
      </c>
      <c r="CQ101" s="68">
        <f t="shared" si="121"/>
        <v>1.0134295838562288</v>
      </c>
      <c r="CR101" s="58">
        <v>34606.020000000004</v>
      </c>
      <c r="CS101" s="58">
        <v>27170.839999999997</v>
      </c>
      <c r="CT101" s="61">
        <f t="shared" si="122"/>
        <v>7435.1800000000076</v>
      </c>
      <c r="CU101" s="353">
        <f t="shared" si="123"/>
        <v>0.78514778642559857</v>
      </c>
      <c r="CV101" s="359">
        <v>18209.849999999999</v>
      </c>
      <c r="CW101" s="61">
        <v>11209.37</v>
      </c>
      <c r="CX101" s="61">
        <f t="shared" si="148"/>
        <v>7000.4799999999977</v>
      </c>
      <c r="CY101" s="68">
        <f t="shared" si="80"/>
        <v>0.61556630065596374</v>
      </c>
      <c r="CZ101" s="291">
        <v>1743.6200000000001</v>
      </c>
      <c r="DA101" s="61">
        <v>628.31999999999994</v>
      </c>
      <c r="DB101" s="61">
        <f t="shared" si="137"/>
        <v>1115.3000000000002</v>
      </c>
      <c r="DC101" s="69">
        <f t="shared" si="138"/>
        <v>0.36035374680262894</v>
      </c>
      <c r="DD101" s="55">
        <v>16810.669999999998</v>
      </c>
      <c r="DE101" s="55">
        <v>22632.850000000002</v>
      </c>
      <c r="DF101" s="61">
        <f t="shared" si="124"/>
        <v>-5822.1800000000039</v>
      </c>
      <c r="DG101" s="70">
        <f t="shared" si="125"/>
        <v>1.3463383672393785</v>
      </c>
      <c r="DH101" s="55">
        <v>2275.1100000000006</v>
      </c>
      <c r="DI101" s="55">
        <v>2018.5700000000002</v>
      </c>
      <c r="DJ101" s="61">
        <f t="shared" si="126"/>
        <v>256.54000000000042</v>
      </c>
      <c r="DK101" s="70">
        <f t="shared" si="127"/>
        <v>0.88724061693720291</v>
      </c>
      <c r="DL101" s="55">
        <v>341.12000000000006</v>
      </c>
      <c r="DM101" s="55">
        <v>0</v>
      </c>
      <c r="DN101" s="61">
        <f t="shared" si="128"/>
        <v>341.12000000000006</v>
      </c>
      <c r="DO101" s="70">
        <f t="shared" si="129"/>
        <v>0</v>
      </c>
      <c r="DP101" s="71">
        <v>45952.950000000012</v>
      </c>
      <c r="DQ101" s="71">
        <v>42242.479999999996</v>
      </c>
      <c r="DR101" s="61">
        <f t="shared" si="130"/>
        <v>3710.4700000000157</v>
      </c>
      <c r="DS101" s="69">
        <f t="shared" si="131"/>
        <v>0.91925502062435571</v>
      </c>
      <c r="DT101" s="80">
        <v>4618.5300000000061</v>
      </c>
      <c r="DU101" s="55">
        <v>0</v>
      </c>
      <c r="DV101" s="55">
        <v>0</v>
      </c>
      <c r="DW101" s="61">
        <f t="shared" si="132"/>
        <v>0</v>
      </c>
      <c r="DX101" s="72"/>
      <c r="DY101" s="56" t="e">
        <v>#REF!</v>
      </c>
      <c r="DZ101" s="363">
        <v>7403.18</v>
      </c>
      <c r="EA101" s="363">
        <v>5140.29</v>
      </c>
      <c r="EB101" s="362">
        <f t="shared" si="139"/>
        <v>2262.8900000000003</v>
      </c>
      <c r="EC101" s="365">
        <f t="shared" si="140"/>
        <v>0.69433540721689868</v>
      </c>
      <c r="ED101" s="54">
        <v>14239.79</v>
      </c>
      <c r="EE101" s="294">
        <v>9843.6600000000017</v>
      </c>
      <c r="EF101" s="291">
        <f t="shared" si="141"/>
        <v>427097.56999999995</v>
      </c>
      <c r="EG101" s="291">
        <f t="shared" si="142"/>
        <v>303760.87</v>
      </c>
      <c r="EH101" s="61">
        <f t="shared" si="143"/>
        <v>123336.69999999995</v>
      </c>
      <c r="EI101" s="70">
        <f t="shared" si="134"/>
        <v>0.71122125560208649</v>
      </c>
      <c r="EJ101" s="80"/>
      <c r="EK101" s="298">
        <v>2098.09</v>
      </c>
      <c r="EL101" s="300">
        <f t="shared" si="149"/>
        <v>173679.84999999995</v>
      </c>
      <c r="EM101" s="65">
        <f t="shared" si="150"/>
        <v>144100.14199999996</v>
      </c>
      <c r="EN101" s="374" t="s">
        <v>666</v>
      </c>
      <c r="EO101" s="373">
        <v>25931.91</v>
      </c>
      <c r="EP101" s="74">
        <v>72696.429999999993</v>
      </c>
      <c r="EQ101" s="75">
        <f t="shared" si="135"/>
        <v>46764.51999999999</v>
      </c>
      <c r="ER101" s="76">
        <f t="shared" si="136"/>
        <v>1.8033581020449319</v>
      </c>
      <c r="ET101" s="74">
        <v>42175.27</v>
      </c>
      <c r="EU101" s="74">
        <v>97629.63</v>
      </c>
      <c r="EV101" s="75">
        <f t="shared" si="144"/>
        <v>55454.360000000008</v>
      </c>
      <c r="EW101" s="377">
        <f t="shared" si="145"/>
        <v>1.3148548900813204</v>
      </c>
      <c r="EX101" s="379">
        <f t="shared" si="146"/>
        <v>412857.77999999997</v>
      </c>
      <c r="EY101" s="379">
        <f t="shared" si="147"/>
        <v>293917.21000000002</v>
      </c>
      <c r="FB101" s="381"/>
      <c r="FC101" s="381"/>
    </row>
    <row r="102" spans="1:159" s="2" customFormat="1" ht="15.75" customHeight="1" x14ac:dyDescent="0.25">
      <c r="A102" s="1" t="s">
        <v>677</v>
      </c>
      <c r="B102" s="77">
        <v>5</v>
      </c>
      <c r="C102" s="78">
        <v>4</v>
      </c>
      <c r="D102" s="52" t="s">
        <v>297</v>
      </c>
      <c r="E102" s="219">
        <v>6980.4483333333328</v>
      </c>
      <c r="F102" s="53">
        <v>54423.26</v>
      </c>
      <c r="G102" s="343">
        <v>75161.909999999989</v>
      </c>
      <c r="H102" s="54">
        <v>7060.6100000000015</v>
      </c>
      <c r="I102" s="55">
        <v>2216.8100000000004</v>
      </c>
      <c r="J102" s="56">
        <f t="shared" si="81"/>
        <v>4843.8000000000011</v>
      </c>
      <c r="K102" s="57">
        <f t="shared" si="82"/>
        <v>0.31396862310763518</v>
      </c>
      <c r="L102" s="58">
        <v>4581.2299999999996</v>
      </c>
      <c r="M102" s="58">
        <v>903.95</v>
      </c>
      <c r="N102" s="56">
        <f t="shared" si="83"/>
        <v>3677.2799999999997</v>
      </c>
      <c r="O102" s="59">
        <f t="shared" si="84"/>
        <v>0.19731600465377205</v>
      </c>
      <c r="P102" s="54">
        <v>7465.85</v>
      </c>
      <c r="Q102" s="54">
        <v>6491.74</v>
      </c>
      <c r="R102" s="56">
        <f t="shared" si="85"/>
        <v>974.11000000000058</v>
      </c>
      <c r="S102" s="57">
        <f t="shared" si="86"/>
        <v>0.86952456853539772</v>
      </c>
      <c r="T102" s="54">
        <v>1709.81</v>
      </c>
      <c r="U102" s="54">
        <v>1515.99</v>
      </c>
      <c r="V102" s="56">
        <f t="shared" si="87"/>
        <v>193.81999999999994</v>
      </c>
      <c r="W102" s="57">
        <f t="shared" si="88"/>
        <v>0.88664237546861935</v>
      </c>
      <c r="X102" s="58">
        <v>419.31000000000006</v>
      </c>
      <c r="Y102" s="58">
        <v>779.11</v>
      </c>
      <c r="Z102" s="56">
        <f t="shared" si="89"/>
        <v>-359.79999999999995</v>
      </c>
      <c r="AA102" s="59">
        <f t="shared" si="90"/>
        <v>1.8580763635496409</v>
      </c>
      <c r="AB102" s="54">
        <v>8195.01</v>
      </c>
      <c r="AC102" s="54">
        <v>6474.6</v>
      </c>
      <c r="AD102" s="56">
        <f t="shared" si="91"/>
        <v>1720.4099999999999</v>
      </c>
      <c r="AE102" s="57">
        <f t="shared" si="92"/>
        <v>0.79006615001079927</v>
      </c>
      <c r="AF102" s="58">
        <v>1122.82</v>
      </c>
      <c r="AG102" s="58">
        <v>0</v>
      </c>
      <c r="AH102" s="56">
        <f t="shared" si="93"/>
        <v>1122.82</v>
      </c>
      <c r="AI102" s="60">
        <f t="shared" si="94"/>
        <v>0</v>
      </c>
      <c r="AJ102" s="54">
        <v>12871.74</v>
      </c>
      <c r="AK102" s="54">
        <v>10428.530000000001</v>
      </c>
      <c r="AL102" s="56">
        <f t="shared" si="95"/>
        <v>2443.2099999999991</v>
      </c>
      <c r="AM102" s="57">
        <f t="shared" si="96"/>
        <v>0.81018805538334371</v>
      </c>
      <c r="AN102" s="58">
        <v>0</v>
      </c>
      <c r="AO102" s="58">
        <v>0</v>
      </c>
      <c r="AP102" s="61">
        <f t="shared" si="97"/>
        <v>0</v>
      </c>
      <c r="AQ102" s="59"/>
      <c r="AR102" s="54">
        <v>0</v>
      </c>
      <c r="AS102" s="54">
        <v>0</v>
      </c>
      <c r="AT102" s="61">
        <f t="shared" si="99"/>
        <v>0</v>
      </c>
      <c r="AU102" s="62"/>
      <c r="AV102" s="58">
        <v>3818.9599999999996</v>
      </c>
      <c r="AW102" s="58">
        <v>5097.67</v>
      </c>
      <c r="AX102" s="61">
        <f t="shared" si="101"/>
        <v>-1278.7100000000005</v>
      </c>
      <c r="AY102" s="59">
        <f t="shared" si="102"/>
        <v>1.3348319961455477</v>
      </c>
      <c r="AZ102" s="63">
        <v>0</v>
      </c>
      <c r="BA102" s="56">
        <v>0</v>
      </c>
      <c r="BB102" s="56">
        <f t="shared" si="103"/>
        <v>0</v>
      </c>
      <c r="BC102" s="64"/>
      <c r="BD102" s="54">
        <v>42092.56</v>
      </c>
      <c r="BE102" s="58">
        <v>80999.649999999994</v>
      </c>
      <c r="BF102" s="61">
        <f t="shared" si="104"/>
        <v>-38907.089999999997</v>
      </c>
      <c r="BG102" s="57">
        <f t="shared" si="105"/>
        <v>1.9243222555244917</v>
      </c>
      <c r="BH102" s="54">
        <v>4422.9699999999993</v>
      </c>
      <c r="BI102" s="54">
        <v>8588</v>
      </c>
      <c r="BJ102" s="56">
        <f t="shared" si="106"/>
        <v>-4165.0300000000007</v>
      </c>
      <c r="BK102" s="57">
        <f t="shared" si="107"/>
        <v>1.9416817206537691</v>
      </c>
      <c r="BL102" s="58">
        <v>7103.9600000000009</v>
      </c>
      <c r="BM102" s="58">
        <v>18838.760000000002</v>
      </c>
      <c r="BN102" s="56">
        <f t="shared" si="108"/>
        <v>-11734.800000000001</v>
      </c>
      <c r="BO102" s="59">
        <f t="shared" si="109"/>
        <v>2.6518674091633399</v>
      </c>
      <c r="BP102" s="54">
        <v>1109.3899999999999</v>
      </c>
      <c r="BQ102" s="54">
        <v>777.14</v>
      </c>
      <c r="BR102" s="56">
        <f t="shared" si="110"/>
        <v>332.24999999999989</v>
      </c>
      <c r="BS102" s="57">
        <f t="shared" si="111"/>
        <v>0.700511091681014</v>
      </c>
      <c r="BT102" s="58">
        <v>2057.56</v>
      </c>
      <c r="BU102" s="58">
        <v>19463.099999999999</v>
      </c>
      <c r="BV102" s="56">
        <f t="shared" si="112"/>
        <v>-17405.539999999997</v>
      </c>
      <c r="BW102" s="59">
        <f t="shared" si="113"/>
        <v>9.4593110285969786</v>
      </c>
      <c r="BX102" s="54">
        <v>1003.34</v>
      </c>
      <c r="BY102" s="54">
        <v>0</v>
      </c>
      <c r="BZ102" s="56">
        <f t="shared" si="114"/>
        <v>1003.34</v>
      </c>
      <c r="CA102" s="57">
        <f t="shared" si="115"/>
        <v>0</v>
      </c>
      <c r="CB102" s="58">
        <v>2586.9699999999998</v>
      </c>
      <c r="CC102" s="58">
        <v>1167.52</v>
      </c>
      <c r="CD102" s="56">
        <f t="shared" si="116"/>
        <v>1419.4499999999998</v>
      </c>
      <c r="CE102" s="59">
        <f t="shared" si="117"/>
        <v>0.45130790074875243</v>
      </c>
      <c r="CF102" s="54">
        <v>339.24</v>
      </c>
      <c r="CG102" s="54">
        <v>5540.38</v>
      </c>
      <c r="CH102" s="56">
        <f t="shared" si="118"/>
        <v>-5201.1400000000003</v>
      </c>
      <c r="CI102" s="57">
        <f t="shared" si="119"/>
        <v>16.331741539912745</v>
      </c>
      <c r="CJ102" s="58">
        <v>0</v>
      </c>
      <c r="CK102" s="55">
        <v>0</v>
      </c>
      <c r="CL102" s="55">
        <v>0</v>
      </c>
      <c r="CM102" s="65"/>
      <c r="CN102" s="66">
        <v>50806.999999999993</v>
      </c>
      <c r="CO102" s="67">
        <v>59298.130000000005</v>
      </c>
      <c r="CP102" s="61">
        <f t="shared" si="120"/>
        <v>-8491.1300000000119</v>
      </c>
      <c r="CQ102" s="68">
        <f t="shared" si="121"/>
        <v>1.1671251992835636</v>
      </c>
      <c r="CR102" s="58">
        <v>17493.969999999998</v>
      </c>
      <c r="CS102" s="58">
        <v>16197.830000000002</v>
      </c>
      <c r="CT102" s="61">
        <f t="shared" si="122"/>
        <v>1296.1399999999958</v>
      </c>
      <c r="CU102" s="353">
        <f t="shared" si="123"/>
        <v>0.92590932761402955</v>
      </c>
      <c r="CV102" s="359">
        <v>8973.119999999999</v>
      </c>
      <c r="CW102" s="61">
        <v>8837.27</v>
      </c>
      <c r="CX102" s="61">
        <f t="shared" si="148"/>
        <v>135.84999999999854</v>
      </c>
      <c r="CY102" s="68">
        <f t="shared" si="80"/>
        <v>0.98486033843300902</v>
      </c>
      <c r="CZ102" s="291">
        <v>876.56000000000006</v>
      </c>
      <c r="DA102" s="61">
        <v>400.03</v>
      </c>
      <c r="DB102" s="61">
        <f t="shared" si="137"/>
        <v>476.53000000000009</v>
      </c>
      <c r="DC102" s="69">
        <f t="shared" si="138"/>
        <v>0.45636351191019431</v>
      </c>
      <c r="DD102" s="55">
        <v>11167.839999999998</v>
      </c>
      <c r="DE102" s="55">
        <v>16652.2</v>
      </c>
      <c r="DF102" s="61">
        <f t="shared" si="124"/>
        <v>-5484.3600000000024</v>
      </c>
      <c r="DG102" s="70">
        <f t="shared" si="125"/>
        <v>1.4910851158326053</v>
      </c>
      <c r="DH102" s="55">
        <v>1471.1599999999999</v>
      </c>
      <c r="DI102" s="55">
        <v>1307.4499999999998</v>
      </c>
      <c r="DJ102" s="61">
        <f t="shared" si="126"/>
        <v>163.71000000000004</v>
      </c>
      <c r="DK102" s="70">
        <f t="shared" si="127"/>
        <v>0.88872046548302019</v>
      </c>
      <c r="DL102" s="55">
        <v>220.92999999999995</v>
      </c>
      <c r="DM102" s="55">
        <v>2773.52</v>
      </c>
      <c r="DN102" s="61">
        <f t="shared" si="128"/>
        <v>-2552.59</v>
      </c>
      <c r="DO102" s="70">
        <f t="shared" si="129"/>
        <v>12.553840582990091</v>
      </c>
      <c r="DP102" s="71">
        <v>7131.14</v>
      </c>
      <c r="DQ102" s="71">
        <v>5163.7199999999993</v>
      </c>
      <c r="DR102" s="61">
        <f t="shared" si="130"/>
        <v>1967.420000000001</v>
      </c>
      <c r="DS102" s="69">
        <f t="shared" si="131"/>
        <v>0.72410862779303153</v>
      </c>
      <c r="DT102" s="80">
        <v>768</v>
      </c>
      <c r="DU102" s="55">
        <v>0</v>
      </c>
      <c r="DV102" s="55">
        <v>0</v>
      </c>
      <c r="DW102" s="61">
        <f t="shared" si="132"/>
        <v>0</v>
      </c>
      <c r="DX102" s="72"/>
      <c r="DY102" s="56" t="e">
        <v>#REF!</v>
      </c>
      <c r="DZ102" s="363">
        <v>3426.63</v>
      </c>
      <c r="EA102" s="363">
        <v>2428.4899999999998</v>
      </c>
      <c r="EB102" s="362">
        <f t="shared" si="139"/>
        <v>998.14000000000033</v>
      </c>
      <c r="EC102" s="365">
        <f t="shared" si="140"/>
        <v>0.70871089087529138</v>
      </c>
      <c r="ED102" s="54">
        <v>7338.7800000000016</v>
      </c>
      <c r="EE102" s="294">
        <v>8675.130000000001</v>
      </c>
      <c r="EF102" s="291">
        <f t="shared" si="141"/>
        <v>216868.46</v>
      </c>
      <c r="EG102" s="291">
        <f t="shared" si="142"/>
        <v>291016.72000000003</v>
      </c>
      <c r="EH102" s="61">
        <f t="shared" si="143"/>
        <v>-74148.260000000038</v>
      </c>
      <c r="EI102" s="70">
        <f t="shared" si="134"/>
        <v>1.3419043045724586</v>
      </c>
      <c r="EJ102" s="80"/>
      <c r="EK102" s="298">
        <v>2158</v>
      </c>
      <c r="EL102" s="300">
        <f t="shared" si="149"/>
        <v>-17567.000000000058</v>
      </c>
      <c r="EM102" s="65">
        <f t="shared" si="150"/>
        <v>503.34999999999218</v>
      </c>
      <c r="EN102" s="374" t="s">
        <v>666</v>
      </c>
      <c r="EO102" s="373">
        <v>12707.09</v>
      </c>
      <c r="EP102" s="74">
        <v>17300.89</v>
      </c>
      <c r="EQ102" s="75">
        <f t="shared" si="135"/>
        <v>4593.7999999999993</v>
      </c>
      <c r="ER102" s="76">
        <f t="shared" si="136"/>
        <v>0.36151471343950498</v>
      </c>
      <c r="ET102" s="74">
        <v>22662.15</v>
      </c>
      <c r="EU102" s="74">
        <v>32300.19</v>
      </c>
      <c r="EV102" s="75">
        <f t="shared" si="144"/>
        <v>9638.0399999999972</v>
      </c>
      <c r="EW102" s="377">
        <f t="shared" si="145"/>
        <v>0.42529239282239312</v>
      </c>
      <c r="EX102" s="379">
        <f t="shared" si="146"/>
        <v>209529.68</v>
      </c>
      <c r="EY102" s="379">
        <f t="shared" si="147"/>
        <v>282341.59000000003</v>
      </c>
      <c r="FB102" s="381"/>
      <c r="FC102" s="381"/>
    </row>
    <row r="103" spans="1:159" s="2" customFormat="1" ht="15.75" customHeight="1" x14ac:dyDescent="0.25">
      <c r="A103" s="1" t="s">
        <v>678</v>
      </c>
      <c r="B103" s="77">
        <v>5</v>
      </c>
      <c r="C103" s="78">
        <v>6</v>
      </c>
      <c r="D103" s="52" t="s">
        <v>298</v>
      </c>
      <c r="E103" s="219">
        <v>4913.5058333333318</v>
      </c>
      <c r="F103" s="53">
        <v>79952.569999999992</v>
      </c>
      <c r="G103" s="343">
        <v>-25411.169999999911</v>
      </c>
      <c r="H103" s="54">
        <v>10446.879999999999</v>
      </c>
      <c r="I103" s="55">
        <v>3031.3300000000004</v>
      </c>
      <c r="J103" s="56">
        <f t="shared" si="81"/>
        <v>7415.5499999999993</v>
      </c>
      <c r="K103" s="57">
        <f t="shared" si="82"/>
        <v>0.29016605914876026</v>
      </c>
      <c r="L103" s="58">
        <v>6812.54</v>
      </c>
      <c r="M103" s="58">
        <v>1375.8400000000001</v>
      </c>
      <c r="N103" s="56">
        <f t="shared" si="83"/>
        <v>5436.7</v>
      </c>
      <c r="O103" s="59">
        <f t="shared" si="84"/>
        <v>0.20195697933516724</v>
      </c>
      <c r="P103" s="54">
        <v>11732.399999999998</v>
      </c>
      <c r="Q103" s="54">
        <v>10196.549999999999</v>
      </c>
      <c r="R103" s="56">
        <f t="shared" si="85"/>
        <v>1535.8499999999985</v>
      </c>
      <c r="S103" s="57">
        <f t="shared" si="86"/>
        <v>0.8690932801472846</v>
      </c>
      <c r="T103" s="54">
        <v>0</v>
      </c>
      <c r="U103" s="54">
        <v>0</v>
      </c>
      <c r="V103" s="56">
        <f t="shared" si="87"/>
        <v>0</v>
      </c>
      <c r="W103" s="57"/>
      <c r="X103" s="58">
        <v>733.88</v>
      </c>
      <c r="Y103" s="58">
        <v>1136.6999999999998</v>
      </c>
      <c r="Z103" s="56">
        <f t="shared" si="89"/>
        <v>-402.81999999999982</v>
      </c>
      <c r="AA103" s="59">
        <f t="shared" si="90"/>
        <v>1.5488908268381749</v>
      </c>
      <c r="AB103" s="54">
        <v>15509.839999999998</v>
      </c>
      <c r="AC103" s="54">
        <v>12973.960000000001</v>
      </c>
      <c r="AD103" s="56">
        <f t="shared" si="91"/>
        <v>2535.8799999999974</v>
      </c>
      <c r="AE103" s="57">
        <f t="shared" si="92"/>
        <v>0.83649863570481719</v>
      </c>
      <c r="AF103" s="58">
        <v>1745.6299999999999</v>
      </c>
      <c r="AG103" s="58">
        <v>0</v>
      </c>
      <c r="AH103" s="56">
        <f t="shared" si="93"/>
        <v>1745.6299999999999</v>
      </c>
      <c r="AI103" s="60">
        <f t="shared" si="94"/>
        <v>0</v>
      </c>
      <c r="AJ103" s="54">
        <v>19642.970000000005</v>
      </c>
      <c r="AK103" s="54">
        <v>23932.649999999998</v>
      </c>
      <c r="AL103" s="56">
        <f t="shared" si="95"/>
        <v>-4289.679999999993</v>
      </c>
      <c r="AM103" s="57">
        <f t="shared" si="96"/>
        <v>1.2183824543844435</v>
      </c>
      <c r="AN103" s="58">
        <v>0</v>
      </c>
      <c r="AO103" s="58">
        <v>0</v>
      </c>
      <c r="AP103" s="61">
        <f t="shared" si="97"/>
        <v>0</v>
      </c>
      <c r="AQ103" s="59"/>
      <c r="AR103" s="54">
        <v>0</v>
      </c>
      <c r="AS103" s="54">
        <v>0</v>
      </c>
      <c r="AT103" s="61">
        <f t="shared" si="99"/>
        <v>0</v>
      </c>
      <c r="AU103" s="62"/>
      <c r="AV103" s="58">
        <v>9616.010000000002</v>
      </c>
      <c r="AW103" s="58">
        <v>10089.15</v>
      </c>
      <c r="AX103" s="61">
        <f t="shared" si="101"/>
        <v>-473.1399999999976</v>
      </c>
      <c r="AY103" s="59">
        <f t="shared" si="102"/>
        <v>1.0492033598134776</v>
      </c>
      <c r="AZ103" s="63">
        <v>0</v>
      </c>
      <c r="BA103" s="56">
        <v>0</v>
      </c>
      <c r="BB103" s="56">
        <f t="shared" si="103"/>
        <v>0</v>
      </c>
      <c r="BC103" s="64"/>
      <c r="BD103" s="54">
        <v>87941.439999999988</v>
      </c>
      <c r="BE103" s="58">
        <v>76983.520000000004</v>
      </c>
      <c r="BF103" s="61">
        <f t="shared" si="104"/>
        <v>10957.919999999984</v>
      </c>
      <c r="BG103" s="57">
        <f t="shared" si="105"/>
        <v>0.87539526302957982</v>
      </c>
      <c r="BH103" s="54">
        <v>6584.5999999999985</v>
      </c>
      <c r="BI103" s="54">
        <v>0</v>
      </c>
      <c r="BJ103" s="56">
        <f t="shared" si="106"/>
        <v>6584.5999999999985</v>
      </c>
      <c r="BK103" s="57">
        <f t="shared" si="107"/>
        <v>0</v>
      </c>
      <c r="BL103" s="58">
        <v>10564.71</v>
      </c>
      <c r="BM103" s="58">
        <v>5628.59</v>
      </c>
      <c r="BN103" s="56">
        <f t="shared" si="108"/>
        <v>4936.119999999999</v>
      </c>
      <c r="BO103" s="59">
        <f t="shared" si="109"/>
        <v>0.53277278789479321</v>
      </c>
      <c r="BP103" s="54">
        <v>1777.6699999999998</v>
      </c>
      <c r="BQ103" s="54">
        <v>0</v>
      </c>
      <c r="BR103" s="56">
        <f t="shared" si="110"/>
        <v>1777.6699999999998</v>
      </c>
      <c r="BS103" s="57">
        <f t="shared" si="111"/>
        <v>0</v>
      </c>
      <c r="BT103" s="58">
        <v>0</v>
      </c>
      <c r="BU103" s="58">
        <v>0</v>
      </c>
      <c r="BV103" s="56">
        <f t="shared" si="112"/>
        <v>0</v>
      </c>
      <c r="BW103" s="59"/>
      <c r="BX103" s="54">
        <v>1759.07</v>
      </c>
      <c r="BY103" s="54">
        <v>0</v>
      </c>
      <c r="BZ103" s="56">
        <f t="shared" si="114"/>
        <v>1759.07</v>
      </c>
      <c r="CA103" s="57">
        <f t="shared" si="115"/>
        <v>0</v>
      </c>
      <c r="CB103" s="58">
        <v>5193.79</v>
      </c>
      <c r="CC103" s="58">
        <v>9349.42</v>
      </c>
      <c r="CD103" s="56">
        <f t="shared" si="116"/>
        <v>-4155.63</v>
      </c>
      <c r="CE103" s="59">
        <f t="shared" si="117"/>
        <v>1.800115137500746</v>
      </c>
      <c r="CF103" s="54">
        <v>511.13</v>
      </c>
      <c r="CG103" s="54">
        <v>0</v>
      </c>
      <c r="CH103" s="56">
        <f t="shared" si="118"/>
        <v>511.13</v>
      </c>
      <c r="CI103" s="57">
        <f t="shared" si="119"/>
        <v>0</v>
      </c>
      <c r="CJ103" s="58">
        <v>0</v>
      </c>
      <c r="CK103" s="55">
        <v>0</v>
      </c>
      <c r="CL103" s="55">
        <v>0</v>
      </c>
      <c r="CM103" s="65"/>
      <c r="CN103" s="66">
        <v>83912.4</v>
      </c>
      <c r="CO103" s="67">
        <v>89396.94</v>
      </c>
      <c r="CP103" s="61">
        <f t="shared" si="120"/>
        <v>-5484.5400000000081</v>
      </c>
      <c r="CQ103" s="68">
        <f t="shared" si="121"/>
        <v>1.0653603043173596</v>
      </c>
      <c r="CR103" s="58">
        <v>22656.959999999995</v>
      </c>
      <c r="CS103" s="58">
        <v>19337.05</v>
      </c>
      <c r="CT103" s="61">
        <f t="shared" si="122"/>
        <v>3319.9099999999962</v>
      </c>
      <c r="CU103" s="353">
        <f t="shared" si="123"/>
        <v>0.85347063330649842</v>
      </c>
      <c r="CV103" s="359">
        <v>11513.54</v>
      </c>
      <c r="CW103" s="61">
        <v>11333.349999999999</v>
      </c>
      <c r="CX103" s="61">
        <f t="shared" si="148"/>
        <v>180.19000000000233</v>
      </c>
      <c r="CY103" s="68">
        <f t="shared" si="80"/>
        <v>0.98434973083864719</v>
      </c>
      <c r="CZ103" s="291">
        <v>1242.52</v>
      </c>
      <c r="DA103" s="61">
        <v>18</v>
      </c>
      <c r="DB103" s="61">
        <f t="shared" si="137"/>
        <v>1224.52</v>
      </c>
      <c r="DC103" s="69">
        <f t="shared" si="138"/>
        <v>1.4486688343044779E-2</v>
      </c>
      <c r="DD103" s="55">
        <v>19715.280000000002</v>
      </c>
      <c r="DE103" s="55">
        <v>27426.950000000004</v>
      </c>
      <c r="DF103" s="61">
        <f t="shared" si="124"/>
        <v>-7711.6700000000019</v>
      </c>
      <c r="DG103" s="70">
        <f t="shared" si="125"/>
        <v>1.3911519390036562</v>
      </c>
      <c r="DH103" s="55">
        <v>2044.8700000000001</v>
      </c>
      <c r="DI103" s="55">
        <v>1814.99</v>
      </c>
      <c r="DJ103" s="61">
        <f t="shared" si="126"/>
        <v>229.88000000000011</v>
      </c>
      <c r="DK103" s="70">
        <f t="shared" si="127"/>
        <v>0.88758209568334412</v>
      </c>
      <c r="DL103" s="55">
        <v>307.7</v>
      </c>
      <c r="DM103" s="55">
        <v>343.7</v>
      </c>
      <c r="DN103" s="61">
        <f t="shared" si="128"/>
        <v>-36</v>
      </c>
      <c r="DO103" s="70">
        <f t="shared" si="129"/>
        <v>1.1169970750731231</v>
      </c>
      <c r="DP103" s="71">
        <v>12245.259999999998</v>
      </c>
      <c r="DQ103" s="71">
        <v>327.82000000000005</v>
      </c>
      <c r="DR103" s="61">
        <f t="shared" si="130"/>
        <v>11917.439999999999</v>
      </c>
      <c r="DS103" s="69">
        <f t="shared" si="131"/>
        <v>2.6771175132255264E-2</v>
      </c>
      <c r="DT103" s="80">
        <v>4494.9399999999987</v>
      </c>
      <c r="DU103" s="55">
        <v>0</v>
      </c>
      <c r="DV103" s="55">
        <v>0</v>
      </c>
      <c r="DW103" s="61">
        <f t="shared" si="132"/>
        <v>0</v>
      </c>
      <c r="DX103" s="72"/>
      <c r="DY103" s="56" t="e">
        <v>#REF!</v>
      </c>
      <c r="DZ103" s="363">
        <v>5215.9400000000005</v>
      </c>
      <c r="EA103" s="363">
        <v>3701.48</v>
      </c>
      <c r="EB103" s="362">
        <f t="shared" si="139"/>
        <v>1514.4600000000005</v>
      </c>
      <c r="EC103" s="365">
        <f t="shared" si="140"/>
        <v>0.709647733677918</v>
      </c>
      <c r="ED103" s="54">
        <v>12154.329999999998</v>
      </c>
      <c r="EE103" s="294">
        <v>9855.7499999999982</v>
      </c>
      <c r="EF103" s="291">
        <f t="shared" si="141"/>
        <v>361581.36000000004</v>
      </c>
      <c r="EG103" s="291">
        <f t="shared" si="142"/>
        <v>318253.74</v>
      </c>
      <c r="EH103" s="61">
        <f t="shared" si="143"/>
        <v>43327.620000000054</v>
      </c>
      <c r="EI103" s="70">
        <f t="shared" si="134"/>
        <v>0.8801718650541055</v>
      </c>
      <c r="EJ103" s="80"/>
      <c r="EK103" s="298">
        <v>2336.08</v>
      </c>
      <c r="EL103" s="300">
        <f t="shared" si="149"/>
        <v>125616.27000000006</v>
      </c>
      <c r="EM103" s="65">
        <f t="shared" si="150"/>
        <v>-3040.2899999999299</v>
      </c>
      <c r="EN103" s="374" t="s">
        <v>666</v>
      </c>
      <c r="EO103" s="373">
        <v>21507.81</v>
      </c>
      <c r="EP103" s="74">
        <v>34724.129999999997</v>
      </c>
      <c r="EQ103" s="75">
        <f t="shared" si="135"/>
        <v>13216.319999999996</v>
      </c>
      <c r="ER103" s="76">
        <f t="shared" si="136"/>
        <v>0.61448934131369004</v>
      </c>
      <c r="ET103" s="74">
        <v>36817.9</v>
      </c>
      <c r="EU103" s="74">
        <v>88945.35</v>
      </c>
      <c r="EV103" s="75">
        <f t="shared" si="144"/>
        <v>52127.450000000004</v>
      </c>
      <c r="EW103" s="377">
        <f t="shared" si="145"/>
        <v>1.4158181210769762</v>
      </c>
      <c r="EX103" s="379">
        <f t="shared" si="146"/>
        <v>349427.03</v>
      </c>
      <c r="EY103" s="379">
        <f t="shared" si="147"/>
        <v>308397.99</v>
      </c>
      <c r="FB103" s="381"/>
      <c r="FC103" s="381"/>
    </row>
    <row r="104" spans="1:159" s="2" customFormat="1" ht="15.75" customHeight="1" x14ac:dyDescent="0.25">
      <c r="A104" s="1" t="s">
        <v>679</v>
      </c>
      <c r="B104" s="77">
        <v>5</v>
      </c>
      <c r="C104" s="78">
        <v>4</v>
      </c>
      <c r="D104" s="52" t="s">
        <v>299</v>
      </c>
      <c r="E104" s="219">
        <v>3037.8541666666661</v>
      </c>
      <c r="F104" s="53">
        <v>85043.7</v>
      </c>
      <c r="G104" s="343">
        <v>43252.639999999985</v>
      </c>
      <c r="H104" s="54">
        <v>7002.1600000000017</v>
      </c>
      <c r="I104" s="55">
        <v>2215.58</v>
      </c>
      <c r="J104" s="56">
        <f t="shared" si="81"/>
        <v>4786.5800000000017</v>
      </c>
      <c r="K104" s="57">
        <f t="shared" si="82"/>
        <v>0.31641379231551398</v>
      </c>
      <c r="L104" s="58">
        <v>4998.880000000001</v>
      </c>
      <c r="M104" s="58">
        <v>1209.8799999999999</v>
      </c>
      <c r="N104" s="56">
        <f t="shared" si="83"/>
        <v>3789.0000000000009</v>
      </c>
      <c r="O104" s="59">
        <f t="shared" si="84"/>
        <v>0.24203021476810799</v>
      </c>
      <c r="P104" s="54">
        <v>7040.4100000000017</v>
      </c>
      <c r="Q104" s="54">
        <v>6119.22</v>
      </c>
      <c r="R104" s="56">
        <f t="shared" si="85"/>
        <v>921.19000000000142</v>
      </c>
      <c r="S104" s="57">
        <f t="shared" si="86"/>
        <v>0.86915676785868989</v>
      </c>
      <c r="T104" s="54">
        <v>1603.9400000000005</v>
      </c>
      <c r="U104" s="54">
        <v>1421.12</v>
      </c>
      <c r="V104" s="56">
        <f t="shared" si="87"/>
        <v>182.82000000000062</v>
      </c>
      <c r="W104" s="57">
        <f t="shared" si="88"/>
        <v>0.8860181802311804</v>
      </c>
      <c r="X104" s="58">
        <v>440.73999999999995</v>
      </c>
      <c r="Y104" s="58">
        <v>779.16</v>
      </c>
      <c r="Z104" s="56">
        <f t="shared" si="89"/>
        <v>-338.42</v>
      </c>
      <c r="AA104" s="59">
        <f t="shared" si="90"/>
        <v>1.7678449879747697</v>
      </c>
      <c r="AB104" s="54">
        <v>7926.8399999999992</v>
      </c>
      <c r="AC104" s="54">
        <v>7079.869999999999</v>
      </c>
      <c r="AD104" s="56">
        <f t="shared" si="91"/>
        <v>846.97000000000025</v>
      </c>
      <c r="AE104" s="57">
        <f t="shared" si="92"/>
        <v>0.89315162157934302</v>
      </c>
      <c r="AF104" s="58">
        <v>1066.3900000000001</v>
      </c>
      <c r="AG104" s="58">
        <v>0</v>
      </c>
      <c r="AH104" s="56">
        <f t="shared" si="93"/>
        <v>1066.3900000000001</v>
      </c>
      <c r="AI104" s="60">
        <f t="shared" si="94"/>
        <v>0</v>
      </c>
      <c r="AJ104" s="54">
        <v>12222.65</v>
      </c>
      <c r="AK104" s="54">
        <v>18407.97</v>
      </c>
      <c r="AL104" s="56">
        <f t="shared" si="95"/>
        <v>-6185.3200000000015</v>
      </c>
      <c r="AM104" s="57">
        <f t="shared" si="96"/>
        <v>1.5060539244762798</v>
      </c>
      <c r="AN104" s="58">
        <v>0</v>
      </c>
      <c r="AO104" s="58">
        <v>0</v>
      </c>
      <c r="AP104" s="61">
        <f t="shared" si="97"/>
        <v>0</v>
      </c>
      <c r="AQ104" s="59"/>
      <c r="AR104" s="54">
        <v>0</v>
      </c>
      <c r="AS104" s="54">
        <v>0</v>
      </c>
      <c r="AT104" s="61">
        <f t="shared" si="99"/>
        <v>0</v>
      </c>
      <c r="AU104" s="62"/>
      <c r="AV104" s="58">
        <v>3819.7100000000005</v>
      </c>
      <c r="AW104" s="58">
        <v>3465.94</v>
      </c>
      <c r="AX104" s="61">
        <f t="shared" si="101"/>
        <v>353.77000000000044</v>
      </c>
      <c r="AY104" s="59">
        <f t="shared" si="102"/>
        <v>0.90738302122412429</v>
      </c>
      <c r="AZ104" s="63">
        <v>0</v>
      </c>
      <c r="BA104" s="56">
        <v>0</v>
      </c>
      <c r="BB104" s="56">
        <f t="shared" si="103"/>
        <v>0</v>
      </c>
      <c r="BC104" s="64"/>
      <c r="BD104" s="54">
        <v>49711.340000000004</v>
      </c>
      <c r="BE104" s="58">
        <v>75552.349999999991</v>
      </c>
      <c r="BF104" s="61">
        <f t="shared" si="104"/>
        <v>-25841.009999999987</v>
      </c>
      <c r="BG104" s="57">
        <f t="shared" si="105"/>
        <v>1.5198212319362139</v>
      </c>
      <c r="BH104" s="54">
        <v>4466.68</v>
      </c>
      <c r="BI104" s="54">
        <v>3045.86</v>
      </c>
      <c r="BJ104" s="56">
        <f t="shared" si="106"/>
        <v>1420.8200000000002</v>
      </c>
      <c r="BK104" s="57">
        <f t="shared" si="107"/>
        <v>0.68190691968083672</v>
      </c>
      <c r="BL104" s="58">
        <v>7775.3799999999992</v>
      </c>
      <c r="BM104" s="58">
        <v>29465.06</v>
      </c>
      <c r="BN104" s="56">
        <f t="shared" si="108"/>
        <v>-21689.68</v>
      </c>
      <c r="BO104" s="59">
        <f t="shared" si="109"/>
        <v>3.7895331160663535</v>
      </c>
      <c r="BP104" s="54">
        <v>1039.2399999999998</v>
      </c>
      <c r="BQ104" s="54">
        <v>0</v>
      </c>
      <c r="BR104" s="56">
        <f t="shared" si="110"/>
        <v>1039.2399999999998</v>
      </c>
      <c r="BS104" s="57">
        <f t="shared" si="111"/>
        <v>0</v>
      </c>
      <c r="BT104" s="58">
        <v>1840.3000000000002</v>
      </c>
      <c r="BU104" s="58">
        <v>0</v>
      </c>
      <c r="BV104" s="56">
        <f t="shared" si="112"/>
        <v>1840.3000000000002</v>
      </c>
      <c r="BW104" s="59">
        <f t="shared" si="113"/>
        <v>0</v>
      </c>
      <c r="BX104" s="54">
        <v>1056.1799999999998</v>
      </c>
      <c r="BY104" s="54">
        <v>0</v>
      </c>
      <c r="BZ104" s="56">
        <f t="shared" si="114"/>
        <v>1056.1799999999998</v>
      </c>
      <c r="CA104" s="57">
        <f t="shared" si="115"/>
        <v>0</v>
      </c>
      <c r="CB104" s="58">
        <v>2588.0499999999993</v>
      </c>
      <c r="CC104" s="58">
        <v>3521.22</v>
      </c>
      <c r="CD104" s="56">
        <f t="shared" si="116"/>
        <v>-933.17000000000053</v>
      </c>
      <c r="CE104" s="59">
        <f t="shared" si="117"/>
        <v>1.3605687679913452</v>
      </c>
      <c r="CF104" s="54">
        <v>340.73000000000008</v>
      </c>
      <c r="CG104" s="54">
        <v>0</v>
      </c>
      <c r="CH104" s="56">
        <f t="shared" si="118"/>
        <v>340.73000000000008</v>
      </c>
      <c r="CI104" s="57">
        <f t="shared" si="119"/>
        <v>0</v>
      </c>
      <c r="CJ104" s="58">
        <v>0</v>
      </c>
      <c r="CK104" s="55">
        <v>0</v>
      </c>
      <c r="CL104" s="55">
        <v>0</v>
      </c>
      <c r="CM104" s="65"/>
      <c r="CN104" s="66">
        <v>31561.880000000005</v>
      </c>
      <c r="CO104" s="67">
        <v>38390.21</v>
      </c>
      <c r="CP104" s="61">
        <f t="shared" si="120"/>
        <v>-6828.3299999999945</v>
      </c>
      <c r="CQ104" s="68">
        <f t="shared" si="121"/>
        <v>1.2163473785465249</v>
      </c>
      <c r="CR104" s="58">
        <v>14966.36</v>
      </c>
      <c r="CS104" s="58">
        <v>12684.350000000002</v>
      </c>
      <c r="CT104" s="61">
        <f t="shared" si="122"/>
        <v>2282.0099999999984</v>
      </c>
      <c r="CU104" s="353">
        <f t="shared" si="123"/>
        <v>0.84752404726332931</v>
      </c>
      <c r="CV104" s="359">
        <v>7592.47</v>
      </c>
      <c r="CW104" s="61">
        <v>6636.72</v>
      </c>
      <c r="CX104" s="61">
        <f t="shared" si="148"/>
        <v>955.75</v>
      </c>
      <c r="CY104" s="68">
        <f t="shared" si="80"/>
        <v>0.8741186991848503</v>
      </c>
      <c r="CZ104" s="291">
        <v>822.23</v>
      </c>
      <c r="DA104" s="61">
        <v>412.34000000000003</v>
      </c>
      <c r="DB104" s="61">
        <f t="shared" si="137"/>
        <v>409.89</v>
      </c>
      <c r="DC104" s="69">
        <f t="shared" si="138"/>
        <v>0.50148985077168196</v>
      </c>
      <c r="DD104" s="55">
        <v>12235.950000000003</v>
      </c>
      <c r="DE104" s="55">
        <v>11572.69</v>
      </c>
      <c r="DF104" s="61">
        <f t="shared" si="124"/>
        <v>663.26000000000204</v>
      </c>
      <c r="DG104" s="70">
        <f t="shared" si="125"/>
        <v>0.94579415574597792</v>
      </c>
      <c r="DH104" s="55">
        <v>1472.5500000000002</v>
      </c>
      <c r="DI104" s="55">
        <v>1306.7800000000002</v>
      </c>
      <c r="DJ104" s="61">
        <f t="shared" si="126"/>
        <v>165.76999999999998</v>
      </c>
      <c r="DK104" s="70">
        <f t="shared" si="127"/>
        <v>0.88742657295168248</v>
      </c>
      <c r="DL104" s="55">
        <v>220.71999999999997</v>
      </c>
      <c r="DM104" s="55">
        <v>0</v>
      </c>
      <c r="DN104" s="61">
        <f t="shared" si="128"/>
        <v>220.71999999999997</v>
      </c>
      <c r="DO104" s="70">
        <f t="shared" si="129"/>
        <v>0</v>
      </c>
      <c r="DP104" s="71">
        <v>11640.6</v>
      </c>
      <c r="DQ104" s="71">
        <v>8435.42</v>
      </c>
      <c r="DR104" s="61">
        <f t="shared" si="130"/>
        <v>3205.1800000000003</v>
      </c>
      <c r="DS104" s="69">
        <f t="shared" si="131"/>
        <v>0.72465508650756827</v>
      </c>
      <c r="DT104" s="80">
        <v>807.17000000000007</v>
      </c>
      <c r="DU104" s="55">
        <v>0</v>
      </c>
      <c r="DV104" s="55">
        <v>0</v>
      </c>
      <c r="DW104" s="61">
        <f t="shared" si="132"/>
        <v>0</v>
      </c>
      <c r="DX104" s="72"/>
      <c r="DY104" s="56" t="e">
        <v>#REF!</v>
      </c>
      <c r="DZ104" s="363">
        <v>3321.98</v>
      </c>
      <c r="EA104" s="363">
        <v>2373.12</v>
      </c>
      <c r="EB104" s="362">
        <f t="shared" si="139"/>
        <v>948.86000000000013</v>
      </c>
      <c r="EC104" s="365">
        <f t="shared" si="140"/>
        <v>0.71436914129525164</v>
      </c>
      <c r="ED104" s="54">
        <v>6954.55</v>
      </c>
      <c r="EE104" s="294">
        <v>7052.2699999999995</v>
      </c>
      <c r="EF104" s="291">
        <f t="shared" si="141"/>
        <v>205728.91000000003</v>
      </c>
      <c r="EG104" s="291">
        <f t="shared" si="142"/>
        <v>241147.12999999998</v>
      </c>
      <c r="EH104" s="61">
        <f t="shared" si="143"/>
        <v>-35418.219999999943</v>
      </c>
      <c r="EI104" s="70">
        <f t="shared" si="134"/>
        <v>1.1721596638994487</v>
      </c>
      <c r="EJ104" s="80"/>
      <c r="EK104" s="298">
        <v>2158</v>
      </c>
      <c r="EL104" s="300">
        <f t="shared" si="149"/>
        <v>51783.480000000069</v>
      </c>
      <c r="EM104" s="65">
        <f t="shared" si="150"/>
        <v>486.04999999998523</v>
      </c>
      <c r="EN104" s="374" t="s">
        <v>669</v>
      </c>
      <c r="EO104" s="373">
        <v>12097.28</v>
      </c>
      <c r="EP104" s="74">
        <v>22394.94</v>
      </c>
      <c r="EQ104" s="75">
        <f t="shared" si="135"/>
        <v>10297.659999999998</v>
      </c>
      <c r="ER104" s="76">
        <f t="shared" si="136"/>
        <v>0.85123763358374749</v>
      </c>
      <c r="ET104" s="74">
        <v>21381.55</v>
      </c>
      <c r="EU104" s="74">
        <v>57067.39</v>
      </c>
      <c r="EV104" s="75">
        <f t="shared" si="144"/>
        <v>35685.839999999997</v>
      </c>
      <c r="EW104" s="377">
        <f t="shared" si="145"/>
        <v>1.6690015457251695</v>
      </c>
      <c r="EX104" s="379">
        <f t="shared" si="146"/>
        <v>198774.36000000004</v>
      </c>
      <c r="EY104" s="379">
        <f t="shared" si="147"/>
        <v>234094.86</v>
      </c>
      <c r="FB104" s="381"/>
      <c r="FC104" s="381"/>
    </row>
    <row r="105" spans="1:159" s="2" customFormat="1" ht="15.75" customHeight="1" x14ac:dyDescent="0.25">
      <c r="A105" s="1" t="s">
        <v>680</v>
      </c>
      <c r="B105" s="77">
        <v>5</v>
      </c>
      <c r="C105" s="78">
        <v>4</v>
      </c>
      <c r="D105" s="52" t="s">
        <v>300</v>
      </c>
      <c r="E105" s="219">
        <v>4347.2649999999985</v>
      </c>
      <c r="F105" s="53">
        <v>13562.790000000003</v>
      </c>
      <c r="G105" s="343">
        <v>-7443.2499999999745</v>
      </c>
      <c r="H105" s="54">
        <v>7062.9800000000005</v>
      </c>
      <c r="I105" s="55">
        <v>2216.8100000000004</v>
      </c>
      <c r="J105" s="56">
        <f t="shared" si="81"/>
        <v>4846.17</v>
      </c>
      <c r="K105" s="57">
        <f t="shared" si="82"/>
        <v>0.31386327017774368</v>
      </c>
      <c r="L105" s="58">
        <v>4583.2599999999993</v>
      </c>
      <c r="M105" s="58">
        <v>1246.93</v>
      </c>
      <c r="N105" s="56">
        <f t="shared" si="83"/>
        <v>3336.329999999999</v>
      </c>
      <c r="O105" s="59">
        <f t="shared" si="84"/>
        <v>0.27206180753437514</v>
      </c>
      <c r="P105" s="54">
        <v>7152.4999999999991</v>
      </c>
      <c r="Q105" s="54">
        <v>6216.26</v>
      </c>
      <c r="R105" s="56">
        <f t="shared" si="85"/>
        <v>936.23999999999887</v>
      </c>
      <c r="S105" s="57">
        <f t="shared" si="86"/>
        <v>0.86910311080041958</v>
      </c>
      <c r="T105" s="54">
        <v>1633.0799999999997</v>
      </c>
      <c r="U105" s="54">
        <v>1447.7600000000002</v>
      </c>
      <c r="V105" s="56">
        <f t="shared" si="87"/>
        <v>185.31999999999948</v>
      </c>
      <c r="W105" s="57">
        <f t="shared" si="88"/>
        <v>0.88652117471281289</v>
      </c>
      <c r="X105" s="58">
        <v>420.1099999999999</v>
      </c>
      <c r="Y105" s="58">
        <v>779.11</v>
      </c>
      <c r="Z105" s="56">
        <f t="shared" si="89"/>
        <v>-359.00000000000011</v>
      </c>
      <c r="AA105" s="59">
        <f t="shared" si="90"/>
        <v>1.8545380971650287</v>
      </c>
      <c r="AB105" s="54">
        <v>8198.4599999999991</v>
      </c>
      <c r="AC105" s="54">
        <v>6321.4699999999993</v>
      </c>
      <c r="AD105" s="56">
        <f t="shared" si="91"/>
        <v>1876.9899999999998</v>
      </c>
      <c r="AE105" s="57">
        <f t="shared" si="92"/>
        <v>0.77105578364717275</v>
      </c>
      <c r="AF105" s="58">
        <v>1083.6200000000001</v>
      </c>
      <c r="AG105" s="58">
        <v>0</v>
      </c>
      <c r="AH105" s="56">
        <f t="shared" si="93"/>
        <v>1083.6200000000001</v>
      </c>
      <c r="AI105" s="60">
        <f t="shared" si="94"/>
        <v>0</v>
      </c>
      <c r="AJ105" s="54">
        <v>12419.29</v>
      </c>
      <c r="AK105" s="54">
        <v>6246.85</v>
      </c>
      <c r="AL105" s="56">
        <f t="shared" si="95"/>
        <v>6172.4400000000005</v>
      </c>
      <c r="AM105" s="57">
        <f t="shared" si="96"/>
        <v>0.50299574291283966</v>
      </c>
      <c r="AN105" s="58">
        <v>0</v>
      </c>
      <c r="AO105" s="58">
        <v>0</v>
      </c>
      <c r="AP105" s="61">
        <f t="shared" si="97"/>
        <v>0</v>
      </c>
      <c r="AQ105" s="59"/>
      <c r="AR105" s="54">
        <v>0</v>
      </c>
      <c r="AS105" s="54">
        <v>0</v>
      </c>
      <c r="AT105" s="61">
        <f t="shared" si="99"/>
        <v>0</v>
      </c>
      <c r="AU105" s="62"/>
      <c r="AV105" s="58">
        <v>3820.1000000000004</v>
      </c>
      <c r="AW105" s="58">
        <v>3494.64</v>
      </c>
      <c r="AX105" s="61">
        <f t="shared" si="101"/>
        <v>325.46000000000049</v>
      </c>
      <c r="AY105" s="59">
        <f t="shared" si="102"/>
        <v>0.914803277401115</v>
      </c>
      <c r="AZ105" s="63">
        <v>0</v>
      </c>
      <c r="BA105" s="56">
        <v>0</v>
      </c>
      <c r="BB105" s="56">
        <f t="shared" si="103"/>
        <v>0</v>
      </c>
      <c r="BC105" s="64"/>
      <c r="BD105" s="54">
        <v>36314.559999999998</v>
      </c>
      <c r="BE105" s="58">
        <v>6814.6900000000005</v>
      </c>
      <c r="BF105" s="61">
        <f t="shared" si="104"/>
        <v>29499.869999999995</v>
      </c>
      <c r="BG105" s="57">
        <f t="shared" si="105"/>
        <v>0.18765723720733504</v>
      </c>
      <c r="BH105" s="54">
        <v>4425.5600000000004</v>
      </c>
      <c r="BI105" s="54">
        <v>2147.38</v>
      </c>
      <c r="BJ105" s="56">
        <f t="shared" si="106"/>
        <v>2278.1800000000003</v>
      </c>
      <c r="BK105" s="57">
        <f t="shared" si="107"/>
        <v>0.48522220916674952</v>
      </c>
      <c r="BL105" s="58">
        <v>7106.1400000000012</v>
      </c>
      <c r="BM105" s="58">
        <v>0</v>
      </c>
      <c r="BN105" s="56">
        <f t="shared" si="108"/>
        <v>7106.1400000000012</v>
      </c>
      <c r="BO105" s="59">
        <f t="shared" si="109"/>
        <v>0</v>
      </c>
      <c r="BP105" s="54">
        <v>1064.8000000000002</v>
      </c>
      <c r="BQ105" s="54">
        <v>0</v>
      </c>
      <c r="BR105" s="56">
        <f t="shared" si="110"/>
        <v>1064.8000000000002</v>
      </c>
      <c r="BS105" s="57">
        <f t="shared" si="111"/>
        <v>0</v>
      </c>
      <c r="BT105" s="58">
        <v>1874.33</v>
      </c>
      <c r="BU105" s="58">
        <v>0</v>
      </c>
      <c r="BV105" s="56">
        <f t="shared" si="112"/>
        <v>1874.33</v>
      </c>
      <c r="BW105" s="59">
        <f t="shared" si="113"/>
        <v>0</v>
      </c>
      <c r="BX105" s="54">
        <v>1005.67</v>
      </c>
      <c r="BY105" s="54">
        <v>0</v>
      </c>
      <c r="BZ105" s="56">
        <f t="shared" si="114"/>
        <v>1005.67</v>
      </c>
      <c r="CA105" s="57">
        <f t="shared" si="115"/>
        <v>0</v>
      </c>
      <c r="CB105" s="58">
        <v>2587.6099999999997</v>
      </c>
      <c r="CC105" s="58">
        <v>359.13</v>
      </c>
      <c r="CD105" s="56">
        <f t="shared" si="116"/>
        <v>2228.4799999999996</v>
      </c>
      <c r="CE105" s="59">
        <f t="shared" si="117"/>
        <v>0.13878830271949794</v>
      </c>
      <c r="CF105" s="54">
        <v>339.5</v>
      </c>
      <c r="CG105" s="54">
        <v>0</v>
      </c>
      <c r="CH105" s="56">
        <f t="shared" si="118"/>
        <v>339.5</v>
      </c>
      <c r="CI105" s="57">
        <f t="shared" si="119"/>
        <v>0</v>
      </c>
      <c r="CJ105" s="58">
        <v>0</v>
      </c>
      <c r="CK105" s="55">
        <v>0</v>
      </c>
      <c r="CL105" s="55">
        <v>0</v>
      </c>
      <c r="CM105" s="65"/>
      <c r="CN105" s="66">
        <v>48261.16</v>
      </c>
      <c r="CO105" s="67">
        <v>54316.380000000005</v>
      </c>
      <c r="CP105" s="61">
        <f t="shared" si="120"/>
        <v>-6055.2200000000012</v>
      </c>
      <c r="CQ105" s="68">
        <f t="shared" si="121"/>
        <v>1.1254677674552374</v>
      </c>
      <c r="CR105" s="58">
        <v>15178.64</v>
      </c>
      <c r="CS105" s="58">
        <v>12879.99</v>
      </c>
      <c r="CT105" s="61">
        <f t="shared" si="122"/>
        <v>2298.6499999999996</v>
      </c>
      <c r="CU105" s="353">
        <f t="shared" si="123"/>
        <v>0.84856021356327049</v>
      </c>
      <c r="CV105" s="359">
        <v>7762.71</v>
      </c>
      <c r="CW105" s="61">
        <v>6745.01</v>
      </c>
      <c r="CX105" s="61">
        <f t="shared" si="148"/>
        <v>1017.6999999999998</v>
      </c>
      <c r="CY105" s="68">
        <f t="shared" si="80"/>
        <v>0.86889887680977396</v>
      </c>
      <c r="CZ105" s="291">
        <v>827.48</v>
      </c>
      <c r="DA105" s="61">
        <v>424.34999999999997</v>
      </c>
      <c r="DB105" s="61">
        <f t="shared" si="137"/>
        <v>403.13000000000005</v>
      </c>
      <c r="DC105" s="69">
        <f t="shared" si="138"/>
        <v>0.51282206216464443</v>
      </c>
      <c r="DD105" s="55">
        <v>13171.589999999998</v>
      </c>
      <c r="DE105" s="55">
        <v>15792.670000000002</v>
      </c>
      <c r="DF105" s="61">
        <f t="shared" si="124"/>
        <v>-2621.0800000000036</v>
      </c>
      <c r="DG105" s="70">
        <f t="shared" si="125"/>
        <v>1.1989949580878241</v>
      </c>
      <c r="DH105" s="55">
        <v>1476.2300000000005</v>
      </c>
      <c r="DI105" s="55">
        <v>1309.99</v>
      </c>
      <c r="DJ105" s="61">
        <f t="shared" si="126"/>
        <v>166.24000000000046</v>
      </c>
      <c r="DK105" s="70">
        <f t="shared" si="127"/>
        <v>0.88738882152510079</v>
      </c>
      <c r="DL105" s="55">
        <v>220.96999999999997</v>
      </c>
      <c r="DM105" s="55">
        <v>0</v>
      </c>
      <c r="DN105" s="61">
        <f t="shared" si="128"/>
        <v>220.96999999999997</v>
      </c>
      <c r="DO105" s="70">
        <f t="shared" si="129"/>
        <v>0</v>
      </c>
      <c r="DP105" s="71">
        <v>13005.86</v>
      </c>
      <c r="DQ105" s="71">
        <v>3510.69</v>
      </c>
      <c r="DR105" s="61">
        <f t="shared" si="130"/>
        <v>9495.17</v>
      </c>
      <c r="DS105" s="69">
        <f t="shared" si="131"/>
        <v>0.26993140015346928</v>
      </c>
      <c r="DT105" s="80">
        <v>780.08999999999833</v>
      </c>
      <c r="DU105" s="55">
        <v>0</v>
      </c>
      <c r="DV105" s="55">
        <v>0</v>
      </c>
      <c r="DW105" s="61">
        <f t="shared" si="132"/>
        <v>0</v>
      </c>
      <c r="DX105" s="72"/>
      <c r="DY105" s="56" t="e">
        <v>#REF!</v>
      </c>
      <c r="DZ105" s="363">
        <v>3413.33</v>
      </c>
      <c r="EA105" s="363">
        <v>2412.0699999999997</v>
      </c>
      <c r="EB105" s="362">
        <f t="shared" si="139"/>
        <v>1001.2600000000002</v>
      </c>
      <c r="EC105" s="365">
        <f t="shared" si="140"/>
        <v>0.70666182291193635</v>
      </c>
      <c r="ED105" s="54">
        <v>7147.4900000000016</v>
      </c>
      <c r="EE105" s="294">
        <v>4570.8000000000011</v>
      </c>
      <c r="EF105" s="291">
        <f t="shared" si="141"/>
        <v>211557.03</v>
      </c>
      <c r="EG105" s="291">
        <f t="shared" si="142"/>
        <v>139252.98000000004</v>
      </c>
      <c r="EH105" s="61">
        <f t="shared" si="143"/>
        <v>72304.049999999959</v>
      </c>
      <c r="EI105" s="70">
        <f t="shared" si="134"/>
        <v>0.65822903639741981</v>
      </c>
      <c r="EJ105" s="80"/>
      <c r="EK105" s="298">
        <v>2158</v>
      </c>
      <c r="EL105" s="300">
        <f t="shared" si="149"/>
        <v>88024.839999999967</v>
      </c>
      <c r="EM105" s="65">
        <f t="shared" si="150"/>
        <v>37953.720000000023</v>
      </c>
      <c r="EN105" s="374" t="s">
        <v>666</v>
      </c>
      <c r="EO105" s="373">
        <v>12427.02</v>
      </c>
      <c r="EP105" s="74">
        <v>31368.21</v>
      </c>
      <c r="EQ105" s="75">
        <f t="shared" si="135"/>
        <v>18941.189999999999</v>
      </c>
      <c r="ER105" s="76">
        <f t="shared" si="136"/>
        <v>1.5241940545681907</v>
      </c>
      <c r="ET105" s="74">
        <v>21954.92</v>
      </c>
      <c r="EU105" s="74">
        <v>88709.759999999995</v>
      </c>
      <c r="EV105" s="75">
        <f t="shared" si="144"/>
        <v>66754.84</v>
      </c>
      <c r="EW105" s="377">
        <f t="shared" si="145"/>
        <v>3.0405412545342911</v>
      </c>
      <c r="EX105" s="379">
        <f t="shared" si="146"/>
        <v>204409.54</v>
      </c>
      <c r="EY105" s="379">
        <f t="shared" si="147"/>
        <v>134682.18000000005</v>
      </c>
      <c r="FB105" s="381"/>
      <c r="FC105" s="381"/>
    </row>
    <row r="106" spans="1:159" s="2" customFormat="1" ht="15.75" customHeight="1" x14ac:dyDescent="0.25">
      <c r="A106" s="1" t="s">
        <v>681</v>
      </c>
      <c r="B106" s="77">
        <v>5</v>
      </c>
      <c r="C106" s="78">
        <v>4</v>
      </c>
      <c r="D106" s="52" t="s">
        <v>301</v>
      </c>
      <c r="E106" s="219">
        <v>2882.3983333333326</v>
      </c>
      <c r="F106" s="53">
        <v>67526.110000000015</v>
      </c>
      <c r="G106" s="343">
        <v>55817.950000000026</v>
      </c>
      <c r="H106" s="54">
        <v>7057.7700000000013</v>
      </c>
      <c r="I106" s="55">
        <v>2216.8100000000004</v>
      </c>
      <c r="J106" s="56">
        <f t="shared" si="81"/>
        <v>4840.9600000000009</v>
      </c>
      <c r="K106" s="57">
        <f t="shared" si="82"/>
        <v>0.31409496200641279</v>
      </c>
      <c r="L106" s="58">
        <v>4578.9199999999992</v>
      </c>
      <c r="M106" s="58">
        <v>903.95</v>
      </c>
      <c r="N106" s="56">
        <f t="shared" si="83"/>
        <v>3674.9699999999993</v>
      </c>
      <c r="O106" s="59">
        <f t="shared" si="84"/>
        <v>0.19741554777109016</v>
      </c>
      <c r="P106" s="54">
        <v>7147.1399999999994</v>
      </c>
      <c r="Q106" s="54">
        <v>6215.26</v>
      </c>
      <c r="R106" s="56">
        <f t="shared" si="85"/>
        <v>931.8799999999992</v>
      </c>
      <c r="S106" s="57">
        <f t="shared" si="86"/>
        <v>0.86961497885867645</v>
      </c>
      <c r="T106" s="54">
        <v>1631.3799999999999</v>
      </c>
      <c r="U106" s="54">
        <v>1447.0100000000002</v>
      </c>
      <c r="V106" s="56">
        <f t="shared" si="87"/>
        <v>184.36999999999966</v>
      </c>
      <c r="W106" s="57">
        <f t="shared" si="88"/>
        <v>0.88698525175005227</v>
      </c>
      <c r="X106" s="58">
        <v>451.49</v>
      </c>
      <c r="Y106" s="58">
        <v>779.16</v>
      </c>
      <c r="Z106" s="56">
        <f t="shared" si="89"/>
        <v>-327.66999999999996</v>
      </c>
      <c r="AA106" s="59">
        <f t="shared" si="90"/>
        <v>1.725752508361204</v>
      </c>
      <c r="AB106" s="54">
        <v>8193.61</v>
      </c>
      <c r="AC106" s="54">
        <v>6696.71</v>
      </c>
      <c r="AD106" s="56">
        <f t="shared" si="91"/>
        <v>1496.9000000000005</v>
      </c>
      <c r="AE106" s="57">
        <f t="shared" si="92"/>
        <v>0.81730885409483722</v>
      </c>
      <c r="AF106" s="58">
        <v>1081.7499999999998</v>
      </c>
      <c r="AG106" s="58">
        <v>0</v>
      </c>
      <c r="AH106" s="56">
        <f t="shared" si="93"/>
        <v>1081.7499999999998</v>
      </c>
      <c r="AI106" s="60">
        <f t="shared" si="94"/>
        <v>0</v>
      </c>
      <c r="AJ106" s="54">
        <v>12398.43</v>
      </c>
      <c r="AK106" s="54">
        <v>17529.47</v>
      </c>
      <c r="AL106" s="56">
        <f t="shared" si="95"/>
        <v>-5131.0400000000009</v>
      </c>
      <c r="AM106" s="57">
        <f t="shared" si="96"/>
        <v>1.4138459466238871</v>
      </c>
      <c r="AN106" s="58">
        <v>0</v>
      </c>
      <c r="AO106" s="58">
        <v>0</v>
      </c>
      <c r="AP106" s="61">
        <f t="shared" si="97"/>
        <v>0</v>
      </c>
      <c r="AQ106" s="59"/>
      <c r="AR106" s="54">
        <v>0</v>
      </c>
      <c r="AS106" s="54">
        <v>0</v>
      </c>
      <c r="AT106" s="61">
        <f t="shared" si="99"/>
        <v>0</v>
      </c>
      <c r="AU106" s="62"/>
      <c r="AV106" s="58">
        <v>3818.11</v>
      </c>
      <c r="AW106" s="58">
        <v>3465.94</v>
      </c>
      <c r="AX106" s="61">
        <f t="shared" si="101"/>
        <v>352.17000000000007</v>
      </c>
      <c r="AY106" s="59">
        <f t="shared" si="102"/>
        <v>0.90776326507093819</v>
      </c>
      <c r="AZ106" s="63">
        <v>0</v>
      </c>
      <c r="BA106" s="56">
        <v>0</v>
      </c>
      <c r="BB106" s="56">
        <f t="shared" si="103"/>
        <v>0</v>
      </c>
      <c r="BC106" s="64"/>
      <c r="BD106" s="54">
        <v>42432.069999999992</v>
      </c>
      <c r="BE106" s="58">
        <v>94152.8</v>
      </c>
      <c r="BF106" s="61">
        <f t="shared" si="104"/>
        <v>-51720.73000000001</v>
      </c>
      <c r="BG106" s="57">
        <f t="shared" si="105"/>
        <v>2.2189065958837273</v>
      </c>
      <c r="BH106" s="54">
        <v>4422.57</v>
      </c>
      <c r="BI106" s="54">
        <v>0</v>
      </c>
      <c r="BJ106" s="56">
        <f t="shared" si="106"/>
        <v>4422.57</v>
      </c>
      <c r="BK106" s="57">
        <f t="shared" si="107"/>
        <v>0</v>
      </c>
      <c r="BL106" s="58">
        <v>7102.02</v>
      </c>
      <c r="BM106" s="58">
        <v>0</v>
      </c>
      <c r="BN106" s="56">
        <f t="shared" si="108"/>
        <v>7102.02</v>
      </c>
      <c r="BO106" s="59">
        <f t="shared" si="109"/>
        <v>0</v>
      </c>
      <c r="BP106" s="54">
        <v>1063.0300000000002</v>
      </c>
      <c r="BQ106" s="54">
        <v>0</v>
      </c>
      <c r="BR106" s="56">
        <f t="shared" si="110"/>
        <v>1063.0300000000002</v>
      </c>
      <c r="BS106" s="57">
        <f t="shared" si="111"/>
        <v>0</v>
      </c>
      <c r="BT106" s="58">
        <v>1874.5500000000002</v>
      </c>
      <c r="BU106" s="58">
        <v>0</v>
      </c>
      <c r="BV106" s="56">
        <f t="shared" si="112"/>
        <v>1874.5500000000002</v>
      </c>
      <c r="BW106" s="59">
        <f t="shared" si="113"/>
        <v>0</v>
      </c>
      <c r="BX106" s="54">
        <v>1080.1599999999999</v>
      </c>
      <c r="BY106" s="54">
        <v>0</v>
      </c>
      <c r="BZ106" s="56">
        <f t="shared" si="114"/>
        <v>1080.1599999999999</v>
      </c>
      <c r="CA106" s="57">
        <f t="shared" si="115"/>
        <v>0</v>
      </c>
      <c r="CB106" s="58">
        <v>2586.6300000000006</v>
      </c>
      <c r="CC106" s="58">
        <v>374.07</v>
      </c>
      <c r="CD106" s="56">
        <f t="shared" si="116"/>
        <v>2212.5600000000004</v>
      </c>
      <c r="CE106" s="59">
        <f t="shared" si="117"/>
        <v>0.14461674070122124</v>
      </c>
      <c r="CF106" s="54">
        <v>338.96000000000004</v>
      </c>
      <c r="CG106" s="54">
        <v>0</v>
      </c>
      <c r="CH106" s="56">
        <f t="shared" si="118"/>
        <v>338.96000000000004</v>
      </c>
      <c r="CI106" s="57">
        <f t="shared" si="119"/>
        <v>0</v>
      </c>
      <c r="CJ106" s="58">
        <v>0</v>
      </c>
      <c r="CK106" s="55">
        <v>0</v>
      </c>
      <c r="CL106" s="55">
        <v>0</v>
      </c>
      <c r="CM106" s="65"/>
      <c r="CN106" s="66">
        <v>48542.23000000001</v>
      </c>
      <c r="CO106" s="67">
        <v>56745.09</v>
      </c>
      <c r="CP106" s="61">
        <f t="shared" si="120"/>
        <v>-8202.859999999986</v>
      </c>
      <c r="CQ106" s="68">
        <f t="shared" si="121"/>
        <v>1.1689839959968873</v>
      </c>
      <c r="CR106" s="58">
        <v>15257.44</v>
      </c>
      <c r="CS106" s="58">
        <v>13684.189999999999</v>
      </c>
      <c r="CT106" s="61">
        <f t="shared" si="122"/>
        <v>1573.2500000000018</v>
      </c>
      <c r="CU106" s="353">
        <f t="shared" si="123"/>
        <v>0.89688637150137884</v>
      </c>
      <c r="CV106" s="359">
        <v>7759.6</v>
      </c>
      <c r="CW106" s="61">
        <v>7648.81</v>
      </c>
      <c r="CX106" s="61">
        <f t="shared" si="148"/>
        <v>110.78999999999996</v>
      </c>
      <c r="CY106" s="68">
        <f t="shared" si="80"/>
        <v>0.98572220217536988</v>
      </c>
      <c r="CZ106" s="291">
        <v>829.57999999999993</v>
      </c>
      <c r="DA106" s="61">
        <v>412.38</v>
      </c>
      <c r="DB106" s="61">
        <f t="shared" si="137"/>
        <v>417.19999999999993</v>
      </c>
      <c r="DC106" s="69">
        <f t="shared" si="138"/>
        <v>0.49709491549940937</v>
      </c>
      <c r="DD106" s="55">
        <v>12930.930000000002</v>
      </c>
      <c r="DE106" s="55">
        <v>16577.96</v>
      </c>
      <c r="DF106" s="61">
        <f t="shared" si="124"/>
        <v>-3647.029999999997</v>
      </c>
      <c r="DG106" s="70">
        <f t="shared" si="125"/>
        <v>1.2820392655439319</v>
      </c>
      <c r="DH106" s="55">
        <v>1478.1499999999999</v>
      </c>
      <c r="DI106" s="55">
        <v>1313.23</v>
      </c>
      <c r="DJ106" s="61">
        <f t="shared" si="126"/>
        <v>164.91999999999985</v>
      </c>
      <c r="DK106" s="70">
        <f t="shared" si="127"/>
        <v>0.88842810269593764</v>
      </c>
      <c r="DL106" s="55">
        <v>222.78000000000003</v>
      </c>
      <c r="DM106" s="55">
        <v>0</v>
      </c>
      <c r="DN106" s="61">
        <f t="shared" si="128"/>
        <v>222.78000000000003</v>
      </c>
      <c r="DO106" s="70">
        <f t="shared" si="129"/>
        <v>0</v>
      </c>
      <c r="DP106" s="71">
        <v>9841.7499999999982</v>
      </c>
      <c r="DQ106" s="71">
        <v>3384.5600000000004</v>
      </c>
      <c r="DR106" s="61">
        <f t="shared" si="130"/>
        <v>6457.1899999999978</v>
      </c>
      <c r="DS106" s="69">
        <f t="shared" si="131"/>
        <v>0.34389818883836726</v>
      </c>
      <c r="DT106" s="80">
        <v>135.76999999999953</v>
      </c>
      <c r="DU106" s="55">
        <v>0</v>
      </c>
      <c r="DV106" s="55">
        <v>0</v>
      </c>
      <c r="DW106" s="61">
        <f t="shared" si="132"/>
        <v>0</v>
      </c>
      <c r="DX106" s="72"/>
      <c r="DY106" s="56" t="e">
        <v>#REF!</v>
      </c>
      <c r="DZ106" s="363">
        <v>3409.8500000000004</v>
      </c>
      <c r="EA106" s="363">
        <v>2410.2900000000004</v>
      </c>
      <c r="EB106" s="362">
        <f t="shared" si="139"/>
        <v>999.56</v>
      </c>
      <c r="EC106" s="365">
        <f t="shared" si="140"/>
        <v>0.70686100561608289</v>
      </c>
      <c r="ED106" s="54">
        <v>7256.63</v>
      </c>
      <c r="EE106" s="294">
        <v>7168.5900000000011</v>
      </c>
      <c r="EF106" s="291">
        <f t="shared" si="141"/>
        <v>214787.53</v>
      </c>
      <c r="EG106" s="291">
        <f t="shared" si="142"/>
        <v>243126.28</v>
      </c>
      <c r="EH106" s="61">
        <f t="shared" si="143"/>
        <v>-28338.75</v>
      </c>
      <c r="EI106" s="70">
        <f t="shared" si="134"/>
        <v>1.1319385254814374</v>
      </c>
      <c r="EJ106" s="80"/>
      <c r="EK106" s="298">
        <v>2158</v>
      </c>
      <c r="EL106" s="300">
        <f t="shared" si="149"/>
        <v>41345.360000000015</v>
      </c>
      <c r="EM106" s="65">
        <f t="shared" si="150"/>
        <v>22191.070000000014</v>
      </c>
      <c r="EN106" s="374" t="s">
        <v>666</v>
      </c>
      <c r="EO106" s="373">
        <v>12630.73</v>
      </c>
      <c r="EP106" s="74">
        <v>25318.95</v>
      </c>
      <c r="EQ106" s="75">
        <f t="shared" si="135"/>
        <v>12688.220000000001</v>
      </c>
      <c r="ER106" s="76">
        <f t="shared" si="136"/>
        <v>1.0045515975719537</v>
      </c>
      <c r="ET106" s="74">
        <v>22279.200000000001</v>
      </c>
      <c r="EU106" s="74">
        <v>59992.4</v>
      </c>
      <c r="EV106" s="75">
        <f t="shared" si="144"/>
        <v>37713.199999999997</v>
      </c>
      <c r="EW106" s="377">
        <f t="shared" si="145"/>
        <v>1.6927537793098493</v>
      </c>
      <c r="EX106" s="379">
        <f t="shared" si="146"/>
        <v>207530.9</v>
      </c>
      <c r="EY106" s="379">
        <f t="shared" si="147"/>
        <v>235957.69</v>
      </c>
      <c r="FB106" s="381"/>
      <c r="FC106" s="381"/>
    </row>
    <row r="107" spans="1:159" s="2" customFormat="1" ht="15.75" customHeight="1" x14ac:dyDescent="0.25">
      <c r="A107" s="1" t="s">
        <v>682</v>
      </c>
      <c r="B107" s="77">
        <v>5</v>
      </c>
      <c r="C107" s="78">
        <v>4</v>
      </c>
      <c r="D107" s="52" t="s">
        <v>302</v>
      </c>
      <c r="E107" s="219">
        <v>2777.5250000000001</v>
      </c>
      <c r="F107" s="53">
        <v>73264.950000000012</v>
      </c>
      <c r="G107" s="343">
        <v>16704.860000000026</v>
      </c>
      <c r="H107" s="54">
        <v>7068.2300000000014</v>
      </c>
      <c r="I107" s="55">
        <v>2216.8200000000006</v>
      </c>
      <c r="J107" s="56">
        <f t="shared" si="81"/>
        <v>4851.4100000000008</v>
      </c>
      <c r="K107" s="57">
        <f t="shared" si="82"/>
        <v>0.3136315598105891</v>
      </c>
      <c r="L107" s="58">
        <v>4585.72</v>
      </c>
      <c r="M107" s="58">
        <v>903.95</v>
      </c>
      <c r="N107" s="56">
        <f t="shared" si="83"/>
        <v>3681.7700000000004</v>
      </c>
      <c r="O107" s="59">
        <f t="shared" si="84"/>
        <v>0.19712280732360457</v>
      </c>
      <c r="P107" s="54">
        <v>7079.11</v>
      </c>
      <c r="Q107" s="54">
        <v>6146.3100000000013</v>
      </c>
      <c r="R107" s="56">
        <f t="shared" si="85"/>
        <v>932.79999999999836</v>
      </c>
      <c r="S107" s="57">
        <f t="shared" si="86"/>
        <v>0.86823202351708073</v>
      </c>
      <c r="T107" s="54">
        <v>1622.22</v>
      </c>
      <c r="U107" s="54">
        <v>1434.69</v>
      </c>
      <c r="V107" s="56">
        <f t="shared" si="87"/>
        <v>187.52999999999997</v>
      </c>
      <c r="W107" s="57">
        <f t="shared" si="88"/>
        <v>0.88439915671117364</v>
      </c>
      <c r="X107" s="58">
        <v>420.53999999999996</v>
      </c>
      <c r="Y107" s="58">
        <v>779.11</v>
      </c>
      <c r="Z107" s="56">
        <f t="shared" si="89"/>
        <v>-358.57000000000005</v>
      </c>
      <c r="AA107" s="59">
        <f t="shared" si="90"/>
        <v>1.8526418414419559</v>
      </c>
      <c r="AB107" s="54">
        <v>8205.4700000000012</v>
      </c>
      <c r="AC107" s="54">
        <v>6168.62</v>
      </c>
      <c r="AD107" s="56">
        <f t="shared" si="91"/>
        <v>2036.8500000000013</v>
      </c>
      <c r="AE107" s="57">
        <f t="shared" si="92"/>
        <v>0.7517692466123207</v>
      </c>
      <c r="AF107" s="58">
        <v>1073.49</v>
      </c>
      <c r="AG107" s="58">
        <v>0</v>
      </c>
      <c r="AH107" s="56">
        <f t="shared" si="93"/>
        <v>1073.49</v>
      </c>
      <c r="AI107" s="60">
        <f t="shared" si="94"/>
        <v>0</v>
      </c>
      <c r="AJ107" s="54">
        <v>12303.36</v>
      </c>
      <c r="AK107" s="54">
        <v>6188.46</v>
      </c>
      <c r="AL107" s="56">
        <f t="shared" si="95"/>
        <v>6114.9000000000005</v>
      </c>
      <c r="AM107" s="57">
        <f t="shared" si="96"/>
        <v>0.50298942727840201</v>
      </c>
      <c r="AN107" s="58">
        <v>0</v>
      </c>
      <c r="AO107" s="58">
        <v>0</v>
      </c>
      <c r="AP107" s="61">
        <f t="shared" si="97"/>
        <v>0</v>
      </c>
      <c r="AQ107" s="59"/>
      <c r="AR107" s="54">
        <v>0</v>
      </c>
      <c r="AS107" s="54">
        <v>0</v>
      </c>
      <c r="AT107" s="61">
        <f t="shared" si="99"/>
        <v>0</v>
      </c>
      <c r="AU107" s="62"/>
      <c r="AV107" s="58">
        <v>3821.77</v>
      </c>
      <c r="AW107" s="58">
        <v>3465.94</v>
      </c>
      <c r="AX107" s="61">
        <f t="shared" si="101"/>
        <v>355.82999999999993</v>
      </c>
      <c r="AY107" s="59">
        <f t="shared" si="102"/>
        <v>0.90689392611276975</v>
      </c>
      <c r="AZ107" s="63">
        <v>0</v>
      </c>
      <c r="BA107" s="56">
        <v>0</v>
      </c>
      <c r="BB107" s="56">
        <f t="shared" si="103"/>
        <v>0</v>
      </c>
      <c r="BC107" s="64"/>
      <c r="BD107" s="54">
        <v>38927.719999999994</v>
      </c>
      <c r="BE107" s="58">
        <v>5980.76</v>
      </c>
      <c r="BF107" s="61">
        <f t="shared" si="104"/>
        <v>32946.959999999992</v>
      </c>
      <c r="BG107" s="57">
        <f t="shared" si="105"/>
        <v>0.15363756212796437</v>
      </c>
      <c r="BH107" s="54">
        <v>4429.24</v>
      </c>
      <c r="BI107" s="54">
        <v>0</v>
      </c>
      <c r="BJ107" s="56">
        <f t="shared" si="106"/>
        <v>4429.24</v>
      </c>
      <c r="BK107" s="57">
        <f t="shared" si="107"/>
        <v>0</v>
      </c>
      <c r="BL107" s="58">
        <v>7112.369999999999</v>
      </c>
      <c r="BM107" s="58">
        <v>0</v>
      </c>
      <c r="BN107" s="56">
        <f t="shared" si="108"/>
        <v>7112.369999999999</v>
      </c>
      <c r="BO107" s="59">
        <f t="shared" si="109"/>
        <v>0</v>
      </c>
      <c r="BP107" s="54">
        <v>1051.5300000000002</v>
      </c>
      <c r="BQ107" s="54">
        <v>0</v>
      </c>
      <c r="BR107" s="56">
        <f t="shared" si="110"/>
        <v>1051.5300000000002</v>
      </c>
      <c r="BS107" s="57">
        <f t="shared" si="111"/>
        <v>0</v>
      </c>
      <c r="BT107" s="58">
        <v>1875.5600000000004</v>
      </c>
      <c r="BU107" s="58">
        <v>0</v>
      </c>
      <c r="BV107" s="56">
        <f t="shared" si="112"/>
        <v>1875.5600000000004</v>
      </c>
      <c r="BW107" s="59">
        <f t="shared" si="113"/>
        <v>0</v>
      </c>
      <c r="BX107" s="54">
        <v>1004.9699999999999</v>
      </c>
      <c r="BY107" s="54">
        <v>0</v>
      </c>
      <c r="BZ107" s="56">
        <f t="shared" si="114"/>
        <v>1004.9699999999999</v>
      </c>
      <c r="CA107" s="57">
        <f t="shared" si="115"/>
        <v>0</v>
      </c>
      <c r="CB107" s="58">
        <v>2589.7799999999997</v>
      </c>
      <c r="CC107" s="58">
        <v>396.56</v>
      </c>
      <c r="CD107" s="56">
        <f t="shared" si="116"/>
        <v>2193.2199999999998</v>
      </c>
      <c r="CE107" s="59">
        <f t="shared" si="117"/>
        <v>0.15312497586667595</v>
      </c>
      <c r="CF107" s="54">
        <v>339.65</v>
      </c>
      <c r="CG107" s="54">
        <v>0</v>
      </c>
      <c r="CH107" s="56">
        <f t="shared" si="118"/>
        <v>339.65</v>
      </c>
      <c r="CI107" s="57">
        <f t="shared" si="119"/>
        <v>0</v>
      </c>
      <c r="CJ107" s="58">
        <v>0</v>
      </c>
      <c r="CK107" s="55">
        <v>0</v>
      </c>
      <c r="CL107" s="55">
        <v>0</v>
      </c>
      <c r="CM107" s="65"/>
      <c r="CN107" s="66">
        <v>49356.57</v>
      </c>
      <c r="CO107" s="67">
        <v>58395.07</v>
      </c>
      <c r="CP107" s="61">
        <f t="shared" si="120"/>
        <v>-9038.5</v>
      </c>
      <c r="CQ107" s="68">
        <f t="shared" si="121"/>
        <v>1.1831265827426825</v>
      </c>
      <c r="CR107" s="58">
        <v>15281.520000000002</v>
      </c>
      <c r="CS107" s="58">
        <v>13684.189999999999</v>
      </c>
      <c r="CT107" s="61">
        <f t="shared" si="122"/>
        <v>1597.3300000000036</v>
      </c>
      <c r="CU107" s="353">
        <f t="shared" si="123"/>
        <v>0.89547309429951971</v>
      </c>
      <c r="CV107" s="359">
        <v>7769.9</v>
      </c>
      <c r="CW107" s="61">
        <v>7648.81</v>
      </c>
      <c r="CX107" s="61">
        <f t="shared" si="148"/>
        <v>121.08999999999924</v>
      </c>
      <c r="CY107" s="68">
        <f t="shared" si="80"/>
        <v>0.98441550084299678</v>
      </c>
      <c r="CZ107" s="291">
        <v>830.35000000000014</v>
      </c>
      <c r="DA107" s="61">
        <v>412.38</v>
      </c>
      <c r="DB107" s="61">
        <f t="shared" si="137"/>
        <v>417.97000000000014</v>
      </c>
      <c r="DC107" s="69">
        <f t="shared" si="138"/>
        <v>0.49663394953935081</v>
      </c>
      <c r="DD107" s="55">
        <v>12806.599999999999</v>
      </c>
      <c r="DE107" s="55">
        <v>16744.93</v>
      </c>
      <c r="DF107" s="61">
        <f t="shared" si="124"/>
        <v>-3938.3300000000017</v>
      </c>
      <c r="DG107" s="70">
        <f t="shared" si="125"/>
        <v>1.3075234644636362</v>
      </c>
      <c r="DH107" s="55">
        <v>1480.06</v>
      </c>
      <c r="DI107" s="55">
        <v>1313.23</v>
      </c>
      <c r="DJ107" s="61">
        <f t="shared" si="126"/>
        <v>166.82999999999993</v>
      </c>
      <c r="DK107" s="70">
        <f t="shared" si="127"/>
        <v>0.887281596692026</v>
      </c>
      <c r="DL107" s="55">
        <v>222.16000000000003</v>
      </c>
      <c r="DM107" s="55">
        <v>0</v>
      </c>
      <c r="DN107" s="61">
        <f t="shared" si="128"/>
        <v>222.16000000000003</v>
      </c>
      <c r="DO107" s="70">
        <f t="shared" si="129"/>
        <v>0</v>
      </c>
      <c r="DP107" s="71">
        <v>8112.6399999999985</v>
      </c>
      <c r="DQ107" s="71">
        <v>2482.8000000000002</v>
      </c>
      <c r="DR107" s="61">
        <f t="shared" si="130"/>
        <v>5629.8399999999983</v>
      </c>
      <c r="DS107" s="69">
        <f t="shared" si="131"/>
        <v>0.30604094351530459</v>
      </c>
      <c r="DT107" s="80">
        <v>1190.21</v>
      </c>
      <c r="DU107" s="55">
        <v>0</v>
      </c>
      <c r="DV107" s="55">
        <v>0</v>
      </c>
      <c r="DW107" s="61">
        <f t="shared" si="132"/>
        <v>0</v>
      </c>
      <c r="DX107" s="72"/>
      <c r="DY107" s="56" t="e">
        <v>#REF!</v>
      </c>
      <c r="DZ107" s="363">
        <v>3471.7799999999997</v>
      </c>
      <c r="EA107" s="363">
        <v>2424.5300000000002</v>
      </c>
      <c r="EB107" s="362">
        <f t="shared" si="139"/>
        <v>1047.2499999999995</v>
      </c>
      <c r="EC107" s="365">
        <f t="shared" si="140"/>
        <v>0.69835358231224343</v>
      </c>
      <c r="ED107" s="54">
        <v>7094.1999999999989</v>
      </c>
      <c r="EE107" s="294">
        <v>4514.25</v>
      </c>
      <c r="EF107" s="291">
        <f t="shared" si="141"/>
        <v>209936.50999999998</v>
      </c>
      <c r="EG107" s="291">
        <f t="shared" si="142"/>
        <v>141301.40999999997</v>
      </c>
      <c r="EH107" s="61">
        <f t="shared" si="143"/>
        <v>68635.100000000006</v>
      </c>
      <c r="EI107" s="70">
        <f t="shared" si="134"/>
        <v>0.67306734783768662</v>
      </c>
      <c r="EJ107" s="80"/>
      <c r="EK107" s="298">
        <v>2158</v>
      </c>
      <c r="EL107" s="300">
        <f t="shared" si="149"/>
        <v>144058.04999999999</v>
      </c>
      <c r="EM107" s="65">
        <f t="shared" si="150"/>
        <v>67658.36</v>
      </c>
      <c r="EN107" s="374" t="s">
        <v>666</v>
      </c>
      <c r="EO107" s="373">
        <v>12318.41</v>
      </c>
      <c r="EP107" s="74">
        <v>18866.830000000002</v>
      </c>
      <c r="EQ107" s="75">
        <f t="shared" si="135"/>
        <v>6548.4200000000019</v>
      </c>
      <c r="ER107" s="76">
        <f t="shared" si="136"/>
        <v>0.53159620438027322</v>
      </c>
      <c r="ET107" s="74">
        <v>21797.759999999998</v>
      </c>
      <c r="EU107" s="74">
        <v>31800.46</v>
      </c>
      <c r="EV107" s="75">
        <f t="shared" si="144"/>
        <v>10002.700000000001</v>
      </c>
      <c r="EW107" s="377">
        <f t="shared" si="145"/>
        <v>0.45888660119204916</v>
      </c>
      <c r="EX107" s="379">
        <f t="shared" si="146"/>
        <v>202842.30999999997</v>
      </c>
      <c r="EY107" s="379">
        <f t="shared" si="147"/>
        <v>136787.15999999997</v>
      </c>
      <c r="FB107" s="381"/>
      <c r="FC107" s="381"/>
    </row>
    <row r="108" spans="1:159" s="2" customFormat="1" ht="15.75" customHeight="1" x14ac:dyDescent="0.25">
      <c r="A108" s="1" t="s">
        <v>683</v>
      </c>
      <c r="B108" s="77">
        <v>9</v>
      </c>
      <c r="C108" s="78">
        <v>1</v>
      </c>
      <c r="D108" s="52" t="s">
        <v>303</v>
      </c>
      <c r="E108" s="219">
        <v>2776.8916666666664</v>
      </c>
      <c r="F108" s="53">
        <v>35197.65</v>
      </c>
      <c r="G108" s="343">
        <v>46796.659999999953</v>
      </c>
      <c r="H108" s="54">
        <v>5578.49</v>
      </c>
      <c r="I108" s="55">
        <v>1084.4100000000001</v>
      </c>
      <c r="J108" s="56">
        <f t="shared" si="81"/>
        <v>4494.08</v>
      </c>
      <c r="K108" s="57">
        <f t="shared" si="82"/>
        <v>0.19439131377845978</v>
      </c>
      <c r="L108" s="58">
        <v>4156.66</v>
      </c>
      <c r="M108" s="58">
        <v>1204.8800000000001</v>
      </c>
      <c r="N108" s="56">
        <f t="shared" si="83"/>
        <v>2951.7799999999997</v>
      </c>
      <c r="O108" s="59">
        <f t="shared" si="84"/>
        <v>0.28986734541675291</v>
      </c>
      <c r="P108" s="54">
        <v>4601.1799999999994</v>
      </c>
      <c r="Q108" s="54">
        <v>4001.6000000000004</v>
      </c>
      <c r="R108" s="56">
        <f t="shared" si="85"/>
        <v>599.57999999999902</v>
      </c>
      <c r="S108" s="57">
        <f t="shared" si="86"/>
        <v>0.86968994910001363</v>
      </c>
      <c r="T108" s="54">
        <v>1074.2</v>
      </c>
      <c r="U108" s="54">
        <v>953.54</v>
      </c>
      <c r="V108" s="56">
        <f t="shared" si="87"/>
        <v>120.66000000000008</v>
      </c>
      <c r="W108" s="57">
        <f t="shared" si="88"/>
        <v>0.88767454850121008</v>
      </c>
      <c r="X108" s="58">
        <v>231.27000000000004</v>
      </c>
      <c r="Y108" s="58">
        <v>340.08000000000004</v>
      </c>
      <c r="Z108" s="56">
        <f t="shared" si="89"/>
        <v>-108.81</v>
      </c>
      <c r="AA108" s="59">
        <f t="shared" si="90"/>
        <v>1.4704890387858347</v>
      </c>
      <c r="AB108" s="54">
        <v>2818.7199999999993</v>
      </c>
      <c r="AC108" s="54">
        <v>1922.66</v>
      </c>
      <c r="AD108" s="56">
        <f t="shared" si="91"/>
        <v>896.05999999999926</v>
      </c>
      <c r="AE108" s="57">
        <f t="shared" si="92"/>
        <v>0.68210393370040323</v>
      </c>
      <c r="AF108" s="58">
        <v>804.57</v>
      </c>
      <c r="AG108" s="58">
        <v>0</v>
      </c>
      <c r="AH108" s="56">
        <f t="shared" si="93"/>
        <v>804.57</v>
      </c>
      <c r="AI108" s="60">
        <f t="shared" si="94"/>
        <v>0</v>
      </c>
      <c r="AJ108" s="54">
        <v>9221.3100000000013</v>
      </c>
      <c r="AK108" s="54">
        <v>25806.550000000003</v>
      </c>
      <c r="AL108" s="56">
        <f t="shared" si="95"/>
        <v>-16585.240000000002</v>
      </c>
      <c r="AM108" s="57">
        <f t="shared" si="96"/>
        <v>2.7985774255501656</v>
      </c>
      <c r="AN108" s="58">
        <v>31499.320000000003</v>
      </c>
      <c r="AO108" s="58">
        <v>28311.81</v>
      </c>
      <c r="AP108" s="61">
        <f t="shared" si="97"/>
        <v>3187.510000000002</v>
      </c>
      <c r="AQ108" s="59">
        <f t="shared" si="98"/>
        <v>0.8988070218658688</v>
      </c>
      <c r="AR108" s="54">
        <v>118.72999999999999</v>
      </c>
      <c r="AS108" s="54">
        <v>0</v>
      </c>
      <c r="AT108" s="61">
        <f t="shared" si="99"/>
        <v>118.72999999999999</v>
      </c>
      <c r="AU108" s="62">
        <f t="shared" si="100"/>
        <v>0</v>
      </c>
      <c r="AV108" s="58">
        <v>2225.7599999999998</v>
      </c>
      <c r="AW108" s="58">
        <v>2021.8</v>
      </c>
      <c r="AX108" s="61">
        <f t="shared" si="101"/>
        <v>203.95999999999981</v>
      </c>
      <c r="AY108" s="59">
        <f t="shared" si="102"/>
        <v>0.90836388469556473</v>
      </c>
      <c r="AZ108" s="63">
        <v>0</v>
      </c>
      <c r="BA108" s="56">
        <v>0</v>
      </c>
      <c r="BB108" s="56">
        <f t="shared" si="103"/>
        <v>0</v>
      </c>
      <c r="BC108" s="64"/>
      <c r="BD108" s="54">
        <v>36467.51999999999</v>
      </c>
      <c r="BE108" s="58">
        <v>2734.57</v>
      </c>
      <c r="BF108" s="61">
        <f t="shared" si="104"/>
        <v>33732.94999999999</v>
      </c>
      <c r="BG108" s="57">
        <f t="shared" si="105"/>
        <v>7.4986453699072517E-2</v>
      </c>
      <c r="BH108" s="54">
        <v>3499.6800000000003</v>
      </c>
      <c r="BI108" s="54">
        <v>623.84</v>
      </c>
      <c r="BJ108" s="56">
        <f t="shared" si="106"/>
        <v>2875.84</v>
      </c>
      <c r="BK108" s="57">
        <f t="shared" si="107"/>
        <v>0.17825629771864857</v>
      </c>
      <c r="BL108" s="58">
        <v>6433.34</v>
      </c>
      <c r="BM108" s="58">
        <v>12971.3</v>
      </c>
      <c r="BN108" s="56">
        <f t="shared" si="108"/>
        <v>-6537.9599999999991</v>
      </c>
      <c r="BO108" s="59">
        <f t="shared" si="109"/>
        <v>2.0162621593138246</v>
      </c>
      <c r="BP108" s="54">
        <v>987.66</v>
      </c>
      <c r="BQ108" s="54">
        <v>0</v>
      </c>
      <c r="BR108" s="56">
        <f t="shared" si="110"/>
        <v>987.66</v>
      </c>
      <c r="BS108" s="57">
        <f t="shared" si="111"/>
        <v>0</v>
      </c>
      <c r="BT108" s="58">
        <v>1268.5899999999999</v>
      </c>
      <c r="BU108" s="58">
        <v>0</v>
      </c>
      <c r="BV108" s="56">
        <f t="shared" si="112"/>
        <v>1268.5899999999999</v>
      </c>
      <c r="BW108" s="59">
        <f t="shared" si="113"/>
        <v>0</v>
      </c>
      <c r="BX108" s="54">
        <v>552.84999999999991</v>
      </c>
      <c r="BY108" s="54">
        <v>0</v>
      </c>
      <c r="BZ108" s="56">
        <f t="shared" si="114"/>
        <v>552.84999999999991</v>
      </c>
      <c r="CA108" s="57">
        <f t="shared" si="115"/>
        <v>0</v>
      </c>
      <c r="CB108" s="58">
        <v>671.64</v>
      </c>
      <c r="CC108" s="58">
        <v>0</v>
      </c>
      <c r="CD108" s="56">
        <f t="shared" si="116"/>
        <v>671.64</v>
      </c>
      <c r="CE108" s="59">
        <f t="shared" si="117"/>
        <v>0</v>
      </c>
      <c r="CF108" s="54">
        <v>166.39000000000001</v>
      </c>
      <c r="CG108" s="54">
        <v>0</v>
      </c>
      <c r="CH108" s="56">
        <f t="shared" si="118"/>
        <v>166.39000000000001</v>
      </c>
      <c r="CI108" s="57">
        <f t="shared" si="119"/>
        <v>0</v>
      </c>
      <c r="CJ108" s="58">
        <v>0</v>
      </c>
      <c r="CK108" s="55">
        <v>0</v>
      </c>
      <c r="CL108" s="55">
        <v>0</v>
      </c>
      <c r="CM108" s="65"/>
      <c r="CN108" s="66">
        <v>15058.23</v>
      </c>
      <c r="CO108" s="67">
        <v>18947.66</v>
      </c>
      <c r="CP108" s="61">
        <f t="shared" si="120"/>
        <v>-3889.4300000000003</v>
      </c>
      <c r="CQ108" s="68">
        <f t="shared" si="121"/>
        <v>1.2582926412998074</v>
      </c>
      <c r="CR108" s="58">
        <v>13559.839999999998</v>
      </c>
      <c r="CS108" s="58">
        <v>13946.970000000001</v>
      </c>
      <c r="CT108" s="61">
        <f t="shared" si="122"/>
        <v>-387.13000000000284</v>
      </c>
      <c r="CU108" s="353">
        <f t="shared" si="123"/>
        <v>1.0285497468996687</v>
      </c>
      <c r="CV108" s="359">
        <v>6995.8200000000006</v>
      </c>
      <c r="CW108" s="61">
        <v>6935.09</v>
      </c>
      <c r="CX108" s="61">
        <f t="shared" si="148"/>
        <v>60.730000000000473</v>
      </c>
      <c r="CY108" s="68">
        <f t="shared" si="80"/>
        <v>0.9913191019780383</v>
      </c>
      <c r="CZ108" s="291">
        <v>601.18000000000006</v>
      </c>
      <c r="DA108" s="61">
        <v>669.82999999999993</v>
      </c>
      <c r="DB108" s="61">
        <f t="shared" si="137"/>
        <v>-68.649999999999864</v>
      </c>
      <c r="DC108" s="69">
        <f t="shared" si="138"/>
        <v>1.1141920888918457</v>
      </c>
      <c r="DD108" s="55">
        <v>4817.68</v>
      </c>
      <c r="DE108" s="55">
        <v>6073.5599999999995</v>
      </c>
      <c r="DF108" s="61">
        <f t="shared" si="124"/>
        <v>-1255.8799999999992</v>
      </c>
      <c r="DG108" s="70">
        <f t="shared" si="125"/>
        <v>1.2606814898457348</v>
      </c>
      <c r="DH108" s="55">
        <v>560.86000000000013</v>
      </c>
      <c r="DI108" s="55">
        <v>497.57</v>
      </c>
      <c r="DJ108" s="61">
        <f t="shared" si="126"/>
        <v>63.290000000000134</v>
      </c>
      <c r="DK108" s="70">
        <f t="shared" si="127"/>
        <v>0.8871554398602145</v>
      </c>
      <c r="DL108" s="55">
        <v>83.24</v>
      </c>
      <c r="DM108" s="55">
        <v>0</v>
      </c>
      <c r="DN108" s="61">
        <f t="shared" si="128"/>
        <v>83.24</v>
      </c>
      <c r="DO108" s="70">
        <f t="shared" si="129"/>
        <v>0</v>
      </c>
      <c r="DP108" s="71">
        <v>9237.7900000000009</v>
      </c>
      <c r="DQ108" s="71">
        <v>4186.3500000000004</v>
      </c>
      <c r="DR108" s="61">
        <f t="shared" si="130"/>
        <v>5051.4400000000005</v>
      </c>
      <c r="DS108" s="69">
        <f t="shared" si="131"/>
        <v>0.45317657145269591</v>
      </c>
      <c r="DT108" s="80">
        <v>-1198.8800000000001</v>
      </c>
      <c r="DU108" s="55">
        <v>31099.010000000002</v>
      </c>
      <c r="DV108" s="55">
        <v>8714.7900000000009</v>
      </c>
      <c r="DW108" s="61">
        <f t="shared" si="132"/>
        <v>22384.22</v>
      </c>
      <c r="DX108" s="72">
        <f t="shared" si="133"/>
        <v>0.28022724839150831</v>
      </c>
      <c r="DY108" s="56" t="e">
        <v>#REF!</v>
      </c>
      <c r="DZ108" s="363">
        <v>2110.84</v>
      </c>
      <c r="EA108" s="363">
        <v>1583.8</v>
      </c>
      <c r="EB108" s="362">
        <f t="shared" si="139"/>
        <v>527.04000000000019</v>
      </c>
      <c r="EC108" s="365">
        <f t="shared" si="140"/>
        <v>0.75031740918307399</v>
      </c>
      <c r="ED108" s="54">
        <v>6747.0000000000009</v>
      </c>
      <c r="EE108" s="294">
        <v>4710.0200000000004</v>
      </c>
      <c r="EF108" s="291">
        <f t="shared" si="141"/>
        <v>203249.37000000002</v>
      </c>
      <c r="EG108" s="291">
        <f t="shared" si="142"/>
        <v>148242.68</v>
      </c>
      <c r="EH108" s="61">
        <f t="shared" si="143"/>
        <v>55006.690000000031</v>
      </c>
      <c r="EI108" s="70">
        <f t="shared" si="134"/>
        <v>0.72936353997062808</v>
      </c>
      <c r="EJ108" s="80"/>
      <c r="EK108" s="298">
        <v>1973.66</v>
      </c>
      <c r="EL108" s="300">
        <f t="shared" si="149"/>
        <v>92178.000000000029</v>
      </c>
      <c r="EM108" s="65">
        <f t="shared" si="150"/>
        <v>80514.619999999923</v>
      </c>
      <c r="EN108" s="374" t="s">
        <v>667</v>
      </c>
      <c r="EO108" s="373">
        <v>12986.89</v>
      </c>
      <c r="EP108" s="74">
        <v>19370.650000000001</v>
      </c>
      <c r="EQ108" s="75">
        <f t="shared" si="135"/>
        <v>6383.760000000002</v>
      </c>
      <c r="ER108" s="76">
        <f t="shared" si="136"/>
        <v>0.49155417501803761</v>
      </c>
      <c r="ET108" s="74">
        <v>19539.84</v>
      </c>
      <c r="EU108" s="74">
        <v>44503.17</v>
      </c>
      <c r="EV108" s="75">
        <f t="shared" si="144"/>
        <v>24963.329999999998</v>
      </c>
      <c r="EW108" s="377">
        <f t="shared" si="145"/>
        <v>1.2775606146212046</v>
      </c>
      <c r="EX108" s="379">
        <f t="shared" si="146"/>
        <v>196502.37000000002</v>
      </c>
      <c r="EY108" s="379">
        <f t="shared" si="147"/>
        <v>143532.66</v>
      </c>
      <c r="FB108" s="381"/>
      <c r="FC108" s="381"/>
    </row>
    <row r="109" spans="1:159" s="2" customFormat="1" ht="15.75" customHeight="1" x14ac:dyDescent="0.25">
      <c r="A109" s="1" t="s">
        <v>684</v>
      </c>
      <c r="B109" s="77">
        <v>9</v>
      </c>
      <c r="C109" s="78">
        <v>1</v>
      </c>
      <c r="D109" s="52" t="s">
        <v>304</v>
      </c>
      <c r="E109" s="219">
        <v>2756.9750000000004</v>
      </c>
      <c r="F109" s="53">
        <v>-55379.039999999994</v>
      </c>
      <c r="G109" s="343">
        <v>-27963.630000000019</v>
      </c>
      <c r="H109" s="54">
        <v>5405.5299999999988</v>
      </c>
      <c r="I109" s="55">
        <v>1082.22</v>
      </c>
      <c r="J109" s="56">
        <f t="shared" si="81"/>
        <v>4323.3099999999986</v>
      </c>
      <c r="K109" s="57">
        <f t="shared" si="82"/>
        <v>0.20020608524973504</v>
      </c>
      <c r="L109" s="58">
        <v>3559.0299999999997</v>
      </c>
      <c r="M109" s="58">
        <v>1226.6600000000001</v>
      </c>
      <c r="N109" s="56">
        <f t="shared" si="83"/>
        <v>2332.37</v>
      </c>
      <c r="O109" s="59">
        <f t="shared" si="84"/>
        <v>0.34466132626024509</v>
      </c>
      <c r="P109" s="54">
        <v>4630.0200000000013</v>
      </c>
      <c r="Q109" s="54">
        <v>4020.9499999999994</v>
      </c>
      <c r="R109" s="56">
        <f t="shared" si="85"/>
        <v>609.07000000000198</v>
      </c>
      <c r="S109" s="57">
        <f t="shared" si="86"/>
        <v>0.86845197212970959</v>
      </c>
      <c r="T109" s="54">
        <v>1041.3699999999999</v>
      </c>
      <c r="U109" s="54">
        <v>922.03</v>
      </c>
      <c r="V109" s="56">
        <f t="shared" si="87"/>
        <v>119.33999999999992</v>
      </c>
      <c r="W109" s="57">
        <f t="shared" si="88"/>
        <v>0.88540096219403297</v>
      </c>
      <c r="X109" s="58">
        <v>231.93000000000004</v>
      </c>
      <c r="Y109" s="58">
        <v>289.59000000000003</v>
      </c>
      <c r="Z109" s="56">
        <f t="shared" si="89"/>
        <v>-57.66</v>
      </c>
      <c r="AA109" s="59">
        <f t="shared" si="90"/>
        <v>1.248609494243953</v>
      </c>
      <c r="AB109" s="54">
        <v>2812.5800000000008</v>
      </c>
      <c r="AC109" s="54">
        <v>1969.6699999999998</v>
      </c>
      <c r="AD109" s="56">
        <f t="shared" si="91"/>
        <v>842.91000000000099</v>
      </c>
      <c r="AE109" s="57">
        <f t="shared" si="92"/>
        <v>0.70030719126211494</v>
      </c>
      <c r="AF109" s="58">
        <v>735.5100000000001</v>
      </c>
      <c r="AG109" s="58">
        <v>0</v>
      </c>
      <c r="AH109" s="56">
        <f t="shared" si="93"/>
        <v>735.5100000000001</v>
      </c>
      <c r="AI109" s="60">
        <f t="shared" si="94"/>
        <v>0</v>
      </c>
      <c r="AJ109" s="54">
        <v>8434.7900000000009</v>
      </c>
      <c r="AK109" s="54">
        <v>19247.550000000003</v>
      </c>
      <c r="AL109" s="56">
        <f t="shared" si="95"/>
        <v>-10812.760000000002</v>
      </c>
      <c r="AM109" s="57">
        <f t="shared" si="96"/>
        <v>2.2819240313036842</v>
      </c>
      <c r="AN109" s="58">
        <v>38802.230000000003</v>
      </c>
      <c r="AO109" s="58">
        <v>35544.949999999997</v>
      </c>
      <c r="AP109" s="61">
        <f t="shared" si="97"/>
        <v>3257.2800000000061</v>
      </c>
      <c r="AQ109" s="59">
        <f t="shared" si="98"/>
        <v>0.91605430924975173</v>
      </c>
      <c r="AR109" s="54">
        <v>0</v>
      </c>
      <c r="AS109" s="54">
        <v>0</v>
      </c>
      <c r="AT109" s="61">
        <f t="shared" si="99"/>
        <v>0</v>
      </c>
      <c r="AU109" s="62"/>
      <c r="AV109" s="58">
        <v>2295.27</v>
      </c>
      <c r="AW109" s="58">
        <v>2167.73</v>
      </c>
      <c r="AX109" s="61">
        <f t="shared" si="101"/>
        <v>127.53999999999996</v>
      </c>
      <c r="AY109" s="59">
        <f t="shared" si="102"/>
        <v>0.94443355247966476</v>
      </c>
      <c r="AZ109" s="63">
        <v>0</v>
      </c>
      <c r="BA109" s="56">
        <v>0</v>
      </c>
      <c r="BB109" s="56">
        <f t="shared" si="103"/>
        <v>0</v>
      </c>
      <c r="BC109" s="64"/>
      <c r="BD109" s="54">
        <v>37910.76</v>
      </c>
      <c r="BE109" s="58">
        <v>2485.6</v>
      </c>
      <c r="BF109" s="61">
        <f t="shared" si="104"/>
        <v>35425.160000000003</v>
      </c>
      <c r="BG109" s="57">
        <f t="shared" si="105"/>
        <v>6.5564499366406792E-2</v>
      </c>
      <c r="BH109" s="54">
        <v>3345.1799999999994</v>
      </c>
      <c r="BI109" s="54">
        <v>2254.2399999999998</v>
      </c>
      <c r="BJ109" s="56">
        <f t="shared" si="106"/>
        <v>1090.9399999999996</v>
      </c>
      <c r="BK109" s="57">
        <f t="shared" si="107"/>
        <v>0.67387704099629919</v>
      </c>
      <c r="BL109" s="58">
        <v>5596.0099999999993</v>
      </c>
      <c r="BM109" s="58">
        <v>7254.01</v>
      </c>
      <c r="BN109" s="56">
        <f t="shared" si="108"/>
        <v>-1658.0000000000009</v>
      </c>
      <c r="BO109" s="59">
        <f t="shared" si="109"/>
        <v>1.296282529873964</v>
      </c>
      <c r="BP109" s="54">
        <v>793.17000000000007</v>
      </c>
      <c r="BQ109" s="54">
        <v>0</v>
      </c>
      <c r="BR109" s="56">
        <f t="shared" si="110"/>
        <v>793.17000000000007</v>
      </c>
      <c r="BS109" s="57">
        <f t="shared" si="111"/>
        <v>0</v>
      </c>
      <c r="BT109" s="58">
        <v>1254.4799999999998</v>
      </c>
      <c r="BU109" s="58">
        <v>0</v>
      </c>
      <c r="BV109" s="56">
        <f t="shared" si="112"/>
        <v>1254.4799999999998</v>
      </c>
      <c r="BW109" s="59">
        <f t="shared" si="113"/>
        <v>0</v>
      </c>
      <c r="BX109" s="54">
        <v>553.06000000000006</v>
      </c>
      <c r="BY109" s="54">
        <v>0</v>
      </c>
      <c r="BZ109" s="56">
        <f t="shared" si="114"/>
        <v>553.06000000000006</v>
      </c>
      <c r="CA109" s="57">
        <f t="shared" si="115"/>
        <v>0</v>
      </c>
      <c r="CB109" s="58">
        <v>646.69000000000005</v>
      </c>
      <c r="CC109" s="58">
        <v>255.78</v>
      </c>
      <c r="CD109" s="56">
        <f t="shared" si="116"/>
        <v>390.91000000000008</v>
      </c>
      <c r="CE109" s="59">
        <f t="shared" si="117"/>
        <v>0.39552181106867274</v>
      </c>
      <c r="CF109" s="54">
        <v>202.73000000000002</v>
      </c>
      <c r="CG109" s="54">
        <v>0</v>
      </c>
      <c r="CH109" s="56">
        <f t="shared" si="118"/>
        <v>202.73000000000002</v>
      </c>
      <c r="CI109" s="57">
        <f t="shared" si="119"/>
        <v>0</v>
      </c>
      <c r="CJ109" s="58">
        <v>0</v>
      </c>
      <c r="CK109" s="55">
        <v>0</v>
      </c>
      <c r="CL109" s="55">
        <v>0</v>
      </c>
      <c r="CM109" s="65"/>
      <c r="CN109" s="66">
        <v>16470.39</v>
      </c>
      <c r="CO109" s="67">
        <v>19802.440000000002</v>
      </c>
      <c r="CP109" s="61">
        <f t="shared" si="120"/>
        <v>-3332.0500000000029</v>
      </c>
      <c r="CQ109" s="68">
        <f t="shared" si="121"/>
        <v>1.2023054706051286</v>
      </c>
      <c r="CR109" s="58">
        <v>13924.880000000001</v>
      </c>
      <c r="CS109" s="58">
        <v>13450.600000000002</v>
      </c>
      <c r="CT109" s="61">
        <f t="shared" si="122"/>
        <v>474.27999999999884</v>
      </c>
      <c r="CU109" s="353">
        <f t="shared" si="123"/>
        <v>0.96594010145868414</v>
      </c>
      <c r="CV109" s="359">
        <v>7215.2</v>
      </c>
      <c r="CW109" s="61">
        <v>7291.24</v>
      </c>
      <c r="CX109" s="61">
        <f t="shared" si="148"/>
        <v>-76.039999999999964</v>
      </c>
      <c r="CY109" s="68">
        <f t="shared" si="80"/>
        <v>1.0105388624015965</v>
      </c>
      <c r="CZ109" s="291">
        <v>545.69000000000005</v>
      </c>
      <c r="DA109" s="61">
        <v>572.99</v>
      </c>
      <c r="DB109" s="61">
        <f t="shared" si="137"/>
        <v>-27.299999999999955</v>
      </c>
      <c r="DC109" s="69">
        <f t="shared" si="138"/>
        <v>1.0500284044054315</v>
      </c>
      <c r="DD109" s="55">
        <v>4357.13</v>
      </c>
      <c r="DE109" s="55">
        <v>5297.34</v>
      </c>
      <c r="DF109" s="61">
        <f t="shared" si="124"/>
        <v>-940.21</v>
      </c>
      <c r="DG109" s="70">
        <f t="shared" si="125"/>
        <v>1.2157865383865067</v>
      </c>
      <c r="DH109" s="55">
        <v>627.79</v>
      </c>
      <c r="DI109" s="55">
        <v>556.24</v>
      </c>
      <c r="DJ109" s="61">
        <f t="shared" si="126"/>
        <v>71.549999999999955</v>
      </c>
      <c r="DK109" s="70">
        <f t="shared" si="127"/>
        <v>0.88602876758151616</v>
      </c>
      <c r="DL109" s="55">
        <v>93.52</v>
      </c>
      <c r="DM109" s="55">
        <v>0</v>
      </c>
      <c r="DN109" s="61">
        <f t="shared" si="128"/>
        <v>93.52</v>
      </c>
      <c r="DO109" s="70">
        <f t="shared" si="129"/>
        <v>0</v>
      </c>
      <c r="DP109" s="71">
        <v>6038.4599999999991</v>
      </c>
      <c r="DQ109" s="71">
        <v>5156.3499999999985</v>
      </c>
      <c r="DR109" s="61">
        <f t="shared" si="130"/>
        <v>882.11000000000058</v>
      </c>
      <c r="DS109" s="69">
        <f t="shared" si="131"/>
        <v>0.85391805195364368</v>
      </c>
      <c r="DT109" s="80">
        <v>352.72000000000025</v>
      </c>
      <c r="DU109" s="55">
        <v>6881.6600000000017</v>
      </c>
      <c r="DV109" s="55">
        <v>6328.6400000000012</v>
      </c>
      <c r="DW109" s="61">
        <f t="shared" si="132"/>
        <v>553.02000000000044</v>
      </c>
      <c r="DX109" s="72">
        <f t="shared" si="133"/>
        <v>0.91963857557624173</v>
      </c>
      <c r="DY109" s="56" t="e">
        <v>#REF!</v>
      </c>
      <c r="DZ109" s="363">
        <v>2065.4</v>
      </c>
      <c r="EA109" s="363">
        <v>1495.58</v>
      </c>
      <c r="EB109" s="362">
        <f t="shared" si="139"/>
        <v>569.82000000000016</v>
      </c>
      <c r="EC109" s="365">
        <f t="shared" si="140"/>
        <v>0.72411155224169643</v>
      </c>
      <c r="ED109" s="54">
        <v>6185.369999999999</v>
      </c>
      <c r="EE109" s="294">
        <v>4386.58</v>
      </c>
      <c r="EF109" s="291">
        <f t="shared" si="141"/>
        <v>182655.83000000002</v>
      </c>
      <c r="EG109" s="291">
        <f t="shared" si="142"/>
        <v>143058.97999999998</v>
      </c>
      <c r="EH109" s="61">
        <f t="shared" si="143"/>
        <v>39596.850000000035</v>
      </c>
      <c r="EI109" s="70">
        <f t="shared" si="134"/>
        <v>0.78321606269014221</v>
      </c>
      <c r="EJ109" s="80"/>
      <c r="EK109" s="298">
        <v>2428</v>
      </c>
      <c r="EL109" s="300">
        <f t="shared" si="149"/>
        <v>-13354.189999999959</v>
      </c>
      <c r="EM109" s="65">
        <f t="shared" si="150"/>
        <v>10088.81999999998</v>
      </c>
      <c r="EN109" s="374" t="s">
        <v>667</v>
      </c>
      <c r="EO109" s="373">
        <v>10818.46</v>
      </c>
      <c r="EP109" s="74">
        <v>10308.58</v>
      </c>
      <c r="EQ109" s="76">
        <v>0</v>
      </c>
      <c r="ER109" s="76">
        <v>0</v>
      </c>
      <c r="ET109" s="74">
        <v>18977.28</v>
      </c>
      <c r="EU109" s="74">
        <v>18478.61</v>
      </c>
      <c r="EV109" s="75">
        <f t="shared" si="144"/>
        <v>-498.66999999999825</v>
      </c>
      <c r="EW109" s="377">
        <f t="shared" si="145"/>
        <v>-2.6277211486577544E-2</v>
      </c>
      <c r="EX109" s="379">
        <f t="shared" si="146"/>
        <v>176470.46000000002</v>
      </c>
      <c r="EY109" s="379">
        <f t="shared" si="147"/>
        <v>138672.4</v>
      </c>
      <c r="FB109" s="381"/>
      <c r="FC109" s="381"/>
    </row>
    <row r="110" spans="1:159" s="2" customFormat="1" ht="15.75" customHeight="1" x14ac:dyDescent="0.25">
      <c r="A110" s="1" t="s">
        <v>685</v>
      </c>
      <c r="B110" s="77">
        <v>5</v>
      </c>
      <c r="C110" s="78">
        <v>4</v>
      </c>
      <c r="D110" s="52" t="s">
        <v>305</v>
      </c>
      <c r="E110" s="219">
        <v>2122.5350000000003</v>
      </c>
      <c r="F110" s="53">
        <v>-122172.28</v>
      </c>
      <c r="G110" s="343">
        <v>-155659.31000000006</v>
      </c>
      <c r="H110" s="54">
        <v>8244.32</v>
      </c>
      <c r="I110" s="55">
        <v>2228.35</v>
      </c>
      <c r="J110" s="56">
        <f t="shared" si="81"/>
        <v>6015.9699999999993</v>
      </c>
      <c r="K110" s="57">
        <f t="shared" si="82"/>
        <v>0.27028912026704444</v>
      </c>
      <c r="L110" s="58">
        <v>4616.9399999999996</v>
      </c>
      <c r="M110" s="58">
        <v>1245.7</v>
      </c>
      <c r="N110" s="56">
        <f t="shared" si="83"/>
        <v>3371.24</v>
      </c>
      <c r="O110" s="59">
        <f t="shared" si="84"/>
        <v>0.26981074044713599</v>
      </c>
      <c r="P110" s="54">
        <v>8334.4</v>
      </c>
      <c r="Q110" s="54">
        <v>8576.5400000000009</v>
      </c>
      <c r="R110" s="56">
        <f t="shared" si="85"/>
        <v>-242.14000000000124</v>
      </c>
      <c r="S110" s="57">
        <f t="shared" si="86"/>
        <v>1.0290530812056058</v>
      </c>
      <c r="T110" s="54">
        <v>1883.3600000000001</v>
      </c>
      <c r="U110" s="54">
        <v>1670.8600000000001</v>
      </c>
      <c r="V110" s="56">
        <f t="shared" si="87"/>
        <v>212.5</v>
      </c>
      <c r="W110" s="57">
        <f t="shared" si="88"/>
        <v>0.88716973918953357</v>
      </c>
      <c r="X110" s="58">
        <v>450.82999999999993</v>
      </c>
      <c r="Y110" s="58">
        <v>820.9</v>
      </c>
      <c r="Z110" s="56">
        <f t="shared" si="89"/>
        <v>-370.07000000000005</v>
      </c>
      <c r="AA110" s="59">
        <f t="shared" si="90"/>
        <v>1.8208637402124972</v>
      </c>
      <c r="AB110" s="54">
        <v>9125.0499999999993</v>
      </c>
      <c r="AC110" s="54">
        <v>7109.58</v>
      </c>
      <c r="AD110" s="56">
        <f t="shared" si="91"/>
        <v>2015.4699999999993</v>
      </c>
      <c r="AE110" s="57">
        <f t="shared" si="92"/>
        <v>0.77912778560117479</v>
      </c>
      <c r="AF110" s="58">
        <v>1255.6600000000001</v>
      </c>
      <c r="AG110" s="58">
        <v>0</v>
      </c>
      <c r="AH110" s="56">
        <f t="shared" si="93"/>
        <v>1255.6600000000001</v>
      </c>
      <c r="AI110" s="60">
        <f t="shared" si="94"/>
        <v>0</v>
      </c>
      <c r="AJ110" s="54">
        <v>14390.86</v>
      </c>
      <c r="AK110" s="54">
        <v>7239.0099999999993</v>
      </c>
      <c r="AL110" s="56">
        <f t="shared" si="95"/>
        <v>7151.8500000000013</v>
      </c>
      <c r="AM110" s="57">
        <f t="shared" si="96"/>
        <v>0.5030283110251923</v>
      </c>
      <c r="AN110" s="58">
        <v>0</v>
      </c>
      <c r="AO110" s="58">
        <v>0</v>
      </c>
      <c r="AP110" s="61">
        <f t="shared" si="97"/>
        <v>0</v>
      </c>
      <c r="AQ110" s="59"/>
      <c r="AR110" s="54">
        <v>0</v>
      </c>
      <c r="AS110" s="54">
        <v>0</v>
      </c>
      <c r="AT110" s="61">
        <f t="shared" si="99"/>
        <v>0</v>
      </c>
      <c r="AU110" s="62"/>
      <c r="AV110" s="58">
        <v>3820.7400000000007</v>
      </c>
      <c r="AW110" s="58">
        <v>3509.29</v>
      </c>
      <c r="AX110" s="61">
        <f t="shared" si="101"/>
        <v>311.45000000000073</v>
      </c>
      <c r="AY110" s="59">
        <f t="shared" si="102"/>
        <v>0.91848437737192257</v>
      </c>
      <c r="AZ110" s="63">
        <v>0</v>
      </c>
      <c r="BA110" s="56">
        <v>0</v>
      </c>
      <c r="BB110" s="56">
        <f t="shared" si="103"/>
        <v>0</v>
      </c>
      <c r="BC110" s="64"/>
      <c r="BD110" s="54">
        <v>31366.339999999997</v>
      </c>
      <c r="BE110" s="58">
        <v>3013.13</v>
      </c>
      <c r="BF110" s="61">
        <f t="shared" si="104"/>
        <v>28353.209999999995</v>
      </c>
      <c r="BG110" s="57">
        <f t="shared" si="105"/>
        <v>9.6062530725612244E-2</v>
      </c>
      <c r="BH110" s="54">
        <v>5147.29</v>
      </c>
      <c r="BI110" s="54">
        <v>0</v>
      </c>
      <c r="BJ110" s="56">
        <f t="shared" si="106"/>
        <v>5147.29</v>
      </c>
      <c r="BK110" s="57">
        <f t="shared" si="107"/>
        <v>0</v>
      </c>
      <c r="BL110" s="58">
        <v>6930.05</v>
      </c>
      <c r="BM110" s="58">
        <v>0</v>
      </c>
      <c r="BN110" s="56">
        <f t="shared" si="108"/>
        <v>6930.05</v>
      </c>
      <c r="BO110" s="59">
        <f t="shared" si="109"/>
        <v>0</v>
      </c>
      <c r="BP110" s="54">
        <v>1282.4599999999998</v>
      </c>
      <c r="BQ110" s="54">
        <v>3176.21</v>
      </c>
      <c r="BR110" s="56">
        <f t="shared" si="110"/>
        <v>-1893.7500000000002</v>
      </c>
      <c r="BS110" s="57">
        <f t="shared" si="111"/>
        <v>2.4766542426274509</v>
      </c>
      <c r="BT110" s="58">
        <v>2020.3400000000001</v>
      </c>
      <c r="BU110" s="58">
        <v>0</v>
      </c>
      <c r="BV110" s="56">
        <f t="shared" si="112"/>
        <v>2020.3400000000001</v>
      </c>
      <c r="BW110" s="59">
        <f t="shared" si="113"/>
        <v>0</v>
      </c>
      <c r="BX110" s="54">
        <v>1080.6500000000001</v>
      </c>
      <c r="BY110" s="54">
        <v>0</v>
      </c>
      <c r="BZ110" s="56">
        <f t="shared" si="114"/>
        <v>1080.6500000000001</v>
      </c>
      <c r="CA110" s="57">
        <f t="shared" si="115"/>
        <v>0</v>
      </c>
      <c r="CB110" s="58">
        <v>2802.4200000000005</v>
      </c>
      <c r="CC110" s="58">
        <v>345.52</v>
      </c>
      <c r="CD110" s="56">
        <f t="shared" si="116"/>
        <v>2456.9000000000005</v>
      </c>
      <c r="CE110" s="59">
        <f t="shared" si="117"/>
        <v>0.12329343924179813</v>
      </c>
      <c r="CF110" s="54">
        <v>422.95</v>
      </c>
      <c r="CG110" s="54">
        <v>0</v>
      </c>
      <c r="CH110" s="56">
        <f t="shared" si="118"/>
        <v>422.95</v>
      </c>
      <c r="CI110" s="57">
        <f t="shared" si="119"/>
        <v>0</v>
      </c>
      <c r="CJ110" s="58">
        <v>0</v>
      </c>
      <c r="CK110" s="55">
        <v>0</v>
      </c>
      <c r="CL110" s="55">
        <v>0</v>
      </c>
      <c r="CM110" s="65"/>
      <c r="CN110" s="66">
        <v>60479</v>
      </c>
      <c r="CO110" s="67">
        <v>69484.62000000001</v>
      </c>
      <c r="CP110" s="61">
        <f t="shared" si="120"/>
        <v>-9005.6200000000099</v>
      </c>
      <c r="CQ110" s="68">
        <f t="shared" si="121"/>
        <v>1.1489049091420165</v>
      </c>
      <c r="CR110" s="58">
        <v>19092.48</v>
      </c>
      <c r="CS110" s="58">
        <v>16767.940000000002</v>
      </c>
      <c r="CT110" s="61">
        <f t="shared" si="122"/>
        <v>2324.5399999999972</v>
      </c>
      <c r="CU110" s="353">
        <f t="shared" si="123"/>
        <v>0.87824839936980437</v>
      </c>
      <c r="CV110" s="359">
        <v>9660.23</v>
      </c>
      <c r="CW110" s="61">
        <v>9516.15</v>
      </c>
      <c r="CX110" s="61">
        <f t="shared" si="148"/>
        <v>144.07999999999993</v>
      </c>
      <c r="CY110" s="68">
        <f t="shared" si="80"/>
        <v>0.98508524124166819</v>
      </c>
      <c r="CZ110" s="291">
        <v>1088.1500000000001</v>
      </c>
      <c r="DA110" s="61">
        <v>527.74000000000012</v>
      </c>
      <c r="DB110" s="61">
        <f t="shared" si="137"/>
        <v>560.41</v>
      </c>
      <c r="DC110" s="69">
        <f t="shared" si="138"/>
        <v>0.48498828286541384</v>
      </c>
      <c r="DD110" s="55">
        <v>13504.66</v>
      </c>
      <c r="DE110" s="55">
        <v>19668.849999999999</v>
      </c>
      <c r="DF110" s="61">
        <f t="shared" si="124"/>
        <v>-6164.1899999999987</v>
      </c>
      <c r="DG110" s="70">
        <f t="shared" si="125"/>
        <v>1.4564491071970711</v>
      </c>
      <c r="DH110" s="55">
        <v>1965.8</v>
      </c>
      <c r="DI110" s="55">
        <v>1745.2400000000002</v>
      </c>
      <c r="DJ110" s="61">
        <f t="shared" si="126"/>
        <v>220.55999999999972</v>
      </c>
      <c r="DK110" s="70">
        <f t="shared" si="127"/>
        <v>0.88780140400854624</v>
      </c>
      <c r="DL110" s="55">
        <v>297.18</v>
      </c>
      <c r="DM110" s="55">
        <v>0</v>
      </c>
      <c r="DN110" s="61">
        <f t="shared" si="128"/>
        <v>297.18</v>
      </c>
      <c r="DO110" s="70">
        <f t="shared" si="129"/>
        <v>0</v>
      </c>
      <c r="DP110" s="71">
        <v>18080.849999999999</v>
      </c>
      <c r="DQ110" s="71">
        <v>9794.0399999999991</v>
      </c>
      <c r="DR110" s="61">
        <f t="shared" si="130"/>
        <v>8286.81</v>
      </c>
      <c r="DS110" s="69">
        <f t="shared" si="131"/>
        <v>0.54168028604849883</v>
      </c>
      <c r="DT110" s="80">
        <v>-3069.3300000000017</v>
      </c>
      <c r="DU110" s="55">
        <v>0</v>
      </c>
      <c r="DV110" s="55">
        <v>0</v>
      </c>
      <c r="DW110" s="61">
        <f t="shared" si="132"/>
        <v>0</v>
      </c>
      <c r="DX110" s="72"/>
      <c r="DY110" s="56" t="e">
        <v>#REF!</v>
      </c>
      <c r="DZ110" s="363">
        <v>3586.6</v>
      </c>
      <c r="EA110" s="363">
        <v>2556.8500000000004</v>
      </c>
      <c r="EB110" s="362">
        <f t="shared" si="139"/>
        <v>1029.7499999999995</v>
      </c>
      <c r="EC110" s="365">
        <f t="shared" si="140"/>
        <v>0.71288964478893668</v>
      </c>
      <c r="ED110" s="54">
        <v>8091.0399999999991</v>
      </c>
      <c r="EE110" s="294">
        <v>5623.99</v>
      </c>
      <c r="EF110" s="291">
        <f t="shared" si="141"/>
        <v>239020.65000000002</v>
      </c>
      <c r="EG110" s="291">
        <f t="shared" si="142"/>
        <v>174620.51</v>
      </c>
      <c r="EH110" s="61">
        <f t="shared" si="143"/>
        <v>64400.140000000014</v>
      </c>
      <c r="EI110" s="70">
        <f t="shared" si="134"/>
        <v>0.73056662677471584</v>
      </c>
      <c r="EJ110" s="80"/>
      <c r="EK110" s="298">
        <v>2158</v>
      </c>
      <c r="EL110" s="300">
        <f t="shared" si="149"/>
        <v>-55614.139999999985</v>
      </c>
      <c r="EM110" s="65">
        <f t="shared" si="150"/>
        <v>-111141.67000000009</v>
      </c>
      <c r="EN110" s="374" t="s">
        <v>666</v>
      </c>
      <c r="EO110" s="373">
        <v>13975.06</v>
      </c>
      <c r="EP110" s="74">
        <v>15448.78</v>
      </c>
      <c r="EQ110" s="75">
        <f t="shared" si="135"/>
        <v>1473.7200000000012</v>
      </c>
      <c r="ER110" s="76">
        <f t="shared" si="136"/>
        <v>0.10545357229235518</v>
      </c>
      <c r="ET110" s="74">
        <v>24968</v>
      </c>
      <c r="EU110" s="74">
        <v>30985.71</v>
      </c>
      <c r="EV110" s="75">
        <f t="shared" si="144"/>
        <v>6017.7099999999991</v>
      </c>
      <c r="EW110" s="377">
        <f t="shared" si="145"/>
        <v>0.24101690163409159</v>
      </c>
      <c r="EX110" s="379">
        <f t="shared" si="146"/>
        <v>230929.61000000002</v>
      </c>
      <c r="EY110" s="379">
        <f t="shared" si="147"/>
        <v>168996.52000000002</v>
      </c>
      <c r="FB110" s="381"/>
      <c r="FC110" s="381"/>
    </row>
    <row r="111" spans="1:159" s="2" customFormat="1" ht="15.75" customHeight="1" x14ac:dyDescent="0.25">
      <c r="A111" s="1" t="s">
        <v>686</v>
      </c>
      <c r="B111" s="77">
        <v>9</v>
      </c>
      <c r="C111" s="78">
        <v>1</v>
      </c>
      <c r="D111" s="52" t="s">
        <v>306</v>
      </c>
      <c r="E111" s="219">
        <v>1903.6600000000005</v>
      </c>
      <c r="F111" s="53">
        <v>216509.88999999998</v>
      </c>
      <c r="G111" s="343">
        <v>164698.29</v>
      </c>
      <c r="H111" s="54">
        <v>6074.56</v>
      </c>
      <c r="I111" s="55">
        <v>1108.52</v>
      </c>
      <c r="J111" s="56">
        <f t="shared" si="81"/>
        <v>4966.0400000000009</v>
      </c>
      <c r="K111" s="57">
        <f t="shared" si="82"/>
        <v>0.18248564505083495</v>
      </c>
      <c r="L111" s="58">
        <v>4416.49</v>
      </c>
      <c r="M111" s="58">
        <v>937.12999999999988</v>
      </c>
      <c r="N111" s="56">
        <f t="shared" si="83"/>
        <v>3479.3599999999997</v>
      </c>
      <c r="O111" s="59">
        <f t="shared" si="84"/>
        <v>0.21218886491308708</v>
      </c>
      <c r="P111" s="54">
        <v>4167.71</v>
      </c>
      <c r="Q111" s="54">
        <v>3625.2299999999996</v>
      </c>
      <c r="R111" s="56">
        <f t="shared" si="85"/>
        <v>542.48000000000047</v>
      </c>
      <c r="S111" s="57">
        <f t="shared" si="86"/>
        <v>0.86983739271686356</v>
      </c>
      <c r="T111" s="54">
        <v>1039.83</v>
      </c>
      <c r="U111" s="54">
        <v>921.36999999999989</v>
      </c>
      <c r="V111" s="56">
        <f t="shared" si="87"/>
        <v>118.46000000000004</v>
      </c>
      <c r="W111" s="57">
        <f t="shared" si="88"/>
        <v>0.88607753190425353</v>
      </c>
      <c r="X111" s="58">
        <v>230.30999999999995</v>
      </c>
      <c r="Y111" s="58">
        <v>304.83</v>
      </c>
      <c r="Z111" s="56">
        <f t="shared" si="89"/>
        <v>-74.520000000000039</v>
      </c>
      <c r="AA111" s="59">
        <f t="shared" si="90"/>
        <v>1.3235638921453696</v>
      </c>
      <c r="AB111" s="54">
        <v>2749.9400000000005</v>
      </c>
      <c r="AC111" s="54">
        <v>2081.42</v>
      </c>
      <c r="AD111" s="56">
        <f t="shared" si="91"/>
        <v>668.52000000000044</v>
      </c>
      <c r="AE111" s="57">
        <f t="shared" si="92"/>
        <v>0.7568965141057622</v>
      </c>
      <c r="AF111" s="58">
        <v>821.66</v>
      </c>
      <c r="AG111" s="58">
        <v>0</v>
      </c>
      <c r="AH111" s="56">
        <f t="shared" si="93"/>
        <v>821.66</v>
      </c>
      <c r="AI111" s="60">
        <f t="shared" si="94"/>
        <v>0</v>
      </c>
      <c r="AJ111" s="54">
        <v>9417.56</v>
      </c>
      <c r="AK111" s="54">
        <v>10755.65</v>
      </c>
      <c r="AL111" s="56">
        <f t="shared" si="95"/>
        <v>-1338.0900000000001</v>
      </c>
      <c r="AM111" s="57">
        <f t="shared" si="96"/>
        <v>1.1420845739236065</v>
      </c>
      <c r="AN111" s="58">
        <v>26652.51</v>
      </c>
      <c r="AO111" s="58">
        <v>24449.1</v>
      </c>
      <c r="AP111" s="61">
        <f t="shared" si="97"/>
        <v>2203.41</v>
      </c>
      <c r="AQ111" s="59">
        <f t="shared" si="98"/>
        <v>0.91732823662761964</v>
      </c>
      <c r="AR111" s="54">
        <v>2090.56</v>
      </c>
      <c r="AS111" s="54">
        <v>1969.8000000000002</v>
      </c>
      <c r="AT111" s="61">
        <f t="shared" si="99"/>
        <v>120.75999999999976</v>
      </c>
      <c r="AU111" s="62">
        <f t="shared" si="100"/>
        <v>0.94223557324353291</v>
      </c>
      <c r="AV111" s="58">
        <v>2163.6800000000003</v>
      </c>
      <c r="AW111" s="58">
        <v>1988.61</v>
      </c>
      <c r="AX111" s="61">
        <f t="shared" si="101"/>
        <v>175.07000000000039</v>
      </c>
      <c r="AY111" s="59">
        <f t="shared" si="102"/>
        <v>0.91908692597796326</v>
      </c>
      <c r="AZ111" s="63">
        <v>0</v>
      </c>
      <c r="BA111" s="56">
        <v>0</v>
      </c>
      <c r="BB111" s="56">
        <f t="shared" si="103"/>
        <v>0</v>
      </c>
      <c r="BC111" s="64"/>
      <c r="BD111" s="54">
        <v>32423.360000000004</v>
      </c>
      <c r="BE111" s="58">
        <v>8192.2099999999991</v>
      </c>
      <c r="BF111" s="61">
        <f t="shared" si="104"/>
        <v>24231.150000000005</v>
      </c>
      <c r="BG111" s="57">
        <f t="shared" si="105"/>
        <v>0.25266382015929251</v>
      </c>
      <c r="BH111" s="54">
        <v>3782.17</v>
      </c>
      <c r="BI111" s="54">
        <v>0</v>
      </c>
      <c r="BJ111" s="56">
        <f t="shared" si="106"/>
        <v>3782.17</v>
      </c>
      <c r="BK111" s="57">
        <f t="shared" si="107"/>
        <v>0</v>
      </c>
      <c r="BL111" s="58">
        <v>6884.66</v>
      </c>
      <c r="BM111" s="58">
        <v>6621.98</v>
      </c>
      <c r="BN111" s="56">
        <f t="shared" si="108"/>
        <v>262.68000000000029</v>
      </c>
      <c r="BO111" s="59">
        <f t="shared" si="109"/>
        <v>0.96184561038598848</v>
      </c>
      <c r="BP111" s="54">
        <v>977.61000000000013</v>
      </c>
      <c r="BQ111" s="54">
        <v>0</v>
      </c>
      <c r="BR111" s="56">
        <f t="shared" si="110"/>
        <v>977.61000000000013</v>
      </c>
      <c r="BS111" s="57">
        <f t="shared" si="111"/>
        <v>0</v>
      </c>
      <c r="BT111" s="58">
        <v>1276.1899999999996</v>
      </c>
      <c r="BU111" s="58">
        <v>0</v>
      </c>
      <c r="BV111" s="56">
        <f t="shared" si="112"/>
        <v>1276.1899999999996</v>
      </c>
      <c r="BW111" s="59">
        <f t="shared" si="113"/>
        <v>0</v>
      </c>
      <c r="BX111" s="54">
        <v>552.80000000000007</v>
      </c>
      <c r="BY111" s="54">
        <v>0</v>
      </c>
      <c r="BZ111" s="56">
        <f t="shared" si="114"/>
        <v>552.80000000000007</v>
      </c>
      <c r="CA111" s="57">
        <f t="shared" si="115"/>
        <v>0</v>
      </c>
      <c r="CB111" s="58">
        <v>633.04999999999995</v>
      </c>
      <c r="CC111" s="58">
        <v>605.58999999999992</v>
      </c>
      <c r="CD111" s="56">
        <f t="shared" si="116"/>
        <v>27.460000000000036</v>
      </c>
      <c r="CE111" s="59">
        <f t="shared" si="117"/>
        <v>0.95662269962878121</v>
      </c>
      <c r="CF111" s="54">
        <v>135.44</v>
      </c>
      <c r="CG111" s="54">
        <v>0</v>
      </c>
      <c r="CH111" s="56">
        <f t="shared" si="118"/>
        <v>135.44</v>
      </c>
      <c r="CI111" s="57">
        <f t="shared" si="119"/>
        <v>0</v>
      </c>
      <c r="CJ111" s="58">
        <v>0</v>
      </c>
      <c r="CK111" s="55">
        <v>0</v>
      </c>
      <c r="CL111" s="55">
        <v>0</v>
      </c>
      <c r="CM111" s="65"/>
      <c r="CN111" s="66">
        <v>18846.460000000003</v>
      </c>
      <c r="CO111" s="67">
        <v>21499.87</v>
      </c>
      <c r="CP111" s="61">
        <f t="shared" si="120"/>
        <v>-2653.4099999999962</v>
      </c>
      <c r="CQ111" s="68">
        <f t="shared" si="121"/>
        <v>1.1407908965397213</v>
      </c>
      <c r="CR111" s="58">
        <v>11736.399999999998</v>
      </c>
      <c r="CS111" s="58">
        <v>12139.509999999998</v>
      </c>
      <c r="CT111" s="61">
        <f t="shared" si="122"/>
        <v>-403.11000000000058</v>
      </c>
      <c r="CU111" s="353">
        <f t="shared" si="123"/>
        <v>1.0343469888551857</v>
      </c>
      <c r="CV111" s="359">
        <v>5946.83</v>
      </c>
      <c r="CW111" s="61">
        <v>2663.07</v>
      </c>
      <c r="CX111" s="61">
        <f t="shared" si="148"/>
        <v>3283.7599999999998</v>
      </c>
      <c r="CY111" s="68">
        <f t="shared" si="80"/>
        <v>0.44781337283897477</v>
      </c>
      <c r="CZ111" s="291">
        <v>652.53</v>
      </c>
      <c r="DA111" s="61">
        <v>379.03000000000003</v>
      </c>
      <c r="DB111" s="61">
        <f t="shared" si="137"/>
        <v>273.49999999999994</v>
      </c>
      <c r="DC111" s="69">
        <f t="shared" si="138"/>
        <v>0.58086218258164379</v>
      </c>
      <c r="DD111" s="55">
        <v>8876.380000000001</v>
      </c>
      <c r="DE111" s="55">
        <v>6063.92</v>
      </c>
      <c r="DF111" s="61">
        <f t="shared" si="124"/>
        <v>2812.4600000000009</v>
      </c>
      <c r="DG111" s="70">
        <f t="shared" si="125"/>
        <v>0.6831523661672888</v>
      </c>
      <c r="DH111" s="55">
        <v>694.29000000000008</v>
      </c>
      <c r="DI111" s="55">
        <v>615.93000000000006</v>
      </c>
      <c r="DJ111" s="61">
        <f t="shared" si="126"/>
        <v>78.360000000000014</v>
      </c>
      <c r="DK111" s="70">
        <f t="shared" si="127"/>
        <v>0.88713649915741255</v>
      </c>
      <c r="DL111" s="55">
        <v>104.35000000000001</v>
      </c>
      <c r="DM111" s="55">
        <v>0</v>
      </c>
      <c r="DN111" s="61">
        <f t="shared" si="128"/>
        <v>104.35000000000001</v>
      </c>
      <c r="DO111" s="70">
        <f t="shared" si="129"/>
        <v>0</v>
      </c>
      <c r="DP111" s="71">
        <v>11246.49</v>
      </c>
      <c r="DQ111" s="71">
        <v>0</v>
      </c>
      <c r="DR111" s="61">
        <f t="shared" si="130"/>
        <v>11246.49</v>
      </c>
      <c r="DS111" s="69">
        <f t="shared" si="131"/>
        <v>0</v>
      </c>
      <c r="DT111" s="80">
        <v>1210.58</v>
      </c>
      <c r="DU111" s="55">
        <v>9431.8700000000008</v>
      </c>
      <c r="DV111" s="55">
        <v>11520.820000000002</v>
      </c>
      <c r="DW111" s="61">
        <f t="shared" si="132"/>
        <v>-2088.9500000000007</v>
      </c>
      <c r="DX111" s="72">
        <f t="shared" si="133"/>
        <v>1.2214778193507756</v>
      </c>
      <c r="DY111" s="56" t="e">
        <v>#REF!</v>
      </c>
      <c r="DZ111" s="363">
        <v>2165.63</v>
      </c>
      <c r="EA111" s="363">
        <v>1600.4199999999998</v>
      </c>
      <c r="EB111" s="362">
        <f t="shared" si="139"/>
        <v>565.21000000000026</v>
      </c>
      <c r="EC111" s="365">
        <f t="shared" si="140"/>
        <v>0.73900897198505733</v>
      </c>
      <c r="ED111" s="54">
        <v>6139.9400000000005</v>
      </c>
      <c r="EE111" s="294">
        <v>4094.1000000000004</v>
      </c>
      <c r="EF111" s="291">
        <f t="shared" si="141"/>
        <v>182331.25999999995</v>
      </c>
      <c r="EG111" s="291">
        <f t="shared" si="142"/>
        <v>124138.10999999997</v>
      </c>
      <c r="EH111" s="61">
        <f t="shared" si="143"/>
        <v>58193.14999999998</v>
      </c>
      <c r="EI111" s="70">
        <f t="shared" si="134"/>
        <v>0.68083832690017065</v>
      </c>
      <c r="EJ111" s="80"/>
      <c r="EK111" s="298">
        <v>1973.66</v>
      </c>
      <c r="EL111" s="300">
        <f t="shared" si="149"/>
        <v>276676.6999999999</v>
      </c>
      <c r="EM111" s="65">
        <f t="shared" si="150"/>
        <v>195943.79</v>
      </c>
      <c r="EN111" s="374" t="s">
        <v>666</v>
      </c>
      <c r="EO111" s="373">
        <v>10624.39</v>
      </c>
      <c r="EP111" s="74">
        <v>12076.54</v>
      </c>
      <c r="EQ111" s="75">
        <f t="shared" si="135"/>
        <v>1452.1500000000015</v>
      </c>
      <c r="ER111" s="76">
        <f t="shared" si="136"/>
        <v>0.13668078826172622</v>
      </c>
      <c r="ET111" s="74">
        <v>18957.54</v>
      </c>
      <c r="EU111" s="74">
        <v>12983.98</v>
      </c>
      <c r="EV111" s="75">
        <f t="shared" si="144"/>
        <v>-5973.5600000000013</v>
      </c>
      <c r="EW111" s="377">
        <f t="shared" si="145"/>
        <v>-0.31510206493036547</v>
      </c>
      <c r="EX111" s="379">
        <f t="shared" si="146"/>
        <v>176191.31999999995</v>
      </c>
      <c r="EY111" s="379">
        <f t="shared" si="147"/>
        <v>120044.00999999997</v>
      </c>
      <c r="FB111" s="381"/>
      <c r="FC111" s="381"/>
    </row>
    <row r="112" spans="1:159" s="2" customFormat="1" ht="15.75" customHeight="1" x14ac:dyDescent="0.25">
      <c r="A112" s="1" t="s">
        <v>687</v>
      </c>
      <c r="B112" s="77">
        <v>9</v>
      </c>
      <c r="C112" s="78">
        <v>1</v>
      </c>
      <c r="D112" s="52" t="s">
        <v>307</v>
      </c>
      <c r="E112" s="219">
        <v>3111.2916666666674</v>
      </c>
      <c r="F112" s="53">
        <v>-29087.23</v>
      </c>
      <c r="G112" s="343">
        <v>-18209.080000000009</v>
      </c>
      <c r="H112" s="54">
        <v>3796.62</v>
      </c>
      <c r="I112" s="55">
        <v>1065.3500000000001</v>
      </c>
      <c r="J112" s="56">
        <f t="shared" si="81"/>
        <v>2731.2699999999995</v>
      </c>
      <c r="K112" s="57">
        <f t="shared" si="82"/>
        <v>0.28060485379100364</v>
      </c>
      <c r="L112" s="58">
        <v>2374.77</v>
      </c>
      <c r="M112" s="58">
        <v>918.03</v>
      </c>
      <c r="N112" s="56">
        <f t="shared" si="83"/>
        <v>1456.74</v>
      </c>
      <c r="O112" s="59">
        <f t="shared" si="84"/>
        <v>0.38657638423931578</v>
      </c>
      <c r="P112" s="54">
        <v>4512.68</v>
      </c>
      <c r="Q112" s="54">
        <v>3924.1699999999996</v>
      </c>
      <c r="R112" s="56">
        <f t="shared" si="85"/>
        <v>588.51000000000067</v>
      </c>
      <c r="S112" s="57">
        <f t="shared" si="86"/>
        <v>0.86958747351906174</v>
      </c>
      <c r="T112" s="54">
        <v>1038.54</v>
      </c>
      <c r="U112" s="54">
        <v>919.43000000000006</v>
      </c>
      <c r="V112" s="56">
        <f t="shared" si="87"/>
        <v>119.1099999999999</v>
      </c>
      <c r="W112" s="57">
        <f t="shared" si="88"/>
        <v>0.88531014693704635</v>
      </c>
      <c r="X112" s="58">
        <v>231.14000000000001</v>
      </c>
      <c r="Y112" s="58">
        <v>304.83</v>
      </c>
      <c r="Z112" s="56">
        <f t="shared" si="89"/>
        <v>-73.689999999999969</v>
      </c>
      <c r="AA112" s="59">
        <f t="shared" si="90"/>
        <v>1.3188111101496927</v>
      </c>
      <c r="AB112" s="54">
        <v>2599.1000000000004</v>
      </c>
      <c r="AC112" s="54">
        <v>2001.5099999999998</v>
      </c>
      <c r="AD112" s="56">
        <f t="shared" si="91"/>
        <v>597.5900000000006</v>
      </c>
      <c r="AE112" s="57">
        <f t="shared" si="92"/>
        <v>0.77007810395906251</v>
      </c>
      <c r="AF112" s="58">
        <v>721.94999999999993</v>
      </c>
      <c r="AG112" s="58">
        <v>0</v>
      </c>
      <c r="AH112" s="56">
        <f t="shared" si="93"/>
        <v>721.94999999999993</v>
      </c>
      <c r="AI112" s="60">
        <f t="shared" si="94"/>
        <v>0</v>
      </c>
      <c r="AJ112" s="54">
        <v>8274.59</v>
      </c>
      <c r="AK112" s="54">
        <v>21183.489999999998</v>
      </c>
      <c r="AL112" s="56">
        <f t="shared" si="95"/>
        <v>-12908.899999999998</v>
      </c>
      <c r="AM112" s="57">
        <f t="shared" si="96"/>
        <v>2.5600652116902465</v>
      </c>
      <c r="AN112" s="58">
        <v>39180.17</v>
      </c>
      <c r="AO112" s="58">
        <v>35940.049999999996</v>
      </c>
      <c r="AP112" s="61">
        <f t="shared" si="97"/>
        <v>3240.1200000000026</v>
      </c>
      <c r="AQ112" s="59">
        <f t="shared" si="98"/>
        <v>0.91730204335509513</v>
      </c>
      <c r="AR112" s="54">
        <v>0</v>
      </c>
      <c r="AS112" s="54">
        <v>0</v>
      </c>
      <c r="AT112" s="61">
        <f t="shared" si="99"/>
        <v>0</v>
      </c>
      <c r="AU112" s="62"/>
      <c r="AV112" s="58">
        <v>2290.85</v>
      </c>
      <c r="AW112" s="58">
        <v>3058.6</v>
      </c>
      <c r="AX112" s="61">
        <f t="shared" si="101"/>
        <v>-767.75</v>
      </c>
      <c r="AY112" s="59">
        <f t="shared" si="102"/>
        <v>1.3351376126765175</v>
      </c>
      <c r="AZ112" s="63">
        <v>0</v>
      </c>
      <c r="BA112" s="56">
        <v>0</v>
      </c>
      <c r="BB112" s="56">
        <f t="shared" si="103"/>
        <v>0</v>
      </c>
      <c r="BC112" s="64"/>
      <c r="BD112" s="54">
        <v>31170.500000000004</v>
      </c>
      <c r="BE112" s="58">
        <v>1782.48</v>
      </c>
      <c r="BF112" s="61">
        <f t="shared" si="104"/>
        <v>29388.020000000004</v>
      </c>
      <c r="BG112" s="57">
        <f t="shared" si="105"/>
        <v>5.7184838228453182E-2</v>
      </c>
      <c r="BH112" s="54">
        <v>2415.5</v>
      </c>
      <c r="BI112" s="54">
        <v>0</v>
      </c>
      <c r="BJ112" s="56">
        <f t="shared" si="106"/>
        <v>2415.5</v>
      </c>
      <c r="BK112" s="57">
        <f t="shared" si="107"/>
        <v>0</v>
      </c>
      <c r="BL112" s="58">
        <v>3759.7400000000007</v>
      </c>
      <c r="BM112" s="58">
        <v>0</v>
      </c>
      <c r="BN112" s="56">
        <f t="shared" si="108"/>
        <v>3759.7400000000007</v>
      </c>
      <c r="BO112" s="59">
        <f t="shared" si="109"/>
        <v>0</v>
      </c>
      <c r="BP112" s="54">
        <v>777.20999999999992</v>
      </c>
      <c r="BQ112" s="54">
        <v>0</v>
      </c>
      <c r="BR112" s="56">
        <f t="shared" si="110"/>
        <v>777.20999999999992</v>
      </c>
      <c r="BS112" s="57">
        <f t="shared" si="111"/>
        <v>0</v>
      </c>
      <c r="BT112" s="58">
        <v>1413.0900000000001</v>
      </c>
      <c r="BU112" s="58">
        <v>0</v>
      </c>
      <c r="BV112" s="56">
        <f t="shared" si="112"/>
        <v>1413.0900000000001</v>
      </c>
      <c r="BW112" s="59">
        <f t="shared" si="113"/>
        <v>0</v>
      </c>
      <c r="BX112" s="54">
        <v>552.81999999999994</v>
      </c>
      <c r="BY112" s="54">
        <v>0</v>
      </c>
      <c r="BZ112" s="56">
        <f t="shared" si="114"/>
        <v>552.81999999999994</v>
      </c>
      <c r="CA112" s="57">
        <f t="shared" si="115"/>
        <v>0</v>
      </c>
      <c r="CB112" s="58">
        <v>408.11999999999995</v>
      </c>
      <c r="CC112" s="58">
        <v>11401.36</v>
      </c>
      <c r="CD112" s="56">
        <f t="shared" si="116"/>
        <v>-10993.24</v>
      </c>
      <c r="CE112" s="59">
        <f t="shared" si="117"/>
        <v>27.936293247084198</v>
      </c>
      <c r="CF112" s="54">
        <v>201.79999999999998</v>
      </c>
      <c r="CG112" s="54">
        <v>0</v>
      </c>
      <c r="CH112" s="56">
        <f t="shared" si="118"/>
        <v>201.79999999999998</v>
      </c>
      <c r="CI112" s="57">
        <f t="shared" si="119"/>
        <v>0</v>
      </c>
      <c r="CJ112" s="58">
        <v>0</v>
      </c>
      <c r="CK112" s="55">
        <v>0</v>
      </c>
      <c r="CL112" s="55">
        <v>0</v>
      </c>
      <c r="CM112" s="65"/>
      <c r="CN112" s="66">
        <v>26604.190000000002</v>
      </c>
      <c r="CO112" s="67">
        <v>30846</v>
      </c>
      <c r="CP112" s="61">
        <f t="shared" si="120"/>
        <v>-4241.8099999999977</v>
      </c>
      <c r="CQ112" s="68">
        <f t="shared" si="121"/>
        <v>1.1594414263317168</v>
      </c>
      <c r="CR112" s="58">
        <v>14645.040000000005</v>
      </c>
      <c r="CS112" s="58">
        <v>14613.95</v>
      </c>
      <c r="CT112" s="61">
        <f t="shared" si="122"/>
        <v>31.090000000003783</v>
      </c>
      <c r="CU112" s="353">
        <f t="shared" si="123"/>
        <v>0.9978770969556926</v>
      </c>
      <c r="CV112" s="359">
        <v>7660.69</v>
      </c>
      <c r="CW112" s="61">
        <v>7749.15</v>
      </c>
      <c r="CX112" s="61">
        <f t="shared" si="148"/>
        <v>-88.460000000000036</v>
      </c>
      <c r="CY112" s="68">
        <f t="shared" si="80"/>
        <v>1.011547262713933</v>
      </c>
      <c r="CZ112" s="291">
        <v>542.22</v>
      </c>
      <c r="DA112" s="61">
        <v>318.35999999999996</v>
      </c>
      <c r="DB112" s="61">
        <f t="shared" si="137"/>
        <v>223.86000000000007</v>
      </c>
      <c r="DC112" s="69">
        <f t="shared" si="138"/>
        <v>0.58714175058094487</v>
      </c>
      <c r="DD112" s="55">
        <v>5580.3700000000008</v>
      </c>
      <c r="DE112" s="55">
        <v>15993.34</v>
      </c>
      <c r="DF112" s="61">
        <f t="shared" si="124"/>
        <v>-10412.969999999999</v>
      </c>
      <c r="DG112" s="70">
        <f t="shared" si="125"/>
        <v>2.8659999247361729</v>
      </c>
      <c r="DH112" s="55">
        <v>585.5</v>
      </c>
      <c r="DI112" s="55">
        <v>520.4</v>
      </c>
      <c r="DJ112" s="61">
        <f t="shared" si="126"/>
        <v>65.100000000000023</v>
      </c>
      <c r="DK112" s="70">
        <f t="shared" si="127"/>
        <v>0.88881298035866774</v>
      </c>
      <c r="DL112" s="55">
        <v>88.8</v>
      </c>
      <c r="DM112" s="55">
        <v>0</v>
      </c>
      <c r="DN112" s="61">
        <f t="shared" si="128"/>
        <v>88.8</v>
      </c>
      <c r="DO112" s="70">
        <f t="shared" si="129"/>
        <v>0</v>
      </c>
      <c r="DP112" s="71">
        <v>4264.3700000000008</v>
      </c>
      <c r="DQ112" s="71">
        <v>4831.74</v>
      </c>
      <c r="DR112" s="61">
        <f t="shared" si="130"/>
        <v>-567.36999999999898</v>
      </c>
      <c r="DS112" s="69">
        <f t="shared" si="131"/>
        <v>1.1330489615113133</v>
      </c>
      <c r="DT112" s="80">
        <v>353.38000000000011</v>
      </c>
      <c r="DU112" s="55">
        <v>5208.2900000000009</v>
      </c>
      <c r="DV112" s="55">
        <v>5905.2199999999993</v>
      </c>
      <c r="DW112" s="61">
        <f t="shared" si="132"/>
        <v>-696.92999999999847</v>
      </c>
      <c r="DX112" s="72">
        <f t="shared" si="133"/>
        <v>1.1338116733131216</v>
      </c>
      <c r="DY112" s="56" t="e">
        <v>#REF!</v>
      </c>
      <c r="DZ112" s="363">
        <v>2113.8000000000002</v>
      </c>
      <c r="EA112" s="363">
        <v>1503.58</v>
      </c>
      <c r="EB112" s="362">
        <f t="shared" si="139"/>
        <v>610.22000000000025</v>
      </c>
      <c r="EC112" s="365">
        <f t="shared" si="140"/>
        <v>0.71131611316113152</v>
      </c>
      <c r="ED112" s="54">
        <v>6071.18</v>
      </c>
      <c r="EE112" s="294">
        <v>5792.21</v>
      </c>
      <c r="EF112" s="291">
        <f t="shared" si="141"/>
        <v>179083.63999999996</v>
      </c>
      <c r="EG112" s="291">
        <f t="shared" si="142"/>
        <v>170573.24999999994</v>
      </c>
      <c r="EH112" s="61">
        <f t="shared" si="143"/>
        <v>8510.390000000014</v>
      </c>
      <c r="EI112" s="70">
        <f t="shared" si="134"/>
        <v>0.95247812698021983</v>
      </c>
      <c r="EJ112" s="80"/>
      <c r="EK112" s="298">
        <v>2428</v>
      </c>
      <c r="EL112" s="300">
        <f t="shared" si="149"/>
        <v>-18148.839999999997</v>
      </c>
      <c r="EM112" s="65">
        <f t="shared" si="150"/>
        <v>9305.8599999999933</v>
      </c>
      <c r="EN112" s="374" t="s">
        <v>669</v>
      </c>
      <c r="EO112" s="373">
        <v>10452.379999999999</v>
      </c>
      <c r="EP112" s="74">
        <v>10817.44</v>
      </c>
      <c r="EQ112" s="76">
        <v>0</v>
      </c>
      <c r="ER112" s="76">
        <v>0</v>
      </c>
      <c r="ET112" s="74">
        <v>18807.23</v>
      </c>
      <c r="EU112" s="74">
        <v>19129.46</v>
      </c>
      <c r="EV112" s="75">
        <f t="shared" si="144"/>
        <v>322.22999999999956</v>
      </c>
      <c r="EW112" s="377">
        <f t="shared" si="145"/>
        <v>1.7133304585523736E-2</v>
      </c>
      <c r="EX112" s="379">
        <f t="shared" si="146"/>
        <v>173012.45999999996</v>
      </c>
      <c r="EY112" s="379">
        <f t="shared" si="147"/>
        <v>164781.03999999995</v>
      </c>
      <c r="FB112" s="381"/>
      <c r="FC112" s="381"/>
    </row>
    <row r="113" spans="1:159" s="2" customFormat="1" ht="15.75" customHeight="1" x14ac:dyDescent="0.25">
      <c r="A113" s="1" t="s">
        <v>688</v>
      </c>
      <c r="B113" s="77">
        <v>5</v>
      </c>
      <c r="C113" s="78">
        <v>4</v>
      </c>
      <c r="D113" s="52" t="s">
        <v>308</v>
      </c>
      <c r="E113" s="219">
        <v>2201.7791666666672</v>
      </c>
      <c r="F113" s="53">
        <v>101304.97</v>
      </c>
      <c r="G113" s="343">
        <v>31273.294000000013</v>
      </c>
      <c r="H113" s="54">
        <v>6993.369999999999</v>
      </c>
      <c r="I113" s="55">
        <v>2823.77</v>
      </c>
      <c r="J113" s="56">
        <f t="shared" si="81"/>
        <v>4169.5999999999985</v>
      </c>
      <c r="K113" s="57">
        <f t="shared" si="82"/>
        <v>0.40377814987624</v>
      </c>
      <c r="L113" s="58">
        <v>4580.41</v>
      </c>
      <c r="M113" s="58">
        <v>903.95</v>
      </c>
      <c r="N113" s="56">
        <f t="shared" si="83"/>
        <v>3676.46</v>
      </c>
      <c r="O113" s="59">
        <f t="shared" si="84"/>
        <v>0.19735132881117631</v>
      </c>
      <c r="P113" s="54">
        <v>7092.24</v>
      </c>
      <c r="Q113" s="54">
        <v>6169.7300000000005</v>
      </c>
      <c r="R113" s="56">
        <f t="shared" si="85"/>
        <v>922.50999999999931</v>
      </c>
      <c r="S113" s="57">
        <f t="shared" si="86"/>
        <v>0.86992684962719824</v>
      </c>
      <c r="T113" s="54">
        <v>1615.7600000000002</v>
      </c>
      <c r="U113" s="54">
        <v>1432.6200000000003</v>
      </c>
      <c r="V113" s="56">
        <f t="shared" si="87"/>
        <v>183.13999999999987</v>
      </c>
      <c r="W113" s="57">
        <f t="shared" si="88"/>
        <v>0.88665395850868955</v>
      </c>
      <c r="X113" s="58">
        <v>420.85</v>
      </c>
      <c r="Y113" s="58">
        <v>802.74</v>
      </c>
      <c r="Z113" s="56">
        <f t="shared" si="89"/>
        <v>-381.89</v>
      </c>
      <c r="AA113" s="59">
        <f t="shared" si="90"/>
        <v>1.9074254484970892</v>
      </c>
      <c r="AB113" s="54">
        <v>8194.1200000000008</v>
      </c>
      <c r="AC113" s="54">
        <v>6170.8899999999994</v>
      </c>
      <c r="AD113" s="56">
        <f t="shared" si="91"/>
        <v>2023.2300000000014</v>
      </c>
      <c r="AE113" s="57">
        <f t="shared" si="92"/>
        <v>0.75308757987434882</v>
      </c>
      <c r="AF113" s="58">
        <v>1074.3</v>
      </c>
      <c r="AG113" s="58">
        <v>0</v>
      </c>
      <c r="AH113" s="56">
        <f t="shared" si="93"/>
        <v>1074.3</v>
      </c>
      <c r="AI113" s="60">
        <f t="shared" si="94"/>
        <v>0</v>
      </c>
      <c r="AJ113" s="54">
        <v>12312.789999999997</v>
      </c>
      <c r="AK113" s="54">
        <v>7339.4000000000005</v>
      </c>
      <c r="AL113" s="56">
        <f t="shared" si="95"/>
        <v>4973.3899999999967</v>
      </c>
      <c r="AM113" s="57">
        <f t="shared" si="96"/>
        <v>0.59607936137950879</v>
      </c>
      <c r="AN113" s="58">
        <v>0</v>
      </c>
      <c r="AO113" s="58">
        <v>0</v>
      </c>
      <c r="AP113" s="61">
        <f t="shared" si="97"/>
        <v>0</v>
      </c>
      <c r="AQ113" s="59"/>
      <c r="AR113" s="54">
        <v>0</v>
      </c>
      <c r="AS113" s="54">
        <v>0</v>
      </c>
      <c r="AT113" s="61">
        <f t="shared" si="99"/>
        <v>0</v>
      </c>
      <c r="AU113" s="62"/>
      <c r="AV113" s="58">
        <v>3817.0000000000005</v>
      </c>
      <c r="AW113" s="58">
        <v>3509.29</v>
      </c>
      <c r="AX113" s="61">
        <f t="shared" si="101"/>
        <v>307.71000000000049</v>
      </c>
      <c r="AY113" s="59">
        <f t="shared" si="102"/>
        <v>0.91938433324600455</v>
      </c>
      <c r="AZ113" s="63">
        <v>0</v>
      </c>
      <c r="BA113" s="56">
        <v>0</v>
      </c>
      <c r="BB113" s="56">
        <f t="shared" si="103"/>
        <v>0</v>
      </c>
      <c r="BC113" s="64"/>
      <c r="BD113" s="54">
        <v>43651.32</v>
      </c>
      <c r="BE113" s="58">
        <v>11430.349999999999</v>
      </c>
      <c r="BF113" s="61">
        <f t="shared" si="104"/>
        <v>32220.97</v>
      </c>
      <c r="BG113" s="57">
        <f t="shared" si="105"/>
        <v>0.26185576976824526</v>
      </c>
      <c r="BH113" s="54">
        <v>4395.2999999999993</v>
      </c>
      <c r="BI113" s="54">
        <v>1652.68</v>
      </c>
      <c r="BJ113" s="56">
        <f t="shared" si="106"/>
        <v>2742.619999999999</v>
      </c>
      <c r="BK113" s="57">
        <f t="shared" si="107"/>
        <v>0.37601073874365809</v>
      </c>
      <c r="BL113" s="58">
        <v>7103.5099999999984</v>
      </c>
      <c r="BM113" s="58">
        <v>6635.68</v>
      </c>
      <c r="BN113" s="56">
        <f t="shared" si="108"/>
        <v>467.82999999999811</v>
      </c>
      <c r="BO113" s="59">
        <f t="shared" si="109"/>
        <v>0.93414100916307596</v>
      </c>
      <c r="BP113" s="54">
        <v>1050.1799999999998</v>
      </c>
      <c r="BQ113" s="54">
        <v>850.18</v>
      </c>
      <c r="BR113" s="56">
        <f t="shared" si="110"/>
        <v>199.99999999999989</v>
      </c>
      <c r="BS113" s="57">
        <f t="shared" si="111"/>
        <v>0.8095564569883259</v>
      </c>
      <c r="BT113" s="58">
        <v>1830.8000000000002</v>
      </c>
      <c r="BU113" s="58">
        <v>0</v>
      </c>
      <c r="BV113" s="56">
        <f t="shared" si="112"/>
        <v>1830.8000000000002</v>
      </c>
      <c r="BW113" s="59">
        <f t="shared" si="113"/>
        <v>0</v>
      </c>
      <c r="BX113" s="54">
        <v>1004.6699999999998</v>
      </c>
      <c r="BY113" s="54">
        <v>0</v>
      </c>
      <c r="BZ113" s="56">
        <f t="shared" si="114"/>
        <v>1004.6699999999998</v>
      </c>
      <c r="CA113" s="57">
        <f t="shared" si="115"/>
        <v>0</v>
      </c>
      <c r="CB113" s="58">
        <v>2586.2699999999995</v>
      </c>
      <c r="CC113" s="58">
        <v>0</v>
      </c>
      <c r="CD113" s="56">
        <f t="shared" si="116"/>
        <v>2586.2699999999995</v>
      </c>
      <c r="CE113" s="59">
        <f t="shared" si="117"/>
        <v>0</v>
      </c>
      <c r="CF113" s="54">
        <v>339.93000000000006</v>
      </c>
      <c r="CG113" s="54">
        <v>0</v>
      </c>
      <c r="CH113" s="56">
        <f t="shared" si="118"/>
        <v>339.93000000000006</v>
      </c>
      <c r="CI113" s="57">
        <f t="shared" si="119"/>
        <v>0</v>
      </c>
      <c r="CJ113" s="58">
        <v>0</v>
      </c>
      <c r="CK113" s="55">
        <v>0</v>
      </c>
      <c r="CL113" s="55">
        <v>0</v>
      </c>
      <c r="CM113" s="65"/>
      <c r="CN113" s="66">
        <v>42444.669999999991</v>
      </c>
      <c r="CO113" s="67">
        <v>47100.479999999996</v>
      </c>
      <c r="CP113" s="61">
        <f t="shared" si="120"/>
        <v>-4655.8100000000049</v>
      </c>
      <c r="CQ113" s="68">
        <f t="shared" si="121"/>
        <v>1.1096912757243726</v>
      </c>
      <c r="CR113" s="58">
        <v>15175.119999999999</v>
      </c>
      <c r="CS113" s="58">
        <v>15305.260000000002</v>
      </c>
      <c r="CT113" s="61">
        <f t="shared" si="122"/>
        <v>-130.14000000000306</v>
      </c>
      <c r="CU113" s="353">
        <f t="shared" si="123"/>
        <v>1.0085758794658628</v>
      </c>
      <c r="CV113" s="359">
        <v>7715.02</v>
      </c>
      <c r="CW113" s="61">
        <v>7598.9800000000005</v>
      </c>
      <c r="CX113" s="61">
        <f t="shared" si="148"/>
        <v>116.03999999999996</v>
      </c>
      <c r="CY113" s="68">
        <f t="shared" si="80"/>
        <v>0.98495920943821269</v>
      </c>
      <c r="CZ113" s="291">
        <v>826.29000000000008</v>
      </c>
      <c r="DA113" s="61">
        <v>11.2</v>
      </c>
      <c r="DB113" s="61">
        <f t="shared" si="137"/>
        <v>815.09</v>
      </c>
      <c r="DC113" s="69">
        <f t="shared" si="138"/>
        <v>1.3554563167895047E-2</v>
      </c>
      <c r="DD113" s="55">
        <v>12704.79</v>
      </c>
      <c r="DE113" s="55">
        <v>15360.759999999998</v>
      </c>
      <c r="DF113" s="61">
        <f t="shared" si="124"/>
        <v>-2655.9699999999975</v>
      </c>
      <c r="DG113" s="70">
        <f t="shared" si="125"/>
        <v>1.2090526486466913</v>
      </c>
      <c r="DH113" s="55">
        <v>1474.5500000000002</v>
      </c>
      <c r="DI113" s="55">
        <v>1309.99</v>
      </c>
      <c r="DJ113" s="61">
        <f t="shared" si="126"/>
        <v>164.56000000000017</v>
      </c>
      <c r="DK113" s="70">
        <f t="shared" si="127"/>
        <v>0.88839985080193951</v>
      </c>
      <c r="DL113" s="55">
        <v>222.39999999999995</v>
      </c>
      <c r="DM113" s="55">
        <v>0</v>
      </c>
      <c r="DN113" s="61">
        <f t="shared" si="128"/>
        <v>222.39999999999995</v>
      </c>
      <c r="DO113" s="70">
        <f t="shared" si="129"/>
        <v>0</v>
      </c>
      <c r="DP113" s="71">
        <v>11109.04</v>
      </c>
      <c r="DQ113" s="71">
        <v>9878.43</v>
      </c>
      <c r="DR113" s="61">
        <f t="shared" si="130"/>
        <v>1230.6100000000006</v>
      </c>
      <c r="DS113" s="69">
        <f t="shared" si="131"/>
        <v>0.88922445143774798</v>
      </c>
      <c r="DT113" s="80">
        <v>42.820000000001528</v>
      </c>
      <c r="DU113" s="55">
        <v>0</v>
      </c>
      <c r="DV113" s="55">
        <v>0</v>
      </c>
      <c r="DW113" s="61">
        <f t="shared" si="132"/>
        <v>0</v>
      </c>
      <c r="DX113" s="72"/>
      <c r="DY113" s="56" t="e">
        <v>#REF!</v>
      </c>
      <c r="DZ113" s="363">
        <v>3332.51</v>
      </c>
      <c r="EA113" s="363">
        <v>2403.0299999999997</v>
      </c>
      <c r="EB113" s="362">
        <f t="shared" si="139"/>
        <v>929.48000000000047</v>
      </c>
      <c r="EC113" s="365">
        <f t="shared" si="140"/>
        <v>0.72108710851580327</v>
      </c>
      <c r="ED113" s="54">
        <v>7096.65</v>
      </c>
      <c r="EE113" s="294">
        <v>4886.01</v>
      </c>
      <c r="EF113" s="291">
        <f t="shared" si="141"/>
        <v>210163.86</v>
      </c>
      <c r="EG113" s="291">
        <f t="shared" si="142"/>
        <v>153575.41999999998</v>
      </c>
      <c r="EH113" s="61">
        <f t="shared" si="143"/>
        <v>56588.44</v>
      </c>
      <c r="EI113" s="70">
        <f t="shared" si="134"/>
        <v>0.73074133678359354</v>
      </c>
      <c r="EJ113" s="80"/>
      <c r="EK113" s="298">
        <v>2038</v>
      </c>
      <c r="EL113" s="300">
        <f t="shared" si="149"/>
        <v>159931.40999999997</v>
      </c>
      <c r="EM113" s="65">
        <f t="shared" si="150"/>
        <v>72666.384000000005</v>
      </c>
      <c r="EN113" s="374" t="s">
        <v>666</v>
      </c>
      <c r="EO113" s="373">
        <v>12459.35</v>
      </c>
      <c r="EP113" s="74">
        <v>29682.6</v>
      </c>
      <c r="EQ113" s="75">
        <f t="shared" si="135"/>
        <v>17223.25</v>
      </c>
      <c r="ER113" s="76">
        <f t="shared" si="136"/>
        <v>1.3823554198252717</v>
      </c>
      <c r="ET113" s="74">
        <v>21740.18</v>
      </c>
      <c r="EU113" s="74">
        <v>56306.8</v>
      </c>
      <c r="EV113" s="75">
        <f t="shared" si="144"/>
        <v>34566.620000000003</v>
      </c>
      <c r="EW113" s="377">
        <f t="shared" si="145"/>
        <v>1.5899877553911699</v>
      </c>
      <c r="EX113" s="379">
        <f t="shared" si="146"/>
        <v>203067.21</v>
      </c>
      <c r="EY113" s="379">
        <f t="shared" si="147"/>
        <v>148689.40999999997</v>
      </c>
      <c r="FB113" s="381"/>
      <c r="FC113" s="381"/>
    </row>
    <row r="114" spans="1:159" s="2" customFormat="1" ht="15.75" customHeight="1" x14ac:dyDescent="0.25">
      <c r="A114" s="1" t="s">
        <v>689</v>
      </c>
      <c r="B114" s="77">
        <v>5</v>
      </c>
      <c r="C114" s="78">
        <v>8</v>
      </c>
      <c r="D114" s="52" t="s">
        <v>309</v>
      </c>
      <c r="E114" s="219">
        <v>1874.3291666666667</v>
      </c>
      <c r="F114" s="53">
        <v>227464.49</v>
      </c>
      <c r="G114" s="343">
        <v>92509.61000000003</v>
      </c>
      <c r="H114" s="54">
        <v>13163.39</v>
      </c>
      <c r="I114" s="55">
        <v>3132.9199999999996</v>
      </c>
      <c r="J114" s="56">
        <f t="shared" si="81"/>
        <v>10030.469999999999</v>
      </c>
      <c r="K114" s="57">
        <f t="shared" si="82"/>
        <v>0.23800252062728519</v>
      </c>
      <c r="L114" s="58">
        <v>10573.880000000001</v>
      </c>
      <c r="M114" s="58">
        <v>1483.88</v>
      </c>
      <c r="N114" s="56">
        <f t="shared" si="83"/>
        <v>9090</v>
      </c>
      <c r="O114" s="59">
        <f t="shared" si="84"/>
        <v>0.14033448459789594</v>
      </c>
      <c r="P114" s="54">
        <v>15188.220000000003</v>
      </c>
      <c r="Q114" s="54">
        <v>13202.339999999998</v>
      </c>
      <c r="R114" s="56">
        <f t="shared" si="85"/>
        <v>1985.8800000000047</v>
      </c>
      <c r="S114" s="57">
        <f t="shared" si="86"/>
        <v>0.86924866771748077</v>
      </c>
      <c r="T114" s="54">
        <v>3412.21</v>
      </c>
      <c r="U114" s="54">
        <v>3022.42</v>
      </c>
      <c r="V114" s="56">
        <f t="shared" si="87"/>
        <v>389.78999999999996</v>
      </c>
      <c r="W114" s="57">
        <f t="shared" si="88"/>
        <v>0.88576611638791281</v>
      </c>
      <c r="X114" s="58">
        <v>839.61000000000013</v>
      </c>
      <c r="Y114" s="58">
        <v>1414.0700000000002</v>
      </c>
      <c r="Z114" s="56">
        <f t="shared" si="89"/>
        <v>-574.46</v>
      </c>
      <c r="AA114" s="59">
        <f t="shared" si="90"/>
        <v>1.6841986160241065</v>
      </c>
      <c r="AB114" s="54">
        <v>22763.760000000002</v>
      </c>
      <c r="AC114" s="54">
        <v>19499.769999999997</v>
      </c>
      <c r="AD114" s="56">
        <f t="shared" si="91"/>
        <v>3263.9900000000052</v>
      </c>
      <c r="AE114" s="57">
        <f t="shared" si="92"/>
        <v>0.85661463659782022</v>
      </c>
      <c r="AF114" s="58">
        <v>2242.5500000000002</v>
      </c>
      <c r="AG114" s="58">
        <v>1048.92</v>
      </c>
      <c r="AH114" s="56">
        <f t="shared" si="93"/>
        <v>1193.6300000000001</v>
      </c>
      <c r="AI114" s="60">
        <f t="shared" si="94"/>
        <v>0.46773539051526164</v>
      </c>
      <c r="AJ114" s="54">
        <v>25704.820000000003</v>
      </c>
      <c r="AK114" s="54">
        <v>15963.559999999998</v>
      </c>
      <c r="AL114" s="56">
        <f t="shared" si="95"/>
        <v>9741.2600000000057</v>
      </c>
      <c r="AM114" s="57">
        <f t="shared" si="96"/>
        <v>0.62103372052401051</v>
      </c>
      <c r="AN114" s="58">
        <v>0</v>
      </c>
      <c r="AO114" s="58">
        <v>0</v>
      </c>
      <c r="AP114" s="61">
        <f t="shared" si="97"/>
        <v>0</v>
      </c>
      <c r="AQ114" s="59"/>
      <c r="AR114" s="54">
        <v>0</v>
      </c>
      <c r="AS114" s="54">
        <v>0</v>
      </c>
      <c r="AT114" s="61">
        <f t="shared" si="99"/>
        <v>0</v>
      </c>
      <c r="AU114" s="62"/>
      <c r="AV114" s="58">
        <v>7578.1699999999992</v>
      </c>
      <c r="AW114" s="58">
        <v>6995.69</v>
      </c>
      <c r="AX114" s="61">
        <f t="shared" si="101"/>
        <v>582.47999999999956</v>
      </c>
      <c r="AY114" s="59">
        <f t="shared" si="102"/>
        <v>0.92313711621671202</v>
      </c>
      <c r="AZ114" s="63">
        <v>0</v>
      </c>
      <c r="BA114" s="56">
        <v>0</v>
      </c>
      <c r="BB114" s="56">
        <f t="shared" si="103"/>
        <v>0</v>
      </c>
      <c r="BC114" s="64"/>
      <c r="BD114" s="54">
        <v>95474.1</v>
      </c>
      <c r="BE114" s="58">
        <v>17472.690000000002</v>
      </c>
      <c r="BF114" s="61">
        <f t="shared" si="104"/>
        <v>78001.41</v>
      </c>
      <c r="BG114" s="57">
        <f t="shared" si="105"/>
        <v>0.18300973771944434</v>
      </c>
      <c r="BH114" s="54">
        <v>8120.0199999999986</v>
      </c>
      <c r="BI114" s="54">
        <v>0</v>
      </c>
      <c r="BJ114" s="56">
        <f t="shared" si="106"/>
        <v>8120.0199999999986</v>
      </c>
      <c r="BK114" s="57">
        <f t="shared" si="107"/>
        <v>0</v>
      </c>
      <c r="BL114" s="58">
        <v>16155.22</v>
      </c>
      <c r="BM114" s="58">
        <v>20588.57</v>
      </c>
      <c r="BN114" s="56">
        <f t="shared" si="108"/>
        <v>-4433.3500000000004</v>
      </c>
      <c r="BO114" s="59">
        <f t="shared" si="109"/>
        <v>1.27442213724109</v>
      </c>
      <c r="BP114" s="54">
        <v>2281.67</v>
      </c>
      <c r="BQ114" s="54">
        <v>3420.53</v>
      </c>
      <c r="BR114" s="56">
        <f t="shared" si="110"/>
        <v>-1138.8600000000001</v>
      </c>
      <c r="BS114" s="57">
        <f t="shared" si="111"/>
        <v>1.4991344059395093</v>
      </c>
      <c r="BT114" s="58">
        <v>3741.8800000000006</v>
      </c>
      <c r="BU114" s="58">
        <v>0</v>
      </c>
      <c r="BV114" s="56">
        <f t="shared" si="112"/>
        <v>3741.8800000000006</v>
      </c>
      <c r="BW114" s="59">
        <f t="shared" si="113"/>
        <v>0</v>
      </c>
      <c r="BX114" s="54">
        <v>2010.4900000000002</v>
      </c>
      <c r="BY114" s="54">
        <v>0</v>
      </c>
      <c r="BZ114" s="56">
        <f t="shared" si="114"/>
        <v>2010.4900000000002</v>
      </c>
      <c r="CA114" s="57">
        <f t="shared" si="115"/>
        <v>0</v>
      </c>
      <c r="CB114" s="58">
        <v>8565.5800000000017</v>
      </c>
      <c r="CC114" s="58">
        <v>171.7</v>
      </c>
      <c r="CD114" s="56">
        <f t="shared" si="116"/>
        <v>8393.880000000001</v>
      </c>
      <c r="CE114" s="59">
        <f t="shared" si="117"/>
        <v>2.0045344273242435E-2</v>
      </c>
      <c r="CF114" s="54">
        <v>686.64</v>
      </c>
      <c r="CG114" s="54">
        <v>0</v>
      </c>
      <c r="CH114" s="56">
        <f t="shared" si="118"/>
        <v>686.64</v>
      </c>
      <c r="CI114" s="57">
        <f t="shared" si="119"/>
        <v>0</v>
      </c>
      <c r="CJ114" s="58">
        <v>0</v>
      </c>
      <c r="CK114" s="55">
        <v>0</v>
      </c>
      <c r="CL114" s="55">
        <v>0</v>
      </c>
      <c r="CM114" s="65"/>
      <c r="CN114" s="66">
        <v>73958.689999999988</v>
      </c>
      <c r="CO114" s="67">
        <v>89152.290000000008</v>
      </c>
      <c r="CP114" s="61">
        <f t="shared" si="120"/>
        <v>-15193.60000000002</v>
      </c>
      <c r="CQ114" s="68">
        <f t="shared" si="121"/>
        <v>1.2054336008385225</v>
      </c>
      <c r="CR114" s="58">
        <v>31077.869999999995</v>
      </c>
      <c r="CS114" s="58">
        <v>27051.360000000001</v>
      </c>
      <c r="CT114" s="61">
        <f t="shared" si="122"/>
        <v>4026.5099999999948</v>
      </c>
      <c r="CU114" s="353">
        <f t="shared" si="123"/>
        <v>0.87043803195006619</v>
      </c>
      <c r="CV114" s="359">
        <v>15766.25</v>
      </c>
      <c r="CW114" s="61">
        <v>15687.869999999999</v>
      </c>
      <c r="CX114" s="61">
        <f t="shared" si="148"/>
        <v>78.380000000001019</v>
      </c>
      <c r="CY114" s="68">
        <f t="shared" si="80"/>
        <v>0.99502862126377545</v>
      </c>
      <c r="CZ114" s="291">
        <v>1681.8400000000001</v>
      </c>
      <c r="DA114" s="61">
        <v>841.31000000000006</v>
      </c>
      <c r="DB114" s="61">
        <f t="shared" si="137"/>
        <v>840.53000000000009</v>
      </c>
      <c r="DC114" s="69">
        <f t="shared" si="138"/>
        <v>0.5002318888836037</v>
      </c>
      <c r="DD114" s="55">
        <v>26124.539999999994</v>
      </c>
      <c r="DE114" s="55">
        <v>26379.019999999997</v>
      </c>
      <c r="DF114" s="61">
        <f t="shared" si="124"/>
        <v>-254.4800000000032</v>
      </c>
      <c r="DG114" s="70">
        <f t="shared" si="125"/>
        <v>1.0097410327607683</v>
      </c>
      <c r="DH114" s="55">
        <v>3117.5299999999997</v>
      </c>
      <c r="DI114" s="55">
        <v>2764.51</v>
      </c>
      <c r="DJ114" s="61">
        <f t="shared" si="126"/>
        <v>353.01999999999953</v>
      </c>
      <c r="DK114" s="70">
        <f t="shared" si="127"/>
        <v>0.88676291807937713</v>
      </c>
      <c r="DL114" s="55">
        <v>471.09000000000003</v>
      </c>
      <c r="DM114" s="55">
        <v>346.69</v>
      </c>
      <c r="DN114" s="61">
        <f t="shared" si="128"/>
        <v>124.40000000000003</v>
      </c>
      <c r="DO114" s="70">
        <f t="shared" si="129"/>
        <v>0.73593156297098217</v>
      </c>
      <c r="DP114" s="71">
        <v>13830.829999999998</v>
      </c>
      <c r="DQ114" s="71">
        <v>10277.01</v>
      </c>
      <c r="DR114" s="61">
        <f t="shared" si="130"/>
        <v>3553.8199999999979</v>
      </c>
      <c r="DS114" s="69">
        <f t="shared" si="131"/>
        <v>0.74305085088891998</v>
      </c>
      <c r="DT114" s="80">
        <v>-2775.8199999999997</v>
      </c>
      <c r="DU114" s="55">
        <v>0</v>
      </c>
      <c r="DV114" s="55">
        <v>0</v>
      </c>
      <c r="DW114" s="61">
        <f t="shared" si="132"/>
        <v>0</v>
      </c>
      <c r="DX114" s="72"/>
      <c r="DY114" s="56" t="e">
        <v>#REF!</v>
      </c>
      <c r="DZ114" s="363">
        <v>6816.65</v>
      </c>
      <c r="EA114" s="363">
        <v>4853.24</v>
      </c>
      <c r="EB114" s="362">
        <f t="shared" si="139"/>
        <v>1963.4099999999999</v>
      </c>
      <c r="EC114" s="365">
        <f t="shared" si="140"/>
        <v>0.71196848892051079</v>
      </c>
      <c r="ED114" s="54">
        <v>14416.150000000001</v>
      </c>
      <c r="EE114" s="294">
        <v>9218.07</v>
      </c>
      <c r="EF114" s="291">
        <f t="shared" si="141"/>
        <v>425763.65000000008</v>
      </c>
      <c r="EG114" s="291">
        <f t="shared" si="142"/>
        <v>293988.43000000005</v>
      </c>
      <c r="EH114" s="61">
        <f t="shared" si="143"/>
        <v>131775.22000000003</v>
      </c>
      <c r="EI114" s="70">
        <f t="shared" si="134"/>
        <v>0.69049678148897864</v>
      </c>
      <c r="EJ114" s="80"/>
      <c r="EK114" s="298">
        <v>2025</v>
      </c>
      <c r="EL114" s="300">
        <f t="shared" si="149"/>
        <v>361264.71000000008</v>
      </c>
      <c r="EM114" s="65">
        <f t="shared" si="150"/>
        <v>187891.72000000003</v>
      </c>
      <c r="EN114" s="374" t="s">
        <v>669</v>
      </c>
      <c r="EO114" s="373">
        <v>24988.89</v>
      </c>
      <c r="EP114" s="74">
        <v>34247.730000000003</v>
      </c>
      <c r="EQ114" s="75">
        <f t="shared" si="135"/>
        <v>9258.8400000000038</v>
      </c>
      <c r="ER114" s="76">
        <f t="shared" si="136"/>
        <v>0.37051825831399487</v>
      </c>
      <c r="ET114" s="74">
        <v>44500.65</v>
      </c>
      <c r="EU114" s="74">
        <v>57074.3</v>
      </c>
      <c r="EV114" s="75">
        <f t="shared" si="144"/>
        <v>12573.650000000001</v>
      </c>
      <c r="EW114" s="377">
        <f t="shared" si="145"/>
        <v>0.28254980545227992</v>
      </c>
      <c r="EX114" s="379">
        <f t="shared" si="146"/>
        <v>411347.50000000006</v>
      </c>
      <c r="EY114" s="379">
        <f t="shared" si="147"/>
        <v>284770.36000000004</v>
      </c>
      <c r="FB114" s="381"/>
      <c r="FC114" s="381"/>
    </row>
    <row r="115" spans="1:159" s="2" customFormat="1" ht="15.75" customHeight="1" x14ac:dyDescent="0.25">
      <c r="A115" s="1" t="s">
        <v>690</v>
      </c>
      <c r="B115" s="77">
        <v>5</v>
      </c>
      <c r="C115" s="78">
        <v>4</v>
      </c>
      <c r="D115" s="52" t="s">
        <v>310</v>
      </c>
      <c r="E115" s="219">
        <v>2681.9599999999996</v>
      </c>
      <c r="F115" s="53">
        <v>-114683.01000000001</v>
      </c>
      <c r="G115" s="343">
        <v>-53245.479999999989</v>
      </c>
      <c r="H115" s="54">
        <v>6898.9400000000005</v>
      </c>
      <c r="I115" s="55">
        <v>2132.2199999999998</v>
      </c>
      <c r="J115" s="56">
        <f t="shared" si="81"/>
        <v>4766.7200000000012</v>
      </c>
      <c r="K115" s="57">
        <f t="shared" si="82"/>
        <v>0.30906487083522971</v>
      </c>
      <c r="L115" s="58">
        <v>4594.93</v>
      </c>
      <c r="M115" s="58">
        <v>992.48</v>
      </c>
      <c r="N115" s="56">
        <f t="shared" si="83"/>
        <v>3602.4500000000003</v>
      </c>
      <c r="O115" s="59">
        <f t="shared" si="84"/>
        <v>0.21599458533644689</v>
      </c>
      <c r="P115" s="54">
        <v>7030.73</v>
      </c>
      <c r="Q115" s="54">
        <v>6095.48</v>
      </c>
      <c r="R115" s="56">
        <f t="shared" si="85"/>
        <v>935.25</v>
      </c>
      <c r="S115" s="57">
        <f t="shared" si="86"/>
        <v>0.86697682886414351</v>
      </c>
      <c r="T115" s="54">
        <v>1611.1099999999997</v>
      </c>
      <c r="U115" s="54">
        <v>1424.48</v>
      </c>
      <c r="V115" s="56">
        <f t="shared" si="87"/>
        <v>186.62999999999965</v>
      </c>
      <c r="W115" s="57">
        <f t="shared" si="88"/>
        <v>0.88416060976593791</v>
      </c>
      <c r="X115" s="58">
        <v>421.56999999999994</v>
      </c>
      <c r="Y115" s="58">
        <v>820.85</v>
      </c>
      <c r="Z115" s="56">
        <f t="shared" si="89"/>
        <v>-399.28000000000009</v>
      </c>
      <c r="AA115" s="59">
        <f t="shared" si="90"/>
        <v>1.9471262186588234</v>
      </c>
      <c r="AB115" s="54">
        <v>8218.68</v>
      </c>
      <c r="AC115" s="54">
        <v>6094</v>
      </c>
      <c r="AD115" s="56">
        <f t="shared" si="91"/>
        <v>2124.6800000000003</v>
      </c>
      <c r="AE115" s="57">
        <f t="shared" si="92"/>
        <v>0.74148160045165401</v>
      </c>
      <c r="AF115" s="58">
        <v>1070.42</v>
      </c>
      <c r="AG115" s="58">
        <v>0</v>
      </c>
      <c r="AH115" s="56">
        <f t="shared" si="93"/>
        <v>1070.42</v>
      </c>
      <c r="AI115" s="60">
        <f t="shared" si="94"/>
        <v>0</v>
      </c>
      <c r="AJ115" s="54">
        <v>12268.460000000001</v>
      </c>
      <c r="AK115" s="54">
        <v>6170.8200000000006</v>
      </c>
      <c r="AL115" s="56">
        <f t="shared" si="95"/>
        <v>6097.64</v>
      </c>
      <c r="AM115" s="57">
        <f t="shared" si="96"/>
        <v>0.50298244441437634</v>
      </c>
      <c r="AN115" s="58">
        <v>0</v>
      </c>
      <c r="AO115" s="58">
        <v>0</v>
      </c>
      <c r="AP115" s="61">
        <f t="shared" si="97"/>
        <v>0</v>
      </c>
      <c r="AQ115" s="59"/>
      <c r="AR115" s="54">
        <v>0</v>
      </c>
      <c r="AS115" s="54">
        <v>0</v>
      </c>
      <c r="AT115" s="61">
        <f t="shared" si="99"/>
        <v>0</v>
      </c>
      <c r="AU115" s="62"/>
      <c r="AV115" s="58">
        <v>3828.6199999999994</v>
      </c>
      <c r="AW115" s="58">
        <v>3494.64</v>
      </c>
      <c r="AX115" s="61">
        <f t="shared" si="101"/>
        <v>333.97999999999956</v>
      </c>
      <c r="AY115" s="59">
        <f t="shared" si="102"/>
        <v>0.91276752459110599</v>
      </c>
      <c r="AZ115" s="63">
        <v>0</v>
      </c>
      <c r="BA115" s="56">
        <v>0</v>
      </c>
      <c r="BB115" s="56">
        <f t="shared" si="103"/>
        <v>0</v>
      </c>
      <c r="BC115" s="64"/>
      <c r="BD115" s="54">
        <v>40140.630000000005</v>
      </c>
      <c r="BE115" s="58">
        <v>391.07</v>
      </c>
      <c r="BF115" s="61">
        <f t="shared" si="104"/>
        <v>39749.560000000005</v>
      </c>
      <c r="BG115" s="57">
        <f t="shared" si="105"/>
        <v>9.7424978133128434E-3</v>
      </c>
      <c r="BH115" s="54">
        <v>4240.84</v>
      </c>
      <c r="BI115" s="54">
        <v>0</v>
      </c>
      <c r="BJ115" s="56">
        <f t="shared" si="106"/>
        <v>4240.84</v>
      </c>
      <c r="BK115" s="57">
        <f t="shared" si="107"/>
        <v>0</v>
      </c>
      <c r="BL115" s="58">
        <v>7122.14</v>
      </c>
      <c r="BM115" s="58">
        <v>7200.17</v>
      </c>
      <c r="BN115" s="56">
        <f t="shared" si="108"/>
        <v>-78.029999999999745</v>
      </c>
      <c r="BO115" s="59">
        <f t="shared" si="109"/>
        <v>1.0109559767148637</v>
      </c>
      <c r="BP115" s="54">
        <v>1044.2599999999998</v>
      </c>
      <c r="BQ115" s="54">
        <v>0</v>
      </c>
      <c r="BR115" s="56">
        <f t="shared" si="110"/>
        <v>1044.2599999999998</v>
      </c>
      <c r="BS115" s="57">
        <f t="shared" si="111"/>
        <v>0</v>
      </c>
      <c r="BT115" s="58">
        <v>1875.8000000000002</v>
      </c>
      <c r="BU115" s="58">
        <v>2823.02</v>
      </c>
      <c r="BV115" s="56">
        <f t="shared" si="112"/>
        <v>-947.2199999999998</v>
      </c>
      <c r="BW115" s="59">
        <f t="shared" si="113"/>
        <v>1.5049685467533851</v>
      </c>
      <c r="BX115" s="54">
        <v>1007.73</v>
      </c>
      <c r="BY115" s="54">
        <v>0</v>
      </c>
      <c r="BZ115" s="56">
        <f t="shared" si="114"/>
        <v>1007.73</v>
      </c>
      <c r="CA115" s="57">
        <f t="shared" si="115"/>
        <v>0</v>
      </c>
      <c r="CB115" s="58">
        <v>2592.3900000000003</v>
      </c>
      <c r="CC115" s="58">
        <v>171.04</v>
      </c>
      <c r="CD115" s="56">
        <f t="shared" si="116"/>
        <v>2421.3500000000004</v>
      </c>
      <c r="CE115" s="59">
        <f t="shared" si="117"/>
        <v>6.5977727116676099E-2</v>
      </c>
      <c r="CF115" s="54">
        <v>340.88000000000011</v>
      </c>
      <c r="CG115" s="54">
        <v>0</v>
      </c>
      <c r="CH115" s="56">
        <f t="shared" si="118"/>
        <v>340.88000000000011</v>
      </c>
      <c r="CI115" s="57">
        <f t="shared" si="119"/>
        <v>0</v>
      </c>
      <c r="CJ115" s="58">
        <v>0</v>
      </c>
      <c r="CK115" s="55">
        <v>0</v>
      </c>
      <c r="CL115" s="55">
        <v>0</v>
      </c>
      <c r="CM115" s="65"/>
      <c r="CN115" s="66">
        <v>52780.150000000009</v>
      </c>
      <c r="CO115" s="67">
        <v>58149.760000000009</v>
      </c>
      <c r="CP115" s="61">
        <f t="shared" si="120"/>
        <v>-5369.6100000000006</v>
      </c>
      <c r="CQ115" s="68">
        <f t="shared" si="121"/>
        <v>1.101735406208584</v>
      </c>
      <c r="CR115" s="58">
        <v>15369.839999999998</v>
      </c>
      <c r="CS115" s="58">
        <v>13321.72</v>
      </c>
      <c r="CT115" s="61">
        <f t="shared" si="122"/>
        <v>2048.119999999999</v>
      </c>
      <c r="CU115" s="353">
        <f t="shared" si="123"/>
        <v>0.8667442211499925</v>
      </c>
      <c r="CV115" s="359">
        <v>7776.91</v>
      </c>
      <c r="CW115" s="61">
        <v>7658.77</v>
      </c>
      <c r="CX115" s="61">
        <f t="shared" si="148"/>
        <v>118.13999999999942</v>
      </c>
      <c r="CY115" s="68">
        <f t="shared" si="80"/>
        <v>0.98480887653322469</v>
      </c>
      <c r="CZ115" s="291">
        <v>830.75</v>
      </c>
      <c r="DA115" s="61">
        <v>399.35999999999996</v>
      </c>
      <c r="DB115" s="61">
        <f t="shared" si="137"/>
        <v>431.39000000000004</v>
      </c>
      <c r="DC115" s="69">
        <f t="shared" si="138"/>
        <v>0.4807222389407162</v>
      </c>
      <c r="DD115" s="55">
        <v>13116.489999999998</v>
      </c>
      <c r="DE115" s="55">
        <v>17497.300000000003</v>
      </c>
      <c r="DF115" s="61">
        <f t="shared" si="124"/>
        <v>-4380.8100000000049</v>
      </c>
      <c r="DG115" s="70">
        <f t="shared" si="125"/>
        <v>1.3339925544105173</v>
      </c>
      <c r="DH115" s="55">
        <v>1482.5099999999998</v>
      </c>
      <c r="DI115" s="55">
        <v>1313.23</v>
      </c>
      <c r="DJ115" s="61">
        <f t="shared" si="126"/>
        <v>169.27999999999975</v>
      </c>
      <c r="DK115" s="70">
        <f t="shared" si="127"/>
        <v>0.88581527274689564</v>
      </c>
      <c r="DL115" s="55">
        <v>223.79000000000002</v>
      </c>
      <c r="DM115" s="55">
        <v>0</v>
      </c>
      <c r="DN115" s="61">
        <f t="shared" si="128"/>
        <v>223.79000000000002</v>
      </c>
      <c r="DO115" s="70">
        <f t="shared" si="129"/>
        <v>0</v>
      </c>
      <c r="DP115" s="71">
        <v>10728.84</v>
      </c>
      <c r="DQ115" s="71">
        <v>1060.05</v>
      </c>
      <c r="DR115" s="61">
        <f t="shared" si="130"/>
        <v>9668.7900000000009</v>
      </c>
      <c r="DS115" s="69">
        <f t="shared" si="131"/>
        <v>9.8803784938539488E-2</v>
      </c>
      <c r="DT115" s="80">
        <v>8976.1500000000015</v>
      </c>
      <c r="DU115" s="55">
        <v>0</v>
      </c>
      <c r="DV115" s="55">
        <v>0</v>
      </c>
      <c r="DW115" s="61">
        <f t="shared" si="132"/>
        <v>0</v>
      </c>
      <c r="DX115" s="72"/>
      <c r="DY115" s="56" t="e">
        <v>#REF!</v>
      </c>
      <c r="DZ115" s="363">
        <v>3362.35</v>
      </c>
      <c r="EA115" s="363">
        <v>2377</v>
      </c>
      <c r="EB115" s="362">
        <f t="shared" si="139"/>
        <v>985.34999999999991</v>
      </c>
      <c r="EC115" s="365">
        <f t="shared" si="140"/>
        <v>0.70694603476735018</v>
      </c>
      <c r="ED115" s="54">
        <v>7350.08</v>
      </c>
      <c r="EE115" s="294">
        <v>4490.5099999999993</v>
      </c>
      <c r="EF115" s="291">
        <f t="shared" si="141"/>
        <v>217329.84000000003</v>
      </c>
      <c r="EG115" s="291">
        <f t="shared" si="142"/>
        <v>144077.97</v>
      </c>
      <c r="EH115" s="61">
        <f t="shared" si="143"/>
        <v>73251.870000000024</v>
      </c>
      <c r="EI115" s="70">
        <f t="shared" si="134"/>
        <v>0.66294610072873561</v>
      </c>
      <c r="EJ115" s="80"/>
      <c r="EK115" s="298">
        <v>830</v>
      </c>
      <c r="EL115" s="300">
        <f t="shared" si="149"/>
        <v>-40601.139999999985</v>
      </c>
      <c r="EM115" s="65">
        <f t="shared" si="150"/>
        <v>-5466.1099999999815</v>
      </c>
      <c r="EN115" s="374" t="s">
        <v>666</v>
      </c>
      <c r="EO115" s="373">
        <v>12689.25</v>
      </c>
      <c r="EP115" s="74">
        <v>27256.9</v>
      </c>
      <c r="EQ115" s="75">
        <f t="shared" si="135"/>
        <v>14567.650000000001</v>
      </c>
      <c r="ER115" s="76">
        <f t="shared" si="136"/>
        <v>1.1480308134838546</v>
      </c>
      <c r="ET115" s="74">
        <v>22608.799999999999</v>
      </c>
      <c r="EU115" s="74">
        <v>44293.27</v>
      </c>
      <c r="EV115" s="75">
        <f t="shared" si="144"/>
        <v>21684.469999999998</v>
      </c>
      <c r="EW115" s="377">
        <f t="shared" si="145"/>
        <v>0.95911636177063786</v>
      </c>
      <c r="EX115" s="379">
        <f t="shared" si="146"/>
        <v>209979.76000000004</v>
      </c>
      <c r="EY115" s="379">
        <f t="shared" si="147"/>
        <v>139587.46</v>
      </c>
      <c r="FB115" s="381"/>
      <c r="FC115" s="381"/>
    </row>
    <row r="116" spans="1:159" s="2" customFormat="1" ht="15.75" customHeight="1" x14ac:dyDescent="0.25">
      <c r="A116" s="1" t="s">
        <v>691</v>
      </c>
      <c r="B116" s="77">
        <v>5</v>
      </c>
      <c r="C116" s="78">
        <v>2</v>
      </c>
      <c r="D116" s="52" t="s">
        <v>311</v>
      </c>
      <c r="E116" s="219">
        <v>5506.5349999999999</v>
      </c>
      <c r="F116" s="53">
        <v>39649.710000000006</v>
      </c>
      <c r="G116" s="343">
        <v>3976.4900000000553</v>
      </c>
      <c r="H116" s="54">
        <v>4664.66</v>
      </c>
      <c r="I116" s="55">
        <v>1353.92</v>
      </c>
      <c r="J116" s="56">
        <f t="shared" si="81"/>
        <v>3310.74</v>
      </c>
      <c r="K116" s="57">
        <f t="shared" si="82"/>
        <v>0.2902505220101787</v>
      </c>
      <c r="L116" s="58">
        <v>3097.09</v>
      </c>
      <c r="M116" s="58">
        <v>714.37</v>
      </c>
      <c r="N116" s="56">
        <f t="shared" si="83"/>
        <v>2382.7200000000003</v>
      </c>
      <c r="O116" s="59">
        <f t="shared" si="84"/>
        <v>0.2306584568094566</v>
      </c>
      <c r="P116" s="54">
        <v>4161.1499999999996</v>
      </c>
      <c r="Q116" s="54">
        <v>3618.69</v>
      </c>
      <c r="R116" s="56">
        <f t="shared" si="85"/>
        <v>542.45999999999958</v>
      </c>
      <c r="S116" s="57">
        <f t="shared" si="86"/>
        <v>0.86963699938718875</v>
      </c>
      <c r="T116" s="54">
        <v>991.45999999999981</v>
      </c>
      <c r="U116" s="54">
        <v>879.42</v>
      </c>
      <c r="V116" s="56">
        <f t="shared" si="87"/>
        <v>112.03999999999985</v>
      </c>
      <c r="W116" s="57">
        <f t="shared" si="88"/>
        <v>0.88699493675992991</v>
      </c>
      <c r="X116" s="58">
        <v>209.58</v>
      </c>
      <c r="Y116" s="58">
        <v>420.51</v>
      </c>
      <c r="Z116" s="56">
        <f t="shared" si="89"/>
        <v>-210.92999999999998</v>
      </c>
      <c r="AA116" s="59">
        <f t="shared" si="90"/>
        <v>2.0064414543372457</v>
      </c>
      <c r="AB116" s="54">
        <v>3445.4299999999994</v>
      </c>
      <c r="AC116" s="54">
        <v>2661.3300000000004</v>
      </c>
      <c r="AD116" s="56">
        <f t="shared" si="91"/>
        <v>784.099999999999</v>
      </c>
      <c r="AE116" s="57">
        <f t="shared" si="92"/>
        <v>0.77242318085115669</v>
      </c>
      <c r="AF116" s="58">
        <v>669.71</v>
      </c>
      <c r="AG116" s="58">
        <v>0</v>
      </c>
      <c r="AH116" s="56">
        <f t="shared" si="93"/>
        <v>669.71</v>
      </c>
      <c r="AI116" s="60">
        <f t="shared" si="94"/>
        <v>0</v>
      </c>
      <c r="AJ116" s="54">
        <v>7675.4000000000005</v>
      </c>
      <c r="AK116" s="54">
        <v>3860.6600000000003</v>
      </c>
      <c r="AL116" s="56">
        <f t="shared" si="95"/>
        <v>3814.7400000000002</v>
      </c>
      <c r="AM116" s="57">
        <f t="shared" si="96"/>
        <v>0.50299137504234304</v>
      </c>
      <c r="AN116" s="58">
        <v>0</v>
      </c>
      <c r="AO116" s="58">
        <v>0</v>
      </c>
      <c r="AP116" s="61">
        <f t="shared" si="97"/>
        <v>0</v>
      </c>
      <c r="AQ116" s="59"/>
      <c r="AR116" s="54">
        <v>0</v>
      </c>
      <c r="AS116" s="54">
        <v>0</v>
      </c>
      <c r="AT116" s="61">
        <f t="shared" si="99"/>
        <v>0</v>
      </c>
      <c r="AU116" s="62"/>
      <c r="AV116" s="58">
        <v>2545.41</v>
      </c>
      <c r="AW116" s="58">
        <v>2339.52</v>
      </c>
      <c r="AX116" s="61">
        <f t="shared" si="101"/>
        <v>205.88999999999987</v>
      </c>
      <c r="AY116" s="59">
        <f t="shared" si="102"/>
        <v>0.91911322733862133</v>
      </c>
      <c r="AZ116" s="63">
        <v>0</v>
      </c>
      <c r="BA116" s="56">
        <v>0</v>
      </c>
      <c r="BB116" s="56">
        <f t="shared" si="103"/>
        <v>0</v>
      </c>
      <c r="BC116" s="64"/>
      <c r="BD116" s="54">
        <v>28118.14</v>
      </c>
      <c r="BE116" s="58">
        <v>174.61</v>
      </c>
      <c r="BF116" s="61">
        <f t="shared" si="104"/>
        <v>27943.53</v>
      </c>
      <c r="BG116" s="57">
        <f t="shared" si="105"/>
        <v>6.2098702118987964E-3</v>
      </c>
      <c r="BH116" s="54">
        <v>2954.69</v>
      </c>
      <c r="BI116" s="54">
        <v>0</v>
      </c>
      <c r="BJ116" s="56">
        <f t="shared" si="106"/>
        <v>2954.69</v>
      </c>
      <c r="BK116" s="57">
        <f t="shared" si="107"/>
        <v>0</v>
      </c>
      <c r="BL116" s="58">
        <v>4802.66</v>
      </c>
      <c r="BM116" s="58">
        <v>15098.3</v>
      </c>
      <c r="BN116" s="56">
        <f t="shared" si="108"/>
        <v>-10295.64</v>
      </c>
      <c r="BO116" s="59">
        <f t="shared" si="109"/>
        <v>3.1437370124056252</v>
      </c>
      <c r="BP116" s="54">
        <v>551.54999999999995</v>
      </c>
      <c r="BQ116" s="54">
        <v>1382.32</v>
      </c>
      <c r="BR116" s="56">
        <f t="shared" si="110"/>
        <v>-830.77</v>
      </c>
      <c r="BS116" s="57">
        <f t="shared" si="111"/>
        <v>2.5062460339044512</v>
      </c>
      <c r="BT116" s="58">
        <v>1172.81</v>
      </c>
      <c r="BU116" s="58">
        <v>3330.3900000000003</v>
      </c>
      <c r="BV116" s="56">
        <f t="shared" si="112"/>
        <v>-2157.5800000000004</v>
      </c>
      <c r="BW116" s="59">
        <f t="shared" si="113"/>
        <v>2.8396671242571263</v>
      </c>
      <c r="BX116" s="54">
        <v>502.53999999999996</v>
      </c>
      <c r="BY116" s="54">
        <v>0</v>
      </c>
      <c r="BZ116" s="56">
        <f t="shared" si="114"/>
        <v>502.53999999999996</v>
      </c>
      <c r="CA116" s="57">
        <f t="shared" si="115"/>
        <v>0</v>
      </c>
      <c r="CB116" s="58">
        <v>1066.6299999999999</v>
      </c>
      <c r="CC116" s="58">
        <v>5886.54</v>
      </c>
      <c r="CD116" s="56">
        <f t="shared" si="116"/>
        <v>-4819.91</v>
      </c>
      <c r="CE116" s="59">
        <f t="shared" si="117"/>
        <v>5.5188209594704825</v>
      </c>
      <c r="CF116" s="54">
        <v>193.37</v>
      </c>
      <c r="CG116" s="54">
        <v>0</v>
      </c>
      <c r="CH116" s="56">
        <f t="shared" si="118"/>
        <v>193.37</v>
      </c>
      <c r="CI116" s="57">
        <f t="shared" si="119"/>
        <v>0</v>
      </c>
      <c r="CJ116" s="58">
        <v>0</v>
      </c>
      <c r="CK116" s="55">
        <v>0</v>
      </c>
      <c r="CL116" s="55">
        <v>0</v>
      </c>
      <c r="CM116" s="65"/>
      <c r="CN116" s="66">
        <v>29470.75</v>
      </c>
      <c r="CO116" s="67">
        <v>33017.97</v>
      </c>
      <c r="CP116" s="61">
        <f t="shared" si="120"/>
        <v>-3547.2200000000012</v>
      </c>
      <c r="CQ116" s="68">
        <f t="shared" si="121"/>
        <v>1.1203640898178704</v>
      </c>
      <c r="CR116" s="58">
        <v>7551.7600000000011</v>
      </c>
      <c r="CS116" s="58">
        <v>7208.6399999999994</v>
      </c>
      <c r="CT116" s="61">
        <f t="shared" si="122"/>
        <v>343.12000000000171</v>
      </c>
      <c r="CU116" s="353">
        <f t="shared" si="123"/>
        <v>0.95456423403286095</v>
      </c>
      <c r="CV116" s="359">
        <v>3770.67</v>
      </c>
      <c r="CW116" s="61">
        <v>3714.5</v>
      </c>
      <c r="CX116" s="61">
        <f t="shared" si="148"/>
        <v>56.170000000000073</v>
      </c>
      <c r="CY116" s="68">
        <f t="shared" si="80"/>
        <v>0.9851034431546648</v>
      </c>
      <c r="CZ116" s="291">
        <v>464.42999999999995</v>
      </c>
      <c r="DA116" s="61">
        <v>324.73</v>
      </c>
      <c r="DB116" s="61">
        <f t="shared" si="137"/>
        <v>139.69999999999993</v>
      </c>
      <c r="DC116" s="69">
        <f t="shared" si="138"/>
        <v>0.69920117132829507</v>
      </c>
      <c r="DD116" s="55">
        <v>7902.3899999999985</v>
      </c>
      <c r="DE116" s="55">
        <v>10233.65</v>
      </c>
      <c r="DF116" s="61">
        <f t="shared" si="124"/>
        <v>-2331.2600000000011</v>
      </c>
      <c r="DG116" s="70">
        <f t="shared" si="125"/>
        <v>1.295006953592521</v>
      </c>
      <c r="DH116" s="55">
        <v>901.9899999999999</v>
      </c>
      <c r="DI116" s="55">
        <v>801.1099999999999</v>
      </c>
      <c r="DJ116" s="61">
        <f t="shared" si="126"/>
        <v>100.88</v>
      </c>
      <c r="DK116" s="70">
        <f t="shared" si="127"/>
        <v>0.88815840530382817</v>
      </c>
      <c r="DL116" s="55">
        <v>135.83000000000001</v>
      </c>
      <c r="DM116" s="55">
        <v>0</v>
      </c>
      <c r="DN116" s="61">
        <f t="shared" si="128"/>
        <v>135.83000000000001</v>
      </c>
      <c r="DO116" s="70">
        <f t="shared" si="129"/>
        <v>0</v>
      </c>
      <c r="DP116" s="71">
        <v>6347.34</v>
      </c>
      <c r="DQ116" s="71">
        <v>3387.9999999999995</v>
      </c>
      <c r="DR116" s="61">
        <f t="shared" si="130"/>
        <v>2959.3400000000006</v>
      </c>
      <c r="DS116" s="69">
        <f t="shared" si="131"/>
        <v>0.53376690078048439</v>
      </c>
      <c r="DT116" s="80">
        <v>48.690000000000509</v>
      </c>
      <c r="DU116" s="55">
        <v>0</v>
      </c>
      <c r="DV116" s="55">
        <v>0</v>
      </c>
      <c r="DW116" s="61">
        <f t="shared" si="132"/>
        <v>0</v>
      </c>
      <c r="DX116" s="72"/>
      <c r="DY116" s="56" t="e">
        <v>#REF!</v>
      </c>
      <c r="DZ116" s="363">
        <v>2187.98</v>
      </c>
      <c r="EA116" s="363">
        <v>1542.01</v>
      </c>
      <c r="EB116" s="362">
        <f t="shared" si="139"/>
        <v>645.97</v>
      </c>
      <c r="EC116" s="365">
        <f t="shared" si="140"/>
        <v>0.70476421173868131</v>
      </c>
      <c r="ED116" s="54">
        <v>4399.2700000000013</v>
      </c>
      <c r="EE116" s="294">
        <v>3354.3099999999995</v>
      </c>
      <c r="EF116" s="291">
        <f t="shared" si="141"/>
        <v>129954.68999999999</v>
      </c>
      <c r="EG116" s="291">
        <f t="shared" si="142"/>
        <v>105305.49999999999</v>
      </c>
      <c r="EH116" s="61">
        <f t="shared" si="143"/>
        <v>24649.190000000002</v>
      </c>
      <c r="EI116" s="70">
        <f t="shared" si="134"/>
        <v>0.81032473702949848</v>
      </c>
      <c r="EJ116" s="80"/>
      <c r="EK116" s="298">
        <v>1821.66</v>
      </c>
      <c r="EL116" s="300">
        <f t="shared" si="149"/>
        <v>66120.560000000012</v>
      </c>
      <c r="EM116" s="65">
        <f t="shared" si="150"/>
        <v>17466.720000000056</v>
      </c>
      <c r="EN116" s="374" t="s">
        <v>666</v>
      </c>
      <c r="EO116" s="373">
        <v>7603.25</v>
      </c>
      <c r="EP116" s="74">
        <v>25416.46</v>
      </c>
      <c r="EQ116" s="75">
        <f t="shared" si="135"/>
        <v>17813.21</v>
      </c>
      <c r="ER116" s="76">
        <f t="shared" si="136"/>
        <v>2.3428415480222271</v>
      </c>
      <c r="ET116" s="74">
        <v>13575.07</v>
      </c>
      <c r="EU116" s="74">
        <v>34551.79</v>
      </c>
      <c r="EV116" s="75">
        <f t="shared" si="144"/>
        <v>20976.720000000001</v>
      </c>
      <c r="EW116" s="377">
        <f t="shared" si="145"/>
        <v>1.5452384407594215</v>
      </c>
      <c r="EX116" s="379">
        <f t="shared" si="146"/>
        <v>125555.41999999998</v>
      </c>
      <c r="EY116" s="379">
        <f t="shared" si="147"/>
        <v>101951.18999999999</v>
      </c>
      <c r="FB116" s="381"/>
      <c r="FC116" s="381"/>
    </row>
    <row r="117" spans="1:159" s="2" customFormat="1" ht="15.75" customHeight="1" x14ac:dyDescent="0.25">
      <c r="A117" s="1" t="s">
        <v>692</v>
      </c>
      <c r="B117" s="77">
        <v>5</v>
      </c>
      <c r="C117" s="78">
        <v>6</v>
      </c>
      <c r="D117" s="52" t="s">
        <v>312</v>
      </c>
      <c r="E117" s="219">
        <v>2997.9333333333329</v>
      </c>
      <c r="F117" s="53">
        <v>446716.32</v>
      </c>
      <c r="G117" s="343">
        <v>309639.37000000011</v>
      </c>
      <c r="H117" s="54">
        <v>10685.53</v>
      </c>
      <c r="I117" s="55">
        <v>3032.8299999999995</v>
      </c>
      <c r="J117" s="56">
        <f t="shared" si="81"/>
        <v>7652.7000000000007</v>
      </c>
      <c r="K117" s="57">
        <f t="shared" si="82"/>
        <v>0.28382588416297549</v>
      </c>
      <c r="L117" s="58">
        <v>6806.6999999999989</v>
      </c>
      <c r="M117" s="58">
        <v>1096.79</v>
      </c>
      <c r="N117" s="56">
        <f t="shared" si="83"/>
        <v>5709.9099999999989</v>
      </c>
      <c r="O117" s="59">
        <f t="shared" si="84"/>
        <v>0.16113388279195501</v>
      </c>
      <c r="P117" s="54">
        <v>11642.549999999997</v>
      </c>
      <c r="Q117" s="54">
        <v>10123.83</v>
      </c>
      <c r="R117" s="56">
        <f t="shared" si="85"/>
        <v>1518.7199999999975</v>
      </c>
      <c r="S117" s="57">
        <f t="shared" si="86"/>
        <v>0.86955435020678473</v>
      </c>
      <c r="T117" s="54">
        <v>0</v>
      </c>
      <c r="U117" s="54">
        <v>0</v>
      </c>
      <c r="V117" s="56">
        <f t="shared" si="87"/>
        <v>0</v>
      </c>
      <c r="W117" s="57"/>
      <c r="X117" s="58">
        <v>734.98</v>
      </c>
      <c r="Y117" s="58">
        <v>1265.8000000000002</v>
      </c>
      <c r="Z117" s="56">
        <f t="shared" si="89"/>
        <v>-530.82000000000016</v>
      </c>
      <c r="AA117" s="59">
        <f t="shared" si="90"/>
        <v>1.7222237339791562</v>
      </c>
      <c r="AB117" s="54">
        <v>15379.489999999998</v>
      </c>
      <c r="AC117" s="54">
        <v>11792.89</v>
      </c>
      <c r="AD117" s="56">
        <f t="shared" si="91"/>
        <v>3586.5999999999985</v>
      </c>
      <c r="AE117" s="57">
        <f t="shared" si="92"/>
        <v>0.76679330719029049</v>
      </c>
      <c r="AF117" s="58">
        <v>1735.42</v>
      </c>
      <c r="AG117" s="58">
        <v>0</v>
      </c>
      <c r="AH117" s="56">
        <f t="shared" si="93"/>
        <v>1735.42</v>
      </c>
      <c r="AI117" s="60">
        <f t="shared" si="94"/>
        <v>0</v>
      </c>
      <c r="AJ117" s="54">
        <v>19528.46</v>
      </c>
      <c r="AK117" s="54">
        <v>10004.730000000001</v>
      </c>
      <c r="AL117" s="56">
        <f t="shared" si="95"/>
        <v>9523.7299999999977</v>
      </c>
      <c r="AM117" s="57">
        <f t="shared" si="96"/>
        <v>0.51231535922443461</v>
      </c>
      <c r="AN117" s="58">
        <v>0</v>
      </c>
      <c r="AO117" s="58">
        <v>0</v>
      </c>
      <c r="AP117" s="61">
        <f t="shared" si="97"/>
        <v>0</v>
      </c>
      <c r="AQ117" s="59"/>
      <c r="AR117" s="54">
        <v>0</v>
      </c>
      <c r="AS117" s="54">
        <v>0</v>
      </c>
      <c r="AT117" s="61">
        <f t="shared" si="99"/>
        <v>0</v>
      </c>
      <c r="AU117" s="62"/>
      <c r="AV117" s="58">
        <v>9607.9499999999989</v>
      </c>
      <c r="AW117" s="58">
        <v>7275.51</v>
      </c>
      <c r="AX117" s="61">
        <f t="shared" si="101"/>
        <v>2332.4399999999987</v>
      </c>
      <c r="AY117" s="59">
        <f t="shared" si="102"/>
        <v>0.75723853683668219</v>
      </c>
      <c r="AZ117" s="63">
        <v>0</v>
      </c>
      <c r="BA117" s="56">
        <v>0</v>
      </c>
      <c r="BB117" s="56">
        <f t="shared" si="103"/>
        <v>0</v>
      </c>
      <c r="BC117" s="64"/>
      <c r="BD117" s="54">
        <v>93186.6</v>
      </c>
      <c r="BE117" s="58">
        <v>11759.03</v>
      </c>
      <c r="BF117" s="61">
        <f t="shared" si="104"/>
        <v>81427.570000000007</v>
      </c>
      <c r="BG117" s="57">
        <f t="shared" si="105"/>
        <v>0.12618799269422856</v>
      </c>
      <c r="BH117" s="54">
        <v>6652.05</v>
      </c>
      <c r="BI117" s="54">
        <v>0</v>
      </c>
      <c r="BJ117" s="56">
        <f t="shared" si="106"/>
        <v>6652.05</v>
      </c>
      <c r="BK117" s="57">
        <f t="shared" si="107"/>
        <v>0</v>
      </c>
      <c r="BL117" s="58">
        <v>10556.44</v>
      </c>
      <c r="BM117" s="58">
        <v>0</v>
      </c>
      <c r="BN117" s="56">
        <f t="shared" si="108"/>
        <v>10556.44</v>
      </c>
      <c r="BO117" s="59">
        <f t="shared" si="109"/>
        <v>0</v>
      </c>
      <c r="BP117" s="54">
        <v>1767.2800000000002</v>
      </c>
      <c r="BQ117" s="54">
        <v>36315.72</v>
      </c>
      <c r="BR117" s="56">
        <f t="shared" si="110"/>
        <v>-34548.44</v>
      </c>
      <c r="BS117" s="57">
        <f t="shared" si="111"/>
        <v>20.548933955004298</v>
      </c>
      <c r="BT117" s="58">
        <v>0</v>
      </c>
      <c r="BU117" s="58">
        <v>0</v>
      </c>
      <c r="BV117" s="56">
        <f t="shared" si="112"/>
        <v>0</v>
      </c>
      <c r="BW117" s="59"/>
      <c r="BX117" s="54">
        <v>1759.54</v>
      </c>
      <c r="BY117" s="54">
        <v>0</v>
      </c>
      <c r="BZ117" s="56">
        <f t="shared" si="114"/>
        <v>1759.54</v>
      </c>
      <c r="CA117" s="57">
        <f t="shared" si="115"/>
        <v>0</v>
      </c>
      <c r="CB117" s="58">
        <v>5016.3099999999995</v>
      </c>
      <c r="CC117" s="58">
        <v>1042.18</v>
      </c>
      <c r="CD117" s="56">
        <f t="shared" si="116"/>
        <v>3974.1299999999992</v>
      </c>
      <c r="CE117" s="59">
        <f t="shared" si="117"/>
        <v>0.20775829245002805</v>
      </c>
      <c r="CF117" s="54">
        <v>513.56000000000006</v>
      </c>
      <c r="CG117" s="54">
        <v>0</v>
      </c>
      <c r="CH117" s="56">
        <f t="shared" si="118"/>
        <v>513.56000000000006</v>
      </c>
      <c r="CI117" s="57">
        <f t="shared" si="119"/>
        <v>0</v>
      </c>
      <c r="CJ117" s="58">
        <v>0</v>
      </c>
      <c r="CK117" s="55">
        <v>0</v>
      </c>
      <c r="CL117" s="55">
        <v>0</v>
      </c>
      <c r="CM117" s="65"/>
      <c r="CN117" s="66">
        <v>66574.570000000007</v>
      </c>
      <c r="CO117" s="67">
        <v>75316.829999999987</v>
      </c>
      <c r="CP117" s="61">
        <f t="shared" si="120"/>
        <v>-8742.2599999999802</v>
      </c>
      <c r="CQ117" s="68">
        <f t="shared" si="121"/>
        <v>1.1313153055288225</v>
      </c>
      <c r="CR117" s="58">
        <v>20490.560000000001</v>
      </c>
      <c r="CS117" s="58">
        <v>18267.890000000003</v>
      </c>
      <c r="CT117" s="61">
        <f t="shared" si="122"/>
        <v>2222.6699999999983</v>
      </c>
      <c r="CU117" s="353">
        <f t="shared" si="123"/>
        <v>0.89152712273359058</v>
      </c>
      <c r="CV117" s="359">
        <v>10273.48</v>
      </c>
      <c r="CW117" s="61">
        <v>8817.66</v>
      </c>
      <c r="CX117" s="61">
        <f t="shared" si="148"/>
        <v>1455.8199999999997</v>
      </c>
      <c r="CY117" s="68">
        <f t="shared" si="80"/>
        <v>0.85829339230718316</v>
      </c>
      <c r="CZ117" s="291">
        <v>1223.79</v>
      </c>
      <c r="DA117" s="61">
        <v>962.14</v>
      </c>
      <c r="DB117" s="61">
        <f t="shared" si="137"/>
        <v>261.64999999999998</v>
      </c>
      <c r="DC117" s="69">
        <f t="shared" si="138"/>
        <v>0.78619697823973067</v>
      </c>
      <c r="DD117" s="55">
        <v>19604.460000000003</v>
      </c>
      <c r="DE117" s="55">
        <v>23376.66</v>
      </c>
      <c r="DF117" s="61">
        <f t="shared" si="124"/>
        <v>-3772.1999999999971</v>
      </c>
      <c r="DG117" s="70">
        <f t="shared" si="125"/>
        <v>1.1924153993530042</v>
      </c>
      <c r="DH117" s="55">
        <v>2097.09</v>
      </c>
      <c r="DI117" s="55">
        <v>1860.4699999999998</v>
      </c>
      <c r="DJ117" s="61">
        <f t="shared" si="126"/>
        <v>236.62000000000035</v>
      </c>
      <c r="DK117" s="70">
        <f t="shared" si="127"/>
        <v>0.88716745585549484</v>
      </c>
      <c r="DL117" s="55">
        <v>312.95000000000005</v>
      </c>
      <c r="DM117" s="55">
        <v>0</v>
      </c>
      <c r="DN117" s="61">
        <f t="shared" si="128"/>
        <v>312.95000000000005</v>
      </c>
      <c r="DO117" s="70">
        <f t="shared" si="129"/>
        <v>0</v>
      </c>
      <c r="DP117" s="71">
        <v>20527.960000000003</v>
      </c>
      <c r="DQ117" s="71">
        <v>27501.38</v>
      </c>
      <c r="DR117" s="61">
        <f t="shared" si="130"/>
        <v>-6973.4199999999983</v>
      </c>
      <c r="DS117" s="69">
        <f t="shared" si="131"/>
        <v>1.3397035068267864</v>
      </c>
      <c r="DT117" s="80">
        <v>-1627.4099999999989</v>
      </c>
      <c r="DU117" s="55">
        <v>0</v>
      </c>
      <c r="DV117" s="55">
        <v>0</v>
      </c>
      <c r="DW117" s="61">
        <f t="shared" si="132"/>
        <v>0</v>
      </c>
      <c r="DX117" s="72"/>
      <c r="DY117" s="56" t="e">
        <v>#REF!</v>
      </c>
      <c r="DZ117" s="363">
        <v>5166.68</v>
      </c>
      <c r="EA117" s="363">
        <v>3691.6899999999996</v>
      </c>
      <c r="EB117" s="362">
        <f t="shared" si="139"/>
        <v>1474.9900000000007</v>
      </c>
      <c r="EC117" s="365">
        <f t="shared" si="140"/>
        <v>0.71451880124180311</v>
      </c>
      <c r="ED117" s="54">
        <v>11951.140000000001</v>
      </c>
      <c r="EE117" s="294">
        <v>8600.34</v>
      </c>
      <c r="EF117" s="291">
        <f t="shared" si="141"/>
        <v>353795.54000000004</v>
      </c>
      <c r="EG117" s="291">
        <f t="shared" si="142"/>
        <v>262104.37</v>
      </c>
      <c r="EH117" s="61">
        <f t="shared" si="143"/>
        <v>91691.170000000042</v>
      </c>
      <c r="EI117" s="70">
        <f t="shared" si="134"/>
        <v>0.74083570980007252</v>
      </c>
      <c r="EJ117" s="80"/>
      <c r="EK117" s="298">
        <v>2190</v>
      </c>
      <c r="EL117" s="300">
        <f t="shared" si="149"/>
        <v>540597.49000000011</v>
      </c>
      <c r="EM117" s="65">
        <f t="shared" si="150"/>
        <v>379974.22000000009</v>
      </c>
      <c r="EN117" s="374" t="s">
        <v>666</v>
      </c>
      <c r="EO117" s="373">
        <v>20822.89</v>
      </c>
      <c r="EP117" s="74">
        <v>25364.32</v>
      </c>
      <c r="EQ117" s="75">
        <f t="shared" si="135"/>
        <v>4541.43</v>
      </c>
      <c r="ER117" s="76">
        <f t="shared" si="136"/>
        <v>0.21809796814947399</v>
      </c>
      <c r="ET117" s="74">
        <v>36682.54</v>
      </c>
      <c r="EU117" s="74">
        <v>102638.68</v>
      </c>
      <c r="EV117" s="75">
        <f t="shared" si="144"/>
        <v>65956.139999999985</v>
      </c>
      <c r="EW117" s="377">
        <f t="shared" si="145"/>
        <v>1.7980254366246171</v>
      </c>
      <c r="EX117" s="379">
        <f t="shared" si="146"/>
        <v>341844.4</v>
      </c>
      <c r="EY117" s="379">
        <f t="shared" si="147"/>
        <v>253504.03</v>
      </c>
      <c r="FB117" s="381"/>
      <c r="FC117" s="381"/>
    </row>
    <row r="118" spans="1:159" s="2" customFormat="1" ht="15.75" customHeight="1" x14ac:dyDescent="0.25">
      <c r="A118" s="1" t="s">
        <v>693</v>
      </c>
      <c r="B118" s="77">
        <v>5</v>
      </c>
      <c r="C118" s="78">
        <v>2</v>
      </c>
      <c r="D118" s="52" t="s">
        <v>313</v>
      </c>
      <c r="E118" s="219">
        <v>1804.5316666666665</v>
      </c>
      <c r="F118" s="53">
        <v>-253826.99000000002</v>
      </c>
      <c r="G118" s="343">
        <v>-133191.97799999997</v>
      </c>
      <c r="H118" s="54">
        <v>4664.130000000001</v>
      </c>
      <c r="I118" s="55">
        <v>1354.0300000000002</v>
      </c>
      <c r="J118" s="56">
        <f t="shared" si="81"/>
        <v>3310.1000000000008</v>
      </c>
      <c r="K118" s="57">
        <f t="shared" si="82"/>
        <v>0.29030708835302615</v>
      </c>
      <c r="L118" s="58">
        <v>3095.7300000000005</v>
      </c>
      <c r="M118" s="58">
        <v>714.37</v>
      </c>
      <c r="N118" s="56">
        <f t="shared" si="83"/>
        <v>2381.3600000000006</v>
      </c>
      <c r="O118" s="59">
        <f t="shared" si="84"/>
        <v>0.2307597884828457</v>
      </c>
      <c r="P118" s="54">
        <v>4248.8000000000011</v>
      </c>
      <c r="Q118" s="54">
        <v>3694.33</v>
      </c>
      <c r="R118" s="56">
        <f t="shared" si="85"/>
        <v>554.47000000000116</v>
      </c>
      <c r="S118" s="57">
        <f t="shared" si="86"/>
        <v>0.86949962342308396</v>
      </c>
      <c r="T118" s="54">
        <v>0</v>
      </c>
      <c r="U118" s="54">
        <v>0</v>
      </c>
      <c r="V118" s="56">
        <f t="shared" si="87"/>
        <v>0</v>
      </c>
      <c r="W118" s="57"/>
      <c r="X118" s="58">
        <v>210.14</v>
      </c>
      <c r="Y118" s="58">
        <v>378.83</v>
      </c>
      <c r="Z118" s="56">
        <f t="shared" si="89"/>
        <v>-168.69</v>
      </c>
      <c r="AA118" s="59">
        <f t="shared" si="90"/>
        <v>1.8027505472542116</v>
      </c>
      <c r="AB118" s="54">
        <v>3445.07</v>
      </c>
      <c r="AC118" s="54">
        <v>2590.0100000000002</v>
      </c>
      <c r="AD118" s="56">
        <f t="shared" si="91"/>
        <v>855.06</v>
      </c>
      <c r="AE118" s="57">
        <f t="shared" si="92"/>
        <v>0.75180185018011247</v>
      </c>
      <c r="AF118" s="58">
        <v>671.4899999999999</v>
      </c>
      <c r="AG118" s="58">
        <v>0</v>
      </c>
      <c r="AH118" s="56">
        <f t="shared" si="93"/>
        <v>671.4899999999999</v>
      </c>
      <c r="AI118" s="60">
        <f t="shared" si="94"/>
        <v>0</v>
      </c>
      <c r="AJ118" s="54">
        <v>7555.71</v>
      </c>
      <c r="AK118" s="54">
        <v>12633.23</v>
      </c>
      <c r="AL118" s="56">
        <f t="shared" si="95"/>
        <v>-5077.5199999999995</v>
      </c>
      <c r="AM118" s="57">
        <f t="shared" si="96"/>
        <v>1.6720109691875416</v>
      </c>
      <c r="AN118" s="58">
        <v>0</v>
      </c>
      <c r="AO118" s="58">
        <v>0</v>
      </c>
      <c r="AP118" s="61">
        <f t="shared" si="97"/>
        <v>0</v>
      </c>
      <c r="AQ118" s="59"/>
      <c r="AR118" s="54">
        <v>0</v>
      </c>
      <c r="AS118" s="54">
        <v>0</v>
      </c>
      <c r="AT118" s="61">
        <f t="shared" si="99"/>
        <v>0</v>
      </c>
      <c r="AU118" s="62"/>
      <c r="AV118" s="58">
        <v>4269.7300000000005</v>
      </c>
      <c r="AW118" s="58">
        <v>3233.5499999999997</v>
      </c>
      <c r="AX118" s="61">
        <f t="shared" si="101"/>
        <v>1036.1800000000007</v>
      </c>
      <c r="AY118" s="59">
        <f t="shared" si="102"/>
        <v>0.75731954947970936</v>
      </c>
      <c r="AZ118" s="63">
        <v>0</v>
      </c>
      <c r="BA118" s="56">
        <v>0</v>
      </c>
      <c r="BB118" s="56">
        <f t="shared" si="103"/>
        <v>0</v>
      </c>
      <c r="BC118" s="64"/>
      <c r="BD118" s="54">
        <v>35446.100000000006</v>
      </c>
      <c r="BE118" s="58">
        <v>642.35</v>
      </c>
      <c r="BF118" s="61">
        <f t="shared" si="104"/>
        <v>34803.750000000007</v>
      </c>
      <c r="BG118" s="57">
        <f t="shared" si="105"/>
        <v>1.8121880827509936E-2</v>
      </c>
      <c r="BH118" s="54">
        <v>2954.31</v>
      </c>
      <c r="BI118" s="54">
        <v>0</v>
      </c>
      <c r="BJ118" s="56">
        <f t="shared" si="106"/>
        <v>2954.31</v>
      </c>
      <c r="BK118" s="57">
        <f t="shared" si="107"/>
        <v>0</v>
      </c>
      <c r="BL118" s="58">
        <v>4802.4800000000005</v>
      </c>
      <c r="BM118" s="58">
        <v>8324.2800000000007</v>
      </c>
      <c r="BN118" s="56">
        <f t="shared" si="108"/>
        <v>-3521.8</v>
      </c>
      <c r="BO118" s="59">
        <f t="shared" si="109"/>
        <v>1.7333294464526661</v>
      </c>
      <c r="BP118" s="54">
        <v>568.09</v>
      </c>
      <c r="BQ118" s="54">
        <v>0</v>
      </c>
      <c r="BR118" s="56">
        <f t="shared" si="110"/>
        <v>568.09</v>
      </c>
      <c r="BS118" s="57">
        <f t="shared" si="111"/>
        <v>0</v>
      </c>
      <c r="BT118" s="58">
        <v>0</v>
      </c>
      <c r="BU118" s="58">
        <v>0</v>
      </c>
      <c r="BV118" s="56">
        <f t="shared" si="112"/>
        <v>0</v>
      </c>
      <c r="BW118" s="59"/>
      <c r="BX118" s="54">
        <v>501.84999999999991</v>
      </c>
      <c r="BY118" s="54">
        <v>0</v>
      </c>
      <c r="BZ118" s="56">
        <f t="shared" si="114"/>
        <v>501.84999999999991</v>
      </c>
      <c r="CA118" s="57">
        <f t="shared" si="115"/>
        <v>0</v>
      </c>
      <c r="CB118" s="58">
        <v>1066.75</v>
      </c>
      <c r="CC118" s="58">
        <v>508.37</v>
      </c>
      <c r="CD118" s="56">
        <f t="shared" si="116"/>
        <v>558.38</v>
      </c>
      <c r="CE118" s="59">
        <f t="shared" si="117"/>
        <v>0.47655964377782989</v>
      </c>
      <c r="CF118" s="54">
        <v>193.92000000000004</v>
      </c>
      <c r="CG118" s="54">
        <v>0</v>
      </c>
      <c r="CH118" s="56">
        <f t="shared" si="118"/>
        <v>193.92000000000004</v>
      </c>
      <c r="CI118" s="57">
        <f t="shared" si="119"/>
        <v>0</v>
      </c>
      <c r="CJ118" s="58">
        <v>0</v>
      </c>
      <c r="CK118" s="55">
        <v>0</v>
      </c>
      <c r="CL118" s="55">
        <v>0</v>
      </c>
      <c r="CM118" s="65"/>
      <c r="CN118" s="66">
        <v>29976.709999999992</v>
      </c>
      <c r="CO118" s="67">
        <v>28802.629999999997</v>
      </c>
      <c r="CP118" s="61">
        <f t="shared" si="120"/>
        <v>1174.0799999999945</v>
      </c>
      <c r="CQ118" s="68">
        <f t="shared" si="121"/>
        <v>0.96083359381333056</v>
      </c>
      <c r="CR118" s="58">
        <v>8158</v>
      </c>
      <c r="CS118" s="58">
        <v>7620.09</v>
      </c>
      <c r="CT118" s="61">
        <f t="shared" si="122"/>
        <v>537.90999999999985</v>
      </c>
      <c r="CU118" s="353">
        <f t="shared" si="123"/>
        <v>0.93406349595489091</v>
      </c>
      <c r="CV118" s="359">
        <v>4100.6900000000005</v>
      </c>
      <c r="CW118" s="61">
        <v>3517.06</v>
      </c>
      <c r="CX118" s="61">
        <f t="shared" si="148"/>
        <v>583.63000000000056</v>
      </c>
      <c r="CY118" s="68">
        <f t="shared" si="80"/>
        <v>0.85767517173939012</v>
      </c>
      <c r="CZ118" s="291">
        <v>493.15000000000003</v>
      </c>
      <c r="DA118" s="61">
        <v>251.09</v>
      </c>
      <c r="DB118" s="61">
        <f t="shared" si="137"/>
        <v>242.06000000000003</v>
      </c>
      <c r="DC118" s="69">
        <f t="shared" si="138"/>
        <v>0.50915542938254077</v>
      </c>
      <c r="DD118" s="55">
        <v>5507.6200000000008</v>
      </c>
      <c r="DE118" s="55">
        <v>8942.9699999999993</v>
      </c>
      <c r="DF118" s="61">
        <f t="shared" si="124"/>
        <v>-3435.3499999999985</v>
      </c>
      <c r="DG118" s="70">
        <f t="shared" si="125"/>
        <v>1.6237449206735393</v>
      </c>
      <c r="DH118" s="55">
        <v>906.53999999999985</v>
      </c>
      <c r="DI118" s="55">
        <v>804.70000000000016</v>
      </c>
      <c r="DJ118" s="61">
        <f t="shared" si="126"/>
        <v>101.83999999999969</v>
      </c>
      <c r="DK118" s="70">
        <f t="shared" si="127"/>
        <v>0.88766077613784311</v>
      </c>
      <c r="DL118" s="55">
        <v>136.22</v>
      </c>
      <c r="DM118" s="55">
        <v>696.29</v>
      </c>
      <c r="DN118" s="61">
        <f t="shared" si="128"/>
        <v>-560.06999999999994</v>
      </c>
      <c r="DO118" s="70">
        <f t="shared" si="129"/>
        <v>5.1115107913669062</v>
      </c>
      <c r="DP118" s="71">
        <v>4041.28</v>
      </c>
      <c r="DQ118" s="71">
        <v>3824.1</v>
      </c>
      <c r="DR118" s="61">
        <f t="shared" si="130"/>
        <v>217.18000000000029</v>
      </c>
      <c r="DS118" s="69">
        <f t="shared" si="131"/>
        <v>0.94625960091852079</v>
      </c>
      <c r="DT118" s="80">
        <v>561.29999999999995</v>
      </c>
      <c r="DU118" s="55">
        <v>0</v>
      </c>
      <c r="DV118" s="55">
        <v>0</v>
      </c>
      <c r="DW118" s="61">
        <f t="shared" si="132"/>
        <v>0</v>
      </c>
      <c r="DX118" s="72"/>
      <c r="DY118" s="56" t="e">
        <v>#REF!</v>
      </c>
      <c r="DZ118" s="363">
        <v>2189.81</v>
      </c>
      <c r="EA118" s="363">
        <v>1543.74</v>
      </c>
      <c r="EB118" s="362">
        <f t="shared" si="139"/>
        <v>646.06999999999994</v>
      </c>
      <c r="EC118" s="365">
        <f t="shared" si="140"/>
        <v>0.70496527095958095</v>
      </c>
      <c r="ED118" s="54">
        <v>4473.28</v>
      </c>
      <c r="EE118" s="294">
        <v>2914.1</v>
      </c>
      <c r="EF118" s="291">
        <f t="shared" si="141"/>
        <v>133677.59999999998</v>
      </c>
      <c r="EG118" s="291">
        <f t="shared" si="142"/>
        <v>92990.12000000001</v>
      </c>
      <c r="EH118" s="61">
        <f t="shared" si="143"/>
        <v>40687.479999999967</v>
      </c>
      <c r="EI118" s="70">
        <f t="shared" si="134"/>
        <v>0.69562978389797558</v>
      </c>
      <c r="EJ118" s="80"/>
      <c r="EK118" s="298">
        <v>1590</v>
      </c>
      <c r="EL118" s="300">
        <f t="shared" si="149"/>
        <v>-211549.51000000007</v>
      </c>
      <c r="EM118" s="65">
        <f t="shared" si="150"/>
        <v>-97133.477999999974</v>
      </c>
      <c r="EN118" s="374" t="s">
        <v>666</v>
      </c>
      <c r="EO118" s="373">
        <v>8048.06</v>
      </c>
      <c r="EP118" s="74">
        <v>18210.32</v>
      </c>
      <c r="EQ118" s="75">
        <f t="shared" si="135"/>
        <v>10162.259999999998</v>
      </c>
      <c r="ER118" s="76">
        <f t="shared" si="136"/>
        <v>1.2626968486815453</v>
      </c>
      <c r="ET118" s="74">
        <v>13382.17</v>
      </c>
      <c r="EU118" s="74">
        <v>24096.09</v>
      </c>
      <c r="EV118" s="75">
        <f t="shared" si="144"/>
        <v>10713.92</v>
      </c>
      <c r="EW118" s="377">
        <f t="shared" si="145"/>
        <v>0.80061156000857858</v>
      </c>
      <c r="EX118" s="379">
        <f t="shared" si="146"/>
        <v>129204.31999999998</v>
      </c>
      <c r="EY118" s="379">
        <f t="shared" si="147"/>
        <v>90076.02</v>
      </c>
      <c r="FB118" s="381"/>
      <c r="FC118" s="381"/>
    </row>
    <row r="119" spans="1:159" s="2" customFormat="1" ht="15.75" customHeight="1" x14ac:dyDescent="0.25">
      <c r="A119" s="1" t="s">
        <v>694</v>
      </c>
      <c r="B119" s="77">
        <v>5</v>
      </c>
      <c r="C119" s="78">
        <v>2</v>
      </c>
      <c r="D119" s="52" t="s">
        <v>314</v>
      </c>
      <c r="E119" s="219">
        <v>4226.4066666666677</v>
      </c>
      <c r="F119" s="53">
        <v>76818.819999999978</v>
      </c>
      <c r="G119" s="343">
        <v>72999.462000000014</v>
      </c>
      <c r="H119" s="54">
        <v>10580.679999999997</v>
      </c>
      <c r="I119" s="55">
        <v>1953.4599999999998</v>
      </c>
      <c r="J119" s="56">
        <f t="shared" si="81"/>
        <v>8627.2199999999975</v>
      </c>
      <c r="K119" s="57">
        <f t="shared" si="82"/>
        <v>0.18462518477073311</v>
      </c>
      <c r="L119" s="58">
        <v>6309.4099999999989</v>
      </c>
      <c r="M119" s="58">
        <v>1300.3900000000001</v>
      </c>
      <c r="N119" s="56">
        <f t="shared" si="83"/>
        <v>5009.0199999999986</v>
      </c>
      <c r="O119" s="59">
        <f t="shared" si="84"/>
        <v>0.20610326480605956</v>
      </c>
      <c r="P119" s="54">
        <v>11989.329999999998</v>
      </c>
      <c r="Q119" s="54">
        <v>10424.34</v>
      </c>
      <c r="R119" s="56">
        <f t="shared" si="85"/>
        <v>1564.989999999998</v>
      </c>
      <c r="S119" s="57">
        <f t="shared" si="86"/>
        <v>0.86946810205407654</v>
      </c>
      <c r="T119" s="54">
        <v>0</v>
      </c>
      <c r="U119" s="54">
        <v>0</v>
      </c>
      <c r="V119" s="56">
        <f t="shared" si="87"/>
        <v>0</v>
      </c>
      <c r="W119" s="57"/>
      <c r="X119" s="58">
        <v>420.22999999999996</v>
      </c>
      <c r="Y119" s="58">
        <v>0.85000000000000009</v>
      </c>
      <c r="Z119" s="56">
        <f t="shared" si="89"/>
        <v>419.37999999999994</v>
      </c>
      <c r="AA119" s="59">
        <f t="shared" si="90"/>
        <v>2.0227018537467582E-3</v>
      </c>
      <c r="AB119" s="54">
        <v>6714.5500000000011</v>
      </c>
      <c r="AC119" s="54">
        <v>6814.3099999999995</v>
      </c>
      <c r="AD119" s="56">
        <f t="shared" si="91"/>
        <v>-99.759999999998399</v>
      </c>
      <c r="AE119" s="57">
        <f t="shared" si="92"/>
        <v>1.014857287532299</v>
      </c>
      <c r="AF119" s="58">
        <v>1725.7099999999998</v>
      </c>
      <c r="AG119" s="58">
        <v>0</v>
      </c>
      <c r="AH119" s="56">
        <f t="shared" si="93"/>
        <v>1725.7099999999998</v>
      </c>
      <c r="AI119" s="60">
        <f t="shared" si="94"/>
        <v>0</v>
      </c>
      <c r="AJ119" s="54">
        <v>19420.829999999998</v>
      </c>
      <c r="AK119" s="54">
        <v>12813.639999999998</v>
      </c>
      <c r="AL119" s="56">
        <f t="shared" si="95"/>
        <v>6607.1900000000005</v>
      </c>
      <c r="AM119" s="57">
        <f t="shared" si="96"/>
        <v>0.65978848483818653</v>
      </c>
      <c r="AN119" s="58">
        <v>0</v>
      </c>
      <c r="AO119" s="58">
        <v>0</v>
      </c>
      <c r="AP119" s="61">
        <f t="shared" si="97"/>
        <v>0</v>
      </c>
      <c r="AQ119" s="59"/>
      <c r="AR119" s="54">
        <v>0</v>
      </c>
      <c r="AS119" s="54">
        <v>0</v>
      </c>
      <c r="AT119" s="61">
        <f t="shared" si="99"/>
        <v>0</v>
      </c>
      <c r="AU119" s="62"/>
      <c r="AV119" s="58">
        <v>30551.91</v>
      </c>
      <c r="AW119" s="58">
        <v>34248.800000000003</v>
      </c>
      <c r="AX119" s="61">
        <f t="shared" si="101"/>
        <v>-3696.8900000000031</v>
      </c>
      <c r="AY119" s="59">
        <f t="shared" si="102"/>
        <v>1.1210035640979568</v>
      </c>
      <c r="AZ119" s="63">
        <v>0</v>
      </c>
      <c r="BA119" s="56">
        <v>0</v>
      </c>
      <c r="BB119" s="56">
        <f t="shared" si="103"/>
        <v>0</v>
      </c>
      <c r="BC119" s="64"/>
      <c r="BD119" s="54">
        <v>68640.22</v>
      </c>
      <c r="BE119" s="58">
        <v>67085.55</v>
      </c>
      <c r="BF119" s="61">
        <f t="shared" si="104"/>
        <v>1554.6699999999983</v>
      </c>
      <c r="BG119" s="57">
        <f t="shared" si="105"/>
        <v>0.97735045138258592</v>
      </c>
      <c r="BH119" s="54">
        <v>6895.9</v>
      </c>
      <c r="BI119" s="54">
        <v>0</v>
      </c>
      <c r="BJ119" s="56">
        <f t="shared" si="106"/>
        <v>6895.9</v>
      </c>
      <c r="BK119" s="57">
        <f t="shared" si="107"/>
        <v>0</v>
      </c>
      <c r="BL119" s="58">
        <v>9749.59</v>
      </c>
      <c r="BM119" s="58">
        <v>0</v>
      </c>
      <c r="BN119" s="56">
        <f t="shared" si="108"/>
        <v>9749.59</v>
      </c>
      <c r="BO119" s="59">
        <f t="shared" si="109"/>
        <v>0</v>
      </c>
      <c r="BP119" s="54">
        <v>1754.05</v>
      </c>
      <c r="BQ119" s="54">
        <v>3397.45</v>
      </c>
      <c r="BR119" s="56">
        <f t="shared" si="110"/>
        <v>-1643.3999999999999</v>
      </c>
      <c r="BS119" s="57">
        <f t="shared" si="111"/>
        <v>1.9369174196858698</v>
      </c>
      <c r="BT119" s="58">
        <v>0</v>
      </c>
      <c r="BU119" s="58">
        <v>0</v>
      </c>
      <c r="BV119" s="56">
        <f t="shared" si="112"/>
        <v>0</v>
      </c>
      <c r="BW119" s="59"/>
      <c r="BX119" s="54">
        <v>1004.4099999999999</v>
      </c>
      <c r="BY119" s="54">
        <v>0</v>
      </c>
      <c r="BZ119" s="56">
        <f t="shared" si="114"/>
        <v>1004.4099999999999</v>
      </c>
      <c r="CA119" s="57">
        <f t="shared" si="115"/>
        <v>0</v>
      </c>
      <c r="CB119" s="58">
        <v>2299.17</v>
      </c>
      <c r="CC119" s="58">
        <v>896.34</v>
      </c>
      <c r="CD119" s="56">
        <f t="shared" si="116"/>
        <v>1402.83</v>
      </c>
      <c r="CE119" s="59">
        <f t="shared" si="117"/>
        <v>0.38985372982424094</v>
      </c>
      <c r="CF119" s="54">
        <v>540.76</v>
      </c>
      <c r="CG119" s="54">
        <v>0</v>
      </c>
      <c r="CH119" s="56">
        <f t="shared" si="118"/>
        <v>540.76</v>
      </c>
      <c r="CI119" s="57">
        <f t="shared" si="119"/>
        <v>0</v>
      </c>
      <c r="CJ119" s="58">
        <v>0</v>
      </c>
      <c r="CK119" s="55">
        <v>0</v>
      </c>
      <c r="CL119" s="55">
        <v>0</v>
      </c>
      <c r="CM119" s="65"/>
      <c r="CN119" s="66">
        <v>59083.729999999989</v>
      </c>
      <c r="CO119" s="67">
        <v>62288.4</v>
      </c>
      <c r="CP119" s="61">
        <f t="shared" si="120"/>
        <v>-3204.6700000000128</v>
      </c>
      <c r="CQ119" s="68">
        <f t="shared" si="121"/>
        <v>1.0542394666010426</v>
      </c>
      <c r="CR119" s="58">
        <v>43666.400000000001</v>
      </c>
      <c r="CS119" s="58">
        <v>38461.370000000003</v>
      </c>
      <c r="CT119" s="61">
        <f t="shared" si="122"/>
        <v>5205.0299999999988</v>
      </c>
      <c r="CU119" s="353">
        <f t="shared" si="123"/>
        <v>0.88080011175640771</v>
      </c>
      <c r="CV119" s="359">
        <v>22945.08</v>
      </c>
      <c r="CW119" s="61">
        <v>22592.329999999994</v>
      </c>
      <c r="CX119" s="61">
        <f t="shared" si="148"/>
        <v>352.75000000000728</v>
      </c>
      <c r="CY119" s="68">
        <f t="shared" si="80"/>
        <v>0.98462633383714471</v>
      </c>
      <c r="CZ119" s="291">
        <v>1637.8799999999999</v>
      </c>
      <c r="DA119" s="61">
        <v>20.52</v>
      </c>
      <c r="DB119" s="61">
        <f t="shared" si="137"/>
        <v>1617.36</v>
      </c>
      <c r="DC119" s="69">
        <f t="shared" si="138"/>
        <v>1.2528390358268006E-2</v>
      </c>
      <c r="DD119" s="55">
        <v>15102.93</v>
      </c>
      <c r="DE119" s="55">
        <v>17399.98</v>
      </c>
      <c r="DF119" s="61">
        <f t="shared" si="124"/>
        <v>-2297.0499999999993</v>
      </c>
      <c r="DG119" s="70">
        <f t="shared" si="125"/>
        <v>1.1520930044699935</v>
      </c>
      <c r="DH119" s="55">
        <v>2159.89</v>
      </c>
      <c r="DI119" s="55">
        <v>1917.8600000000001</v>
      </c>
      <c r="DJ119" s="61">
        <f t="shared" si="126"/>
        <v>242.02999999999975</v>
      </c>
      <c r="DK119" s="70">
        <f t="shared" si="127"/>
        <v>0.88794336748630731</v>
      </c>
      <c r="DL119" s="55">
        <v>323.56</v>
      </c>
      <c r="DM119" s="55">
        <v>693.38</v>
      </c>
      <c r="DN119" s="61">
        <f t="shared" si="128"/>
        <v>-369.82</v>
      </c>
      <c r="DO119" s="70">
        <f t="shared" si="129"/>
        <v>2.1429719371986646</v>
      </c>
      <c r="DP119" s="71">
        <v>27610.870000000003</v>
      </c>
      <c r="DQ119" s="71">
        <v>21960.300000000003</v>
      </c>
      <c r="DR119" s="61">
        <f t="shared" si="130"/>
        <v>5650.57</v>
      </c>
      <c r="DS119" s="69">
        <f t="shared" si="131"/>
        <v>0.79534980245099129</v>
      </c>
      <c r="DT119" s="80">
        <v>6998.4399999999932</v>
      </c>
      <c r="DU119" s="55">
        <v>0</v>
      </c>
      <c r="DV119" s="55">
        <v>0</v>
      </c>
      <c r="DW119" s="61">
        <f t="shared" si="132"/>
        <v>0</v>
      </c>
      <c r="DX119" s="72"/>
      <c r="DY119" s="56" t="e">
        <v>#REF!</v>
      </c>
      <c r="DZ119" s="363">
        <v>7601.13</v>
      </c>
      <c r="EA119" s="363">
        <v>5242.8</v>
      </c>
      <c r="EB119" s="362">
        <f t="shared" si="139"/>
        <v>2358.33</v>
      </c>
      <c r="EC119" s="365">
        <f t="shared" si="140"/>
        <v>0.68973955188241753</v>
      </c>
      <c r="ED119" s="54">
        <v>12356.2</v>
      </c>
      <c r="EE119" s="294">
        <v>10611.529999999999</v>
      </c>
      <c r="EF119" s="291">
        <f t="shared" si="141"/>
        <v>371084.42</v>
      </c>
      <c r="EG119" s="291">
        <f t="shared" si="142"/>
        <v>320123.59999999998</v>
      </c>
      <c r="EH119" s="61">
        <f t="shared" si="143"/>
        <v>50960.820000000007</v>
      </c>
      <c r="EI119" s="70">
        <f t="shared" si="134"/>
        <v>0.86267054811948174</v>
      </c>
      <c r="EJ119" s="80"/>
      <c r="EK119" s="298">
        <v>2098.09</v>
      </c>
      <c r="EL119" s="300">
        <f t="shared" si="149"/>
        <v>129877.73000000001</v>
      </c>
      <c r="EM119" s="65">
        <f t="shared" si="150"/>
        <v>92504.222000000023</v>
      </c>
      <c r="EN119" s="374" t="s">
        <v>666</v>
      </c>
      <c r="EO119" s="373">
        <v>22594.42</v>
      </c>
      <c r="EP119" s="74">
        <v>51789.89</v>
      </c>
      <c r="EQ119" s="75">
        <f t="shared" si="135"/>
        <v>29195.47</v>
      </c>
      <c r="ER119" s="76">
        <f t="shared" si="136"/>
        <v>1.2921539920033356</v>
      </c>
      <c r="ET119" s="74">
        <v>36472.449999999997</v>
      </c>
      <c r="EU119" s="74">
        <v>125426.25</v>
      </c>
      <c r="EV119" s="75">
        <f t="shared" si="144"/>
        <v>88953.8</v>
      </c>
      <c r="EW119" s="377">
        <f t="shared" si="145"/>
        <v>2.438931302942358</v>
      </c>
      <c r="EX119" s="379">
        <f t="shared" si="146"/>
        <v>358728.22</v>
      </c>
      <c r="EY119" s="379">
        <f t="shared" si="147"/>
        <v>309512.06999999995</v>
      </c>
      <c r="FB119" s="381"/>
      <c r="FC119" s="381"/>
    </row>
    <row r="120" spans="1:159" s="2" customFormat="1" ht="15.75" customHeight="1" x14ac:dyDescent="0.25">
      <c r="A120" s="1" t="s">
        <v>695</v>
      </c>
      <c r="B120" s="77">
        <v>5</v>
      </c>
      <c r="C120" s="78">
        <v>4</v>
      </c>
      <c r="D120" s="52" t="s">
        <v>315</v>
      </c>
      <c r="E120" s="219">
        <v>1950.9899999999998</v>
      </c>
      <c r="F120" s="53">
        <v>22432.530000000002</v>
      </c>
      <c r="G120" s="343">
        <v>-7861.4000000000287</v>
      </c>
      <c r="H120" s="54">
        <v>7048.5500000000011</v>
      </c>
      <c r="I120" s="55">
        <v>2215.5899999999997</v>
      </c>
      <c r="J120" s="56">
        <f t="shared" si="81"/>
        <v>4832.9600000000009</v>
      </c>
      <c r="K120" s="57">
        <f t="shared" si="82"/>
        <v>0.31433273510154564</v>
      </c>
      <c r="L120" s="58">
        <v>4579.95</v>
      </c>
      <c r="M120" s="58">
        <v>903.94</v>
      </c>
      <c r="N120" s="56">
        <f t="shared" si="83"/>
        <v>3676.0099999999998</v>
      </c>
      <c r="O120" s="59">
        <f t="shared" si="84"/>
        <v>0.19736896691011913</v>
      </c>
      <c r="P120" s="54">
        <v>7095.6</v>
      </c>
      <c r="Q120" s="54">
        <v>6170.5700000000006</v>
      </c>
      <c r="R120" s="56">
        <f t="shared" si="85"/>
        <v>925.02999999999975</v>
      </c>
      <c r="S120" s="57">
        <f t="shared" si="86"/>
        <v>0.86963329387225896</v>
      </c>
      <c r="T120" s="54">
        <v>1625.47</v>
      </c>
      <c r="U120" s="54">
        <v>1441.5700000000002</v>
      </c>
      <c r="V120" s="56">
        <f t="shared" si="87"/>
        <v>183.89999999999986</v>
      </c>
      <c r="W120" s="57">
        <f t="shared" si="88"/>
        <v>0.88686349179006696</v>
      </c>
      <c r="X120" s="58">
        <v>421.16</v>
      </c>
      <c r="Y120" s="58">
        <v>779.11</v>
      </c>
      <c r="Z120" s="56">
        <f t="shared" si="89"/>
        <v>-357.95</v>
      </c>
      <c r="AA120" s="59">
        <f t="shared" si="90"/>
        <v>1.8499145217969417</v>
      </c>
      <c r="AB120" s="54">
        <v>8194.59</v>
      </c>
      <c r="AC120" s="54">
        <v>6392.85</v>
      </c>
      <c r="AD120" s="56">
        <f t="shared" si="91"/>
        <v>1801.7399999999998</v>
      </c>
      <c r="AE120" s="57">
        <f t="shared" si="92"/>
        <v>0.78013054954549288</v>
      </c>
      <c r="AF120" s="58">
        <v>1077.7899999999997</v>
      </c>
      <c r="AG120" s="58">
        <v>0</v>
      </c>
      <c r="AH120" s="56">
        <f t="shared" si="93"/>
        <v>1077.7899999999997</v>
      </c>
      <c r="AI120" s="60">
        <f t="shared" si="94"/>
        <v>0</v>
      </c>
      <c r="AJ120" s="54">
        <v>12353.230000000001</v>
      </c>
      <c r="AK120" s="54">
        <v>6213.6100000000006</v>
      </c>
      <c r="AL120" s="56">
        <f t="shared" si="95"/>
        <v>6139.6200000000008</v>
      </c>
      <c r="AM120" s="57">
        <f t="shared" si="96"/>
        <v>0.50299476331291493</v>
      </c>
      <c r="AN120" s="58">
        <v>0</v>
      </c>
      <c r="AO120" s="58">
        <v>0</v>
      </c>
      <c r="AP120" s="61">
        <f t="shared" si="97"/>
        <v>0</v>
      </c>
      <c r="AQ120" s="59"/>
      <c r="AR120" s="54">
        <v>0</v>
      </c>
      <c r="AS120" s="54">
        <v>0</v>
      </c>
      <c r="AT120" s="61">
        <f t="shared" si="99"/>
        <v>0</v>
      </c>
      <c r="AU120" s="62"/>
      <c r="AV120" s="58">
        <v>3753.3699999999994</v>
      </c>
      <c r="AW120" s="58">
        <v>3436.4</v>
      </c>
      <c r="AX120" s="61">
        <f t="shared" si="101"/>
        <v>316.96999999999935</v>
      </c>
      <c r="AY120" s="59">
        <f t="shared" si="102"/>
        <v>0.91555055856470335</v>
      </c>
      <c r="AZ120" s="63">
        <v>0</v>
      </c>
      <c r="BA120" s="56">
        <v>0</v>
      </c>
      <c r="BB120" s="56">
        <f t="shared" si="103"/>
        <v>0</v>
      </c>
      <c r="BC120" s="64"/>
      <c r="BD120" s="54">
        <v>43184.88</v>
      </c>
      <c r="BE120" s="58">
        <v>78353.710000000006</v>
      </c>
      <c r="BF120" s="61">
        <f t="shared" si="104"/>
        <v>-35168.830000000009</v>
      </c>
      <c r="BG120" s="57">
        <f t="shared" si="105"/>
        <v>1.8143783194488443</v>
      </c>
      <c r="BH120" s="54">
        <v>4414.12</v>
      </c>
      <c r="BI120" s="54">
        <v>885.78</v>
      </c>
      <c r="BJ120" s="56">
        <f t="shared" si="106"/>
        <v>3528.34</v>
      </c>
      <c r="BK120" s="57">
        <f t="shared" si="107"/>
        <v>0.20066966915262838</v>
      </c>
      <c r="BL120" s="58">
        <v>7104.82</v>
      </c>
      <c r="BM120" s="58">
        <v>0</v>
      </c>
      <c r="BN120" s="56">
        <f t="shared" si="108"/>
        <v>7104.82</v>
      </c>
      <c r="BO120" s="59">
        <f t="shared" si="109"/>
        <v>0</v>
      </c>
      <c r="BP120" s="54">
        <v>1059.18</v>
      </c>
      <c r="BQ120" s="54">
        <v>1382.32</v>
      </c>
      <c r="BR120" s="56">
        <f t="shared" si="110"/>
        <v>-323.13999999999987</v>
      </c>
      <c r="BS120" s="57">
        <f t="shared" si="111"/>
        <v>1.305085065805623</v>
      </c>
      <c r="BT120" s="58">
        <v>1873.1699999999998</v>
      </c>
      <c r="BU120" s="58">
        <v>0</v>
      </c>
      <c r="BV120" s="56">
        <f t="shared" si="112"/>
        <v>1873.1699999999998</v>
      </c>
      <c r="BW120" s="59">
        <f t="shared" si="113"/>
        <v>0</v>
      </c>
      <c r="BX120" s="54">
        <v>1004.6600000000001</v>
      </c>
      <c r="BY120" s="54">
        <v>0</v>
      </c>
      <c r="BZ120" s="56">
        <f t="shared" si="114"/>
        <v>1004.6600000000001</v>
      </c>
      <c r="CA120" s="57">
        <f t="shared" si="115"/>
        <v>0</v>
      </c>
      <c r="CB120" s="58">
        <v>2585.9900000000002</v>
      </c>
      <c r="CC120" s="58">
        <v>1496.6</v>
      </c>
      <c r="CD120" s="56">
        <f t="shared" si="116"/>
        <v>1089.3900000000003</v>
      </c>
      <c r="CE120" s="59">
        <f t="shared" si="117"/>
        <v>0.57873386981388164</v>
      </c>
      <c r="CF120" s="54">
        <v>339.92</v>
      </c>
      <c r="CG120" s="54">
        <v>0</v>
      </c>
      <c r="CH120" s="56">
        <f t="shared" si="118"/>
        <v>339.92</v>
      </c>
      <c r="CI120" s="57">
        <f t="shared" si="119"/>
        <v>0</v>
      </c>
      <c r="CJ120" s="58">
        <v>0</v>
      </c>
      <c r="CK120" s="55">
        <v>0</v>
      </c>
      <c r="CL120" s="55">
        <v>0</v>
      </c>
      <c r="CM120" s="65"/>
      <c r="CN120" s="66">
        <v>51802.249999999993</v>
      </c>
      <c r="CO120" s="67">
        <v>56297.710000000014</v>
      </c>
      <c r="CP120" s="61">
        <f t="shared" si="120"/>
        <v>-4495.460000000021</v>
      </c>
      <c r="CQ120" s="68">
        <f t="shared" si="121"/>
        <v>1.0867811726324632</v>
      </c>
      <c r="CR120" s="58">
        <v>15232.800000000001</v>
      </c>
      <c r="CS120" s="58">
        <v>14796.61</v>
      </c>
      <c r="CT120" s="61">
        <f t="shared" si="122"/>
        <v>436.19000000000051</v>
      </c>
      <c r="CU120" s="353">
        <f t="shared" si="123"/>
        <v>0.97136508061551385</v>
      </c>
      <c r="CV120" s="359">
        <v>7747.51</v>
      </c>
      <c r="CW120" s="61">
        <v>7628.87</v>
      </c>
      <c r="CX120" s="61">
        <f t="shared" si="148"/>
        <v>118.64000000000033</v>
      </c>
      <c r="CY120" s="68">
        <f t="shared" si="80"/>
        <v>0.98468669288584332</v>
      </c>
      <c r="CZ120" s="291">
        <v>799.98</v>
      </c>
      <c r="DA120" s="61">
        <v>11.2</v>
      </c>
      <c r="DB120" s="61">
        <f t="shared" si="137"/>
        <v>788.78</v>
      </c>
      <c r="DC120" s="69">
        <f t="shared" si="138"/>
        <v>1.4000350008750218E-2</v>
      </c>
      <c r="DD120" s="55">
        <v>13458.970000000001</v>
      </c>
      <c r="DE120" s="55">
        <v>17826.350000000002</v>
      </c>
      <c r="DF120" s="61">
        <f t="shared" si="124"/>
        <v>-4367.380000000001</v>
      </c>
      <c r="DG120" s="70">
        <f t="shared" si="125"/>
        <v>1.324495856666595</v>
      </c>
      <c r="DH120" s="55">
        <v>1475.0199999999998</v>
      </c>
      <c r="DI120" s="55">
        <v>1309.3100000000002</v>
      </c>
      <c r="DJ120" s="61">
        <f t="shared" si="126"/>
        <v>165.70999999999958</v>
      </c>
      <c r="DK120" s="70">
        <f t="shared" si="127"/>
        <v>0.88765576059985651</v>
      </c>
      <c r="DL120" s="55">
        <v>221.99000000000007</v>
      </c>
      <c r="DM120" s="55">
        <v>343.7</v>
      </c>
      <c r="DN120" s="61">
        <f t="shared" si="128"/>
        <v>-121.70999999999992</v>
      </c>
      <c r="DO120" s="70">
        <f t="shared" si="129"/>
        <v>1.5482679399972967</v>
      </c>
      <c r="DP120" s="71">
        <v>11740.470000000003</v>
      </c>
      <c r="DQ120" s="71">
        <v>7110.9599999999991</v>
      </c>
      <c r="DR120" s="61">
        <f t="shared" si="130"/>
        <v>4629.5100000000039</v>
      </c>
      <c r="DS120" s="69">
        <f t="shared" si="131"/>
        <v>0.60567932970315475</v>
      </c>
      <c r="DT120" s="80">
        <v>697.67000000000007</v>
      </c>
      <c r="DU120" s="55">
        <v>0</v>
      </c>
      <c r="DV120" s="55">
        <v>0</v>
      </c>
      <c r="DW120" s="61">
        <f t="shared" si="132"/>
        <v>0</v>
      </c>
      <c r="DX120" s="72"/>
      <c r="DY120" s="56" t="e">
        <v>#REF!</v>
      </c>
      <c r="DZ120" s="363">
        <v>3335.94</v>
      </c>
      <c r="EA120" s="363">
        <v>2361.92</v>
      </c>
      <c r="EB120" s="362">
        <f t="shared" si="139"/>
        <v>974.02</v>
      </c>
      <c r="EC120" s="365">
        <f t="shared" si="140"/>
        <v>0.70802232654064523</v>
      </c>
      <c r="ED120" s="54">
        <v>7444.3899999999994</v>
      </c>
      <c r="EE120" s="294">
        <v>6591.86</v>
      </c>
      <c r="EF120" s="291">
        <f t="shared" si="141"/>
        <v>220975.77000000005</v>
      </c>
      <c r="EG120" s="291">
        <f t="shared" si="142"/>
        <v>223950.54000000004</v>
      </c>
      <c r="EH120" s="61">
        <f t="shared" si="143"/>
        <v>-2974.7699999999895</v>
      </c>
      <c r="EI120" s="70">
        <f t="shared" si="134"/>
        <v>1.0134619736815489</v>
      </c>
      <c r="EJ120" s="80"/>
      <c r="EK120" s="298">
        <v>2421.7800000000002</v>
      </c>
      <c r="EL120" s="300">
        <f t="shared" si="149"/>
        <v>21879.540000000008</v>
      </c>
      <c r="EM120" s="65">
        <f t="shared" si="150"/>
        <v>-28413.070000000036</v>
      </c>
      <c r="EN120" s="374" t="s">
        <v>666</v>
      </c>
      <c r="EO120" s="373">
        <v>13083.87</v>
      </c>
      <c r="EP120" s="74">
        <v>31080.38</v>
      </c>
      <c r="EQ120" s="75">
        <f t="shared" si="135"/>
        <v>17996.510000000002</v>
      </c>
      <c r="ER120" s="76">
        <f t="shared" si="136"/>
        <v>1.3754730060754197</v>
      </c>
      <c r="ET120" s="74">
        <v>22683.55</v>
      </c>
      <c r="EU120" s="74">
        <v>54532.88</v>
      </c>
      <c r="EV120" s="75">
        <f t="shared" si="144"/>
        <v>31849.329999999998</v>
      </c>
      <c r="EW120" s="377">
        <f t="shared" si="145"/>
        <v>1.4040716730846803</v>
      </c>
      <c r="EX120" s="379">
        <f t="shared" si="146"/>
        <v>213531.38000000006</v>
      </c>
      <c r="EY120" s="379">
        <f t="shared" si="147"/>
        <v>217358.68000000005</v>
      </c>
      <c r="FB120" s="381"/>
      <c r="FC120" s="381"/>
    </row>
    <row r="121" spans="1:159" s="2" customFormat="1" ht="15.75" customHeight="1" x14ac:dyDescent="0.25">
      <c r="A121" s="1" t="s">
        <v>696</v>
      </c>
      <c r="B121" s="77">
        <v>5</v>
      </c>
      <c r="C121" s="78">
        <v>6</v>
      </c>
      <c r="D121" s="52" t="s">
        <v>316</v>
      </c>
      <c r="E121" s="219">
        <v>4204.2624999999998</v>
      </c>
      <c r="F121" s="53">
        <v>274179.95</v>
      </c>
      <c r="G121" s="343">
        <v>123785.78999999998</v>
      </c>
      <c r="H121" s="54">
        <v>10440.300000000001</v>
      </c>
      <c r="I121" s="55">
        <v>3066.62</v>
      </c>
      <c r="J121" s="56">
        <f t="shared" si="81"/>
        <v>7373.6800000000012</v>
      </c>
      <c r="K121" s="57">
        <f t="shared" si="82"/>
        <v>0.29372910740112829</v>
      </c>
      <c r="L121" s="58">
        <v>6809.0000000000009</v>
      </c>
      <c r="M121" s="58">
        <v>1192.06</v>
      </c>
      <c r="N121" s="56">
        <f t="shared" si="83"/>
        <v>5616.9400000000005</v>
      </c>
      <c r="O121" s="59">
        <f t="shared" si="84"/>
        <v>0.17507122925539723</v>
      </c>
      <c r="P121" s="54">
        <v>11770.740000000003</v>
      </c>
      <c r="Q121" s="54">
        <v>12498.059999999998</v>
      </c>
      <c r="R121" s="56">
        <f t="shared" si="85"/>
        <v>-727.31999999999425</v>
      </c>
      <c r="S121" s="57">
        <f t="shared" si="86"/>
        <v>1.0617905076486265</v>
      </c>
      <c r="T121" s="54">
        <v>2577.42</v>
      </c>
      <c r="U121" s="54">
        <v>4863.1000000000004</v>
      </c>
      <c r="V121" s="56">
        <f t="shared" si="87"/>
        <v>-2285.6800000000003</v>
      </c>
      <c r="W121" s="57">
        <f t="shared" si="88"/>
        <v>1.8868092899100652</v>
      </c>
      <c r="X121" s="58">
        <v>945.19999999999993</v>
      </c>
      <c r="Y121" s="58">
        <v>3759.44</v>
      </c>
      <c r="Z121" s="56">
        <f t="shared" si="89"/>
        <v>-2814.2400000000002</v>
      </c>
      <c r="AA121" s="59">
        <f t="shared" si="90"/>
        <v>3.9774016081252648</v>
      </c>
      <c r="AB121" s="54">
        <v>15697.769999999995</v>
      </c>
      <c r="AC121" s="54">
        <v>12750.73</v>
      </c>
      <c r="AD121" s="56">
        <f t="shared" si="91"/>
        <v>2947.0399999999954</v>
      </c>
      <c r="AE121" s="57">
        <f t="shared" si="92"/>
        <v>0.81226378014202039</v>
      </c>
      <c r="AF121" s="58">
        <v>1743.36</v>
      </c>
      <c r="AG121" s="58">
        <v>0</v>
      </c>
      <c r="AH121" s="56">
        <f t="shared" si="93"/>
        <v>1743.36</v>
      </c>
      <c r="AI121" s="60">
        <f t="shared" si="94"/>
        <v>0</v>
      </c>
      <c r="AJ121" s="54">
        <v>19981.469999999998</v>
      </c>
      <c r="AK121" s="54">
        <v>10050.549999999999</v>
      </c>
      <c r="AL121" s="56">
        <f t="shared" si="95"/>
        <v>9930.9199999999983</v>
      </c>
      <c r="AM121" s="57">
        <f t="shared" si="96"/>
        <v>0.50299352349952231</v>
      </c>
      <c r="AN121" s="58">
        <v>0</v>
      </c>
      <c r="AO121" s="58">
        <v>0</v>
      </c>
      <c r="AP121" s="61">
        <f t="shared" si="97"/>
        <v>0</v>
      </c>
      <c r="AQ121" s="59"/>
      <c r="AR121" s="54">
        <v>0</v>
      </c>
      <c r="AS121" s="54">
        <v>0</v>
      </c>
      <c r="AT121" s="61">
        <f t="shared" si="99"/>
        <v>0</v>
      </c>
      <c r="AU121" s="62"/>
      <c r="AV121" s="58">
        <v>5728.26</v>
      </c>
      <c r="AW121" s="58">
        <v>5241.97</v>
      </c>
      <c r="AX121" s="61">
        <f t="shared" si="101"/>
        <v>486.28999999999996</v>
      </c>
      <c r="AY121" s="59">
        <f t="shared" si="102"/>
        <v>0.91510685618320398</v>
      </c>
      <c r="AZ121" s="63">
        <v>0</v>
      </c>
      <c r="BA121" s="56">
        <v>0</v>
      </c>
      <c r="BB121" s="56">
        <f t="shared" si="103"/>
        <v>0</v>
      </c>
      <c r="BC121" s="64"/>
      <c r="BD121" s="54">
        <v>72852.76999999999</v>
      </c>
      <c r="BE121" s="58">
        <v>81258.14</v>
      </c>
      <c r="BF121" s="61">
        <f t="shared" si="104"/>
        <v>-8405.3700000000099</v>
      </c>
      <c r="BG121" s="57">
        <f t="shared" si="105"/>
        <v>1.1153747482765586</v>
      </c>
      <c r="BH121" s="54">
        <v>6582.9400000000005</v>
      </c>
      <c r="BI121" s="54">
        <v>644.70000000000005</v>
      </c>
      <c r="BJ121" s="56">
        <f t="shared" si="106"/>
        <v>5938.2400000000007</v>
      </c>
      <c r="BK121" s="57">
        <f t="shared" si="107"/>
        <v>9.7934965228302251E-2</v>
      </c>
      <c r="BL121" s="58">
        <v>10558.039999999999</v>
      </c>
      <c r="BM121" s="58">
        <v>12935.95</v>
      </c>
      <c r="BN121" s="56">
        <f t="shared" si="108"/>
        <v>-2377.9100000000017</v>
      </c>
      <c r="BO121" s="59">
        <f t="shared" si="109"/>
        <v>1.2252226739053842</v>
      </c>
      <c r="BP121" s="54">
        <v>1768.21</v>
      </c>
      <c r="BQ121" s="54">
        <v>0</v>
      </c>
      <c r="BR121" s="56">
        <f t="shared" si="110"/>
        <v>1768.21</v>
      </c>
      <c r="BS121" s="57">
        <f t="shared" si="111"/>
        <v>0</v>
      </c>
      <c r="BT121" s="58">
        <v>2425.44</v>
      </c>
      <c r="BU121" s="58">
        <v>0</v>
      </c>
      <c r="BV121" s="56">
        <f t="shared" si="112"/>
        <v>2425.44</v>
      </c>
      <c r="BW121" s="59">
        <f t="shared" si="113"/>
        <v>0</v>
      </c>
      <c r="BX121" s="54">
        <v>2262.2999999999997</v>
      </c>
      <c r="BY121" s="54">
        <v>0</v>
      </c>
      <c r="BZ121" s="56">
        <f t="shared" si="114"/>
        <v>2262.2999999999997</v>
      </c>
      <c r="CA121" s="57">
        <f t="shared" si="115"/>
        <v>0</v>
      </c>
      <c r="CB121" s="58">
        <v>5377.24</v>
      </c>
      <c r="CC121" s="58">
        <v>4437.1000000000004</v>
      </c>
      <c r="CD121" s="56">
        <f t="shared" si="116"/>
        <v>940.13999999999942</v>
      </c>
      <c r="CE121" s="59">
        <f t="shared" si="117"/>
        <v>0.825163094821879</v>
      </c>
      <c r="CF121" s="54">
        <v>510.4899999999999</v>
      </c>
      <c r="CG121" s="54">
        <v>0</v>
      </c>
      <c r="CH121" s="56">
        <f t="shared" si="118"/>
        <v>510.4899999999999</v>
      </c>
      <c r="CI121" s="57">
        <f t="shared" si="119"/>
        <v>0</v>
      </c>
      <c r="CJ121" s="58">
        <v>0</v>
      </c>
      <c r="CK121" s="55">
        <v>0</v>
      </c>
      <c r="CL121" s="55">
        <v>0</v>
      </c>
      <c r="CM121" s="65"/>
      <c r="CN121" s="66">
        <v>82466.310000000012</v>
      </c>
      <c r="CO121" s="67">
        <v>84340.7</v>
      </c>
      <c r="CP121" s="61">
        <f t="shared" si="120"/>
        <v>-1874.3899999999849</v>
      </c>
      <c r="CQ121" s="68">
        <f t="shared" si="121"/>
        <v>1.0227291605505324</v>
      </c>
      <c r="CR121" s="58">
        <v>22323.059999999998</v>
      </c>
      <c r="CS121" s="58">
        <v>18811.100000000002</v>
      </c>
      <c r="CT121" s="61">
        <f t="shared" si="122"/>
        <v>3511.9599999999955</v>
      </c>
      <c r="CU121" s="353">
        <f t="shared" si="123"/>
        <v>0.84267569051913149</v>
      </c>
      <c r="CV121" s="359">
        <v>11268.19</v>
      </c>
      <c r="CW121" s="61">
        <v>8874.09</v>
      </c>
      <c r="CX121" s="61">
        <f t="shared" si="148"/>
        <v>2394.1000000000004</v>
      </c>
      <c r="CY121" s="68">
        <f t="shared" ref="CY121:CY150" si="151">CW121/CV121</f>
        <v>0.78753464398452633</v>
      </c>
      <c r="CZ121" s="291">
        <v>1301.6600000000001</v>
      </c>
      <c r="DA121" s="61">
        <v>17.940000000000001</v>
      </c>
      <c r="DB121" s="61">
        <f t="shared" si="137"/>
        <v>1283.72</v>
      </c>
      <c r="DC121" s="69">
        <f t="shared" si="138"/>
        <v>1.3782400934191724E-2</v>
      </c>
      <c r="DD121" s="55">
        <v>20009.280000000002</v>
      </c>
      <c r="DE121" s="55">
        <v>22556.55</v>
      </c>
      <c r="DF121" s="61">
        <f t="shared" si="124"/>
        <v>-2547.2699999999968</v>
      </c>
      <c r="DG121" s="70">
        <f t="shared" si="125"/>
        <v>1.1273044307441344</v>
      </c>
      <c r="DH121" s="55">
        <v>2366.0700000000002</v>
      </c>
      <c r="DI121" s="55">
        <v>2099.84</v>
      </c>
      <c r="DJ121" s="61">
        <f t="shared" si="126"/>
        <v>266.23</v>
      </c>
      <c r="DK121" s="70">
        <f t="shared" si="127"/>
        <v>0.88748008300684256</v>
      </c>
      <c r="DL121" s="55">
        <v>355.49</v>
      </c>
      <c r="DM121" s="55">
        <v>0</v>
      </c>
      <c r="DN121" s="61">
        <f t="shared" si="128"/>
        <v>355.49</v>
      </c>
      <c r="DO121" s="70">
        <f t="shared" si="129"/>
        <v>0</v>
      </c>
      <c r="DP121" s="71">
        <v>15982.229999999998</v>
      </c>
      <c r="DQ121" s="71">
        <v>15142.319999999998</v>
      </c>
      <c r="DR121" s="61">
        <f t="shared" si="130"/>
        <v>839.90999999999985</v>
      </c>
      <c r="DS121" s="69">
        <f t="shared" si="131"/>
        <v>0.94744725861159551</v>
      </c>
      <c r="DT121" s="80">
        <v>1312.4099999999999</v>
      </c>
      <c r="DU121" s="55">
        <v>0</v>
      </c>
      <c r="DV121" s="55">
        <v>0</v>
      </c>
      <c r="DW121" s="61">
        <f t="shared" si="132"/>
        <v>0</v>
      </c>
      <c r="DX121" s="72"/>
      <c r="DY121" s="56" t="e">
        <v>#REF!</v>
      </c>
      <c r="DZ121" s="363">
        <v>5210.91</v>
      </c>
      <c r="EA121" s="363">
        <v>3721.58</v>
      </c>
      <c r="EB121" s="362">
        <f t="shared" si="139"/>
        <v>1489.33</v>
      </c>
      <c r="EC121" s="365">
        <f t="shared" si="140"/>
        <v>0.71419003590543684</v>
      </c>
      <c r="ED121" s="54">
        <v>11883.98</v>
      </c>
      <c r="EE121" s="294">
        <v>9541.6099999999988</v>
      </c>
      <c r="EF121" s="291">
        <f t="shared" si="141"/>
        <v>351198.12999999989</v>
      </c>
      <c r="EG121" s="291">
        <f t="shared" si="142"/>
        <v>317804.15000000008</v>
      </c>
      <c r="EH121" s="61">
        <f t="shared" si="143"/>
        <v>33393.979999999807</v>
      </c>
      <c r="EI121" s="70">
        <f t="shared" si="134"/>
        <v>0.9049141292409506</v>
      </c>
      <c r="EJ121" s="80"/>
      <c r="EK121" s="298">
        <v>3047.11</v>
      </c>
      <c r="EL121" s="300">
        <f t="shared" si="149"/>
        <v>310621.03999999975</v>
      </c>
      <c r="EM121" s="65">
        <f t="shared" si="150"/>
        <v>126847.33</v>
      </c>
      <c r="EN121" s="374" t="s">
        <v>666</v>
      </c>
      <c r="EO121" s="373">
        <v>20558.36</v>
      </c>
      <c r="EP121" s="74">
        <v>49905.120000000003</v>
      </c>
      <c r="EQ121" s="75">
        <f t="shared" si="135"/>
        <v>29346.760000000002</v>
      </c>
      <c r="ER121" s="76">
        <f t="shared" si="136"/>
        <v>1.4274854609025234</v>
      </c>
      <c r="ET121" s="74">
        <v>36624.5</v>
      </c>
      <c r="EU121" s="74">
        <v>106136.66</v>
      </c>
      <c r="EV121" s="75">
        <f t="shared" si="144"/>
        <v>69512.160000000003</v>
      </c>
      <c r="EW121" s="377">
        <f t="shared" si="145"/>
        <v>1.8979688459910717</v>
      </c>
      <c r="EX121" s="379">
        <f t="shared" si="146"/>
        <v>339314.14999999991</v>
      </c>
      <c r="EY121" s="379">
        <f t="shared" si="147"/>
        <v>308262.5400000001</v>
      </c>
      <c r="FB121" s="381"/>
      <c r="FC121" s="381"/>
    </row>
    <row r="122" spans="1:159" s="2" customFormat="1" ht="15.75" customHeight="1" x14ac:dyDescent="0.25">
      <c r="A122" s="1" t="s">
        <v>697</v>
      </c>
      <c r="B122" s="77">
        <v>5</v>
      </c>
      <c r="C122" s="78">
        <v>4</v>
      </c>
      <c r="D122" s="52" t="s">
        <v>317</v>
      </c>
      <c r="E122" s="219">
        <v>2904.962500000001</v>
      </c>
      <c r="F122" s="53">
        <v>105034.07</v>
      </c>
      <c r="G122" s="343">
        <v>51335.330000000067</v>
      </c>
      <c r="H122" s="54">
        <v>7060.4400000000005</v>
      </c>
      <c r="I122" s="55">
        <v>2216.7000000000003</v>
      </c>
      <c r="J122" s="56">
        <f t="shared" si="81"/>
        <v>4843.74</v>
      </c>
      <c r="K122" s="57">
        <f t="shared" si="82"/>
        <v>0.31396060302190798</v>
      </c>
      <c r="L122" s="58">
        <v>4581.2699999999995</v>
      </c>
      <c r="M122" s="58">
        <v>903.93000000000006</v>
      </c>
      <c r="N122" s="56">
        <f t="shared" si="83"/>
        <v>3677.3399999999992</v>
      </c>
      <c r="O122" s="59">
        <f t="shared" si="84"/>
        <v>0.19730991624593183</v>
      </c>
      <c r="P122" s="54">
        <v>7083.1399999999985</v>
      </c>
      <c r="Q122" s="54">
        <v>6158.31</v>
      </c>
      <c r="R122" s="56">
        <f t="shared" si="85"/>
        <v>924.82999999999811</v>
      </c>
      <c r="S122" s="57">
        <f t="shared" si="86"/>
        <v>0.86943220097301499</v>
      </c>
      <c r="T122" s="54">
        <v>1617.3499999999995</v>
      </c>
      <c r="U122" s="54">
        <v>1433.5500000000002</v>
      </c>
      <c r="V122" s="56">
        <f t="shared" si="87"/>
        <v>183.79999999999927</v>
      </c>
      <c r="W122" s="57">
        <f t="shared" si="88"/>
        <v>0.88635731288836717</v>
      </c>
      <c r="X122" s="58">
        <v>420.16</v>
      </c>
      <c r="Y122" s="58">
        <v>779.11</v>
      </c>
      <c r="Z122" s="56">
        <f t="shared" si="89"/>
        <v>-358.95</v>
      </c>
      <c r="AA122" s="59">
        <f t="shared" si="90"/>
        <v>1.8543174028941354</v>
      </c>
      <c r="AB122" s="54">
        <v>8197.52</v>
      </c>
      <c r="AC122" s="54">
        <v>7002.66</v>
      </c>
      <c r="AD122" s="56">
        <f t="shared" si="91"/>
        <v>1194.8600000000006</v>
      </c>
      <c r="AE122" s="57">
        <f t="shared" si="92"/>
        <v>0.8542412827294108</v>
      </c>
      <c r="AF122" s="58">
        <v>1072.3699999999999</v>
      </c>
      <c r="AG122" s="58">
        <v>0</v>
      </c>
      <c r="AH122" s="56">
        <f t="shared" si="93"/>
        <v>1072.3699999999999</v>
      </c>
      <c r="AI122" s="60">
        <f t="shared" si="94"/>
        <v>0</v>
      </c>
      <c r="AJ122" s="54">
        <v>12291.419999999998</v>
      </c>
      <c r="AK122" s="54">
        <v>6181.29</v>
      </c>
      <c r="AL122" s="56">
        <f t="shared" si="95"/>
        <v>6110.1299999999983</v>
      </c>
      <c r="AM122" s="57">
        <f t="shared" si="96"/>
        <v>0.50289470215809084</v>
      </c>
      <c r="AN122" s="58">
        <v>0</v>
      </c>
      <c r="AO122" s="58">
        <v>0</v>
      </c>
      <c r="AP122" s="61">
        <f t="shared" si="97"/>
        <v>0</v>
      </c>
      <c r="AQ122" s="59"/>
      <c r="AR122" s="54">
        <v>0</v>
      </c>
      <c r="AS122" s="54">
        <v>0</v>
      </c>
      <c r="AT122" s="61">
        <f t="shared" si="99"/>
        <v>0</v>
      </c>
      <c r="AU122" s="62"/>
      <c r="AV122" s="58">
        <v>3818.0899999999997</v>
      </c>
      <c r="AW122" s="58">
        <v>3494.64</v>
      </c>
      <c r="AX122" s="61">
        <f t="shared" si="101"/>
        <v>323.44999999999982</v>
      </c>
      <c r="AY122" s="59">
        <f t="shared" si="102"/>
        <v>0.91528486756467242</v>
      </c>
      <c r="AZ122" s="63">
        <v>0</v>
      </c>
      <c r="BA122" s="56">
        <v>0</v>
      </c>
      <c r="BB122" s="56">
        <f t="shared" si="103"/>
        <v>0</v>
      </c>
      <c r="BC122" s="64"/>
      <c r="BD122" s="54">
        <v>55982.94</v>
      </c>
      <c r="BE122" s="58">
        <v>130985.82999999999</v>
      </c>
      <c r="BF122" s="61">
        <f t="shared" si="104"/>
        <v>-75002.889999999985</v>
      </c>
      <c r="BG122" s="57">
        <f t="shared" si="105"/>
        <v>2.339745465314969</v>
      </c>
      <c r="BH122" s="54">
        <v>4424.9799999999996</v>
      </c>
      <c r="BI122" s="54">
        <v>0</v>
      </c>
      <c r="BJ122" s="56">
        <f t="shared" si="106"/>
        <v>4424.9799999999996</v>
      </c>
      <c r="BK122" s="57">
        <f t="shared" si="107"/>
        <v>0</v>
      </c>
      <c r="BL122" s="58">
        <v>7105.5500000000011</v>
      </c>
      <c r="BM122" s="58">
        <v>12418.21</v>
      </c>
      <c r="BN122" s="56">
        <f t="shared" si="108"/>
        <v>-5312.659999999998</v>
      </c>
      <c r="BO122" s="59">
        <f t="shared" si="109"/>
        <v>1.747677519685316</v>
      </c>
      <c r="BP122" s="54">
        <v>1049.4700000000003</v>
      </c>
      <c r="BQ122" s="54">
        <v>0</v>
      </c>
      <c r="BR122" s="56">
        <f t="shared" si="110"/>
        <v>1049.4700000000003</v>
      </c>
      <c r="BS122" s="57">
        <f t="shared" si="111"/>
        <v>0</v>
      </c>
      <c r="BT122" s="58">
        <v>1862.7200000000003</v>
      </c>
      <c r="BU122" s="58">
        <v>0</v>
      </c>
      <c r="BV122" s="56">
        <f t="shared" si="112"/>
        <v>1862.7200000000003</v>
      </c>
      <c r="BW122" s="59">
        <f t="shared" si="113"/>
        <v>0</v>
      </c>
      <c r="BX122" s="54">
        <v>1004.0799999999998</v>
      </c>
      <c r="BY122" s="54">
        <v>0</v>
      </c>
      <c r="BZ122" s="56">
        <f t="shared" si="114"/>
        <v>1004.0799999999998</v>
      </c>
      <c r="CA122" s="57">
        <f t="shared" si="115"/>
        <v>0</v>
      </c>
      <c r="CB122" s="58">
        <v>2586.25</v>
      </c>
      <c r="CC122" s="58">
        <v>6613.87</v>
      </c>
      <c r="CD122" s="56">
        <f t="shared" si="116"/>
        <v>-4027.62</v>
      </c>
      <c r="CE122" s="59">
        <f t="shared" si="117"/>
        <v>2.5573204446592555</v>
      </c>
      <c r="CF122" s="54">
        <v>339.33999999999992</v>
      </c>
      <c r="CG122" s="54">
        <v>0</v>
      </c>
      <c r="CH122" s="56">
        <f t="shared" si="118"/>
        <v>339.33999999999992</v>
      </c>
      <c r="CI122" s="57">
        <f t="shared" si="119"/>
        <v>0</v>
      </c>
      <c r="CJ122" s="58">
        <v>0</v>
      </c>
      <c r="CK122" s="55">
        <v>0</v>
      </c>
      <c r="CL122" s="55">
        <v>0</v>
      </c>
      <c r="CM122" s="65"/>
      <c r="CN122" s="66">
        <v>26210.080000000002</v>
      </c>
      <c r="CO122" s="67">
        <v>35084.79</v>
      </c>
      <c r="CP122" s="61">
        <f t="shared" si="120"/>
        <v>-8874.7099999999991</v>
      </c>
      <c r="CQ122" s="68">
        <f t="shared" si="121"/>
        <v>1.3385991191175304</v>
      </c>
      <c r="CR122" s="58">
        <v>15116.060000000001</v>
      </c>
      <c r="CS122" s="58">
        <v>14586.210000000001</v>
      </c>
      <c r="CT122" s="61">
        <f t="shared" si="122"/>
        <v>529.85000000000036</v>
      </c>
      <c r="CU122" s="353">
        <f t="shared" si="123"/>
        <v>0.96494787662922743</v>
      </c>
      <c r="CV122" s="359">
        <v>7699.73</v>
      </c>
      <c r="CW122" s="61">
        <v>7578.9</v>
      </c>
      <c r="CX122" s="61">
        <f t="shared" si="148"/>
        <v>120.82999999999993</v>
      </c>
      <c r="CY122" s="68">
        <f t="shared" si="151"/>
        <v>0.98430724194224994</v>
      </c>
      <c r="CZ122" s="291">
        <v>782.67000000000007</v>
      </c>
      <c r="DA122" s="61">
        <v>10.65</v>
      </c>
      <c r="DB122" s="61">
        <f t="shared" si="137"/>
        <v>772.0200000000001</v>
      </c>
      <c r="DC122" s="69">
        <f t="shared" si="138"/>
        <v>1.3607267430717926E-2</v>
      </c>
      <c r="DD122" s="55">
        <v>13194.13</v>
      </c>
      <c r="DE122" s="55">
        <v>10933.56</v>
      </c>
      <c r="DF122" s="61">
        <f t="shared" si="124"/>
        <v>2260.5699999999997</v>
      </c>
      <c r="DG122" s="70">
        <f t="shared" si="125"/>
        <v>0.82866850637366773</v>
      </c>
      <c r="DH122" s="55">
        <v>1474.2099999999998</v>
      </c>
      <c r="DI122" s="55">
        <v>1309.0500000000002</v>
      </c>
      <c r="DJ122" s="61">
        <f t="shared" si="126"/>
        <v>165.15999999999963</v>
      </c>
      <c r="DK122" s="70">
        <f t="shared" si="127"/>
        <v>0.88796711459018751</v>
      </c>
      <c r="DL122" s="55">
        <v>221.96999999999997</v>
      </c>
      <c r="DM122" s="55">
        <v>0</v>
      </c>
      <c r="DN122" s="61">
        <f t="shared" si="128"/>
        <v>221.96999999999997</v>
      </c>
      <c r="DO122" s="70">
        <f t="shared" si="129"/>
        <v>0</v>
      </c>
      <c r="DP122" s="71">
        <v>14329.34</v>
      </c>
      <c r="DQ122" s="71">
        <v>11165.330000000002</v>
      </c>
      <c r="DR122" s="61">
        <f t="shared" si="130"/>
        <v>3164.0099999999984</v>
      </c>
      <c r="DS122" s="69">
        <f t="shared" si="131"/>
        <v>0.77919359858863013</v>
      </c>
      <c r="DT122" s="80">
        <v>1798.7100000000019</v>
      </c>
      <c r="DU122" s="55">
        <v>0</v>
      </c>
      <c r="DV122" s="55">
        <v>0</v>
      </c>
      <c r="DW122" s="61">
        <f t="shared" si="132"/>
        <v>0</v>
      </c>
      <c r="DX122" s="72"/>
      <c r="DY122" s="56" t="e">
        <v>#REF!</v>
      </c>
      <c r="DZ122" s="363">
        <v>3365.69</v>
      </c>
      <c r="EA122" s="363">
        <v>2423.61</v>
      </c>
      <c r="EB122" s="362">
        <f t="shared" si="139"/>
        <v>942.07999999999993</v>
      </c>
      <c r="EC122" s="365">
        <f t="shared" si="140"/>
        <v>0.72009305669862644</v>
      </c>
      <c r="ED122" s="54">
        <v>7061.9000000000005</v>
      </c>
      <c r="EE122" s="294">
        <v>10779.8</v>
      </c>
      <c r="EF122" s="291">
        <f t="shared" si="141"/>
        <v>209952.87000000002</v>
      </c>
      <c r="EG122" s="291">
        <f t="shared" si="142"/>
        <v>272059.99999999994</v>
      </c>
      <c r="EH122" s="61">
        <f t="shared" si="143"/>
        <v>-62107.129999999917</v>
      </c>
      <c r="EI122" s="70">
        <f t="shared" si="134"/>
        <v>1.2958146273494613</v>
      </c>
      <c r="EJ122" s="80"/>
      <c r="EK122" s="298">
        <v>3383.52</v>
      </c>
      <c r="EL122" s="300">
        <f t="shared" si="149"/>
        <v>46310.460000000116</v>
      </c>
      <c r="EM122" s="65">
        <f t="shared" si="150"/>
        <v>-24327.249999999909</v>
      </c>
      <c r="EN122" s="374" t="s">
        <v>666</v>
      </c>
      <c r="EO122" s="373">
        <v>12481.09</v>
      </c>
      <c r="EP122" s="74">
        <v>18512.64</v>
      </c>
      <c r="EQ122" s="75">
        <f t="shared" si="135"/>
        <v>6031.5499999999993</v>
      </c>
      <c r="ER122" s="76">
        <f t="shared" si="136"/>
        <v>0.48325506826727466</v>
      </c>
      <c r="ET122" s="74">
        <v>21421.58</v>
      </c>
      <c r="EU122" s="74">
        <v>39070.14</v>
      </c>
      <c r="EV122" s="75">
        <f t="shared" si="144"/>
        <v>17648.559999999998</v>
      </c>
      <c r="EW122" s="377">
        <f t="shared" si="145"/>
        <v>0.82386826742005004</v>
      </c>
      <c r="EX122" s="379">
        <f t="shared" si="146"/>
        <v>202890.97000000003</v>
      </c>
      <c r="EY122" s="379">
        <f t="shared" si="147"/>
        <v>261280.19999999995</v>
      </c>
      <c r="FB122" s="381"/>
      <c r="FC122" s="381"/>
    </row>
    <row r="123" spans="1:159" s="2" customFormat="1" ht="15.75" customHeight="1" x14ac:dyDescent="0.25">
      <c r="A123" s="1" t="s">
        <v>698</v>
      </c>
      <c r="B123" s="77">
        <v>9</v>
      </c>
      <c r="C123" s="78">
        <v>2</v>
      </c>
      <c r="D123" s="52" t="s">
        <v>318</v>
      </c>
      <c r="E123" s="219">
        <v>4332.28</v>
      </c>
      <c r="F123" s="53">
        <v>-127697.16</v>
      </c>
      <c r="G123" s="343">
        <v>-41136.222000000031</v>
      </c>
      <c r="H123" s="54">
        <v>10527.990000000002</v>
      </c>
      <c r="I123" s="55">
        <v>1827.1900000000003</v>
      </c>
      <c r="J123" s="56">
        <f t="shared" si="81"/>
        <v>8700.8000000000011</v>
      </c>
      <c r="K123" s="57">
        <f t="shared" si="82"/>
        <v>0.1735554460063127</v>
      </c>
      <c r="L123" s="58">
        <v>6977.3499999999995</v>
      </c>
      <c r="M123" s="58">
        <v>1559.59</v>
      </c>
      <c r="N123" s="56">
        <f t="shared" si="83"/>
        <v>5417.7599999999993</v>
      </c>
      <c r="O123" s="59">
        <f t="shared" si="84"/>
        <v>0.22352182418826633</v>
      </c>
      <c r="P123" s="54">
        <v>8701.86</v>
      </c>
      <c r="Q123" s="54">
        <v>7564.18</v>
      </c>
      <c r="R123" s="56">
        <f t="shared" si="85"/>
        <v>1137.6800000000003</v>
      </c>
      <c r="S123" s="57">
        <f t="shared" si="86"/>
        <v>0.86926013518948819</v>
      </c>
      <c r="T123" s="54">
        <v>2010.19</v>
      </c>
      <c r="U123" s="54">
        <v>1783.1499999999999</v>
      </c>
      <c r="V123" s="56">
        <f t="shared" si="87"/>
        <v>227.04000000000019</v>
      </c>
      <c r="W123" s="57">
        <f t="shared" si="88"/>
        <v>0.88705545246966699</v>
      </c>
      <c r="X123" s="58">
        <v>462.78999999999996</v>
      </c>
      <c r="Y123" s="58">
        <v>600.75</v>
      </c>
      <c r="Z123" s="56">
        <f t="shared" si="89"/>
        <v>-137.96000000000004</v>
      </c>
      <c r="AA123" s="59">
        <f t="shared" si="90"/>
        <v>1.2981049720175459</v>
      </c>
      <c r="AB123" s="54">
        <v>4642.4500000000007</v>
      </c>
      <c r="AC123" s="54">
        <v>4479.4799999999996</v>
      </c>
      <c r="AD123" s="56">
        <f t="shared" si="91"/>
        <v>162.97000000000116</v>
      </c>
      <c r="AE123" s="57">
        <f t="shared" si="92"/>
        <v>0.96489569085288995</v>
      </c>
      <c r="AF123" s="58">
        <v>1449.79</v>
      </c>
      <c r="AG123" s="58">
        <v>0</v>
      </c>
      <c r="AH123" s="56">
        <f t="shared" si="93"/>
        <v>1449.79</v>
      </c>
      <c r="AI123" s="60">
        <f t="shared" si="94"/>
        <v>0</v>
      </c>
      <c r="AJ123" s="54">
        <v>16619.34</v>
      </c>
      <c r="AK123" s="54">
        <v>19975.63</v>
      </c>
      <c r="AL123" s="56">
        <f t="shared" si="95"/>
        <v>-3356.2900000000009</v>
      </c>
      <c r="AM123" s="57">
        <f t="shared" si="96"/>
        <v>1.2019508596610937</v>
      </c>
      <c r="AN123" s="58">
        <v>53291.270000000011</v>
      </c>
      <c r="AO123" s="58">
        <v>48897.990000000005</v>
      </c>
      <c r="AP123" s="61">
        <f t="shared" si="97"/>
        <v>4393.2800000000061</v>
      </c>
      <c r="AQ123" s="59">
        <f t="shared" si="98"/>
        <v>0.91756098137649933</v>
      </c>
      <c r="AR123" s="54">
        <v>4181.2099999999991</v>
      </c>
      <c r="AS123" s="54">
        <v>3939.3300000000008</v>
      </c>
      <c r="AT123" s="61">
        <f t="shared" si="99"/>
        <v>241.87999999999829</v>
      </c>
      <c r="AU123" s="62">
        <f t="shared" si="100"/>
        <v>0.94215071713690579</v>
      </c>
      <c r="AV123" s="58">
        <v>4581.7699999999995</v>
      </c>
      <c r="AW123" s="58">
        <v>4157.4399999999996</v>
      </c>
      <c r="AX123" s="61">
        <f t="shared" si="101"/>
        <v>424.32999999999993</v>
      </c>
      <c r="AY123" s="59">
        <f t="shared" si="102"/>
        <v>0.90738731974760845</v>
      </c>
      <c r="AZ123" s="63">
        <v>0</v>
      </c>
      <c r="BA123" s="56">
        <v>0</v>
      </c>
      <c r="BB123" s="56">
        <f t="shared" si="103"/>
        <v>0</v>
      </c>
      <c r="BC123" s="64"/>
      <c r="BD123" s="54">
        <v>75698.170000000013</v>
      </c>
      <c r="BE123" s="58">
        <v>31271.129999999997</v>
      </c>
      <c r="BF123" s="61">
        <f t="shared" si="104"/>
        <v>44427.040000000015</v>
      </c>
      <c r="BG123" s="57">
        <f t="shared" si="105"/>
        <v>0.41310285308086037</v>
      </c>
      <c r="BH123" s="54">
        <v>6476.2799999999988</v>
      </c>
      <c r="BI123" s="54">
        <v>0</v>
      </c>
      <c r="BJ123" s="56">
        <f t="shared" si="106"/>
        <v>6476.2799999999988</v>
      </c>
      <c r="BK123" s="57">
        <f t="shared" si="107"/>
        <v>0</v>
      </c>
      <c r="BL123" s="58">
        <v>10970.699999999999</v>
      </c>
      <c r="BM123" s="58">
        <v>14033.55</v>
      </c>
      <c r="BN123" s="56">
        <f t="shared" si="108"/>
        <v>-3062.8500000000004</v>
      </c>
      <c r="BO123" s="59">
        <f t="shared" si="109"/>
        <v>1.2791845552243704</v>
      </c>
      <c r="BP123" s="54">
        <v>1756.29</v>
      </c>
      <c r="BQ123" s="54">
        <v>0</v>
      </c>
      <c r="BR123" s="56">
        <f t="shared" si="110"/>
        <v>1756.29</v>
      </c>
      <c r="BS123" s="57">
        <f t="shared" si="111"/>
        <v>0</v>
      </c>
      <c r="BT123" s="58">
        <v>2489.58</v>
      </c>
      <c r="BU123" s="58">
        <v>734.12</v>
      </c>
      <c r="BV123" s="56">
        <f t="shared" si="112"/>
        <v>1755.46</v>
      </c>
      <c r="BW123" s="59">
        <f t="shared" si="113"/>
        <v>0.29487704753412225</v>
      </c>
      <c r="BX123" s="54">
        <v>1105.93</v>
      </c>
      <c r="BY123" s="54">
        <v>0</v>
      </c>
      <c r="BZ123" s="56">
        <f t="shared" si="114"/>
        <v>1105.93</v>
      </c>
      <c r="CA123" s="57">
        <f t="shared" si="115"/>
        <v>0</v>
      </c>
      <c r="CB123" s="58">
        <v>1007.7</v>
      </c>
      <c r="CC123" s="58">
        <v>417.21000000000004</v>
      </c>
      <c r="CD123" s="56">
        <f t="shared" si="116"/>
        <v>590.49</v>
      </c>
      <c r="CE123" s="59">
        <f t="shared" si="117"/>
        <v>0.4140220303661804</v>
      </c>
      <c r="CF123" s="54">
        <v>389.01999999999992</v>
      </c>
      <c r="CG123" s="54">
        <v>0</v>
      </c>
      <c r="CH123" s="56">
        <f t="shared" si="118"/>
        <v>389.01999999999992</v>
      </c>
      <c r="CI123" s="57">
        <f t="shared" si="119"/>
        <v>0</v>
      </c>
      <c r="CJ123" s="58">
        <v>0</v>
      </c>
      <c r="CK123" s="55">
        <v>0</v>
      </c>
      <c r="CL123" s="55">
        <v>0</v>
      </c>
      <c r="CM123" s="65"/>
      <c r="CN123" s="66">
        <v>36957.829999999994</v>
      </c>
      <c r="CO123" s="67">
        <v>43018.020000000004</v>
      </c>
      <c r="CP123" s="61">
        <f t="shared" si="120"/>
        <v>-6060.1900000000096</v>
      </c>
      <c r="CQ123" s="68">
        <f t="shared" si="121"/>
        <v>1.1639758070211377</v>
      </c>
      <c r="CR123" s="58">
        <v>27944.109999999993</v>
      </c>
      <c r="CS123" s="58">
        <v>30784.770000000004</v>
      </c>
      <c r="CT123" s="61">
        <f t="shared" si="122"/>
        <v>-2840.6600000000108</v>
      </c>
      <c r="CU123" s="353">
        <f t="shared" si="123"/>
        <v>1.1016550536052145</v>
      </c>
      <c r="CV123" s="359">
        <v>14499.650000000001</v>
      </c>
      <c r="CW123" s="61">
        <v>16565.490000000002</v>
      </c>
      <c r="CX123" s="61">
        <f t="shared" si="148"/>
        <v>-2065.84</v>
      </c>
      <c r="CY123" s="68">
        <f t="shared" si="151"/>
        <v>1.1424751631935943</v>
      </c>
      <c r="CZ123" s="291">
        <v>1097.1600000000001</v>
      </c>
      <c r="DA123" s="61">
        <v>9.42</v>
      </c>
      <c r="DB123" s="61">
        <f t="shared" si="137"/>
        <v>1087.74</v>
      </c>
      <c r="DC123" s="69">
        <f t="shared" si="138"/>
        <v>8.5858033468227055E-3</v>
      </c>
      <c r="DD123" s="55">
        <v>8683.66</v>
      </c>
      <c r="DE123" s="55">
        <v>13410.31</v>
      </c>
      <c r="DF123" s="61">
        <f t="shared" si="124"/>
        <v>-4726.6499999999996</v>
      </c>
      <c r="DG123" s="70">
        <f t="shared" si="125"/>
        <v>1.5443154153893635</v>
      </c>
      <c r="DH123" s="55">
        <v>1256.4000000000001</v>
      </c>
      <c r="DI123" s="55">
        <v>1113.8200000000002</v>
      </c>
      <c r="DJ123" s="61">
        <f t="shared" si="126"/>
        <v>142.57999999999993</v>
      </c>
      <c r="DK123" s="70">
        <f t="shared" si="127"/>
        <v>0.88651703279210448</v>
      </c>
      <c r="DL123" s="55">
        <v>188.70000000000002</v>
      </c>
      <c r="DM123" s="55">
        <v>0</v>
      </c>
      <c r="DN123" s="61">
        <f t="shared" si="128"/>
        <v>188.70000000000002</v>
      </c>
      <c r="DO123" s="70">
        <f t="shared" si="129"/>
        <v>0</v>
      </c>
      <c r="DP123" s="71">
        <v>15160.72</v>
      </c>
      <c r="DQ123" s="71">
        <v>12665.699999999999</v>
      </c>
      <c r="DR123" s="61">
        <f t="shared" si="130"/>
        <v>2495.0200000000004</v>
      </c>
      <c r="DS123" s="69">
        <f t="shared" si="131"/>
        <v>0.83542866038024577</v>
      </c>
      <c r="DT123" s="80">
        <v>391.92999999999938</v>
      </c>
      <c r="DU123" s="55">
        <v>16065.209999999995</v>
      </c>
      <c r="DV123" s="55">
        <v>15498.439999999999</v>
      </c>
      <c r="DW123" s="61">
        <f t="shared" si="132"/>
        <v>566.7699999999968</v>
      </c>
      <c r="DX123" s="72">
        <f t="shared" si="133"/>
        <v>0.96472066035862603</v>
      </c>
      <c r="DY123" s="56" t="e">
        <v>#REF!</v>
      </c>
      <c r="DZ123" s="363">
        <v>4236.5</v>
      </c>
      <c r="EA123" s="363">
        <v>3013.52</v>
      </c>
      <c r="EB123" s="362">
        <f t="shared" si="139"/>
        <v>1222.98</v>
      </c>
      <c r="EC123" s="365">
        <f t="shared" si="140"/>
        <v>0.71132302608285136</v>
      </c>
      <c r="ED123" s="54">
        <v>11874.2</v>
      </c>
      <c r="EE123" s="294">
        <v>9155.33</v>
      </c>
      <c r="EF123" s="291">
        <f t="shared" si="141"/>
        <v>351303.82</v>
      </c>
      <c r="EG123" s="291">
        <f t="shared" si="142"/>
        <v>286475.56</v>
      </c>
      <c r="EH123" s="61">
        <f t="shared" si="143"/>
        <v>64828.260000000009</v>
      </c>
      <c r="EI123" s="70">
        <f t="shared" si="134"/>
        <v>0.81546383412511714</v>
      </c>
      <c r="EJ123" s="80"/>
      <c r="EK123" s="298">
        <v>2851.2400000000002</v>
      </c>
      <c r="EL123" s="300">
        <f t="shared" si="149"/>
        <v>-60017.659999999996</v>
      </c>
      <c r="EM123" s="65">
        <f t="shared" si="150"/>
        <v>12301.437999999984</v>
      </c>
      <c r="EN123" s="374" t="s">
        <v>666</v>
      </c>
      <c r="EO123" s="373">
        <v>20448.28</v>
      </c>
      <c r="EP123" s="74">
        <v>44354.85</v>
      </c>
      <c r="EQ123" s="75">
        <f t="shared" si="135"/>
        <v>23906.57</v>
      </c>
      <c r="ER123" s="76">
        <f t="shared" si="136"/>
        <v>1.1691237600424096</v>
      </c>
      <c r="ET123" s="74">
        <v>36482.449999999997</v>
      </c>
      <c r="EU123" s="74">
        <v>83828.990000000005</v>
      </c>
      <c r="EV123" s="75">
        <f t="shared" si="144"/>
        <v>47346.540000000008</v>
      </c>
      <c r="EW123" s="377">
        <f t="shared" si="145"/>
        <v>1.2977894850811833</v>
      </c>
      <c r="EX123" s="379">
        <f t="shared" si="146"/>
        <v>339429.62</v>
      </c>
      <c r="EY123" s="379">
        <f t="shared" si="147"/>
        <v>277320.23</v>
      </c>
      <c r="FB123" s="381"/>
      <c r="FC123" s="381"/>
    </row>
    <row r="124" spans="1:159" s="2" customFormat="1" ht="15.75" customHeight="1" x14ac:dyDescent="0.25">
      <c r="A124" s="1" t="s">
        <v>699</v>
      </c>
      <c r="B124" s="77">
        <v>5</v>
      </c>
      <c r="C124" s="78">
        <v>2</v>
      </c>
      <c r="D124" s="52" t="s">
        <v>319</v>
      </c>
      <c r="E124" s="219">
        <v>2896.0866666666661</v>
      </c>
      <c r="F124" s="53">
        <v>75935.47</v>
      </c>
      <c r="G124" s="343">
        <v>52625.572000000015</v>
      </c>
      <c r="H124" s="54">
        <v>7394.66</v>
      </c>
      <c r="I124" s="55">
        <v>1468.01</v>
      </c>
      <c r="J124" s="56">
        <f t="shared" si="81"/>
        <v>5926.65</v>
      </c>
      <c r="K124" s="57">
        <f t="shared" si="82"/>
        <v>0.19852298821041131</v>
      </c>
      <c r="L124" s="58">
        <v>5097.24</v>
      </c>
      <c r="M124" s="58">
        <v>1177.5899999999999</v>
      </c>
      <c r="N124" s="56">
        <f t="shared" si="83"/>
        <v>3919.6499999999996</v>
      </c>
      <c r="O124" s="59">
        <f t="shared" si="84"/>
        <v>0.23102502530781363</v>
      </c>
      <c r="P124" s="54">
        <v>5261.23</v>
      </c>
      <c r="Q124" s="54">
        <v>3206.83</v>
      </c>
      <c r="R124" s="56">
        <f t="shared" si="85"/>
        <v>2054.3999999999996</v>
      </c>
      <c r="S124" s="57">
        <f t="shared" si="86"/>
        <v>0.60952096753040641</v>
      </c>
      <c r="T124" s="54">
        <v>1290.53</v>
      </c>
      <c r="U124" s="54">
        <v>487.38</v>
      </c>
      <c r="V124" s="56">
        <f t="shared" si="87"/>
        <v>803.15</v>
      </c>
      <c r="W124" s="57">
        <f t="shared" si="88"/>
        <v>0.37765879134929059</v>
      </c>
      <c r="X124" s="58">
        <v>209.70000000000002</v>
      </c>
      <c r="Y124" s="58">
        <v>421.73</v>
      </c>
      <c r="Z124" s="56">
        <f t="shared" si="89"/>
        <v>-212.03</v>
      </c>
      <c r="AA124" s="59">
        <f t="shared" si="90"/>
        <v>2.0111111111111111</v>
      </c>
      <c r="AB124" s="54">
        <v>3073.03</v>
      </c>
      <c r="AC124" s="54">
        <v>6488.7</v>
      </c>
      <c r="AD124" s="56">
        <f t="shared" si="91"/>
        <v>-3415.6699999999996</v>
      </c>
      <c r="AE124" s="57">
        <f t="shared" si="92"/>
        <v>2.1114990742036359</v>
      </c>
      <c r="AF124" s="58">
        <v>756.61999999999989</v>
      </c>
      <c r="AG124" s="58">
        <v>0</v>
      </c>
      <c r="AH124" s="56">
        <f t="shared" si="93"/>
        <v>756.61999999999989</v>
      </c>
      <c r="AI124" s="60">
        <f t="shared" si="94"/>
        <v>0</v>
      </c>
      <c r="AJ124" s="54">
        <v>8671.5500000000011</v>
      </c>
      <c r="AK124" s="54">
        <v>17850.849999999999</v>
      </c>
      <c r="AL124" s="56">
        <f t="shared" si="95"/>
        <v>-9179.2999999999975</v>
      </c>
      <c r="AM124" s="57">
        <f t="shared" si="96"/>
        <v>2.0585535457905446</v>
      </c>
      <c r="AN124" s="58">
        <v>0</v>
      </c>
      <c r="AO124" s="58">
        <v>0</v>
      </c>
      <c r="AP124" s="61">
        <f t="shared" si="97"/>
        <v>0</v>
      </c>
      <c r="AQ124" s="59"/>
      <c r="AR124" s="54">
        <v>0</v>
      </c>
      <c r="AS124" s="54">
        <v>0</v>
      </c>
      <c r="AT124" s="61">
        <f t="shared" si="99"/>
        <v>0</v>
      </c>
      <c r="AU124" s="62"/>
      <c r="AV124" s="58">
        <v>3818.0299999999997</v>
      </c>
      <c r="AW124" s="58">
        <v>3465.94</v>
      </c>
      <c r="AX124" s="61">
        <f t="shared" si="101"/>
        <v>352.08999999999969</v>
      </c>
      <c r="AY124" s="59">
        <f t="shared" si="102"/>
        <v>0.90778228562897623</v>
      </c>
      <c r="AZ124" s="63">
        <v>0</v>
      </c>
      <c r="BA124" s="56">
        <v>0</v>
      </c>
      <c r="BB124" s="56">
        <f t="shared" si="103"/>
        <v>0</v>
      </c>
      <c r="BC124" s="64"/>
      <c r="BD124" s="54">
        <v>20250.990000000002</v>
      </c>
      <c r="BE124" s="58">
        <v>1468.76</v>
      </c>
      <c r="BF124" s="61">
        <f t="shared" si="104"/>
        <v>18782.230000000003</v>
      </c>
      <c r="BG124" s="57">
        <f t="shared" si="105"/>
        <v>7.2527812220538349E-2</v>
      </c>
      <c r="BH124" s="54">
        <v>5008.93</v>
      </c>
      <c r="BI124" s="54">
        <v>0</v>
      </c>
      <c r="BJ124" s="56">
        <f t="shared" si="106"/>
        <v>5008.93</v>
      </c>
      <c r="BK124" s="57">
        <f t="shared" si="107"/>
        <v>0</v>
      </c>
      <c r="BL124" s="58">
        <v>8121.52</v>
      </c>
      <c r="BM124" s="58">
        <v>0</v>
      </c>
      <c r="BN124" s="56">
        <f t="shared" si="108"/>
        <v>8121.52</v>
      </c>
      <c r="BO124" s="59">
        <f t="shared" si="109"/>
        <v>0</v>
      </c>
      <c r="BP124" s="54">
        <v>946.38000000000022</v>
      </c>
      <c r="BQ124" s="54">
        <v>15975.35</v>
      </c>
      <c r="BR124" s="56">
        <f t="shared" si="110"/>
        <v>-15028.97</v>
      </c>
      <c r="BS124" s="57">
        <f t="shared" si="111"/>
        <v>16.880481413385741</v>
      </c>
      <c r="BT124" s="58">
        <v>824.51999999999987</v>
      </c>
      <c r="BU124" s="58">
        <v>0</v>
      </c>
      <c r="BV124" s="56">
        <f t="shared" si="112"/>
        <v>824.51999999999987</v>
      </c>
      <c r="BW124" s="59">
        <f t="shared" si="113"/>
        <v>0</v>
      </c>
      <c r="BX124" s="54">
        <v>502.89</v>
      </c>
      <c r="BY124" s="54">
        <v>0</v>
      </c>
      <c r="BZ124" s="56">
        <f t="shared" si="114"/>
        <v>502.89</v>
      </c>
      <c r="CA124" s="57">
        <f t="shared" si="115"/>
        <v>0</v>
      </c>
      <c r="CB124" s="58">
        <v>1013.4599999999999</v>
      </c>
      <c r="CC124" s="58">
        <v>1067.83</v>
      </c>
      <c r="CD124" s="56">
        <f t="shared" si="116"/>
        <v>-54.370000000000005</v>
      </c>
      <c r="CE124" s="59">
        <f t="shared" si="117"/>
        <v>1.0536478992757485</v>
      </c>
      <c r="CF124" s="54">
        <v>475.77</v>
      </c>
      <c r="CG124" s="54">
        <v>0</v>
      </c>
      <c r="CH124" s="56">
        <f t="shared" si="118"/>
        <v>475.77</v>
      </c>
      <c r="CI124" s="57">
        <f t="shared" si="119"/>
        <v>0</v>
      </c>
      <c r="CJ124" s="58">
        <v>0</v>
      </c>
      <c r="CK124" s="55">
        <v>0</v>
      </c>
      <c r="CL124" s="55">
        <v>0</v>
      </c>
      <c r="CM124" s="65"/>
      <c r="CN124" s="66">
        <v>31135.439999999995</v>
      </c>
      <c r="CO124" s="67">
        <v>42152.22</v>
      </c>
      <c r="CP124" s="61">
        <f t="shared" si="120"/>
        <v>-11016.780000000006</v>
      </c>
      <c r="CQ124" s="68">
        <f t="shared" si="121"/>
        <v>1.3538340874578938</v>
      </c>
      <c r="CR124" s="58">
        <v>10402.32</v>
      </c>
      <c r="CS124" s="58">
        <v>9659.1400000000012</v>
      </c>
      <c r="CT124" s="61">
        <f t="shared" si="122"/>
        <v>743.17999999999847</v>
      </c>
      <c r="CU124" s="353">
        <f t="shared" si="123"/>
        <v>0.92855632205123484</v>
      </c>
      <c r="CV124" s="359">
        <v>4728.08</v>
      </c>
      <c r="CW124" s="61">
        <v>5187.3500000000004</v>
      </c>
      <c r="CX124" s="61">
        <f t="shared" si="148"/>
        <v>-459.27000000000044</v>
      </c>
      <c r="CY124" s="68">
        <f t="shared" si="151"/>
        <v>1.0971366812744285</v>
      </c>
      <c r="CZ124" s="291">
        <v>616.99</v>
      </c>
      <c r="DA124" s="61">
        <v>8.23</v>
      </c>
      <c r="DB124" s="61">
        <f t="shared" si="137"/>
        <v>608.76</v>
      </c>
      <c r="DC124" s="69">
        <f t="shared" si="138"/>
        <v>1.3338952008946661E-2</v>
      </c>
      <c r="DD124" s="55">
        <v>7714.3899999999994</v>
      </c>
      <c r="DE124" s="55">
        <v>12213.099999999999</v>
      </c>
      <c r="DF124" s="61">
        <f t="shared" si="124"/>
        <v>-4498.7099999999991</v>
      </c>
      <c r="DG124" s="70">
        <f t="shared" si="125"/>
        <v>1.5831582276758109</v>
      </c>
      <c r="DH124" s="55">
        <v>1072.7</v>
      </c>
      <c r="DI124" s="55">
        <v>952.51</v>
      </c>
      <c r="DJ124" s="61">
        <f t="shared" si="126"/>
        <v>120.19000000000005</v>
      </c>
      <c r="DK124" s="70">
        <f t="shared" si="127"/>
        <v>0.88795562599049127</v>
      </c>
      <c r="DL124" s="55">
        <v>161.27999999999997</v>
      </c>
      <c r="DM124" s="55">
        <v>0</v>
      </c>
      <c r="DN124" s="61">
        <f t="shared" si="128"/>
        <v>161.27999999999997</v>
      </c>
      <c r="DO124" s="70">
        <f t="shared" si="129"/>
        <v>0</v>
      </c>
      <c r="DP124" s="71">
        <v>15659.269999999997</v>
      </c>
      <c r="DQ124" s="71">
        <v>23956.62</v>
      </c>
      <c r="DR124" s="61">
        <f t="shared" si="130"/>
        <v>-8297.3500000000022</v>
      </c>
      <c r="DS124" s="69">
        <f t="shared" si="131"/>
        <v>1.5298682505634045</v>
      </c>
      <c r="DT124" s="80">
        <v>250.95999999999822</v>
      </c>
      <c r="DU124" s="55">
        <v>0</v>
      </c>
      <c r="DV124" s="55">
        <v>0</v>
      </c>
      <c r="DW124" s="61">
        <f t="shared" si="132"/>
        <v>0</v>
      </c>
      <c r="DX124" s="72"/>
      <c r="DY124" s="56" t="e">
        <v>#REF!</v>
      </c>
      <c r="DZ124" s="363">
        <v>5046.170000000001</v>
      </c>
      <c r="EA124" s="363">
        <v>3409.84</v>
      </c>
      <c r="EB124" s="362">
        <f t="shared" si="139"/>
        <v>1636.3300000000008</v>
      </c>
      <c r="EC124" s="365">
        <f t="shared" si="140"/>
        <v>0.67572832465018018</v>
      </c>
      <c r="ED124" s="54">
        <v>5267.61</v>
      </c>
      <c r="EE124" s="294">
        <v>5122.8900000000003</v>
      </c>
      <c r="EF124" s="291">
        <f t="shared" si="141"/>
        <v>154521.29999999999</v>
      </c>
      <c r="EG124" s="291">
        <f t="shared" si="142"/>
        <v>155740.87000000002</v>
      </c>
      <c r="EH124" s="61">
        <f t="shared" si="143"/>
        <v>-1219.5700000000361</v>
      </c>
      <c r="EI124" s="70">
        <f t="shared" si="134"/>
        <v>1.0078925688562033</v>
      </c>
      <c r="EJ124" s="80"/>
      <c r="EK124" s="298">
        <v>2038</v>
      </c>
      <c r="EL124" s="300">
        <f t="shared" si="149"/>
        <v>76753.899999999965</v>
      </c>
      <c r="EM124" s="65">
        <f t="shared" si="150"/>
        <v>71258.092000000033</v>
      </c>
      <c r="EN124" s="374" t="s">
        <v>666</v>
      </c>
      <c r="EO124" s="373">
        <v>18410.53</v>
      </c>
      <c r="EP124" s="74">
        <v>26017.29</v>
      </c>
      <c r="EQ124" s="75">
        <f t="shared" si="135"/>
        <v>7606.760000000002</v>
      </c>
      <c r="ER124" s="76">
        <f t="shared" si="136"/>
        <v>0.41317441703199215</v>
      </c>
      <c r="ET124" s="74">
        <v>16548.29</v>
      </c>
      <c r="EU124" s="74">
        <v>30927.72</v>
      </c>
      <c r="EV124" s="75">
        <f t="shared" si="144"/>
        <v>14379.43</v>
      </c>
      <c r="EW124" s="377">
        <f t="shared" si="145"/>
        <v>0.86893751559828836</v>
      </c>
      <c r="EX124" s="379">
        <f t="shared" si="146"/>
        <v>149253.69</v>
      </c>
      <c r="EY124" s="379">
        <f t="shared" si="147"/>
        <v>150617.98000000001</v>
      </c>
      <c r="FB124" s="381"/>
      <c r="FC124" s="381"/>
    </row>
    <row r="125" spans="1:159" s="2" customFormat="1" ht="15.75" customHeight="1" x14ac:dyDescent="0.25">
      <c r="A125" s="1" t="s">
        <v>700</v>
      </c>
      <c r="B125" s="77">
        <v>5</v>
      </c>
      <c r="C125" s="78">
        <v>4</v>
      </c>
      <c r="D125" s="52" t="s">
        <v>320</v>
      </c>
      <c r="E125" s="219">
        <v>3640.9516666666664</v>
      </c>
      <c r="F125" s="53">
        <v>50239.070000000007</v>
      </c>
      <c r="G125" s="343">
        <v>-20391.690000000017</v>
      </c>
      <c r="H125" s="54">
        <v>7055.8899999999994</v>
      </c>
      <c r="I125" s="55">
        <v>2216.7300000000005</v>
      </c>
      <c r="J125" s="56">
        <f t="shared" si="81"/>
        <v>4839.1599999999989</v>
      </c>
      <c r="K125" s="57">
        <f t="shared" si="82"/>
        <v>0.31416731269903592</v>
      </c>
      <c r="L125" s="58">
        <v>4578.6500000000005</v>
      </c>
      <c r="M125" s="58">
        <v>903.96</v>
      </c>
      <c r="N125" s="56">
        <f t="shared" si="83"/>
        <v>3674.6900000000005</v>
      </c>
      <c r="O125" s="59">
        <f t="shared" si="84"/>
        <v>0.19742937328688587</v>
      </c>
      <c r="P125" s="54">
        <v>7029.74</v>
      </c>
      <c r="Q125" s="54">
        <v>6111.76</v>
      </c>
      <c r="R125" s="56">
        <f t="shared" si="85"/>
        <v>917.97999999999956</v>
      </c>
      <c r="S125" s="57">
        <f t="shared" si="86"/>
        <v>0.86941480054738873</v>
      </c>
      <c r="T125" s="54">
        <v>1611.1100000000001</v>
      </c>
      <c r="U125" s="54">
        <v>1426.5200000000002</v>
      </c>
      <c r="V125" s="56">
        <f t="shared" si="87"/>
        <v>184.58999999999992</v>
      </c>
      <c r="W125" s="57">
        <f t="shared" si="88"/>
        <v>0.88542681753573627</v>
      </c>
      <c r="X125" s="58">
        <v>420.96</v>
      </c>
      <c r="Y125" s="58">
        <v>779.11</v>
      </c>
      <c r="Z125" s="56">
        <f t="shared" si="89"/>
        <v>-358.15000000000003</v>
      </c>
      <c r="AA125" s="59">
        <f t="shared" si="90"/>
        <v>1.8507934245534019</v>
      </c>
      <c r="AB125" s="54">
        <v>8197.4300000000021</v>
      </c>
      <c r="AC125" s="54">
        <v>6308.7400000000007</v>
      </c>
      <c r="AD125" s="56">
        <f t="shared" si="91"/>
        <v>1888.6900000000014</v>
      </c>
      <c r="AE125" s="57">
        <f t="shared" si="92"/>
        <v>0.7695997404064443</v>
      </c>
      <c r="AF125" s="58">
        <v>1066.17</v>
      </c>
      <c r="AG125" s="58">
        <v>0</v>
      </c>
      <c r="AH125" s="56">
        <f t="shared" si="93"/>
        <v>1066.17</v>
      </c>
      <c r="AI125" s="60">
        <f t="shared" si="94"/>
        <v>0</v>
      </c>
      <c r="AJ125" s="54">
        <v>12219.400000000001</v>
      </c>
      <c r="AK125" s="54">
        <v>9028.5099999999984</v>
      </c>
      <c r="AL125" s="56">
        <f t="shared" si="95"/>
        <v>3190.8900000000031</v>
      </c>
      <c r="AM125" s="57">
        <f t="shared" si="96"/>
        <v>0.73886688380771537</v>
      </c>
      <c r="AN125" s="58">
        <v>0</v>
      </c>
      <c r="AO125" s="58">
        <v>0</v>
      </c>
      <c r="AP125" s="61">
        <f t="shared" si="97"/>
        <v>0</v>
      </c>
      <c r="AQ125" s="59"/>
      <c r="AR125" s="54">
        <v>0</v>
      </c>
      <c r="AS125" s="54">
        <v>0</v>
      </c>
      <c r="AT125" s="61">
        <f t="shared" si="99"/>
        <v>0</v>
      </c>
      <c r="AU125" s="62"/>
      <c r="AV125" s="58">
        <v>3817.5299999999997</v>
      </c>
      <c r="AW125" s="58">
        <v>5066.68</v>
      </c>
      <c r="AX125" s="61">
        <f t="shared" si="101"/>
        <v>-1249.1500000000005</v>
      </c>
      <c r="AY125" s="59">
        <f t="shared" si="102"/>
        <v>1.3272141934706474</v>
      </c>
      <c r="AZ125" s="63">
        <v>0</v>
      </c>
      <c r="BA125" s="56">
        <v>0</v>
      </c>
      <c r="BB125" s="56">
        <f t="shared" si="103"/>
        <v>0</v>
      </c>
      <c r="BC125" s="64"/>
      <c r="BD125" s="54">
        <v>43162.19999999999</v>
      </c>
      <c r="BE125" s="58">
        <v>15361.74</v>
      </c>
      <c r="BF125" s="61">
        <f t="shared" si="104"/>
        <v>27800.459999999992</v>
      </c>
      <c r="BG125" s="57">
        <f t="shared" si="105"/>
        <v>0.35590725217899005</v>
      </c>
      <c r="BH125" s="54">
        <v>4419.5999999999995</v>
      </c>
      <c r="BI125" s="54">
        <v>649.73</v>
      </c>
      <c r="BJ125" s="56">
        <f t="shared" si="106"/>
        <v>3769.8699999999994</v>
      </c>
      <c r="BK125" s="57">
        <f t="shared" si="107"/>
        <v>0.1470110417232329</v>
      </c>
      <c r="BL125" s="58">
        <v>7102.1200000000008</v>
      </c>
      <c r="BM125" s="58">
        <v>0</v>
      </c>
      <c r="BN125" s="56">
        <f t="shared" si="108"/>
        <v>7102.1200000000008</v>
      </c>
      <c r="BO125" s="59">
        <f t="shared" si="109"/>
        <v>0</v>
      </c>
      <c r="BP125" s="54">
        <v>1042.23</v>
      </c>
      <c r="BQ125" s="54">
        <v>0</v>
      </c>
      <c r="BR125" s="56">
        <f t="shared" si="110"/>
        <v>1042.23</v>
      </c>
      <c r="BS125" s="57">
        <f t="shared" si="111"/>
        <v>0</v>
      </c>
      <c r="BT125" s="58">
        <v>1882.36</v>
      </c>
      <c r="BU125" s="58">
        <v>0</v>
      </c>
      <c r="BV125" s="56">
        <f t="shared" si="112"/>
        <v>1882.36</v>
      </c>
      <c r="BW125" s="59">
        <f t="shared" si="113"/>
        <v>0</v>
      </c>
      <c r="BX125" s="54">
        <v>1005.7800000000001</v>
      </c>
      <c r="BY125" s="54">
        <v>0</v>
      </c>
      <c r="BZ125" s="56">
        <f t="shared" si="114"/>
        <v>1005.7800000000001</v>
      </c>
      <c r="CA125" s="57">
        <f t="shared" si="115"/>
        <v>0</v>
      </c>
      <c r="CB125" s="58">
        <v>2587.35</v>
      </c>
      <c r="CC125" s="58">
        <v>176.86</v>
      </c>
      <c r="CD125" s="56">
        <f t="shared" si="116"/>
        <v>2410.4899999999998</v>
      </c>
      <c r="CE125" s="59">
        <f t="shared" si="117"/>
        <v>6.8355653467833885E-2</v>
      </c>
      <c r="CF125" s="54">
        <v>340.6</v>
      </c>
      <c r="CG125" s="54">
        <v>0</v>
      </c>
      <c r="CH125" s="56">
        <f t="shared" si="118"/>
        <v>340.6</v>
      </c>
      <c r="CI125" s="57">
        <f t="shared" si="119"/>
        <v>0</v>
      </c>
      <c r="CJ125" s="58">
        <v>0</v>
      </c>
      <c r="CK125" s="55">
        <v>0</v>
      </c>
      <c r="CL125" s="55">
        <v>0</v>
      </c>
      <c r="CM125" s="65"/>
      <c r="CN125" s="66">
        <v>42107.579999999994</v>
      </c>
      <c r="CO125" s="67">
        <v>46650.23</v>
      </c>
      <c r="CP125" s="61">
        <f t="shared" si="120"/>
        <v>-4542.6500000000087</v>
      </c>
      <c r="CQ125" s="68">
        <f t="shared" si="121"/>
        <v>1.1078820012928792</v>
      </c>
      <c r="CR125" s="58">
        <v>15120.789999999999</v>
      </c>
      <c r="CS125" s="58">
        <v>13036.760000000002</v>
      </c>
      <c r="CT125" s="61">
        <f t="shared" si="122"/>
        <v>2084.029999999997</v>
      </c>
      <c r="CU125" s="353">
        <f t="shared" si="123"/>
        <v>0.86217452924086657</v>
      </c>
      <c r="CV125" s="359">
        <v>7683.35</v>
      </c>
      <c r="CW125" s="61">
        <v>7568.81</v>
      </c>
      <c r="CX125" s="61">
        <f t="shared" si="148"/>
        <v>114.53999999999996</v>
      </c>
      <c r="CY125" s="68">
        <f t="shared" si="151"/>
        <v>0.98509244014655062</v>
      </c>
      <c r="CZ125" s="291">
        <v>825.03</v>
      </c>
      <c r="DA125" s="61">
        <v>411.93</v>
      </c>
      <c r="DB125" s="61">
        <f t="shared" si="137"/>
        <v>413.09999999999997</v>
      </c>
      <c r="DC125" s="69">
        <f t="shared" si="138"/>
        <v>0.49929093487509546</v>
      </c>
      <c r="DD125" s="55">
        <v>12678.089999999998</v>
      </c>
      <c r="DE125" s="55">
        <v>16206.63</v>
      </c>
      <c r="DF125" s="61">
        <f t="shared" si="124"/>
        <v>-3528.5400000000009</v>
      </c>
      <c r="DG125" s="70">
        <f t="shared" si="125"/>
        <v>1.2783179485237919</v>
      </c>
      <c r="DH125" s="55">
        <v>1472.17</v>
      </c>
      <c r="DI125" s="55">
        <v>1308.06</v>
      </c>
      <c r="DJ125" s="61">
        <f t="shared" si="126"/>
        <v>164.11000000000013</v>
      </c>
      <c r="DK125" s="70">
        <f t="shared" si="127"/>
        <v>0.8885251023998586</v>
      </c>
      <c r="DL125" s="55">
        <v>220.68</v>
      </c>
      <c r="DM125" s="55">
        <v>0</v>
      </c>
      <c r="DN125" s="61">
        <f t="shared" si="128"/>
        <v>220.68</v>
      </c>
      <c r="DO125" s="70">
        <f t="shared" si="129"/>
        <v>0</v>
      </c>
      <c r="DP125" s="71">
        <v>13067.22</v>
      </c>
      <c r="DQ125" s="71">
        <v>18444.660000000003</v>
      </c>
      <c r="DR125" s="61">
        <f t="shared" si="130"/>
        <v>-5377.4400000000041</v>
      </c>
      <c r="DS125" s="69">
        <f t="shared" si="131"/>
        <v>1.4115213488408402</v>
      </c>
      <c r="DT125" s="80">
        <v>819.5600000000004</v>
      </c>
      <c r="DU125" s="55">
        <v>0</v>
      </c>
      <c r="DV125" s="55">
        <v>0</v>
      </c>
      <c r="DW125" s="61">
        <f t="shared" si="132"/>
        <v>0</v>
      </c>
      <c r="DX125" s="72"/>
      <c r="DY125" s="56" t="e">
        <v>#REF!</v>
      </c>
      <c r="DZ125" s="363">
        <v>3356.14</v>
      </c>
      <c r="EA125" s="363">
        <v>2439.7800000000002</v>
      </c>
      <c r="EB125" s="362">
        <f t="shared" si="139"/>
        <v>916.35999999999967</v>
      </c>
      <c r="EC125" s="365">
        <f t="shared" si="140"/>
        <v>0.7269601387308039</v>
      </c>
      <c r="ED125" s="54">
        <v>7137.67</v>
      </c>
      <c r="EE125" s="294">
        <v>5343.89</v>
      </c>
      <c r="EF125" s="291">
        <f t="shared" si="141"/>
        <v>211207.84000000003</v>
      </c>
      <c r="EG125" s="291">
        <f t="shared" si="142"/>
        <v>159441.09</v>
      </c>
      <c r="EH125" s="61">
        <f t="shared" si="143"/>
        <v>51766.750000000029</v>
      </c>
      <c r="EI125" s="70">
        <f t="shared" si="134"/>
        <v>0.7549013805548126</v>
      </c>
      <c r="EJ125" s="80"/>
      <c r="EK125" s="298">
        <v>1590</v>
      </c>
      <c r="EL125" s="300">
        <f t="shared" si="149"/>
        <v>103595.82000000004</v>
      </c>
      <c r="EM125" s="65">
        <f t="shared" si="150"/>
        <v>24962.219999999968</v>
      </c>
      <c r="EN125" s="374" t="s">
        <v>666</v>
      </c>
      <c r="EO125" s="373">
        <v>12412.01</v>
      </c>
      <c r="EP125" s="74">
        <v>20990.2</v>
      </c>
      <c r="EQ125" s="75">
        <f t="shared" si="135"/>
        <v>8578.19</v>
      </c>
      <c r="ER125" s="76">
        <f t="shared" si="136"/>
        <v>0.69112013283908091</v>
      </c>
      <c r="ET125" s="74">
        <v>21916.33</v>
      </c>
      <c r="EU125" s="74">
        <v>41077.1</v>
      </c>
      <c r="EV125" s="75">
        <f t="shared" si="144"/>
        <v>19160.769999999997</v>
      </c>
      <c r="EW125" s="377">
        <f t="shared" si="145"/>
        <v>0.87426909523629159</v>
      </c>
      <c r="EX125" s="379">
        <f t="shared" si="146"/>
        <v>204070.17</v>
      </c>
      <c r="EY125" s="379">
        <f t="shared" si="147"/>
        <v>154097.19999999998</v>
      </c>
      <c r="FB125" s="381"/>
      <c r="FC125" s="381"/>
    </row>
    <row r="126" spans="1:159" s="2" customFormat="1" ht="15.75" customHeight="1" x14ac:dyDescent="0.25">
      <c r="A126" s="1" t="s">
        <v>81</v>
      </c>
      <c r="B126" s="77">
        <v>5</v>
      </c>
      <c r="C126" s="78">
        <v>6</v>
      </c>
      <c r="D126" s="52" t="s">
        <v>321</v>
      </c>
      <c r="E126" s="219">
        <v>2090.0833333333335</v>
      </c>
      <c r="F126" s="53">
        <v>161915.42000000001</v>
      </c>
      <c r="G126" s="343">
        <v>57822.719999999987</v>
      </c>
      <c r="H126" s="54">
        <v>10419.549999999999</v>
      </c>
      <c r="I126" s="55">
        <v>2934.47</v>
      </c>
      <c r="J126" s="56">
        <f t="shared" si="81"/>
        <v>7485.08</v>
      </c>
      <c r="K126" s="57">
        <f t="shared" si="82"/>
        <v>0.28163116449366815</v>
      </c>
      <c r="L126" s="58">
        <v>7151.2199999999993</v>
      </c>
      <c r="M126" s="58">
        <v>1293.3799999999999</v>
      </c>
      <c r="N126" s="56">
        <f t="shared" si="83"/>
        <v>5857.8399999999992</v>
      </c>
      <c r="O126" s="59">
        <f t="shared" si="84"/>
        <v>0.18086144741736376</v>
      </c>
      <c r="P126" s="54">
        <v>11685.969999999998</v>
      </c>
      <c r="Q126" s="54">
        <v>10164.549999999999</v>
      </c>
      <c r="R126" s="56">
        <f t="shared" si="85"/>
        <v>1521.4199999999983</v>
      </c>
      <c r="S126" s="57">
        <f t="shared" si="86"/>
        <v>0.86980798341943388</v>
      </c>
      <c r="T126" s="54">
        <v>2626.91</v>
      </c>
      <c r="U126" s="54">
        <v>2328.0100000000002</v>
      </c>
      <c r="V126" s="56">
        <f t="shared" si="87"/>
        <v>298.89999999999964</v>
      </c>
      <c r="W126" s="57">
        <f t="shared" si="88"/>
        <v>0.8862161246483512</v>
      </c>
      <c r="X126" s="58">
        <v>838.3399999999998</v>
      </c>
      <c r="Y126" s="58">
        <v>1280.6000000000001</v>
      </c>
      <c r="Z126" s="56">
        <f t="shared" si="89"/>
        <v>-442.26000000000033</v>
      </c>
      <c r="AA126" s="59">
        <f t="shared" si="90"/>
        <v>1.5275425245127281</v>
      </c>
      <c r="AB126" s="54">
        <v>15532.72</v>
      </c>
      <c r="AC126" s="54">
        <v>12830.730000000001</v>
      </c>
      <c r="AD126" s="56">
        <f t="shared" si="91"/>
        <v>2701.989999999998</v>
      </c>
      <c r="AE126" s="57">
        <f t="shared" si="92"/>
        <v>0.82604527732425503</v>
      </c>
      <c r="AF126" s="58">
        <v>1728.97</v>
      </c>
      <c r="AG126" s="58">
        <v>0</v>
      </c>
      <c r="AH126" s="56">
        <f t="shared" si="93"/>
        <v>1728.97</v>
      </c>
      <c r="AI126" s="60">
        <f t="shared" si="94"/>
        <v>0</v>
      </c>
      <c r="AJ126" s="54">
        <v>19816.560000000001</v>
      </c>
      <c r="AK126" s="54">
        <v>9967.48</v>
      </c>
      <c r="AL126" s="56">
        <f t="shared" si="95"/>
        <v>9849.0800000000017</v>
      </c>
      <c r="AM126" s="57">
        <f t="shared" si="96"/>
        <v>0.50298740043680634</v>
      </c>
      <c r="AN126" s="58">
        <v>0</v>
      </c>
      <c r="AO126" s="58">
        <v>0</v>
      </c>
      <c r="AP126" s="61">
        <f t="shared" si="97"/>
        <v>0</v>
      </c>
      <c r="AQ126" s="59"/>
      <c r="AR126" s="54">
        <v>0</v>
      </c>
      <c r="AS126" s="54">
        <v>0</v>
      </c>
      <c r="AT126" s="61">
        <f t="shared" si="99"/>
        <v>0</v>
      </c>
      <c r="AU126" s="62"/>
      <c r="AV126" s="58">
        <v>5727.0600000000013</v>
      </c>
      <c r="AW126" s="58">
        <v>5198.8999999999996</v>
      </c>
      <c r="AX126" s="61">
        <f t="shared" si="101"/>
        <v>528.16000000000167</v>
      </c>
      <c r="AY126" s="59">
        <f t="shared" si="102"/>
        <v>0.90777816191902971</v>
      </c>
      <c r="AZ126" s="63">
        <v>0</v>
      </c>
      <c r="BA126" s="56">
        <v>0</v>
      </c>
      <c r="BB126" s="56">
        <f t="shared" si="103"/>
        <v>0</v>
      </c>
      <c r="BC126" s="64"/>
      <c r="BD126" s="54">
        <v>81459.700000000012</v>
      </c>
      <c r="BE126" s="58">
        <v>21889.56</v>
      </c>
      <c r="BF126" s="61">
        <f t="shared" si="104"/>
        <v>59570.140000000014</v>
      </c>
      <c r="BG126" s="57">
        <f t="shared" si="105"/>
        <v>0.26871643278823759</v>
      </c>
      <c r="BH126" s="54">
        <v>6587.2099999999991</v>
      </c>
      <c r="BI126" s="54">
        <v>0</v>
      </c>
      <c r="BJ126" s="56">
        <f t="shared" si="106"/>
        <v>6587.2099999999991</v>
      </c>
      <c r="BK126" s="57">
        <f t="shared" si="107"/>
        <v>0</v>
      </c>
      <c r="BL126" s="58">
        <v>11109.099999999999</v>
      </c>
      <c r="BM126" s="58">
        <v>7302.74</v>
      </c>
      <c r="BN126" s="56">
        <f t="shared" si="108"/>
        <v>3806.3599999999988</v>
      </c>
      <c r="BO126" s="59">
        <f t="shared" si="109"/>
        <v>0.65736558317055394</v>
      </c>
      <c r="BP126" s="54">
        <v>1758.9000000000003</v>
      </c>
      <c r="BQ126" s="54">
        <v>0</v>
      </c>
      <c r="BR126" s="56">
        <f t="shared" si="110"/>
        <v>1758.9000000000003</v>
      </c>
      <c r="BS126" s="57">
        <f t="shared" si="111"/>
        <v>0</v>
      </c>
      <c r="BT126" s="58">
        <v>2982.0300000000007</v>
      </c>
      <c r="BU126" s="58">
        <v>0</v>
      </c>
      <c r="BV126" s="56">
        <f t="shared" si="112"/>
        <v>2982.0300000000007</v>
      </c>
      <c r="BW126" s="59">
        <f t="shared" si="113"/>
        <v>0</v>
      </c>
      <c r="BX126" s="54">
        <v>2007.11</v>
      </c>
      <c r="BY126" s="54">
        <v>0</v>
      </c>
      <c r="BZ126" s="56">
        <f t="shared" si="114"/>
        <v>2007.11</v>
      </c>
      <c r="CA126" s="57">
        <f t="shared" si="115"/>
        <v>0</v>
      </c>
      <c r="CB126" s="58">
        <v>5196.8999999999996</v>
      </c>
      <c r="CC126" s="58">
        <v>6503.1299999999992</v>
      </c>
      <c r="CD126" s="56">
        <f t="shared" si="116"/>
        <v>-1306.2299999999996</v>
      </c>
      <c r="CE126" s="59">
        <f t="shared" si="117"/>
        <v>1.2513479189516827</v>
      </c>
      <c r="CF126" s="54">
        <v>511.61000000000007</v>
      </c>
      <c r="CG126" s="54">
        <v>0</v>
      </c>
      <c r="CH126" s="56">
        <f t="shared" si="118"/>
        <v>511.61000000000007</v>
      </c>
      <c r="CI126" s="57">
        <f t="shared" si="119"/>
        <v>0</v>
      </c>
      <c r="CJ126" s="58">
        <v>0</v>
      </c>
      <c r="CK126" s="55">
        <v>0</v>
      </c>
      <c r="CL126" s="55">
        <v>0</v>
      </c>
      <c r="CM126" s="65"/>
      <c r="CN126" s="66">
        <v>69643.319999999992</v>
      </c>
      <c r="CO126" s="67">
        <v>73587.16</v>
      </c>
      <c r="CP126" s="61">
        <f t="shared" si="120"/>
        <v>-3943.8400000000111</v>
      </c>
      <c r="CQ126" s="68">
        <f t="shared" si="121"/>
        <v>1.0566291210700467</v>
      </c>
      <c r="CR126" s="58">
        <v>22784.820000000003</v>
      </c>
      <c r="CS126" s="58">
        <v>21506.83</v>
      </c>
      <c r="CT126" s="61">
        <f t="shared" si="122"/>
        <v>1277.9900000000016</v>
      </c>
      <c r="CU126" s="353">
        <f t="shared" si="123"/>
        <v>0.94391046319435479</v>
      </c>
      <c r="CV126" s="359">
        <v>11579.06</v>
      </c>
      <c r="CW126" s="61">
        <v>10235.59</v>
      </c>
      <c r="CX126" s="61">
        <f t="shared" si="148"/>
        <v>1343.4699999999993</v>
      </c>
      <c r="CY126" s="68">
        <f t="shared" si="151"/>
        <v>0.88397417406939771</v>
      </c>
      <c r="CZ126" s="291">
        <v>1262.7</v>
      </c>
      <c r="DA126" s="61">
        <v>17.96</v>
      </c>
      <c r="DB126" s="61">
        <f t="shared" si="137"/>
        <v>1244.74</v>
      </c>
      <c r="DC126" s="69">
        <f t="shared" si="138"/>
        <v>1.4223489348222065E-2</v>
      </c>
      <c r="DD126" s="55">
        <v>12524.989999999998</v>
      </c>
      <c r="DE126" s="55">
        <v>19549.21</v>
      </c>
      <c r="DF126" s="61">
        <f t="shared" si="124"/>
        <v>-7024.2200000000012</v>
      </c>
      <c r="DG126" s="70">
        <f t="shared" si="125"/>
        <v>1.5608164158214899</v>
      </c>
      <c r="DH126" s="55">
        <v>2073.2199999999998</v>
      </c>
      <c r="DI126" s="55">
        <v>1839.4899999999998</v>
      </c>
      <c r="DJ126" s="61">
        <f t="shared" si="126"/>
        <v>233.73000000000002</v>
      </c>
      <c r="DK126" s="70">
        <f t="shared" si="127"/>
        <v>0.88726232623648238</v>
      </c>
      <c r="DL126" s="55">
        <v>311.78000000000003</v>
      </c>
      <c r="DM126" s="55">
        <v>0</v>
      </c>
      <c r="DN126" s="61">
        <f t="shared" si="128"/>
        <v>311.78000000000003</v>
      </c>
      <c r="DO126" s="70">
        <f t="shared" si="129"/>
        <v>0</v>
      </c>
      <c r="DP126" s="71">
        <v>15150.59</v>
      </c>
      <c r="DQ126" s="71">
        <v>9621.84</v>
      </c>
      <c r="DR126" s="61">
        <f t="shared" si="130"/>
        <v>5528.75</v>
      </c>
      <c r="DS126" s="69">
        <f t="shared" si="131"/>
        <v>0.63508021799811099</v>
      </c>
      <c r="DT126" s="80">
        <v>955.80999999999949</v>
      </c>
      <c r="DU126" s="55">
        <v>0</v>
      </c>
      <c r="DV126" s="55">
        <v>0</v>
      </c>
      <c r="DW126" s="61">
        <f t="shared" si="132"/>
        <v>0</v>
      </c>
      <c r="DX126" s="72"/>
      <c r="DY126" s="56" t="e">
        <v>#REF!</v>
      </c>
      <c r="DZ126" s="363">
        <v>5192.2300000000005</v>
      </c>
      <c r="EA126" s="363">
        <v>3685.3300000000004</v>
      </c>
      <c r="EB126" s="362">
        <f t="shared" si="139"/>
        <v>1506.9</v>
      </c>
      <c r="EC126" s="365">
        <f t="shared" si="140"/>
        <v>0.70977787963938421</v>
      </c>
      <c r="ED126" s="54">
        <v>11484.29</v>
      </c>
      <c r="EE126" s="294">
        <v>7130.63</v>
      </c>
      <c r="EF126" s="291">
        <f t="shared" si="141"/>
        <v>339146.86000000004</v>
      </c>
      <c r="EG126" s="291">
        <f t="shared" si="142"/>
        <v>228867.58999999997</v>
      </c>
      <c r="EH126" s="61">
        <f t="shared" si="143"/>
        <v>110279.27000000008</v>
      </c>
      <c r="EI126" s="70">
        <f t="shared" si="134"/>
        <v>0.67483328608733084</v>
      </c>
      <c r="EJ126" s="80"/>
      <c r="EK126" s="298">
        <v>1870.24</v>
      </c>
      <c r="EL126" s="300">
        <f t="shared" si="149"/>
        <v>274064.93000000005</v>
      </c>
      <c r="EM126" s="65">
        <f t="shared" si="150"/>
        <v>133739.84999999995</v>
      </c>
      <c r="EN126" s="374" t="s">
        <v>666</v>
      </c>
      <c r="EO126" s="373">
        <v>19849.7</v>
      </c>
      <c r="EP126" s="74">
        <v>35046.43</v>
      </c>
      <c r="EQ126" s="75">
        <f t="shared" si="135"/>
        <v>15196.73</v>
      </c>
      <c r="ER126" s="76">
        <f t="shared" si="136"/>
        <v>0.76558990815982098</v>
      </c>
      <c r="ET126" s="74">
        <v>35456.97</v>
      </c>
      <c r="EU126" s="74">
        <v>105512.93</v>
      </c>
      <c r="EV126" s="75">
        <f t="shared" si="144"/>
        <v>70055.959999999992</v>
      </c>
      <c r="EW126" s="377">
        <f t="shared" si="145"/>
        <v>1.9758022188585203</v>
      </c>
      <c r="EX126" s="379">
        <f t="shared" si="146"/>
        <v>327662.57000000007</v>
      </c>
      <c r="EY126" s="379">
        <f t="shared" si="147"/>
        <v>221736.95999999996</v>
      </c>
      <c r="FB126" s="381"/>
      <c r="FC126" s="381"/>
    </row>
    <row r="127" spans="1:159" s="2" customFormat="1" ht="15.75" customHeight="1" x14ac:dyDescent="0.25">
      <c r="A127" s="1" t="s">
        <v>82</v>
      </c>
      <c r="B127" s="77">
        <v>5</v>
      </c>
      <c r="C127" s="78">
        <v>2</v>
      </c>
      <c r="D127" s="52" t="s">
        <v>322</v>
      </c>
      <c r="E127" s="219">
        <v>2670.293333333334</v>
      </c>
      <c r="F127" s="53">
        <v>-67725.039999999994</v>
      </c>
      <c r="G127" s="343">
        <v>12058.899999999998</v>
      </c>
      <c r="H127" s="54">
        <v>10656.42</v>
      </c>
      <c r="I127" s="55">
        <v>2384.25</v>
      </c>
      <c r="J127" s="56">
        <f t="shared" si="81"/>
        <v>8272.17</v>
      </c>
      <c r="K127" s="57">
        <f t="shared" si="82"/>
        <v>0.22373836616800014</v>
      </c>
      <c r="L127" s="58">
        <v>6995.23</v>
      </c>
      <c r="M127" s="58">
        <v>2164.5</v>
      </c>
      <c r="N127" s="56">
        <f t="shared" si="83"/>
        <v>4830.7299999999996</v>
      </c>
      <c r="O127" s="59">
        <f t="shared" si="84"/>
        <v>0.3094251368432489</v>
      </c>
      <c r="P127" s="54">
        <v>11690.720000000001</v>
      </c>
      <c r="Q127" s="54">
        <v>10140.67</v>
      </c>
      <c r="R127" s="56">
        <f t="shared" si="85"/>
        <v>1550.0500000000011</v>
      </c>
      <c r="S127" s="57">
        <f t="shared" si="86"/>
        <v>0.86741193014630402</v>
      </c>
      <c r="T127" s="54">
        <v>2557.6299999999997</v>
      </c>
      <c r="U127" s="54">
        <v>2262.52</v>
      </c>
      <c r="V127" s="56">
        <f t="shared" si="87"/>
        <v>295.10999999999967</v>
      </c>
      <c r="W127" s="57">
        <f t="shared" si="88"/>
        <v>0.88461583575419445</v>
      </c>
      <c r="X127" s="58">
        <v>0</v>
      </c>
      <c r="Y127" s="58">
        <v>0</v>
      </c>
      <c r="Z127" s="56">
        <f t="shared" si="89"/>
        <v>0</v>
      </c>
      <c r="AA127" s="59"/>
      <c r="AB127" s="54">
        <v>7809.2199999999993</v>
      </c>
      <c r="AC127" s="54">
        <v>9788.42</v>
      </c>
      <c r="AD127" s="56">
        <f t="shared" si="91"/>
        <v>-1979.2000000000007</v>
      </c>
      <c r="AE127" s="57">
        <f t="shared" si="92"/>
        <v>1.2534440059314504</v>
      </c>
      <c r="AF127" s="58">
        <v>1724.8799999999997</v>
      </c>
      <c r="AG127" s="58">
        <v>0</v>
      </c>
      <c r="AH127" s="56">
        <f t="shared" si="93"/>
        <v>1724.8799999999997</v>
      </c>
      <c r="AI127" s="60">
        <f t="shared" si="94"/>
        <v>0</v>
      </c>
      <c r="AJ127" s="54">
        <v>19773.7</v>
      </c>
      <c r="AK127" s="54">
        <v>12841.880000000001</v>
      </c>
      <c r="AL127" s="56">
        <f t="shared" si="95"/>
        <v>6931.82</v>
      </c>
      <c r="AM127" s="57">
        <f t="shared" si="96"/>
        <v>0.64944244122243189</v>
      </c>
      <c r="AN127" s="58">
        <v>0</v>
      </c>
      <c r="AO127" s="58">
        <v>0</v>
      </c>
      <c r="AP127" s="61">
        <f t="shared" si="97"/>
        <v>0</v>
      </c>
      <c r="AQ127" s="59"/>
      <c r="AR127" s="54">
        <v>0</v>
      </c>
      <c r="AS127" s="54">
        <v>0</v>
      </c>
      <c r="AT127" s="61">
        <f t="shared" si="99"/>
        <v>0</v>
      </c>
      <c r="AU127" s="62"/>
      <c r="AV127" s="58">
        <v>10210.27</v>
      </c>
      <c r="AW127" s="58">
        <v>9061.2800000000007</v>
      </c>
      <c r="AX127" s="61">
        <f t="shared" si="101"/>
        <v>1148.9899999999998</v>
      </c>
      <c r="AY127" s="59">
        <f t="shared" si="102"/>
        <v>0.88746722662574062</v>
      </c>
      <c r="AZ127" s="63">
        <v>0</v>
      </c>
      <c r="BA127" s="56">
        <v>0</v>
      </c>
      <c r="BB127" s="56">
        <f t="shared" si="103"/>
        <v>0</v>
      </c>
      <c r="BC127" s="64"/>
      <c r="BD127" s="54">
        <v>40617.33</v>
      </c>
      <c r="BE127" s="58">
        <v>31158.93</v>
      </c>
      <c r="BF127" s="61">
        <f t="shared" si="104"/>
        <v>9458.4000000000015</v>
      </c>
      <c r="BG127" s="57">
        <f t="shared" si="105"/>
        <v>0.76713388103058466</v>
      </c>
      <c r="BH127" s="54">
        <v>6994.0400000000009</v>
      </c>
      <c r="BI127" s="54">
        <v>0</v>
      </c>
      <c r="BJ127" s="56">
        <f t="shared" si="106"/>
        <v>6994.0400000000009</v>
      </c>
      <c r="BK127" s="57">
        <f t="shared" si="107"/>
        <v>0</v>
      </c>
      <c r="BL127" s="58">
        <v>10847.94</v>
      </c>
      <c r="BM127" s="58">
        <v>19269.629999999997</v>
      </c>
      <c r="BN127" s="56">
        <f t="shared" si="108"/>
        <v>-8421.6899999999969</v>
      </c>
      <c r="BO127" s="59">
        <f t="shared" si="109"/>
        <v>1.7763400240045573</v>
      </c>
      <c r="BP127" s="54">
        <v>1596.9</v>
      </c>
      <c r="BQ127" s="54">
        <v>26891.48</v>
      </c>
      <c r="BR127" s="56">
        <f t="shared" si="110"/>
        <v>-25294.579999999998</v>
      </c>
      <c r="BS127" s="57">
        <f t="shared" si="111"/>
        <v>16.839802116600914</v>
      </c>
      <c r="BT127" s="58">
        <v>2559.2899999999995</v>
      </c>
      <c r="BU127" s="58">
        <v>11671.71</v>
      </c>
      <c r="BV127" s="56">
        <f t="shared" si="112"/>
        <v>-9112.42</v>
      </c>
      <c r="BW127" s="59">
        <f t="shared" si="113"/>
        <v>4.5605265522859861</v>
      </c>
      <c r="BX127" s="54">
        <v>0</v>
      </c>
      <c r="BY127" s="54">
        <v>0</v>
      </c>
      <c r="BZ127" s="56">
        <f t="shared" si="114"/>
        <v>0</v>
      </c>
      <c r="CA127" s="57"/>
      <c r="CB127" s="58">
        <v>2712.58</v>
      </c>
      <c r="CC127" s="58">
        <v>7626.26</v>
      </c>
      <c r="CD127" s="56">
        <f t="shared" si="116"/>
        <v>-4913.68</v>
      </c>
      <c r="CE127" s="59">
        <f t="shared" si="117"/>
        <v>2.8114415058726379</v>
      </c>
      <c r="CF127" s="54">
        <v>551.15</v>
      </c>
      <c r="CG127" s="54">
        <v>0</v>
      </c>
      <c r="CH127" s="56">
        <f t="shared" si="118"/>
        <v>551.15</v>
      </c>
      <c r="CI127" s="57">
        <f t="shared" si="119"/>
        <v>0</v>
      </c>
      <c r="CJ127" s="58">
        <v>0</v>
      </c>
      <c r="CK127" s="55">
        <v>0</v>
      </c>
      <c r="CL127" s="55">
        <v>0</v>
      </c>
      <c r="CM127" s="65"/>
      <c r="CN127" s="66">
        <v>72141.759999999995</v>
      </c>
      <c r="CO127" s="67">
        <v>83286.559999999998</v>
      </c>
      <c r="CP127" s="61">
        <f t="shared" si="120"/>
        <v>-11144.800000000003</v>
      </c>
      <c r="CQ127" s="68">
        <f t="shared" si="121"/>
        <v>1.1544847256290949</v>
      </c>
      <c r="CR127" s="58">
        <v>47097.600000000006</v>
      </c>
      <c r="CS127" s="58">
        <v>45249.09</v>
      </c>
      <c r="CT127" s="61">
        <f t="shared" si="122"/>
        <v>1848.5100000000093</v>
      </c>
      <c r="CU127" s="353">
        <f t="shared" si="123"/>
        <v>0.96075150326131253</v>
      </c>
      <c r="CV127" s="359">
        <v>25333.300000000003</v>
      </c>
      <c r="CW127" s="61">
        <v>24898.260000000002</v>
      </c>
      <c r="CX127" s="61">
        <f t="shared" si="148"/>
        <v>435.04000000000087</v>
      </c>
      <c r="CY127" s="68">
        <f t="shared" si="151"/>
        <v>0.98282734582545506</v>
      </c>
      <c r="CZ127" s="291">
        <v>1691.2599999999998</v>
      </c>
      <c r="DA127" s="61">
        <v>623.74</v>
      </c>
      <c r="DB127" s="61">
        <f t="shared" si="137"/>
        <v>1067.5199999999998</v>
      </c>
      <c r="DC127" s="69">
        <f t="shared" si="138"/>
        <v>0.36880195830327689</v>
      </c>
      <c r="DD127" s="55">
        <v>16382.25</v>
      </c>
      <c r="DE127" s="55">
        <v>25678.199999999997</v>
      </c>
      <c r="DF127" s="61">
        <f t="shared" si="124"/>
        <v>-9295.9499999999971</v>
      </c>
      <c r="DG127" s="70">
        <f t="shared" si="125"/>
        <v>1.5674403699125576</v>
      </c>
      <c r="DH127" s="55">
        <v>2376.9</v>
      </c>
      <c r="DI127" s="55">
        <v>2104.3999999999996</v>
      </c>
      <c r="DJ127" s="61">
        <f t="shared" si="126"/>
        <v>272.50000000000045</v>
      </c>
      <c r="DK127" s="70">
        <f t="shared" si="127"/>
        <v>0.88535487399554025</v>
      </c>
      <c r="DL127" s="55">
        <v>357.06000000000006</v>
      </c>
      <c r="DM127" s="55">
        <v>716.84</v>
      </c>
      <c r="DN127" s="61">
        <f t="shared" si="128"/>
        <v>-359.78</v>
      </c>
      <c r="DO127" s="70">
        <f t="shared" si="129"/>
        <v>2.0076177673220186</v>
      </c>
      <c r="DP127" s="71">
        <v>23700.17</v>
      </c>
      <c r="DQ127" s="71">
        <v>12809.23</v>
      </c>
      <c r="DR127" s="61">
        <f t="shared" si="130"/>
        <v>10890.939999999999</v>
      </c>
      <c r="DS127" s="69">
        <f t="shared" si="131"/>
        <v>0.5404699628736841</v>
      </c>
      <c r="DT127" s="80">
        <v>1821.3599999999969</v>
      </c>
      <c r="DU127" s="55">
        <v>0</v>
      </c>
      <c r="DV127" s="55">
        <v>0</v>
      </c>
      <c r="DW127" s="61">
        <f t="shared" si="132"/>
        <v>0</v>
      </c>
      <c r="DX127" s="72"/>
      <c r="DY127" s="56" t="e">
        <v>#REF!</v>
      </c>
      <c r="DZ127" s="363">
        <v>7608.28</v>
      </c>
      <c r="EA127" s="363">
        <v>5242.7700000000004</v>
      </c>
      <c r="EB127" s="362">
        <f t="shared" si="139"/>
        <v>2365.5099999999993</v>
      </c>
      <c r="EC127" s="365">
        <f t="shared" si="140"/>
        <v>0.68908741528965822</v>
      </c>
      <c r="ED127" s="54">
        <v>11710.260000000002</v>
      </c>
      <c r="EE127" s="294">
        <v>12512.24</v>
      </c>
      <c r="EF127" s="291">
        <f t="shared" si="141"/>
        <v>345696.14</v>
      </c>
      <c r="EG127" s="291">
        <f t="shared" si="142"/>
        <v>358382.86000000004</v>
      </c>
      <c r="EH127" s="61">
        <f t="shared" si="143"/>
        <v>-12686.72000000003</v>
      </c>
      <c r="EI127" s="70">
        <f t="shared" si="134"/>
        <v>1.0366990502121314</v>
      </c>
      <c r="EJ127" s="80"/>
      <c r="EK127" s="298">
        <v>720</v>
      </c>
      <c r="EL127" s="300">
        <f t="shared" si="149"/>
        <v>-79691.760000000009</v>
      </c>
      <c r="EM127" s="65">
        <f t="shared" si="150"/>
        <v>-18679.879999999997</v>
      </c>
      <c r="EN127" s="374" t="s">
        <v>666</v>
      </c>
      <c r="EO127" s="373">
        <v>20128.060000000001</v>
      </c>
      <c r="EP127" s="74">
        <v>38486.050000000003</v>
      </c>
      <c r="EQ127" s="75">
        <f t="shared" si="135"/>
        <v>18357.990000000002</v>
      </c>
      <c r="ER127" s="76">
        <f t="shared" si="136"/>
        <v>0.91205958249329544</v>
      </c>
      <c r="ET127" s="74">
        <v>36191.56</v>
      </c>
      <c r="EU127" s="74">
        <v>90863.6</v>
      </c>
      <c r="EV127" s="75">
        <f t="shared" si="144"/>
        <v>54672.040000000008</v>
      </c>
      <c r="EW127" s="377">
        <f t="shared" si="145"/>
        <v>1.5106295500940001</v>
      </c>
      <c r="EX127" s="379">
        <f t="shared" si="146"/>
        <v>333985.88</v>
      </c>
      <c r="EY127" s="379">
        <f t="shared" si="147"/>
        <v>345870.62000000005</v>
      </c>
      <c r="FB127" s="381"/>
      <c r="FC127" s="381"/>
    </row>
    <row r="128" spans="1:159" s="2" customFormat="1" ht="15.75" customHeight="1" x14ac:dyDescent="0.25">
      <c r="A128" s="1" t="s">
        <v>83</v>
      </c>
      <c r="B128" s="77">
        <v>5</v>
      </c>
      <c r="C128" s="78">
        <v>2</v>
      </c>
      <c r="D128" s="52" t="s">
        <v>323</v>
      </c>
      <c r="E128" s="219">
        <v>4295.9316666666682</v>
      </c>
      <c r="F128" s="53">
        <v>-130268.04000000001</v>
      </c>
      <c r="G128" s="343">
        <v>-109921.20200000002</v>
      </c>
      <c r="H128" s="54">
        <v>10646.85</v>
      </c>
      <c r="I128" s="55">
        <v>2384.25</v>
      </c>
      <c r="J128" s="56">
        <f t="shared" si="81"/>
        <v>8262.6</v>
      </c>
      <c r="K128" s="57">
        <f t="shared" si="82"/>
        <v>0.22393947505600248</v>
      </c>
      <c r="L128" s="58">
        <v>6991.619999999999</v>
      </c>
      <c r="M128" s="58">
        <v>1990.99</v>
      </c>
      <c r="N128" s="56">
        <f t="shared" si="83"/>
        <v>5000.6299999999992</v>
      </c>
      <c r="O128" s="59">
        <f t="shared" si="84"/>
        <v>0.28476805089521462</v>
      </c>
      <c r="P128" s="54">
        <v>11526.9</v>
      </c>
      <c r="Q128" s="54">
        <v>10004.27</v>
      </c>
      <c r="R128" s="56">
        <f t="shared" si="85"/>
        <v>1522.6299999999992</v>
      </c>
      <c r="S128" s="57">
        <f t="shared" si="86"/>
        <v>0.8679063755216061</v>
      </c>
      <c r="T128" s="54">
        <v>2533.89</v>
      </c>
      <c r="U128" s="54">
        <v>2240.2199999999998</v>
      </c>
      <c r="V128" s="56">
        <f t="shared" si="87"/>
        <v>293.67000000000007</v>
      </c>
      <c r="W128" s="57">
        <f t="shared" si="88"/>
        <v>0.88410309839811507</v>
      </c>
      <c r="X128" s="58">
        <v>0</v>
      </c>
      <c r="Y128" s="58">
        <v>0</v>
      </c>
      <c r="Z128" s="56">
        <f t="shared" si="89"/>
        <v>0</v>
      </c>
      <c r="AA128" s="59"/>
      <c r="AB128" s="54">
        <v>7797.5</v>
      </c>
      <c r="AC128" s="54">
        <v>7233.5300000000007</v>
      </c>
      <c r="AD128" s="56">
        <f t="shared" si="91"/>
        <v>563.96999999999935</v>
      </c>
      <c r="AE128" s="57">
        <f t="shared" si="92"/>
        <v>0.9276729721064445</v>
      </c>
      <c r="AF128" s="58">
        <v>1705.4399999999998</v>
      </c>
      <c r="AG128" s="58">
        <v>0</v>
      </c>
      <c r="AH128" s="56">
        <f t="shared" si="93"/>
        <v>1705.4399999999998</v>
      </c>
      <c r="AI128" s="60">
        <f t="shared" si="94"/>
        <v>0</v>
      </c>
      <c r="AJ128" s="54">
        <v>19549.52</v>
      </c>
      <c r="AK128" s="54">
        <v>12678.07</v>
      </c>
      <c r="AL128" s="56">
        <f t="shared" si="95"/>
        <v>6871.4500000000007</v>
      </c>
      <c r="AM128" s="57">
        <f t="shared" si="96"/>
        <v>0.64851055166571858</v>
      </c>
      <c r="AN128" s="58">
        <v>0</v>
      </c>
      <c r="AO128" s="58">
        <v>0</v>
      </c>
      <c r="AP128" s="61">
        <f t="shared" si="97"/>
        <v>0</v>
      </c>
      <c r="AQ128" s="59"/>
      <c r="AR128" s="54">
        <v>0</v>
      </c>
      <c r="AS128" s="54">
        <v>0</v>
      </c>
      <c r="AT128" s="61">
        <f t="shared" si="99"/>
        <v>0</v>
      </c>
      <c r="AU128" s="62"/>
      <c r="AV128" s="58">
        <v>10199.400000000001</v>
      </c>
      <c r="AW128" s="58">
        <v>9634.36</v>
      </c>
      <c r="AX128" s="61">
        <f t="shared" si="101"/>
        <v>565.04000000000087</v>
      </c>
      <c r="AY128" s="59">
        <f t="shared" si="102"/>
        <v>0.94460066278408528</v>
      </c>
      <c r="AZ128" s="63">
        <v>0</v>
      </c>
      <c r="BA128" s="56">
        <v>0</v>
      </c>
      <c r="BB128" s="56">
        <f t="shared" si="103"/>
        <v>0</v>
      </c>
      <c r="BC128" s="64"/>
      <c r="BD128" s="54">
        <v>46250.38</v>
      </c>
      <c r="BE128" s="58">
        <v>39633.130000000005</v>
      </c>
      <c r="BF128" s="61">
        <f t="shared" si="104"/>
        <v>6617.2499999999927</v>
      </c>
      <c r="BG128" s="57">
        <f t="shared" si="105"/>
        <v>0.85692549985535271</v>
      </c>
      <c r="BH128" s="54">
        <v>6987.8600000000006</v>
      </c>
      <c r="BI128" s="54">
        <v>521.98</v>
      </c>
      <c r="BJ128" s="56">
        <f t="shared" si="106"/>
        <v>6465.880000000001</v>
      </c>
      <c r="BK128" s="57">
        <f t="shared" si="107"/>
        <v>7.469811930977438E-2</v>
      </c>
      <c r="BL128" s="58">
        <v>10836.8</v>
      </c>
      <c r="BM128" s="58">
        <v>6226.51</v>
      </c>
      <c r="BN128" s="56">
        <f t="shared" si="108"/>
        <v>4610.2899999999991</v>
      </c>
      <c r="BO128" s="59">
        <f t="shared" si="109"/>
        <v>0.57457090654067622</v>
      </c>
      <c r="BP128" s="54">
        <v>1570.11</v>
      </c>
      <c r="BQ128" s="54">
        <v>0</v>
      </c>
      <c r="BR128" s="56">
        <f t="shared" si="110"/>
        <v>1570.11</v>
      </c>
      <c r="BS128" s="57">
        <f t="shared" si="111"/>
        <v>0</v>
      </c>
      <c r="BT128" s="58">
        <v>2584.37</v>
      </c>
      <c r="BU128" s="58">
        <v>0</v>
      </c>
      <c r="BV128" s="56">
        <f t="shared" si="112"/>
        <v>2584.37</v>
      </c>
      <c r="BW128" s="59">
        <f t="shared" si="113"/>
        <v>0</v>
      </c>
      <c r="BX128" s="54">
        <v>0</v>
      </c>
      <c r="BY128" s="54">
        <v>0</v>
      </c>
      <c r="BZ128" s="56">
        <f t="shared" si="114"/>
        <v>0</v>
      </c>
      <c r="CA128" s="57"/>
      <c r="CB128" s="58">
        <v>2709.62</v>
      </c>
      <c r="CC128" s="58">
        <v>4306.8</v>
      </c>
      <c r="CD128" s="56">
        <f t="shared" si="116"/>
        <v>-1597.1800000000003</v>
      </c>
      <c r="CE128" s="59">
        <f t="shared" si="117"/>
        <v>1.5894479668735839</v>
      </c>
      <c r="CF128" s="54">
        <v>551.85</v>
      </c>
      <c r="CG128" s="54">
        <v>0</v>
      </c>
      <c r="CH128" s="56">
        <f t="shared" si="118"/>
        <v>551.85</v>
      </c>
      <c r="CI128" s="57">
        <f t="shared" si="119"/>
        <v>0</v>
      </c>
      <c r="CJ128" s="58">
        <v>0</v>
      </c>
      <c r="CK128" s="55">
        <v>0</v>
      </c>
      <c r="CL128" s="55">
        <v>0</v>
      </c>
      <c r="CM128" s="65"/>
      <c r="CN128" s="66">
        <v>66507.13</v>
      </c>
      <c r="CO128" s="67">
        <v>68837.95</v>
      </c>
      <c r="CP128" s="61">
        <f t="shared" si="120"/>
        <v>-2330.8199999999924</v>
      </c>
      <c r="CQ128" s="68">
        <f t="shared" si="121"/>
        <v>1.0350461672304907</v>
      </c>
      <c r="CR128" s="58">
        <v>26057.539999999997</v>
      </c>
      <c r="CS128" s="58">
        <v>23969.870000000003</v>
      </c>
      <c r="CT128" s="61">
        <f t="shared" si="122"/>
        <v>2087.6699999999946</v>
      </c>
      <c r="CU128" s="353">
        <f t="shared" si="123"/>
        <v>0.91988230661835324</v>
      </c>
      <c r="CV128" s="359">
        <v>13817.25</v>
      </c>
      <c r="CW128" s="61">
        <v>13626.06</v>
      </c>
      <c r="CX128" s="61">
        <f t="shared" si="148"/>
        <v>191.19000000000051</v>
      </c>
      <c r="CY128" s="68">
        <f t="shared" si="151"/>
        <v>0.98616294848830266</v>
      </c>
      <c r="CZ128" s="291">
        <v>1555.3600000000001</v>
      </c>
      <c r="DA128" s="61">
        <v>568.21</v>
      </c>
      <c r="DB128" s="61">
        <f t="shared" si="137"/>
        <v>987.15000000000009</v>
      </c>
      <c r="DC128" s="69">
        <f t="shared" si="138"/>
        <v>0.36532378356136197</v>
      </c>
      <c r="DD128" s="55">
        <v>12879.699999999999</v>
      </c>
      <c r="DE128" s="55">
        <v>20876.64</v>
      </c>
      <c r="DF128" s="61">
        <f t="shared" si="124"/>
        <v>-7996.9400000000005</v>
      </c>
      <c r="DG128" s="70">
        <f t="shared" si="125"/>
        <v>1.620894896620263</v>
      </c>
      <c r="DH128" s="55">
        <v>2321.98</v>
      </c>
      <c r="DI128" s="55">
        <v>2056.2600000000002</v>
      </c>
      <c r="DJ128" s="61">
        <f t="shared" si="126"/>
        <v>265.7199999999998</v>
      </c>
      <c r="DK128" s="70">
        <f t="shared" si="127"/>
        <v>0.88556318314541904</v>
      </c>
      <c r="DL128" s="55">
        <v>347.78</v>
      </c>
      <c r="DM128" s="55">
        <v>0</v>
      </c>
      <c r="DN128" s="61">
        <f t="shared" si="128"/>
        <v>347.78</v>
      </c>
      <c r="DO128" s="70">
        <f t="shared" si="129"/>
        <v>0</v>
      </c>
      <c r="DP128" s="71">
        <v>32213.460000000003</v>
      </c>
      <c r="DQ128" s="71">
        <v>16387.18</v>
      </c>
      <c r="DR128" s="61">
        <f t="shared" si="130"/>
        <v>15826.280000000002</v>
      </c>
      <c r="DS128" s="69">
        <f t="shared" si="131"/>
        <v>0.50870598811801027</v>
      </c>
      <c r="DT128" s="80">
        <v>2102.8700000000063</v>
      </c>
      <c r="DU128" s="55">
        <v>0</v>
      </c>
      <c r="DV128" s="55">
        <v>0</v>
      </c>
      <c r="DW128" s="61">
        <f t="shared" si="132"/>
        <v>0</v>
      </c>
      <c r="DX128" s="72"/>
      <c r="DY128" s="56" t="e">
        <v>#REF!</v>
      </c>
      <c r="DZ128" s="363">
        <v>7575.4800000000005</v>
      </c>
      <c r="EA128" s="363">
        <v>5223.5200000000004</v>
      </c>
      <c r="EB128" s="362">
        <f t="shared" si="139"/>
        <v>2351.96</v>
      </c>
      <c r="EC128" s="365">
        <f t="shared" si="140"/>
        <v>0.68952990437569639</v>
      </c>
      <c r="ED128" s="54">
        <v>10714.9</v>
      </c>
      <c r="EE128" s="294">
        <v>7964.0700000000006</v>
      </c>
      <c r="EF128" s="291">
        <f t="shared" si="141"/>
        <v>316432.68999999994</v>
      </c>
      <c r="EG128" s="291">
        <f t="shared" si="142"/>
        <v>256363.87</v>
      </c>
      <c r="EH128" s="61">
        <f t="shared" si="143"/>
        <v>60068.819999999949</v>
      </c>
      <c r="EI128" s="70">
        <f t="shared" si="134"/>
        <v>0.81016872814246854</v>
      </c>
      <c r="EJ128" s="80"/>
      <c r="EK128" s="298">
        <v>720</v>
      </c>
      <c r="EL128" s="300">
        <f t="shared" si="149"/>
        <v>-69479.220000000059</v>
      </c>
      <c r="EM128" s="65">
        <f t="shared" si="150"/>
        <v>-89118.632000000012</v>
      </c>
      <c r="EN128" s="374" t="s">
        <v>666</v>
      </c>
      <c r="EO128" s="373">
        <v>18413.740000000002</v>
      </c>
      <c r="EP128" s="74">
        <v>53448.71</v>
      </c>
      <c r="EQ128" s="75">
        <f t="shared" si="135"/>
        <v>35034.97</v>
      </c>
      <c r="ER128" s="76">
        <f t="shared" si="136"/>
        <v>1.9026536705742558</v>
      </c>
      <c r="ET128" s="74">
        <v>33090.839999999997</v>
      </c>
      <c r="EU128" s="74">
        <v>100732.58</v>
      </c>
      <c r="EV128" s="75">
        <f t="shared" si="144"/>
        <v>67641.740000000005</v>
      </c>
      <c r="EW128" s="377">
        <f t="shared" si="145"/>
        <v>2.0441227844321879</v>
      </c>
      <c r="EX128" s="379">
        <f t="shared" si="146"/>
        <v>305717.78999999992</v>
      </c>
      <c r="EY128" s="379">
        <f t="shared" si="147"/>
        <v>248399.8</v>
      </c>
      <c r="FB128" s="381"/>
      <c r="FC128" s="381"/>
    </row>
    <row r="129" spans="1:159" s="2" customFormat="1" ht="15.75" customHeight="1" x14ac:dyDescent="0.25">
      <c r="A129" s="1" t="s">
        <v>84</v>
      </c>
      <c r="B129" s="77">
        <v>5</v>
      </c>
      <c r="C129" s="78">
        <v>4</v>
      </c>
      <c r="D129" s="52" t="s">
        <v>324</v>
      </c>
      <c r="E129" s="219">
        <v>4429.0916666666653</v>
      </c>
      <c r="F129" s="53">
        <v>-22090.059999999994</v>
      </c>
      <c r="G129" s="343">
        <v>-34255.591999999982</v>
      </c>
      <c r="H129" s="54">
        <v>7058.2799999999988</v>
      </c>
      <c r="I129" s="55">
        <v>2033.4</v>
      </c>
      <c r="J129" s="56">
        <f t="shared" ref="J129:J188" si="152">H129-I129</f>
        <v>5024.8799999999992</v>
      </c>
      <c r="K129" s="57">
        <f t="shared" ref="K129:K188" si="153">I129/H129</f>
        <v>0.28808718271306899</v>
      </c>
      <c r="L129" s="58">
        <v>4579.8899999999985</v>
      </c>
      <c r="M129" s="58">
        <v>912.03</v>
      </c>
      <c r="N129" s="56">
        <f t="shared" ref="N129:N188" si="154">L129-M129</f>
        <v>3667.8599999999988</v>
      </c>
      <c r="O129" s="59">
        <f t="shared" ref="O129:O188" si="155">M129/L129</f>
        <v>0.19913797056261182</v>
      </c>
      <c r="P129" s="54">
        <v>7074.5600000000013</v>
      </c>
      <c r="Q129" s="54">
        <v>6155.21</v>
      </c>
      <c r="R129" s="56">
        <f t="shared" ref="R129:R188" si="156">P129-Q129</f>
        <v>919.35000000000127</v>
      </c>
      <c r="S129" s="57">
        <f t="shared" ref="S129:S188" si="157">Q129/P129</f>
        <v>0.87004845531029473</v>
      </c>
      <c r="T129" s="54">
        <v>1616.5700000000002</v>
      </c>
      <c r="U129" s="54">
        <v>1433.9700000000003</v>
      </c>
      <c r="V129" s="56">
        <f t="shared" ref="V129:V188" si="158">T129-U129</f>
        <v>182.59999999999991</v>
      </c>
      <c r="W129" s="57">
        <f t="shared" ref="W129:W188" si="159">U129/T129</f>
        <v>0.88704479236902833</v>
      </c>
      <c r="X129" s="58">
        <v>420.22</v>
      </c>
      <c r="Y129" s="58">
        <v>467.76</v>
      </c>
      <c r="Z129" s="56">
        <f t="shared" ref="Z129:Z188" si="160">X129-Y129</f>
        <v>-47.539999999999964</v>
      </c>
      <c r="AA129" s="59">
        <f t="shared" ref="AA129:AA188" si="161">Y129/X129</f>
        <v>1.113131216981581</v>
      </c>
      <c r="AB129" s="54">
        <v>8195.57</v>
      </c>
      <c r="AC129" s="54">
        <v>6668.1500000000005</v>
      </c>
      <c r="AD129" s="56">
        <f t="shared" ref="AD129:AD188" si="162">AB129-AC129</f>
        <v>1527.4199999999992</v>
      </c>
      <c r="AE129" s="57">
        <f t="shared" ref="AE129:AE188" si="163">AC129/AB129</f>
        <v>0.81362858227066581</v>
      </c>
      <c r="AF129" s="58">
        <v>1072.5999999999999</v>
      </c>
      <c r="AG129" s="58">
        <v>0</v>
      </c>
      <c r="AH129" s="56">
        <f t="shared" ref="AH129:AH188" si="164">AF129-AG129</f>
        <v>1072.5999999999999</v>
      </c>
      <c r="AI129" s="60">
        <f t="shared" ref="AI129:AI188" si="165">AG129/AF129</f>
        <v>0</v>
      </c>
      <c r="AJ129" s="54">
        <v>12293.569999999998</v>
      </c>
      <c r="AK129" s="54">
        <v>8971.15</v>
      </c>
      <c r="AL129" s="56">
        <f t="shared" ref="AL129:AL188" si="166">AJ129-AK129</f>
        <v>3322.4199999999983</v>
      </c>
      <c r="AM129" s="57">
        <f t="shared" ref="AM129:AM188" si="167">AK129/AJ129</f>
        <v>0.72974327229600522</v>
      </c>
      <c r="AN129" s="58">
        <v>0</v>
      </c>
      <c r="AO129" s="58">
        <v>0</v>
      </c>
      <c r="AP129" s="61">
        <f t="shared" ref="AP129:AP188" si="168">AN129-AO129</f>
        <v>0</v>
      </c>
      <c r="AQ129" s="59"/>
      <c r="AR129" s="54">
        <v>0</v>
      </c>
      <c r="AS129" s="54">
        <v>0</v>
      </c>
      <c r="AT129" s="61">
        <f t="shared" ref="AT129:AT188" si="169">AR129-AS129</f>
        <v>0</v>
      </c>
      <c r="AU129" s="62"/>
      <c r="AV129" s="58">
        <v>3818.7100000000005</v>
      </c>
      <c r="AW129" s="58">
        <v>3612.89</v>
      </c>
      <c r="AX129" s="61">
        <f t="shared" ref="AX129:AX188" si="170">AV129-AW129</f>
        <v>205.82000000000062</v>
      </c>
      <c r="AY129" s="59">
        <f t="shared" ref="AY129:AY188" si="171">AW129/AV129</f>
        <v>0.94610221776463765</v>
      </c>
      <c r="AZ129" s="63">
        <v>0</v>
      </c>
      <c r="BA129" s="56">
        <v>0</v>
      </c>
      <c r="BB129" s="56">
        <f t="shared" ref="BB129:BB188" si="172">AZ129-BA129</f>
        <v>0</v>
      </c>
      <c r="BC129" s="64"/>
      <c r="BD129" s="54">
        <v>30526.269999999997</v>
      </c>
      <c r="BE129" s="58">
        <v>20748.990000000002</v>
      </c>
      <c r="BF129" s="61">
        <f t="shared" ref="BF129:BF188" si="173">BD129-BE129</f>
        <v>9777.2799999999952</v>
      </c>
      <c r="BG129" s="57">
        <f t="shared" ref="BG129:BG188" si="174">BE129/BD129</f>
        <v>0.67970931266741741</v>
      </c>
      <c r="BH129" s="54">
        <v>4422.42</v>
      </c>
      <c r="BI129" s="54">
        <v>38066.46</v>
      </c>
      <c r="BJ129" s="56">
        <f t="shared" ref="BJ129:BJ188" si="175">BH129-BI129</f>
        <v>-33644.04</v>
      </c>
      <c r="BK129" s="57">
        <f t="shared" ref="BK129:BK188" si="176">BI129/BH129</f>
        <v>8.6076085039412806</v>
      </c>
      <c r="BL129" s="58">
        <v>7103.4599999999991</v>
      </c>
      <c r="BM129" s="58">
        <v>0</v>
      </c>
      <c r="BN129" s="56">
        <f t="shared" ref="BN129:BN188" si="177">BL129-BM129</f>
        <v>7103.4599999999991</v>
      </c>
      <c r="BO129" s="59">
        <f t="shared" ref="BO129:BO188" si="178">BM129/BL129</f>
        <v>0</v>
      </c>
      <c r="BP129" s="54">
        <v>1049.6000000000001</v>
      </c>
      <c r="BQ129" s="54">
        <v>0</v>
      </c>
      <c r="BR129" s="56">
        <f t="shared" ref="BR129:BR188" si="179">BP129-BQ129</f>
        <v>1049.6000000000001</v>
      </c>
      <c r="BS129" s="57">
        <f t="shared" ref="BS129:BS188" si="180">BQ129/BP129</f>
        <v>0</v>
      </c>
      <c r="BT129" s="58">
        <v>1863.1100000000001</v>
      </c>
      <c r="BU129" s="58">
        <v>0</v>
      </c>
      <c r="BV129" s="56">
        <f t="shared" ref="BV129:BV188" si="181">BT129-BU129</f>
        <v>1863.1100000000001</v>
      </c>
      <c r="BW129" s="59">
        <f t="shared" ref="BW129:BW188" si="182">BU129/BT129</f>
        <v>0</v>
      </c>
      <c r="BX129" s="54">
        <v>1004.2099999999999</v>
      </c>
      <c r="BY129" s="54">
        <v>0</v>
      </c>
      <c r="BZ129" s="56">
        <f t="shared" ref="BZ129:BZ188" si="183">BX129-BY129</f>
        <v>1004.2099999999999</v>
      </c>
      <c r="CA129" s="57">
        <f t="shared" ref="CA129:CA188" si="184">BY129/BX129</f>
        <v>0</v>
      </c>
      <c r="CB129" s="58">
        <v>2586.65</v>
      </c>
      <c r="CC129" s="58">
        <v>4496.8999999999996</v>
      </c>
      <c r="CD129" s="56">
        <f t="shared" ref="CD129:CD188" si="185">CB129-CC129</f>
        <v>-1910.2499999999995</v>
      </c>
      <c r="CE129" s="59">
        <f t="shared" ref="CE129:CE188" si="186">CC129/CB129</f>
        <v>1.7385034697388513</v>
      </c>
      <c r="CF129" s="54">
        <v>339.36999999999989</v>
      </c>
      <c r="CG129" s="54">
        <v>0</v>
      </c>
      <c r="CH129" s="56">
        <f t="shared" ref="CH129:CH188" si="187">CF129-CG129</f>
        <v>339.36999999999989</v>
      </c>
      <c r="CI129" s="57">
        <f t="shared" ref="CI129:CI188" si="188">CG129/CF129</f>
        <v>0</v>
      </c>
      <c r="CJ129" s="58">
        <v>0</v>
      </c>
      <c r="CK129" s="55">
        <v>0</v>
      </c>
      <c r="CL129" s="55">
        <v>0</v>
      </c>
      <c r="CM129" s="65"/>
      <c r="CN129" s="66">
        <v>63800.820000000007</v>
      </c>
      <c r="CO129" s="67">
        <v>69365.55</v>
      </c>
      <c r="CP129" s="61">
        <f t="shared" ref="CP129:CP188" si="189">CN129-CO129</f>
        <v>-5564.7299999999959</v>
      </c>
      <c r="CQ129" s="68">
        <f t="shared" ref="CQ129:CQ188" si="190">CO129/CN129</f>
        <v>1.087220352340299</v>
      </c>
      <c r="CR129" s="58">
        <v>14941.119999999999</v>
      </c>
      <c r="CS129" s="58">
        <v>13760.080000000002</v>
      </c>
      <c r="CT129" s="61">
        <f t="shared" ref="CT129:CT188" si="191">CR129-CS129</f>
        <v>1181.0399999999972</v>
      </c>
      <c r="CU129" s="353">
        <f t="shared" ref="CU129:CU188" si="192">CS129/CR129</f>
        <v>0.92095371699042661</v>
      </c>
      <c r="CV129" s="359">
        <v>7620.9400000000005</v>
      </c>
      <c r="CW129" s="61">
        <v>5182.37</v>
      </c>
      <c r="CX129" s="61">
        <f t="shared" si="148"/>
        <v>2438.5700000000006</v>
      </c>
      <c r="CY129" s="68">
        <f t="shared" si="151"/>
        <v>0.68001716323708095</v>
      </c>
      <c r="CZ129" s="291">
        <v>795.55000000000007</v>
      </c>
      <c r="DA129" s="61">
        <v>369.36</v>
      </c>
      <c r="DB129" s="61">
        <f t="shared" si="137"/>
        <v>426.19000000000005</v>
      </c>
      <c r="DC129" s="69">
        <f t="shared" si="138"/>
        <v>0.46428257180566901</v>
      </c>
      <c r="DD129" s="55">
        <v>14812.21</v>
      </c>
      <c r="DE129" s="55">
        <v>20675.63</v>
      </c>
      <c r="DF129" s="61">
        <f t="shared" ref="DF129:DF188" si="193">DD129-DE129</f>
        <v>-5863.4200000000019</v>
      </c>
      <c r="DG129" s="70">
        <f t="shared" ref="DG129:DG188" si="194">DE129/DD129</f>
        <v>1.3958504504054428</v>
      </c>
      <c r="DH129" s="55">
        <v>1299.3700000000003</v>
      </c>
      <c r="DI129" s="55">
        <v>1154.17</v>
      </c>
      <c r="DJ129" s="61">
        <f t="shared" ref="DJ129:DJ188" si="195">DH129-DI129</f>
        <v>145.20000000000027</v>
      </c>
      <c r="DK129" s="70">
        <f t="shared" ref="DK129:DK188" si="196">DI129/DH129</f>
        <v>0.88825353825315323</v>
      </c>
      <c r="DL129" s="55">
        <v>196.73000000000002</v>
      </c>
      <c r="DM129" s="55">
        <v>0</v>
      </c>
      <c r="DN129" s="61">
        <f t="shared" ref="DN129:DN188" si="197">DL129-DM129</f>
        <v>196.73000000000002</v>
      </c>
      <c r="DO129" s="70">
        <f t="shared" ref="DO129:DO188" si="198">DM129/DL129</f>
        <v>0</v>
      </c>
      <c r="DP129" s="71">
        <v>10312.33</v>
      </c>
      <c r="DQ129" s="71">
        <v>4630.49</v>
      </c>
      <c r="DR129" s="61">
        <f t="shared" ref="DR129:DR188" si="199">DP129-DQ129</f>
        <v>5681.84</v>
      </c>
      <c r="DS129" s="69">
        <f t="shared" ref="DS129:DS188" si="200">DQ129/DP129</f>
        <v>0.44902461422394357</v>
      </c>
      <c r="DT129" s="80">
        <v>1156.9399999999996</v>
      </c>
      <c r="DU129" s="55">
        <v>0</v>
      </c>
      <c r="DV129" s="55">
        <v>0</v>
      </c>
      <c r="DW129" s="61">
        <f t="shared" ref="DW129:DW188" si="201">DU129-DV129</f>
        <v>0</v>
      </c>
      <c r="DX129" s="72"/>
      <c r="DY129" s="56" t="e">
        <v>#REF!</v>
      </c>
      <c r="DZ129" s="363">
        <v>3364.88</v>
      </c>
      <c r="EA129" s="363">
        <v>2379.13</v>
      </c>
      <c r="EB129" s="362">
        <f t="shared" si="139"/>
        <v>985.75</v>
      </c>
      <c r="EC129" s="365">
        <f t="shared" si="140"/>
        <v>0.70704750243693681</v>
      </c>
      <c r="ED129" s="54">
        <v>7413.81</v>
      </c>
      <c r="EE129" s="294">
        <v>6383.81</v>
      </c>
      <c r="EF129" s="291">
        <f t="shared" si="141"/>
        <v>219582.81999999995</v>
      </c>
      <c r="EG129" s="291">
        <f t="shared" si="142"/>
        <v>217467.49999999994</v>
      </c>
      <c r="EH129" s="61">
        <f t="shared" si="143"/>
        <v>2115.320000000007</v>
      </c>
      <c r="EI129" s="70">
        <f t="shared" si="134"/>
        <v>0.99036664161613364</v>
      </c>
      <c r="EJ129" s="80"/>
      <c r="EK129" s="298">
        <v>880</v>
      </c>
      <c r="EL129" s="300">
        <f t="shared" si="149"/>
        <v>-19094.739999999991</v>
      </c>
      <c r="EM129" s="65">
        <f t="shared" si="150"/>
        <v>-48672.851999999984</v>
      </c>
      <c r="EN129" s="374" t="s">
        <v>666</v>
      </c>
      <c r="EO129" s="373">
        <v>12932.91</v>
      </c>
      <c r="EP129" s="74">
        <v>16839.64</v>
      </c>
      <c r="EQ129" s="75">
        <f t="shared" ref="EQ129:EQ163" si="202">EP129-EO129</f>
        <v>3906.7299999999996</v>
      </c>
      <c r="ER129" s="76">
        <f t="shared" ref="ER129:ER163" si="203">EQ129/EO129</f>
        <v>0.30207664013744778</v>
      </c>
      <c r="ET129" s="74">
        <v>22717.02</v>
      </c>
      <c r="EU129" s="74">
        <v>45444.18</v>
      </c>
      <c r="EV129" s="75">
        <f t="shared" si="144"/>
        <v>22727.16</v>
      </c>
      <c r="EW129" s="377">
        <f t="shared" si="145"/>
        <v>1.0004463613625378</v>
      </c>
      <c r="EX129" s="379">
        <f t="shared" si="146"/>
        <v>212169.00999999995</v>
      </c>
      <c r="EY129" s="379">
        <f t="shared" si="147"/>
        <v>211083.68999999994</v>
      </c>
      <c r="FB129" s="381"/>
      <c r="FC129" s="381"/>
    </row>
    <row r="130" spans="1:159" s="2" customFormat="1" ht="15.75" customHeight="1" x14ac:dyDescent="0.25">
      <c r="A130" s="1" t="s">
        <v>85</v>
      </c>
      <c r="B130" s="77">
        <v>5</v>
      </c>
      <c r="C130" s="78">
        <v>4</v>
      </c>
      <c r="D130" s="52" t="s">
        <v>325</v>
      </c>
      <c r="E130" s="219">
        <v>4381.791666666667</v>
      </c>
      <c r="F130" s="53">
        <v>-101914.48000000001</v>
      </c>
      <c r="G130" s="343">
        <v>-91973.91</v>
      </c>
      <c r="H130" s="54">
        <v>7066.5899999999992</v>
      </c>
      <c r="I130" s="55">
        <v>2033.4</v>
      </c>
      <c r="J130" s="56">
        <f t="shared" si="152"/>
        <v>5033.1899999999987</v>
      </c>
      <c r="K130" s="57">
        <f t="shared" si="153"/>
        <v>0.2877484048175995</v>
      </c>
      <c r="L130" s="58">
        <v>4583.4999999999991</v>
      </c>
      <c r="M130" s="58">
        <v>912.03</v>
      </c>
      <c r="N130" s="56">
        <f t="shared" si="154"/>
        <v>3671.4699999999993</v>
      </c>
      <c r="O130" s="59">
        <f t="shared" si="155"/>
        <v>0.19898112795898334</v>
      </c>
      <c r="P130" s="54">
        <v>7143.78</v>
      </c>
      <c r="Q130" s="54">
        <v>6205.9900000000007</v>
      </c>
      <c r="R130" s="56">
        <f t="shared" si="156"/>
        <v>937.78999999999905</v>
      </c>
      <c r="S130" s="57">
        <f t="shared" si="157"/>
        <v>0.86872636055421648</v>
      </c>
      <c r="T130" s="54">
        <v>1626.5500000000006</v>
      </c>
      <c r="U130" s="54">
        <v>1440.4499999999998</v>
      </c>
      <c r="V130" s="56">
        <f t="shared" si="158"/>
        <v>186.10000000000082</v>
      </c>
      <c r="W130" s="57">
        <f t="shared" si="159"/>
        <v>0.88558605637699384</v>
      </c>
      <c r="X130" s="58">
        <v>420.09000000000003</v>
      </c>
      <c r="Y130" s="58">
        <v>467.76</v>
      </c>
      <c r="Z130" s="56">
        <f t="shared" si="160"/>
        <v>-47.669999999999959</v>
      </c>
      <c r="AA130" s="59">
        <f t="shared" si="161"/>
        <v>1.1134756837820465</v>
      </c>
      <c r="AB130" s="54">
        <v>8203.6</v>
      </c>
      <c r="AC130" s="54">
        <v>6688.6500000000005</v>
      </c>
      <c r="AD130" s="56">
        <f t="shared" si="162"/>
        <v>1514.9499999999998</v>
      </c>
      <c r="AE130" s="57">
        <f t="shared" si="163"/>
        <v>0.81533107416256279</v>
      </c>
      <c r="AF130" s="58">
        <v>1080.6999999999998</v>
      </c>
      <c r="AG130" s="58">
        <v>0</v>
      </c>
      <c r="AH130" s="56">
        <f t="shared" si="164"/>
        <v>1080.6999999999998</v>
      </c>
      <c r="AI130" s="60">
        <f t="shared" si="165"/>
        <v>0</v>
      </c>
      <c r="AJ130" s="54">
        <v>12386.81</v>
      </c>
      <c r="AK130" s="54">
        <v>11574.99</v>
      </c>
      <c r="AL130" s="56">
        <f t="shared" si="166"/>
        <v>811.81999999999971</v>
      </c>
      <c r="AM130" s="57">
        <f t="shared" si="167"/>
        <v>0.93446093061894064</v>
      </c>
      <c r="AN130" s="58">
        <v>0</v>
      </c>
      <c r="AO130" s="58">
        <v>0</v>
      </c>
      <c r="AP130" s="61">
        <f t="shared" si="168"/>
        <v>0</v>
      </c>
      <c r="AQ130" s="59"/>
      <c r="AR130" s="54">
        <v>0</v>
      </c>
      <c r="AS130" s="54">
        <v>0</v>
      </c>
      <c r="AT130" s="61">
        <f t="shared" si="169"/>
        <v>0</v>
      </c>
      <c r="AU130" s="62"/>
      <c r="AV130" s="58">
        <v>3821.1600000000008</v>
      </c>
      <c r="AW130" s="58">
        <v>3612.89</v>
      </c>
      <c r="AX130" s="61">
        <f t="shared" si="170"/>
        <v>208.27000000000089</v>
      </c>
      <c r="AY130" s="59">
        <f t="shared" si="171"/>
        <v>0.94549560866333759</v>
      </c>
      <c r="AZ130" s="63">
        <v>0</v>
      </c>
      <c r="BA130" s="56">
        <v>0</v>
      </c>
      <c r="BB130" s="56">
        <f t="shared" si="172"/>
        <v>0</v>
      </c>
      <c r="BC130" s="64"/>
      <c r="BD130" s="54">
        <v>37233.439999999995</v>
      </c>
      <c r="BE130" s="58">
        <v>10547.89</v>
      </c>
      <c r="BF130" s="61">
        <f t="shared" si="173"/>
        <v>26685.549999999996</v>
      </c>
      <c r="BG130" s="57">
        <f t="shared" si="174"/>
        <v>0.28329077302553834</v>
      </c>
      <c r="BH130" s="54">
        <v>4427.22</v>
      </c>
      <c r="BI130" s="54">
        <v>0</v>
      </c>
      <c r="BJ130" s="56">
        <f t="shared" si="175"/>
        <v>4427.22</v>
      </c>
      <c r="BK130" s="57">
        <f t="shared" si="176"/>
        <v>0</v>
      </c>
      <c r="BL130" s="58">
        <v>7109.7199999999993</v>
      </c>
      <c r="BM130" s="58">
        <v>7244.98</v>
      </c>
      <c r="BN130" s="56">
        <f t="shared" si="177"/>
        <v>-135.26000000000022</v>
      </c>
      <c r="BO130" s="59">
        <f t="shared" si="178"/>
        <v>1.0190246591989558</v>
      </c>
      <c r="BP130" s="54">
        <v>1057.58</v>
      </c>
      <c r="BQ130" s="54">
        <v>0</v>
      </c>
      <c r="BR130" s="56">
        <f t="shared" si="179"/>
        <v>1057.58</v>
      </c>
      <c r="BS130" s="57">
        <f t="shared" si="180"/>
        <v>0</v>
      </c>
      <c r="BT130" s="58">
        <v>1853.98</v>
      </c>
      <c r="BU130" s="58">
        <v>0</v>
      </c>
      <c r="BV130" s="56">
        <f t="shared" si="181"/>
        <v>1853.98</v>
      </c>
      <c r="BW130" s="59">
        <f t="shared" si="182"/>
        <v>0</v>
      </c>
      <c r="BX130" s="54">
        <v>1006.3399999999999</v>
      </c>
      <c r="BY130" s="54">
        <v>0</v>
      </c>
      <c r="BZ130" s="56">
        <f t="shared" si="183"/>
        <v>1006.3399999999999</v>
      </c>
      <c r="CA130" s="57">
        <f t="shared" si="184"/>
        <v>0</v>
      </c>
      <c r="CB130" s="58">
        <v>2588.6099999999992</v>
      </c>
      <c r="CC130" s="58">
        <v>4618.29</v>
      </c>
      <c r="CD130" s="56">
        <f t="shared" si="185"/>
        <v>-2029.6800000000007</v>
      </c>
      <c r="CE130" s="59">
        <f t="shared" si="186"/>
        <v>1.7840810319051543</v>
      </c>
      <c r="CF130" s="54">
        <v>338.59999999999997</v>
      </c>
      <c r="CG130" s="54">
        <v>0</v>
      </c>
      <c r="CH130" s="56">
        <f t="shared" si="187"/>
        <v>338.59999999999997</v>
      </c>
      <c r="CI130" s="57">
        <f t="shared" si="188"/>
        <v>0</v>
      </c>
      <c r="CJ130" s="58">
        <v>0</v>
      </c>
      <c r="CK130" s="55">
        <v>0</v>
      </c>
      <c r="CL130" s="55">
        <v>0</v>
      </c>
      <c r="CM130" s="65"/>
      <c r="CN130" s="66">
        <v>61492.62</v>
      </c>
      <c r="CO130" s="67">
        <v>62912.130000000005</v>
      </c>
      <c r="CP130" s="61">
        <f t="shared" si="189"/>
        <v>-1419.510000000002</v>
      </c>
      <c r="CQ130" s="68">
        <f t="shared" si="190"/>
        <v>1.0230842335226569</v>
      </c>
      <c r="CR130" s="58">
        <v>14812.64</v>
      </c>
      <c r="CS130" s="58">
        <v>13589.609999999999</v>
      </c>
      <c r="CT130" s="61">
        <f t="shared" si="191"/>
        <v>1223.0300000000007</v>
      </c>
      <c r="CU130" s="353">
        <f t="shared" si="192"/>
        <v>0.91743335421639893</v>
      </c>
      <c r="CV130" s="359">
        <v>7550.04</v>
      </c>
      <c r="CW130" s="61">
        <v>5127.3100000000004</v>
      </c>
      <c r="CX130" s="61">
        <f t="shared" si="148"/>
        <v>2422.7299999999996</v>
      </c>
      <c r="CY130" s="68">
        <f t="shared" si="151"/>
        <v>0.67911030934935446</v>
      </c>
      <c r="CZ130" s="291">
        <v>795.31</v>
      </c>
      <c r="DA130" s="61">
        <v>369.36</v>
      </c>
      <c r="DB130" s="61">
        <f t="shared" si="137"/>
        <v>425.94999999999993</v>
      </c>
      <c r="DC130" s="69">
        <f t="shared" si="138"/>
        <v>0.46442267794947889</v>
      </c>
      <c r="DD130" s="55">
        <v>13079.74</v>
      </c>
      <c r="DE130" s="55">
        <v>18011.899999999998</v>
      </c>
      <c r="DF130" s="61">
        <f t="shared" si="193"/>
        <v>-4932.159999999998</v>
      </c>
      <c r="DG130" s="70">
        <f t="shared" si="194"/>
        <v>1.3770839481518744</v>
      </c>
      <c r="DH130" s="55">
        <v>1302.6100000000001</v>
      </c>
      <c r="DI130" s="55">
        <v>1155.4599999999998</v>
      </c>
      <c r="DJ130" s="61">
        <f t="shared" si="195"/>
        <v>147.15000000000032</v>
      </c>
      <c r="DK130" s="70">
        <f t="shared" si="196"/>
        <v>0.88703449228855891</v>
      </c>
      <c r="DL130" s="55">
        <v>194.89000000000004</v>
      </c>
      <c r="DM130" s="55">
        <v>2809.06</v>
      </c>
      <c r="DN130" s="61">
        <f t="shared" si="197"/>
        <v>-2614.17</v>
      </c>
      <c r="DO130" s="70">
        <f t="shared" si="198"/>
        <v>14.413566627328233</v>
      </c>
      <c r="DP130" s="71">
        <v>7338.7500000000009</v>
      </c>
      <c r="DQ130" s="71">
        <v>351.74</v>
      </c>
      <c r="DR130" s="61">
        <f t="shared" si="199"/>
        <v>6987.0100000000011</v>
      </c>
      <c r="DS130" s="69">
        <f t="shared" si="200"/>
        <v>4.7929143246465675E-2</v>
      </c>
      <c r="DT130" s="80">
        <v>2969.26</v>
      </c>
      <c r="DU130" s="55">
        <v>0</v>
      </c>
      <c r="DV130" s="55">
        <v>0</v>
      </c>
      <c r="DW130" s="61">
        <f t="shared" si="201"/>
        <v>0</v>
      </c>
      <c r="DX130" s="72"/>
      <c r="DY130" s="56" t="e">
        <v>#REF!</v>
      </c>
      <c r="DZ130" s="363">
        <v>3376.38</v>
      </c>
      <c r="EA130" s="363">
        <v>2387.06</v>
      </c>
      <c r="EB130" s="362">
        <f t="shared" si="139"/>
        <v>989.32000000000016</v>
      </c>
      <c r="EC130" s="365">
        <f t="shared" si="140"/>
        <v>0.70698795751663024</v>
      </c>
      <c r="ED130" s="54">
        <v>7404.23</v>
      </c>
      <c r="EE130" s="294">
        <v>5309.0899999999992</v>
      </c>
      <c r="EF130" s="291">
        <f t="shared" si="141"/>
        <v>219295.48</v>
      </c>
      <c r="EG130" s="291">
        <f t="shared" si="142"/>
        <v>167370.03999999998</v>
      </c>
      <c r="EH130" s="61">
        <f t="shared" si="143"/>
        <v>51925.440000000031</v>
      </c>
      <c r="EI130" s="70">
        <f t="shared" ref="EI130:EI189" si="204">EG130/EF130</f>
        <v>0.76321700748232468</v>
      </c>
      <c r="EJ130" s="80"/>
      <c r="EK130" s="298">
        <v>880</v>
      </c>
      <c r="EL130" s="300">
        <f t="shared" si="149"/>
        <v>-49109.039999999979</v>
      </c>
      <c r="EM130" s="65">
        <f t="shared" si="150"/>
        <v>-58769.580000000009</v>
      </c>
      <c r="EN130" s="374" t="s">
        <v>666</v>
      </c>
      <c r="EO130" s="373">
        <v>12899.4</v>
      </c>
      <c r="EP130" s="74">
        <v>28635.45</v>
      </c>
      <c r="EQ130" s="75">
        <f t="shared" si="202"/>
        <v>15736.050000000001</v>
      </c>
      <c r="ER130" s="76">
        <f t="shared" si="203"/>
        <v>1.2199055770035816</v>
      </c>
      <c r="ET130" s="74">
        <v>22701.35</v>
      </c>
      <c r="EU130" s="74">
        <v>43331.68</v>
      </c>
      <c r="EV130" s="75">
        <f t="shared" si="144"/>
        <v>20630.330000000002</v>
      </c>
      <c r="EW130" s="377">
        <f t="shared" si="145"/>
        <v>0.90877106427591325</v>
      </c>
      <c r="EX130" s="379">
        <f t="shared" si="146"/>
        <v>211891.25</v>
      </c>
      <c r="EY130" s="379">
        <f t="shared" si="147"/>
        <v>162060.94999999998</v>
      </c>
      <c r="FB130" s="381"/>
      <c r="FC130" s="381"/>
    </row>
    <row r="131" spans="1:159" s="2" customFormat="1" ht="15.75" customHeight="1" x14ac:dyDescent="0.25">
      <c r="A131" s="1" t="s">
        <v>86</v>
      </c>
      <c r="B131" s="77">
        <v>5</v>
      </c>
      <c r="C131" s="78">
        <v>6</v>
      </c>
      <c r="D131" s="52" t="s">
        <v>326</v>
      </c>
      <c r="E131" s="219">
        <v>2888.3333333333335</v>
      </c>
      <c r="F131" s="53">
        <v>-94664.07</v>
      </c>
      <c r="G131" s="343">
        <v>-144690.92999999993</v>
      </c>
      <c r="H131" s="54">
        <v>10877.94</v>
      </c>
      <c r="I131" s="55">
        <v>2627.4</v>
      </c>
      <c r="J131" s="56">
        <f t="shared" si="152"/>
        <v>8250.5400000000009</v>
      </c>
      <c r="K131" s="57">
        <f t="shared" si="153"/>
        <v>0.24153470234253913</v>
      </c>
      <c r="L131" s="58">
        <v>8265.85</v>
      </c>
      <c r="M131" s="58">
        <v>1666.77</v>
      </c>
      <c r="N131" s="56">
        <f t="shared" si="154"/>
        <v>6599.08</v>
      </c>
      <c r="O131" s="59">
        <f t="shared" si="155"/>
        <v>0.20164532383239472</v>
      </c>
      <c r="P131" s="54">
        <v>11690.93</v>
      </c>
      <c r="Q131" s="54">
        <v>10162.349999999999</v>
      </c>
      <c r="R131" s="56">
        <f t="shared" si="156"/>
        <v>1528.5800000000017</v>
      </c>
      <c r="S131" s="57">
        <f t="shared" si="157"/>
        <v>0.86925077816734841</v>
      </c>
      <c r="T131" s="54">
        <v>2620.2099999999996</v>
      </c>
      <c r="U131" s="54">
        <v>2325.33</v>
      </c>
      <c r="V131" s="56">
        <f t="shared" si="158"/>
        <v>294.87999999999965</v>
      </c>
      <c r="W131" s="57">
        <f t="shared" si="159"/>
        <v>0.88745940210899132</v>
      </c>
      <c r="X131" s="58">
        <v>0</v>
      </c>
      <c r="Y131" s="58">
        <v>0</v>
      </c>
      <c r="Z131" s="56">
        <f t="shared" si="160"/>
        <v>0</v>
      </c>
      <c r="AA131" s="59"/>
      <c r="AB131" s="54">
        <v>15945.13</v>
      </c>
      <c r="AC131" s="54">
        <v>12640.960000000001</v>
      </c>
      <c r="AD131" s="56">
        <f t="shared" si="162"/>
        <v>3304.1699999999983</v>
      </c>
      <c r="AE131" s="57">
        <f t="shared" si="163"/>
        <v>0.79277873557631717</v>
      </c>
      <c r="AF131" s="58">
        <v>1729.1899999999998</v>
      </c>
      <c r="AG131" s="58">
        <v>0</v>
      </c>
      <c r="AH131" s="56">
        <f t="shared" si="164"/>
        <v>1729.1899999999998</v>
      </c>
      <c r="AI131" s="60">
        <f t="shared" si="165"/>
        <v>0</v>
      </c>
      <c r="AJ131" s="54">
        <v>19818.89</v>
      </c>
      <c r="AK131" s="54">
        <v>15587</v>
      </c>
      <c r="AL131" s="56">
        <f t="shared" si="166"/>
        <v>4231.8899999999994</v>
      </c>
      <c r="AM131" s="57">
        <f t="shared" si="167"/>
        <v>0.78647189625655123</v>
      </c>
      <c r="AN131" s="58">
        <v>0</v>
      </c>
      <c r="AO131" s="58">
        <v>0</v>
      </c>
      <c r="AP131" s="61">
        <f t="shared" si="168"/>
        <v>0</v>
      </c>
      <c r="AQ131" s="59"/>
      <c r="AR131" s="54">
        <v>0</v>
      </c>
      <c r="AS131" s="54">
        <v>0</v>
      </c>
      <c r="AT131" s="61">
        <f t="shared" si="169"/>
        <v>0</v>
      </c>
      <c r="AU131" s="62"/>
      <c r="AV131" s="58">
        <v>5984.5599999999986</v>
      </c>
      <c r="AW131" s="58">
        <v>5474.94</v>
      </c>
      <c r="AX131" s="61">
        <f t="shared" si="170"/>
        <v>509.61999999999898</v>
      </c>
      <c r="AY131" s="59">
        <f t="shared" si="171"/>
        <v>0.91484419907227943</v>
      </c>
      <c r="AZ131" s="63">
        <v>0</v>
      </c>
      <c r="BA131" s="56">
        <v>0</v>
      </c>
      <c r="BB131" s="56">
        <f t="shared" si="172"/>
        <v>0</v>
      </c>
      <c r="BC131" s="64"/>
      <c r="BD131" s="54">
        <v>39929.919999999998</v>
      </c>
      <c r="BE131" s="58">
        <v>40559.56</v>
      </c>
      <c r="BF131" s="61">
        <f t="shared" si="173"/>
        <v>-629.63999999999942</v>
      </c>
      <c r="BG131" s="57">
        <f t="shared" si="174"/>
        <v>1.0157686266338626</v>
      </c>
      <c r="BH131" s="54">
        <v>6942.24</v>
      </c>
      <c r="BI131" s="54">
        <v>0</v>
      </c>
      <c r="BJ131" s="56">
        <f t="shared" si="175"/>
        <v>6942.24</v>
      </c>
      <c r="BK131" s="57">
        <f t="shared" si="176"/>
        <v>0</v>
      </c>
      <c r="BL131" s="58">
        <v>12815.66</v>
      </c>
      <c r="BM131" s="58">
        <v>0</v>
      </c>
      <c r="BN131" s="56">
        <f t="shared" si="177"/>
        <v>12815.66</v>
      </c>
      <c r="BO131" s="59">
        <f t="shared" si="178"/>
        <v>0</v>
      </c>
      <c r="BP131" s="54">
        <v>1745.0000000000002</v>
      </c>
      <c r="BQ131" s="54">
        <v>0</v>
      </c>
      <c r="BR131" s="56">
        <f t="shared" si="179"/>
        <v>1745.0000000000002</v>
      </c>
      <c r="BS131" s="57">
        <f t="shared" si="180"/>
        <v>0</v>
      </c>
      <c r="BT131" s="58">
        <v>2959.3000000000006</v>
      </c>
      <c r="BU131" s="58">
        <v>0</v>
      </c>
      <c r="BV131" s="56">
        <f t="shared" si="181"/>
        <v>2959.3000000000006</v>
      </c>
      <c r="BW131" s="59">
        <f t="shared" si="182"/>
        <v>0</v>
      </c>
      <c r="BX131" s="54">
        <v>0</v>
      </c>
      <c r="BY131" s="54">
        <v>0</v>
      </c>
      <c r="BZ131" s="56">
        <f t="shared" si="183"/>
        <v>0</v>
      </c>
      <c r="CA131" s="57"/>
      <c r="CB131" s="58">
        <v>5259.33</v>
      </c>
      <c r="CC131" s="58">
        <v>1455.1399999999999</v>
      </c>
      <c r="CD131" s="56">
        <f t="shared" si="185"/>
        <v>3804.19</v>
      </c>
      <c r="CE131" s="59">
        <f t="shared" si="186"/>
        <v>0.2766778277841474</v>
      </c>
      <c r="CF131" s="54">
        <v>541.77999999999986</v>
      </c>
      <c r="CG131" s="54">
        <v>0</v>
      </c>
      <c r="CH131" s="56">
        <f t="shared" si="187"/>
        <v>541.77999999999986</v>
      </c>
      <c r="CI131" s="57">
        <f t="shared" si="188"/>
        <v>0</v>
      </c>
      <c r="CJ131" s="58">
        <v>0</v>
      </c>
      <c r="CK131" s="55">
        <v>0</v>
      </c>
      <c r="CL131" s="55">
        <v>0</v>
      </c>
      <c r="CM131" s="65"/>
      <c r="CN131" s="66">
        <v>63581.680000000015</v>
      </c>
      <c r="CO131" s="67">
        <v>64877.96</v>
      </c>
      <c r="CP131" s="61">
        <f t="shared" si="189"/>
        <v>-1296.2799999999843</v>
      </c>
      <c r="CQ131" s="68">
        <f t="shared" si="190"/>
        <v>1.0203876336705791</v>
      </c>
      <c r="CR131" s="58">
        <v>21101.200000000001</v>
      </c>
      <c r="CS131" s="58">
        <v>20313.38</v>
      </c>
      <c r="CT131" s="61">
        <f t="shared" si="191"/>
        <v>787.81999999999971</v>
      </c>
      <c r="CU131" s="353">
        <f t="shared" si="192"/>
        <v>0.96266468257729421</v>
      </c>
      <c r="CV131" s="359">
        <v>11086.490000000002</v>
      </c>
      <c r="CW131" s="61">
        <v>10947.97</v>
      </c>
      <c r="CX131" s="61">
        <f t="shared" si="148"/>
        <v>138.52000000000226</v>
      </c>
      <c r="CY131" s="68">
        <f t="shared" si="151"/>
        <v>0.98750551346729198</v>
      </c>
      <c r="CZ131" s="291">
        <v>1271.1399999999999</v>
      </c>
      <c r="DA131" s="61">
        <v>612.47</v>
      </c>
      <c r="DB131" s="61">
        <f t="shared" si="137"/>
        <v>658.66999999999985</v>
      </c>
      <c r="DC131" s="69">
        <f t="shared" si="138"/>
        <v>0.48182733609201195</v>
      </c>
      <c r="DD131" s="55">
        <v>12057.079999999998</v>
      </c>
      <c r="DE131" s="55">
        <v>18948.97</v>
      </c>
      <c r="DF131" s="61">
        <f t="shared" si="193"/>
        <v>-6891.8900000000031</v>
      </c>
      <c r="DG131" s="70">
        <f t="shared" si="194"/>
        <v>1.571605231117319</v>
      </c>
      <c r="DH131" s="55">
        <v>2190.64</v>
      </c>
      <c r="DI131" s="55">
        <v>1944.6999999999998</v>
      </c>
      <c r="DJ131" s="61">
        <f t="shared" si="195"/>
        <v>245.94000000000005</v>
      </c>
      <c r="DK131" s="70">
        <f t="shared" si="196"/>
        <v>0.88773143921411091</v>
      </c>
      <c r="DL131" s="55">
        <v>329.57</v>
      </c>
      <c r="DM131" s="55">
        <v>0</v>
      </c>
      <c r="DN131" s="61">
        <f t="shared" si="197"/>
        <v>329.57</v>
      </c>
      <c r="DO131" s="70">
        <f t="shared" si="198"/>
        <v>0</v>
      </c>
      <c r="DP131" s="71">
        <v>25022.320000000003</v>
      </c>
      <c r="DQ131" s="71">
        <v>10718.76</v>
      </c>
      <c r="DR131" s="61">
        <f t="shared" si="199"/>
        <v>14303.560000000003</v>
      </c>
      <c r="DS131" s="69">
        <f t="shared" si="200"/>
        <v>0.4283679530914799</v>
      </c>
      <c r="DT131" s="80">
        <v>-2867.7500000000018</v>
      </c>
      <c r="DU131" s="55">
        <v>0</v>
      </c>
      <c r="DV131" s="55">
        <v>0</v>
      </c>
      <c r="DW131" s="61">
        <f t="shared" si="201"/>
        <v>0</v>
      </c>
      <c r="DX131" s="72"/>
      <c r="DY131" s="56" t="e">
        <v>#REF!</v>
      </c>
      <c r="DZ131" s="363">
        <v>5331.18</v>
      </c>
      <c r="EA131" s="363">
        <v>3774.66</v>
      </c>
      <c r="EB131" s="362">
        <f t="shared" si="139"/>
        <v>1556.5200000000004</v>
      </c>
      <c r="EC131" s="365">
        <f t="shared" si="140"/>
        <v>0.70803461897741204</v>
      </c>
      <c r="ED131" s="54">
        <v>10136.900000000001</v>
      </c>
      <c r="EE131" s="294">
        <v>7082.64</v>
      </c>
      <c r="EF131" s="291">
        <f t="shared" si="141"/>
        <v>299234.13</v>
      </c>
      <c r="EG131" s="291">
        <f t="shared" si="142"/>
        <v>231720.96000000005</v>
      </c>
      <c r="EH131" s="61">
        <f t="shared" si="143"/>
        <v>67513.169999999955</v>
      </c>
      <c r="EI131" s="70">
        <f t="shared" si="204"/>
        <v>0.77438011499557236</v>
      </c>
      <c r="EJ131" s="80"/>
      <c r="EK131" s="298">
        <v>1320</v>
      </c>
      <c r="EL131" s="300">
        <f t="shared" si="149"/>
        <v>-25830.900000000052</v>
      </c>
      <c r="EM131" s="65">
        <f t="shared" si="150"/>
        <v>-116512.39999999995</v>
      </c>
      <c r="EN131" s="374" t="s">
        <v>666</v>
      </c>
      <c r="EO131" s="373">
        <v>17506.03</v>
      </c>
      <c r="EP131" s="74">
        <v>27121.89</v>
      </c>
      <c r="EQ131" s="75">
        <f t="shared" si="202"/>
        <v>9615.86</v>
      </c>
      <c r="ER131" s="76">
        <f t="shared" si="203"/>
        <v>0.54928844518146036</v>
      </c>
      <c r="ET131" s="74">
        <v>31343.439999999999</v>
      </c>
      <c r="EU131" s="74">
        <v>42121.3</v>
      </c>
      <c r="EV131" s="75">
        <f t="shared" si="144"/>
        <v>10777.860000000004</v>
      </c>
      <c r="EW131" s="377">
        <f t="shared" si="145"/>
        <v>0.34386334110104078</v>
      </c>
      <c r="EX131" s="379">
        <f t="shared" si="146"/>
        <v>289097.23</v>
      </c>
      <c r="EY131" s="379">
        <f t="shared" si="147"/>
        <v>224638.32000000004</v>
      </c>
      <c r="FB131" s="381"/>
      <c r="FC131" s="381"/>
    </row>
    <row r="132" spans="1:159" s="2" customFormat="1" ht="15.75" customHeight="1" x14ac:dyDescent="0.25">
      <c r="A132" s="1" t="s">
        <v>87</v>
      </c>
      <c r="B132" s="77">
        <v>5</v>
      </c>
      <c r="C132" s="78">
        <v>2</v>
      </c>
      <c r="D132" s="52" t="s">
        <v>327</v>
      </c>
      <c r="E132" s="219">
        <v>2772.1583333333342</v>
      </c>
      <c r="F132" s="53">
        <v>-115639.69</v>
      </c>
      <c r="G132" s="343">
        <v>-8134.0500000000038</v>
      </c>
      <c r="H132" s="54">
        <v>9524.5599999999977</v>
      </c>
      <c r="I132" s="55">
        <v>2837.2000000000003</v>
      </c>
      <c r="J132" s="56">
        <f t="shared" si="152"/>
        <v>6687.3599999999969</v>
      </c>
      <c r="K132" s="57">
        <f t="shared" si="153"/>
        <v>0.29788252685688377</v>
      </c>
      <c r="L132" s="58">
        <v>6866.4999999999991</v>
      </c>
      <c r="M132" s="58">
        <v>1687.04</v>
      </c>
      <c r="N132" s="56">
        <f t="shared" si="154"/>
        <v>5179.4599999999991</v>
      </c>
      <c r="O132" s="59">
        <f t="shared" si="155"/>
        <v>0.24569140027670577</v>
      </c>
      <c r="P132" s="54">
        <v>8715.6500000000015</v>
      </c>
      <c r="Q132" s="54">
        <v>7574.79</v>
      </c>
      <c r="R132" s="56">
        <f t="shared" si="156"/>
        <v>1140.8600000000015</v>
      </c>
      <c r="S132" s="57">
        <f t="shared" si="157"/>
        <v>0.86910213237107947</v>
      </c>
      <c r="T132" s="54">
        <v>1973.2499999999995</v>
      </c>
      <c r="U132" s="54">
        <v>1750.2800000000002</v>
      </c>
      <c r="V132" s="56">
        <f t="shared" si="158"/>
        <v>222.96999999999935</v>
      </c>
      <c r="W132" s="57">
        <f t="shared" si="159"/>
        <v>0.88700367414164483</v>
      </c>
      <c r="X132" s="58">
        <v>0</v>
      </c>
      <c r="Y132" s="58">
        <v>0</v>
      </c>
      <c r="Z132" s="56">
        <f t="shared" si="160"/>
        <v>0</v>
      </c>
      <c r="AA132" s="59"/>
      <c r="AB132" s="54">
        <v>7163.6900000000005</v>
      </c>
      <c r="AC132" s="54">
        <v>5215.96</v>
      </c>
      <c r="AD132" s="56">
        <f t="shared" si="162"/>
        <v>1947.7300000000005</v>
      </c>
      <c r="AE132" s="57">
        <f t="shared" si="163"/>
        <v>0.72811079206386653</v>
      </c>
      <c r="AF132" s="58">
        <v>1307.3800000000001</v>
      </c>
      <c r="AG132" s="58">
        <v>0</v>
      </c>
      <c r="AH132" s="56">
        <f t="shared" si="164"/>
        <v>1307.3800000000001</v>
      </c>
      <c r="AI132" s="60">
        <f t="shared" si="165"/>
        <v>0</v>
      </c>
      <c r="AJ132" s="54">
        <v>14986.97</v>
      </c>
      <c r="AK132" s="54">
        <v>13732.87</v>
      </c>
      <c r="AL132" s="56">
        <f t="shared" si="166"/>
        <v>1254.0999999999985</v>
      </c>
      <c r="AM132" s="57">
        <f t="shared" si="167"/>
        <v>0.91632064386597167</v>
      </c>
      <c r="AN132" s="58">
        <v>0</v>
      </c>
      <c r="AO132" s="58">
        <v>0</v>
      </c>
      <c r="AP132" s="61">
        <f t="shared" si="168"/>
        <v>0</v>
      </c>
      <c r="AQ132" s="59"/>
      <c r="AR132" s="54">
        <v>0</v>
      </c>
      <c r="AS132" s="54">
        <v>0</v>
      </c>
      <c r="AT132" s="61">
        <f t="shared" si="169"/>
        <v>0</v>
      </c>
      <c r="AU132" s="62"/>
      <c r="AV132" s="58">
        <v>7644.77</v>
      </c>
      <c r="AW132" s="58">
        <v>6989.29</v>
      </c>
      <c r="AX132" s="61">
        <f t="shared" si="170"/>
        <v>655.48000000000047</v>
      </c>
      <c r="AY132" s="59">
        <f t="shared" si="171"/>
        <v>0.91425772129181115</v>
      </c>
      <c r="AZ132" s="63">
        <v>0</v>
      </c>
      <c r="BA132" s="56">
        <v>0</v>
      </c>
      <c r="BB132" s="56">
        <f t="shared" si="172"/>
        <v>0</v>
      </c>
      <c r="BC132" s="64"/>
      <c r="BD132" s="54">
        <v>39498.630000000005</v>
      </c>
      <c r="BE132" s="58">
        <v>1372.61</v>
      </c>
      <c r="BF132" s="61">
        <f t="shared" si="173"/>
        <v>38126.020000000004</v>
      </c>
      <c r="BG132" s="57">
        <f t="shared" si="174"/>
        <v>3.4750825534961588E-2</v>
      </c>
      <c r="BH132" s="54">
        <v>6168.93</v>
      </c>
      <c r="BI132" s="54">
        <v>68584.240000000005</v>
      </c>
      <c r="BJ132" s="56">
        <f t="shared" si="175"/>
        <v>-62415.310000000005</v>
      </c>
      <c r="BK132" s="57">
        <f t="shared" si="176"/>
        <v>11.117688156617112</v>
      </c>
      <c r="BL132" s="58">
        <v>10647.61</v>
      </c>
      <c r="BM132" s="58">
        <v>0</v>
      </c>
      <c r="BN132" s="56">
        <f t="shared" si="177"/>
        <v>10647.61</v>
      </c>
      <c r="BO132" s="59">
        <f t="shared" si="178"/>
        <v>0</v>
      </c>
      <c r="BP132" s="54">
        <v>1203.6799999999998</v>
      </c>
      <c r="BQ132" s="54">
        <v>0</v>
      </c>
      <c r="BR132" s="56">
        <f t="shared" si="179"/>
        <v>1203.6799999999998</v>
      </c>
      <c r="BS132" s="57">
        <f t="shared" si="180"/>
        <v>0</v>
      </c>
      <c r="BT132" s="58">
        <v>2377.1100000000006</v>
      </c>
      <c r="BU132" s="58">
        <v>0</v>
      </c>
      <c r="BV132" s="56">
        <f t="shared" si="181"/>
        <v>2377.1100000000006</v>
      </c>
      <c r="BW132" s="59">
        <f t="shared" si="182"/>
        <v>0</v>
      </c>
      <c r="BX132" s="54">
        <v>0</v>
      </c>
      <c r="BY132" s="54">
        <v>0</v>
      </c>
      <c r="BZ132" s="56">
        <f t="shared" si="183"/>
        <v>0</v>
      </c>
      <c r="CA132" s="57"/>
      <c r="CB132" s="58">
        <v>2373.27</v>
      </c>
      <c r="CC132" s="58">
        <v>1717.01</v>
      </c>
      <c r="CD132" s="56">
        <f t="shared" si="185"/>
        <v>656.26</v>
      </c>
      <c r="CE132" s="59">
        <f t="shared" si="186"/>
        <v>0.72347857597323528</v>
      </c>
      <c r="CF132" s="54">
        <v>399.0100000000001</v>
      </c>
      <c r="CG132" s="54">
        <v>0</v>
      </c>
      <c r="CH132" s="56">
        <f t="shared" si="187"/>
        <v>399.0100000000001</v>
      </c>
      <c r="CI132" s="57">
        <f t="shared" si="188"/>
        <v>0</v>
      </c>
      <c r="CJ132" s="58">
        <v>0</v>
      </c>
      <c r="CK132" s="55">
        <v>0</v>
      </c>
      <c r="CL132" s="55">
        <v>0</v>
      </c>
      <c r="CM132" s="65"/>
      <c r="CN132" s="66">
        <v>47142.239999999991</v>
      </c>
      <c r="CO132" s="67">
        <v>49111.99</v>
      </c>
      <c r="CP132" s="61">
        <f t="shared" si="189"/>
        <v>-1969.7500000000073</v>
      </c>
      <c r="CQ132" s="68">
        <f t="shared" si="190"/>
        <v>1.0417831227366372</v>
      </c>
      <c r="CR132" s="58">
        <v>8579.6200000000008</v>
      </c>
      <c r="CS132" s="58">
        <v>8335.1299999999992</v>
      </c>
      <c r="CT132" s="61">
        <f t="shared" si="191"/>
        <v>244.4900000000016</v>
      </c>
      <c r="CU132" s="353">
        <f t="shared" si="192"/>
        <v>0.97150339991747869</v>
      </c>
      <c r="CV132" s="359">
        <v>4380.84</v>
      </c>
      <c r="CW132" s="61">
        <v>4320.1600000000008</v>
      </c>
      <c r="CX132" s="61">
        <f t="shared" si="148"/>
        <v>60.679999999999382</v>
      </c>
      <c r="CY132" s="68">
        <f t="shared" si="151"/>
        <v>0.98614877512075327</v>
      </c>
      <c r="CZ132" s="291">
        <v>928.18</v>
      </c>
      <c r="DA132" s="61">
        <v>478.06</v>
      </c>
      <c r="DB132" s="61">
        <f t="shared" si="137"/>
        <v>450.11999999999995</v>
      </c>
      <c r="DC132" s="69">
        <f t="shared" si="138"/>
        <v>0.51505095994311456</v>
      </c>
      <c r="DD132" s="55">
        <v>10846.630000000001</v>
      </c>
      <c r="DE132" s="55">
        <v>15449.12</v>
      </c>
      <c r="DF132" s="61">
        <f t="shared" si="193"/>
        <v>-4602.49</v>
      </c>
      <c r="DG132" s="70">
        <f t="shared" si="194"/>
        <v>1.4243244215023467</v>
      </c>
      <c r="DH132" s="55">
        <v>1676.65</v>
      </c>
      <c r="DI132" s="55">
        <v>1488.1200000000001</v>
      </c>
      <c r="DJ132" s="61">
        <f t="shared" si="195"/>
        <v>188.52999999999997</v>
      </c>
      <c r="DK132" s="70">
        <f t="shared" si="196"/>
        <v>0.88755554230161338</v>
      </c>
      <c r="DL132" s="55">
        <v>253.23</v>
      </c>
      <c r="DM132" s="55">
        <v>0</v>
      </c>
      <c r="DN132" s="61">
        <f t="shared" si="197"/>
        <v>253.23</v>
      </c>
      <c r="DO132" s="70">
        <f t="shared" si="198"/>
        <v>0</v>
      </c>
      <c r="DP132" s="71">
        <v>32989.599999999999</v>
      </c>
      <c r="DQ132" s="71">
        <v>13956.49</v>
      </c>
      <c r="DR132" s="61">
        <f t="shared" si="199"/>
        <v>19033.11</v>
      </c>
      <c r="DS132" s="69">
        <f t="shared" si="200"/>
        <v>0.42305726653248299</v>
      </c>
      <c r="DT132" s="80">
        <v>-3474.3600000000042</v>
      </c>
      <c r="DU132" s="55">
        <v>0</v>
      </c>
      <c r="DV132" s="55">
        <v>0</v>
      </c>
      <c r="DW132" s="61">
        <f t="shared" si="201"/>
        <v>0</v>
      </c>
      <c r="DX132" s="72"/>
      <c r="DY132" s="56" t="e">
        <v>#REF!</v>
      </c>
      <c r="DZ132" s="363">
        <v>5718.9000000000005</v>
      </c>
      <c r="EA132" s="363">
        <v>3945.12</v>
      </c>
      <c r="EB132" s="362">
        <f t="shared" si="139"/>
        <v>1773.7800000000007</v>
      </c>
      <c r="EC132" s="365">
        <f t="shared" si="140"/>
        <v>0.68983895504380199</v>
      </c>
      <c r="ED132" s="54">
        <v>8184.9100000000008</v>
      </c>
      <c r="EE132" s="294">
        <v>6392.95</v>
      </c>
      <c r="EF132" s="291">
        <f t="shared" si="141"/>
        <v>241551.80999999997</v>
      </c>
      <c r="EG132" s="291">
        <f t="shared" si="142"/>
        <v>214938.43</v>
      </c>
      <c r="EH132" s="61">
        <f t="shared" si="143"/>
        <v>26613.379999999976</v>
      </c>
      <c r="EI132" s="70">
        <f t="shared" si="204"/>
        <v>0.88982330540185151</v>
      </c>
      <c r="EJ132" s="80"/>
      <c r="EK132" s="298">
        <v>720</v>
      </c>
      <c r="EL132" s="300">
        <f t="shared" si="149"/>
        <v>-88306.310000000027</v>
      </c>
      <c r="EM132" s="65">
        <f t="shared" si="150"/>
        <v>-17139.670000000002</v>
      </c>
      <c r="EN132" s="374" t="s">
        <v>666</v>
      </c>
      <c r="EO132" s="373">
        <v>14089.21</v>
      </c>
      <c r="EP132" s="74">
        <v>31159.84</v>
      </c>
      <c r="EQ132" s="75">
        <f t="shared" si="202"/>
        <v>17070.63</v>
      </c>
      <c r="ER132" s="76">
        <f t="shared" si="203"/>
        <v>1.2116101612510568</v>
      </c>
      <c r="ET132" s="74">
        <v>25315.41</v>
      </c>
      <c r="EU132" s="74">
        <v>63223.7</v>
      </c>
      <c r="EV132" s="75">
        <f t="shared" si="144"/>
        <v>37908.289999999994</v>
      </c>
      <c r="EW132" s="377">
        <f t="shared" si="145"/>
        <v>1.4974393067305642</v>
      </c>
      <c r="EX132" s="379">
        <f t="shared" si="146"/>
        <v>233366.89999999997</v>
      </c>
      <c r="EY132" s="379">
        <f t="shared" si="147"/>
        <v>208545.47999999998</v>
      </c>
      <c r="FB132" s="381"/>
      <c r="FC132" s="381"/>
    </row>
    <row r="133" spans="1:159" s="2" customFormat="1" ht="15.75" customHeight="1" x14ac:dyDescent="0.25">
      <c r="A133" s="1" t="s">
        <v>88</v>
      </c>
      <c r="B133" s="77">
        <v>5</v>
      </c>
      <c r="C133" s="78">
        <v>2</v>
      </c>
      <c r="D133" s="52" t="s">
        <v>328</v>
      </c>
      <c r="E133" s="219">
        <v>4299.5358333333315</v>
      </c>
      <c r="F133" s="53">
        <v>-66276.39</v>
      </c>
      <c r="G133" s="343">
        <v>-59960.501999999993</v>
      </c>
      <c r="H133" s="54">
        <v>9513.64</v>
      </c>
      <c r="I133" s="55">
        <v>2837.2000000000003</v>
      </c>
      <c r="J133" s="56">
        <f t="shared" si="152"/>
        <v>6676.4399999999987</v>
      </c>
      <c r="K133" s="57">
        <f t="shared" si="153"/>
        <v>0.29822444406136878</v>
      </c>
      <c r="L133" s="58">
        <v>6859.8099999999995</v>
      </c>
      <c r="M133" s="58">
        <v>1687.04</v>
      </c>
      <c r="N133" s="56">
        <f t="shared" si="154"/>
        <v>5172.7699999999995</v>
      </c>
      <c r="O133" s="59">
        <f t="shared" si="155"/>
        <v>0.24593100975099894</v>
      </c>
      <c r="P133" s="54">
        <v>8709.8900000000012</v>
      </c>
      <c r="Q133" s="54">
        <v>7572.42</v>
      </c>
      <c r="R133" s="56">
        <f t="shared" si="156"/>
        <v>1137.4700000000012</v>
      </c>
      <c r="S133" s="57">
        <f t="shared" si="157"/>
        <v>0.86940478008333044</v>
      </c>
      <c r="T133" s="54">
        <v>1972.56</v>
      </c>
      <c r="U133" s="54">
        <v>1747.0500000000002</v>
      </c>
      <c r="V133" s="56">
        <f t="shared" si="158"/>
        <v>225.50999999999976</v>
      </c>
      <c r="W133" s="57">
        <f t="shared" si="159"/>
        <v>0.88567648132376209</v>
      </c>
      <c r="X133" s="58">
        <v>0</v>
      </c>
      <c r="Y133" s="58">
        <v>0</v>
      </c>
      <c r="Z133" s="56">
        <f t="shared" si="160"/>
        <v>0</v>
      </c>
      <c r="AA133" s="59"/>
      <c r="AB133" s="54">
        <v>7158.01</v>
      </c>
      <c r="AC133" s="54">
        <v>5472.65</v>
      </c>
      <c r="AD133" s="56">
        <f t="shared" si="162"/>
        <v>1685.3600000000006</v>
      </c>
      <c r="AE133" s="57">
        <f t="shared" si="163"/>
        <v>0.764549085569872</v>
      </c>
      <c r="AF133" s="58">
        <v>1302.6899999999998</v>
      </c>
      <c r="AG133" s="58">
        <v>0</v>
      </c>
      <c r="AH133" s="56">
        <f t="shared" si="164"/>
        <v>1302.6899999999998</v>
      </c>
      <c r="AI133" s="60">
        <f t="shared" si="165"/>
        <v>0</v>
      </c>
      <c r="AJ133" s="54">
        <v>14930.690000000002</v>
      </c>
      <c r="AK133" s="54">
        <v>14236.330000000002</v>
      </c>
      <c r="AL133" s="56">
        <f t="shared" si="166"/>
        <v>694.36000000000058</v>
      </c>
      <c r="AM133" s="57">
        <f t="shared" si="167"/>
        <v>0.95349444667326155</v>
      </c>
      <c r="AN133" s="58">
        <v>0</v>
      </c>
      <c r="AO133" s="58">
        <v>0</v>
      </c>
      <c r="AP133" s="61">
        <f t="shared" si="168"/>
        <v>0</v>
      </c>
      <c r="AQ133" s="59"/>
      <c r="AR133" s="54">
        <v>0</v>
      </c>
      <c r="AS133" s="54">
        <v>0</v>
      </c>
      <c r="AT133" s="61">
        <f t="shared" si="169"/>
        <v>0</v>
      </c>
      <c r="AU133" s="62"/>
      <c r="AV133" s="58">
        <v>7637.3899999999994</v>
      </c>
      <c r="AW133" s="58">
        <v>6929.05</v>
      </c>
      <c r="AX133" s="61">
        <f t="shared" si="170"/>
        <v>708.33999999999924</v>
      </c>
      <c r="AY133" s="59">
        <f t="shared" si="171"/>
        <v>0.9072536560264699</v>
      </c>
      <c r="AZ133" s="63">
        <v>0</v>
      </c>
      <c r="BA133" s="56">
        <v>0</v>
      </c>
      <c r="BB133" s="56">
        <f t="shared" si="172"/>
        <v>0</v>
      </c>
      <c r="BC133" s="64"/>
      <c r="BD133" s="54">
        <v>39648.500000000007</v>
      </c>
      <c r="BE133" s="58">
        <v>4541.99</v>
      </c>
      <c r="BF133" s="61">
        <f t="shared" si="173"/>
        <v>35106.510000000009</v>
      </c>
      <c r="BG133" s="57">
        <f t="shared" si="174"/>
        <v>0.11455641449235152</v>
      </c>
      <c r="BH133" s="54">
        <v>6164.15</v>
      </c>
      <c r="BI133" s="54">
        <v>8537.7799999999988</v>
      </c>
      <c r="BJ133" s="56">
        <f t="shared" si="175"/>
        <v>-2373.6299999999992</v>
      </c>
      <c r="BK133" s="57">
        <f t="shared" si="176"/>
        <v>1.385070123212446</v>
      </c>
      <c r="BL133" s="58">
        <v>10639.649999999998</v>
      </c>
      <c r="BM133" s="58">
        <v>3695.39</v>
      </c>
      <c r="BN133" s="56">
        <f t="shared" si="177"/>
        <v>6944.2599999999984</v>
      </c>
      <c r="BO133" s="59">
        <f t="shared" si="178"/>
        <v>0.34732251530830438</v>
      </c>
      <c r="BP133" s="54">
        <v>1204.3799999999999</v>
      </c>
      <c r="BQ133" s="54">
        <v>0</v>
      </c>
      <c r="BR133" s="56">
        <f t="shared" si="179"/>
        <v>1204.3799999999999</v>
      </c>
      <c r="BS133" s="57">
        <f t="shared" si="180"/>
        <v>0</v>
      </c>
      <c r="BT133" s="58">
        <v>2376.1799999999998</v>
      </c>
      <c r="BU133" s="58">
        <v>2993.99</v>
      </c>
      <c r="BV133" s="56">
        <f t="shared" si="181"/>
        <v>-617.80999999999995</v>
      </c>
      <c r="BW133" s="59">
        <f t="shared" si="182"/>
        <v>1.2600013466993241</v>
      </c>
      <c r="BX133" s="54">
        <v>0</v>
      </c>
      <c r="BY133" s="54">
        <v>0</v>
      </c>
      <c r="BZ133" s="56">
        <f t="shared" si="183"/>
        <v>0</v>
      </c>
      <c r="CA133" s="57"/>
      <c r="CB133" s="58">
        <v>2369.5200000000004</v>
      </c>
      <c r="CC133" s="58">
        <v>4336.0999999999995</v>
      </c>
      <c r="CD133" s="56">
        <f t="shared" si="185"/>
        <v>-1966.579999999999</v>
      </c>
      <c r="CE133" s="59">
        <f t="shared" si="186"/>
        <v>1.8299486815895196</v>
      </c>
      <c r="CF133" s="54">
        <v>398.84999999999991</v>
      </c>
      <c r="CG133" s="54">
        <v>0</v>
      </c>
      <c r="CH133" s="56">
        <f t="shared" si="187"/>
        <v>398.84999999999991</v>
      </c>
      <c r="CI133" s="57">
        <f t="shared" si="188"/>
        <v>0</v>
      </c>
      <c r="CJ133" s="58">
        <v>0</v>
      </c>
      <c r="CK133" s="55">
        <v>0</v>
      </c>
      <c r="CL133" s="55">
        <v>0</v>
      </c>
      <c r="CM133" s="65"/>
      <c r="CN133" s="66">
        <v>55014.649999999994</v>
      </c>
      <c r="CO133" s="67">
        <v>53723.24</v>
      </c>
      <c r="CP133" s="61">
        <f t="shared" si="189"/>
        <v>1291.4099999999962</v>
      </c>
      <c r="CQ133" s="68">
        <f t="shared" si="190"/>
        <v>0.97652607078296427</v>
      </c>
      <c r="CR133" s="58">
        <v>9046.34</v>
      </c>
      <c r="CS133" s="58">
        <v>8761.6099999999988</v>
      </c>
      <c r="CT133" s="61">
        <f t="shared" si="191"/>
        <v>284.73000000000138</v>
      </c>
      <c r="CU133" s="353">
        <f t="shared" si="192"/>
        <v>0.96852539258971015</v>
      </c>
      <c r="CV133" s="359">
        <v>4633.1100000000006</v>
      </c>
      <c r="CW133" s="61">
        <v>4579.2300000000005</v>
      </c>
      <c r="CX133" s="61">
        <f t="shared" si="148"/>
        <v>53.880000000000109</v>
      </c>
      <c r="CY133" s="68">
        <f t="shared" si="151"/>
        <v>0.98837066247078098</v>
      </c>
      <c r="CZ133" s="291">
        <v>930.68</v>
      </c>
      <c r="DA133" s="61">
        <v>478.06</v>
      </c>
      <c r="DB133" s="61">
        <f t="shared" si="137"/>
        <v>452.61999999999995</v>
      </c>
      <c r="DC133" s="69">
        <f t="shared" si="138"/>
        <v>0.51366742596810933</v>
      </c>
      <c r="DD133" s="55">
        <v>8628.43</v>
      </c>
      <c r="DE133" s="55">
        <v>15800.35</v>
      </c>
      <c r="DF133" s="61">
        <f t="shared" si="193"/>
        <v>-7171.92</v>
      </c>
      <c r="DG133" s="70">
        <f t="shared" si="194"/>
        <v>1.831196405371545</v>
      </c>
      <c r="DH133" s="55">
        <v>1674.4500000000003</v>
      </c>
      <c r="DI133" s="55">
        <v>1487.12</v>
      </c>
      <c r="DJ133" s="61">
        <f t="shared" si="195"/>
        <v>187.33000000000038</v>
      </c>
      <c r="DK133" s="70">
        <f t="shared" si="196"/>
        <v>0.88812445877750879</v>
      </c>
      <c r="DL133" s="55">
        <v>252.26</v>
      </c>
      <c r="DM133" s="55">
        <v>346.69</v>
      </c>
      <c r="DN133" s="61">
        <f t="shared" si="197"/>
        <v>-94.43</v>
      </c>
      <c r="DO133" s="70">
        <f t="shared" si="198"/>
        <v>1.374336002537065</v>
      </c>
      <c r="DP133" s="71">
        <v>29702.649999999994</v>
      </c>
      <c r="DQ133" s="71">
        <v>18460.289999999997</v>
      </c>
      <c r="DR133" s="61">
        <f t="shared" si="199"/>
        <v>11242.359999999997</v>
      </c>
      <c r="DS133" s="69">
        <f t="shared" si="200"/>
        <v>0.62150313187543871</v>
      </c>
      <c r="DT133" s="80">
        <v>3880.83</v>
      </c>
      <c r="DU133" s="55">
        <v>0</v>
      </c>
      <c r="DV133" s="55">
        <v>0</v>
      </c>
      <c r="DW133" s="61">
        <f t="shared" si="201"/>
        <v>0</v>
      </c>
      <c r="DX133" s="72"/>
      <c r="DY133" s="56" t="e">
        <v>#REF!</v>
      </c>
      <c r="DZ133" s="363">
        <v>5707.5999999999995</v>
      </c>
      <c r="EA133" s="363">
        <v>3940.13</v>
      </c>
      <c r="EB133" s="362">
        <f t="shared" si="139"/>
        <v>1767.4699999999993</v>
      </c>
      <c r="EC133" s="365">
        <f t="shared" si="140"/>
        <v>0.69033043661083471</v>
      </c>
      <c r="ED133" s="54">
        <v>8285.01</v>
      </c>
      <c r="EE133" s="294">
        <v>5754.74</v>
      </c>
      <c r="EF133" s="291">
        <f t="shared" si="141"/>
        <v>244761.08999999994</v>
      </c>
      <c r="EG133" s="291">
        <f t="shared" si="142"/>
        <v>177918.45</v>
      </c>
      <c r="EH133" s="61">
        <f t="shared" si="143"/>
        <v>66842.639999999927</v>
      </c>
      <c r="EI133" s="70">
        <f t="shared" si="204"/>
        <v>0.72690659287389203</v>
      </c>
      <c r="EJ133" s="80"/>
      <c r="EK133" s="298">
        <v>720</v>
      </c>
      <c r="EL133" s="300">
        <f t="shared" si="149"/>
        <v>1286.2499999999418</v>
      </c>
      <c r="EM133" s="65">
        <f t="shared" si="150"/>
        <v>-21264.521999999979</v>
      </c>
      <c r="EN133" s="374" t="s">
        <v>666</v>
      </c>
      <c r="EO133" s="373">
        <v>14318.81</v>
      </c>
      <c r="EP133" s="74">
        <v>33027.730000000003</v>
      </c>
      <c r="EQ133" s="75">
        <f t="shared" si="202"/>
        <v>18708.920000000006</v>
      </c>
      <c r="ER133" s="76">
        <f t="shared" si="203"/>
        <v>1.3065974057900067</v>
      </c>
      <c r="ET133" s="74">
        <v>25554.38</v>
      </c>
      <c r="EU133" s="74">
        <v>45154.81</v>
      </c>
      <c r="EV133" s="75">
        <f t="shared" si="144"/>
        <v>19600.429999999997</v>
      </c>
      <c r="EW133" s="377">
        <f t="shared" si="145"/>
        <v>0.76700863022307708</v>
      </c>
      <c r="EX133" s="379">
        <f t="shared" si="146"/>
        <v>236476.07999999993</v>
      </c>
      <c r="EY133" s="379">
        <f t="shared" si="147"/>
        <v>172163.71000000002</v>
      </c>
      <c r="FB133" s="381"/>
      <c r="FC133" s="381"/>
    </row>
    <row r="134" spans="1:159" s="2" customFormat="1" ht="15.75" customHeight="1" x14ac:dyDescent="0.25">
      <c r="A134" s="1" t="s">
        <v>89</v>
      </c>
      <c r="B134" s="77">
        <v>5</v>
      </c>
      <c r="C134" s="78">
        <v>6</v>
      </c>
      <c r="D134" s="52" t="s">
        <v>329</v>
      </c>
      <c r="E134" s="219">
        <v>3446.2316666666666</v>
      </c>
      <c r="F134" s="53">
        <v>1664.9599999999991</v>
      </c>
      <c r="G134" s="343">
        <v>-82029.262000000017</v>
      </c>
      <c r="H134" s="54">
        <v>10788.240000000002</v>
      </c>
      <c r="I134" s="55">
        <v>2944.53</v>
      </c>
      <c r="J134" s="56">
        <f t="shared" si="152"/>
        <v>7843.7100000000009</v>
      </c>
      <c r="K134" s="57">
        <f t="shared" si="153"/>
        <v>0.27293886676603413</v>
      </c>
      <c r="L134" s="58">
        <v>7443.4999999999982</v>
      </c>
      <c r="M134" s="58">
        <v>1190.8500000000001</v>
      </c>
      <c r="N134" s="56">
        <f t="shared" si="154"/>
        <v>6252.6499999999978</v>
      </c>
      <c r="O134" s="59">
        <f t="shared" si="155"/>
        <v>0.15998522200577692</v>
      </c>
      <c r="P134" s="54">
        <v>11782.760000000002</v>
      </c>
      <c r="Q134" s="54">
        <v>10246.169999999998</v>
      </c>
      <c r="R134" s="56">
        <f t="shared" si="156"/>
        <v>1536.5900000000038</v>
      </c>
      <c r="S134" s="57">
        <f t="shared" si="157"/>
        <v>0.86958997722095643</v>
      </c>
      <c r="T134" s="54">
        <v>2644.42</v>
      </c>
      <c r="U134" s="54">
        <v>2346.5300000000002</v>
      </c>
      <c r="V134" s="56">
        <f t="shared" si="158"/>
        <v>297.88999999999987</v>
      </c>
      <c r="W134" s="57">
        <f t="shared" si="159"/>
        <v>0.88735147971956052</v>
      </c>
      <c r="X134" s="58">
        <v>946.18999999999994</v>
      </c>
      <c r="Y134" s="58">
        <v>1503.78</v>
      </c>
      <c r="Z134" s="56">
        <f t="shared" si="160"/>
        <v>-557.59</v>
      </c>
      <c r="AA134" s="59">
        <f t="shared" si="161"/>
        <v>1.5893002462507531</v>
      </c>
      <c r="AB134" s="54">
        <v>15689.149999999998</v>
      </c>
      <c r="AC134" s="54">
        <v>13729.25</v>
      </c>
      <c r="AD134" s="56">
        <f t="shared" si="162"/>
        <v>1959.8999999999978</v>
      </c>
      <c r="AE134" s="57">
        <f t="shared" si="163"/>
        <v>0.87507927453048773</v>
      </c>
      <c r="AF134" s="58">
        <v>1744.91</v>
      </c>
      <c r="AG134" s="58">
        <v>0</v>
      </c>
      <c r="AH134" s="56">
        <f t="shared" si="164"/>
        <v>1744.91</v>
      </c>
      <c r="AI134" s="60">
        <f t="shared" si="165"/>
        <v>0</v>
      </c>
      <c r="AJ134" s="54">
        <v>20002.14</v>
      </c>
      <c r="AK134" s="54">
        <v>10059.530000000001</v>
      </c>
      <c r="AL134" s="56">
        <f t="shared" si="166"/>
        <v>9942.6099999999988</v>
      </c>
      <c r="AM134" s="57">
        <f t="shared" si="167"/>
        <v>0.50292268727246192</v>
      </c>
      <c r="AN134" s="58">
        <v>0</v>
      </c>
      <c r="AO134" s="58">
        <v>0</v>
      </c>
      <c r="AP134" s="61">
        <f t="shared" si="168"/>
        <v>0</v>
      </c>
      <c r="AQ134" s="59"/>
      <c r="AR134" s="54">
        <v>0</v>
      </c>
      <c r="AS134" s="54">
        <v>0</v>
      </c>
      <c r="AT134" s="61">
        <f t="shared" si="169"/>
        <v>0</v>
      </c>
      <c r="AU134" s="62"/>
      <c r="AV134" s="58">
        <v>5727.03</v>
      </c>
      <c r="AW134" s="58">
        <v>5096.9799999999996</v>
      </c>
      <c r="AX134" s="61">
        <f t="shared" si="170"/>
        <v>630.05000000000018</v>
      </c>
      <c r="AY134" s="59">
        <f t="shared" si="171"/>
        <v>0.88998660736891544</v>
      </c>
      <c r="AZ134" s="63">
        <v>0</v>
      </c>
      <c r="BA134" s="56">
        <v>0</v>
      </c>
      <c r="BB134" s="56">
        <f t="shared" si="172"/>
        <v>0</v>
      </c>
      <c r="BC134" s="64"/>
      <c r="BD134" s="54">
        <v>75610.87</v>
      </c>
      <c r="BE134" s="58">
        <v>3471.92</v>
      </c>
      <c r="BF134" s="61">
        <f t="shared" si="173"/>
        <v>72138.95</v>
      </c>
      <c r="BG134" s="57">
        <f t="shared" si="174"/>
        <v>4.5918265455747308E-2</v>
      </c>
      <c r="BH134" s="54">
        <v>6789.23</v>
      </c>
      <c r="BI134" s="54">
        <v>12412.27</v>
      </c>
      <c r="BJ134" s="56">
        <f t="shared" si="175"/>
        <v>-5623.0400000000009</v>
      </c>
      <c r="BK134" s="57">
        <f t="shared" si="176"/>
        <v>1.8282294162961044</v>
      </c>
      <c r="BL134" s="58">
        <v>11577.659999999998</v>
      </c>
      <c r="BM134" s="58">
        <v>7071.13</v>
      </c>
      <c r="BN134" s="56">
        <f t="shared" si="177"/>
        <v>4506.5299999999979</v>
      </c>
      <c r="BO134" s="59">
        <f t="shared" si="178"/>
        <v>0.610756405007575</v>
      </c>
      <c r="BP134" s="54">
        <v>1770.0800000000002</v>
      </c>
      <c r="BQ134" s="54">
        <v>0</v>
      </c>
      <c r="BR134" s="56">
        <f t="shared" si="179"/>
        <v>1770.0800000000002</v>
      </c>
      <c r="BS134" s="57">
        <f t="shared" si="180"/>
        <v>0</v>
      </c>
      <c r="BT134" s="58">
        <v>2902.7400000000002</v>
      </c>
      <c r="BU134" s="58">
        <v>0</v>
      </c>
      <c r="BV134" s="56">
        <f t="shared" si="181"/>
        <v>2902.7400000000002</v>
      </c>
      <c r="BW134" s="59">
        <f t="shared" si="182"/>
        <v>0</v>
      </c>
      <c r="BX134" s="54">
        <v>2259.41</v>
      </c>
      <c r="BY134" s="54">
        <v>0</v>
      </c>
      <c r="BZ134" s="56">
        <f t="shared" si="183"/>
        <v>2259.41</v>
      </c>
      <c r="CA134" s="57">
        <f t="shared" si="184"/>
        <v>0</v>
      </c>
      <c r="CB134" s="58">
        <v>5372.24</v>
      </c>
      <c r="CC134" s="58">
        <v>5957.59</v>
      </c>
      <c r="CD134" s="56">
        <f t="shared" si="185"/>
        <v>-585.35000000000036</v>
      </c>
      <c r="CE134" s="59">
        <f t="shared" si="186"/>
        <v>1.1089582743883371</v>
      </c>
      <c r="CF134" s="54">
        <v>511.05000000000007</v>
      </c>
      <c r="CG134" s="54">
        <v>0</v>
      </c>
      <c r="CH134" s="56">
        <f t="shared" si="187"/>
        <v>511.05000000000007</v>
      </c>
      <c r="CI134" s="57">
        <f t="shared" si="188"/>
        <v>0</v>
      </c>
      <c r="CJ134" s="58">
        <v>0</v>
      </c>
      <c r="CK134" s="55">
        <v>0</v>
      </c>
      <c r="CL134" s="55">
        <v>0</v>
      </c>
      <c r="CM134" s="65"/>
      <c r="CN134" s="66">
        <v>71524.53</v>
      </c>
      <c r="CO134" s="67">
        <v>68538.37</v>
      </c>
      <c r="CP134" s="61">
        <f t="shared" si="189"/>
        <v>2986.1600000000035</v>
      </c>
      <c r="CQ134" s="68">
        <f t="shared" si="190"/>
        <v>0.95824984798921431</v>
      </c>
      <c r="CR134" s="58">
        <v>22188.959999999995</v>
      </c>
      <c r="CS134" s="58">
        <v>16773.18</v>
      </c>
      <c r="CT134" s="61">
        <f t="shared" si="191"/>
        <v>5415.7799999999952</v>
      </c>
      <c r="CU134" s="353">
        <f t="shared" si="192"/>
        <v>0.75592456789322271</v>
      </c>
      <c r="CV134" s="359">
        <v>11196.67</v>
      </c>
      <c r="CW134" s="61">
        <v>6304.57</v>
      </c>
      <c r="CX134" s="61">
        <f t="shared" si="148"/>
        <v>4892.1000000000004</v>
      </c>
      <c r="CY134" s="68">
        <f t="shared" si="151"/>
        <v>0.56307545011150639</v>
      </c>
      <c r="CZ134" s="291">
        <v>1259.45</v>
      </c>
      <c r="DA134" s="61">
        <v>641.71</v>
      </c>
      <c r="DB134" s="61">
        <f t="shared" si="137"/>
        <v>617.74</v>
      </c>
      <c r="DC134" s="69">
        <f t="shared" si="138"/>
        <v>0.50951605859700666</v>
      </c>
      <c r="DD134" s="55">
        <v>13442.3</v>
      </c>
      <c r="DE134" s="55">
        <v>15109.95</v>
      </c>
      <c r="DF134" s="61">
        <f t="shared" si="193"/>
        <v>-1667.6500000000015</v>
      </c>
      <c r="DG134" s="70">
        <f t="shared" si="194"/>
        <v>1.12405987070665</v>
      </c>
      <c r="DH134" s="55">
        <v>2368.5100000000002</v>
      </c>
      <c r="DI134" s="55">
        <v>2104.3999999999996</v>
      </c>
      <c r="DJ134" s="61">
        <f t="shared" si="195"/>
        <v>264.11000000000058</v>
      </c>
      <c r="DK134" s="70">
        <f t="shared" si="196"/>
        <v>0.88849107666845373</v>
      </c>
      <c r="DL134" s="55">
        <v>355.84</v>
      </c>
      <c r="DM134" s="55">
        <v>2408.91</v>
      </c>
      <c r="DN134" s="61">
        <f t="shared" si="197"/>
        <v>-2053.0699999999997</v>
      </c>
      <c r="DO134" s="70">
        <f t="shared" si="198"/>
        <v>6.7696436600719423</v>
      </c>
      <c r="DP134" s="71">
        <v>14101.609999999999</v>
      </c>
      <c r="DQ134" s="71">
        <v>7615.5399999999991</v>
      </c>
      <c r="DR134" s="61">
        <f t="shared" si="199"/>
        <v>6486.07</v>
      </c>
      <c r="DS134" s="69">
        <f t="shared" si="200"/>
        <v>0.54004755485366562</v>
      </c>
      <c r="DT134" s="80">
        <v>3126.2900000000009</v>
      </c>
      <c r="DU134" s="55">
        <v>0</v>
      </c>
      <c r="DV134" s="55">
        <v>0</v>
      </c>
      <c r="DW134" s="61">
        <f t="shared" si="201"/>
        <v>0</v>
      </c>
      <c r="DX134" s="72"/>
      <c r="DY134" s="56" t="e">
        <v>#REF!</v>
      </c>
      <c r="DZ134" s="363">
        <v>5213.95</v>
      </c>
      <c r="EA134" s="363">
        <v>3745.5099999999998</v>
      </c>
      <c r="EB134" s="362">
        <f t="shared" si="139"/>
        <v>1468.44</v>
      </c>
      <c r="EC134" s="365">
        <f t="shared" si="140"/>
        <v>0.71836323708512739</v>
      </c>
      <c r="ED134" s="54">
        <v>11374.410000000002</v>
      </c>
      <c r="EE134" s="294">
        <v>6303.9099999999989</v>
      </c>
      <c r="EF134" s="291">
        <f t="shared" si="141"/>
        <v>336587.84999999992</v>
      </c>
      <c r="EG134" s="291">
        <f t="shared" si="142"/>
        <v>205576.58000000002</v>
      </c>
      <c r="EH134" s="61">
        <f t="shared" si="143"/>
        <v>131011.2699999999</v>
      </c>
      <c r="EI134" s="70">
        <f t="shared" si="204"/>
        <v>0.6107664908284719</v>
      </c>
      <c r="EJ134" s="80"/>
      <c r="EK134" s="298">
        <v>1480</v>
      </c>
      <c r="EL134" s="300">
        <f t="shared" si="149"/>
        <v>134156.22999999992</v>
      </c>
      <c r="EM134" s="65">
        <f t="shared" si="150"/>
        <v>-4148.8920000000262</v>
      </c>
      <c r="EN134" s="374" t="s">
        <v>666</v>
      </c>
      <c r="EO134" s="373">
        <v>19791.14</v>
      </c>
      <c r="EP134" s="74">
        <v>32895.68</v>
      </c>
      <c r="EQ134" s="75">
        <f t="shared" si="202"/>
        <v>13104.54</v>
      </c>
      <c r="ER134" s="76">
        <f t="shared" si="203"/>
        <v>0.66214174625615307</v>
      </c>
      <c r="ET134" s="74">
        <v>34911.89</v>
      </c>
      <c r="EU134" s="74">
        <v>52179.33</v>
      </c>
      <c r="EV134" s="75">
        <f t="shared" si="144"/>
        <v>17267.440000000002</v>
      </c>
      <c r="EW134" s="377">
        <f t="shared" si="145"/>
        <v>0.49460055012776455</v>
      </c>
      <c r="EX134" s="379">
        <f t="shared" si="146"/>
        <v>325213.43999999994</v>
      </c>
      <c r="EY134" s="379">
        <f t="shared" si="147"/>
        <v>199272.67</v>
      </c>
      <c r="FB134" s="381"/>
      <c r="FC134" s="381"/>
    </row>
    <row r="135" spans="1:159" s="2" customFormat="1" ht="15.75" customHeight="1" x14ac:dyDescent="0.25">
      <c r="A135" s="1" t="s">
        <v>90</v>
      </c>
      <c r="B135" s="77">
        <v>5</v>
      </c>
      <c r="C135" s="78">
        <v>4</v>
      </c>
      <c r="D135" s="52" t="s">
        <v>330</v>
      </c>
      <c r="E135" s="219">
        <v>3344.5358333333338</v>
      </c>
      <c r="F135" s="53">
        <v>137567.74</v>
      </c>
      <c r="G135" s="343">
        <v>90156.390000000058</v>
      </c>
      <c r="H135" s="54">
        <v>7326.9300000000012</v>
      </c>
      <c r="I135" s="55">
        <v>2039.28</v>
      </c>
      <c r="J135" s="56">
        <f t="shared" si="152"/>
        <v>5287.6500000000015</v>
      </c>
      <c r="K135" s="57">
        <f t="shared" si="153"/>
        <v>0.27832666614803192</v>
      </c>
      <c r="L135" s="58">
        <v>4996.71</v>
      </c>
      <c r="M135" s="58">
        <v>914.54000000000008</v>
      </c>
      <c r="N135" s="56">
        <f t="shared" si="154"/>
        <v>4082.17</v>
      </c>
      <c r="O135" s="59">
        <f t="shared" si="155"/>
        <v>0.18302843270872235</v>
      </c>
      <c r="P135" s="54">
        <v>7084.8499999999995</v>
      </c>
      <c r="Q135" s="54">
        <v>6161.36</v>
      </c>
      <c r="R135" s="56">
        <f t="shared" si="156"/>
        <v>923.48999999999978</v>
      </c>
      <c r="S135" s="57">
        <f t="shared" si="157"/>
        <v>0.8696528508013579</v>
      </c>
      <c r="T135" s="54">
        <v>1621.46</v>
      </c>
      <c r="U135" s="54">
        <v>1438.09</v>
      </c>
      <c r="V135" s="56">
        <f t="shared" si="158"/>
        <v>183.37000000000012</v>
      </c>
      <c r="W135" s="57">
        <f t="shared" si="159"/>
        <v>0.88691056208602115</v>
      </c>
      <c r="X135" s="58">
        <v>0</v>
      </c>
      <c r="Y135" s="58">
        <v>0.9</v>
      </c>
      <c r="Z135" s="56">
        <f t="shared" si="160"/>
        <v>-0.9</v>
      </c>
      <c r="AA135" s="59"/>
      <c r="AB135" s="54">
        <v>8196.56</v>
      </c>
      <c r="AC135" s="54">
        <v>6728.85</v>
      </c>
      <c r="AD135" s="56">
        <f t="shared" si="162"/>
        <v>1467.7099999999991</v>
      </c>
      <c r="AE135" s="57">
        <f t="shared" si="163"/>
        <v>0.82093585601764651</v>
      </c>
      <c r="AF135" s="58">
        <v>1075.2</v>
      </c>
      <c r="AG135" s="58">
        <v>0</v>
      </c>
      <c r="AH135" s="56">
        <f t="shared" si="164"/>
        <v>1075.2</v>
      </c>
      <c r="AI135" s="60">
        <f t="shared" si="165"/>
        <v>0</v>
      </c>
      <c r="AJ135" s="54">
        <v>12323.040000000005</v>
      </c>
      <c r="AK135" s="54">
        <v>9043.11</v>
      </c>
      <c r="AL135" s="56">
        <f t="shared" si="166"/>
        <v>3279.9300000000039</v>
      </c>
      <c r="AM135" s="57">
        <f t="shared" si="167"/>
        <v>0.73383759202274745</v>
      </c>
      <c r="AN135" s="58">
        <v>0</v>
      </c>
      <c r="AO135" s="58">
        <v>0</v>
      </c>
      <c r="AP135" s="61">
        <f t="shared" si="168"/>
        <v>0</v>
      </c>
      <c r="AQ135" s="59"/>
      <c r="AR135" s="54">
        <v>0</v>
      </c>
      <c r="AS135" s="54">
        <v>0</v>
      </c>
      <c r="AT135" s="61">
        <f t="shared" si="169"/>
        <v>0</v>
      </c>
      <c r="AU135" s="62"/>
      <c r="AV135" s="58">
        <v>3820.17</v>
      </c>
      <c r="AW135" s="58">
        <v>3527.24</v>
      </c>
      <c r="AX135" s="61">
        <f t="shared" si="170"/>
        <v>292.93000000000029</v>
      </c>
      <c r="AY135" s="59">
        <f t="shared" si="171"/>
        <v>0.92332016638003012</v>
      </c>
      <c r="AZ135" s="63">
        <v>0</v>
      </c>
      <c r="BA135" s="56">
        <v>0</v>
      </c>
      <c r="BB135" s="56">
        <f t="shared" si="172"/>
        <v>0</v>
      </c>
      <c r="BC135" s="64"/>
      <c r="BD135" s="54">
        <v>36468.74</v>
      </c>
      <c r="BE135" s="58">
        <v>38635.53</v>
      </c>
      <c r="BF135" s="61">
        <f t="shared" si="173"/>
        <v>-2166.7900000000009</v>
      </c>
      <c r="BG135" s="57">
        <f t="shared" si="174"/>
        <v>1.0594149948695788</v>
      </c>
      <c r="BH135" s="54">
        <v>4773.4199999999992</v>
      </c>
      <c r="BI135" s="54">
        <v>2621.27</v>
      </c>
      <c r="BJ135" s="56">
        <f t="shared" si="175"/>
        <v>2152.1499999999992</v>
      </c>
      <c r="BK135" s="57">
        <f t="shared" si="176"/>
        <v>0.54913877262005029</v>
      </c>
      <c r="BL135" s="58">
        <v>7774.1299999999992</v>
      </c>
      <c r="BM135" s="58">
        <v>7257.35</v>
      </c>
      <c r="BN135" s="56">
        <f t="shared" si="177"/>
        <v>516.77999999999884</v>
      </c>
      <c r="BO135" s="59">
        <f t="shared" si="178"/>
        <v>0.93352568068709951</v>
      </c>
      <c r="BP135" s="54">
        <v>1052.1199999999999</v>
      </c>
      <c r="BQ135" s="54">
        <v>0</v>
      </c>
      <c r="BR135" s="56">
        <f t="shared" si="179"/>
        <v>1052.1199999999999</v>
      </c>
      <c r="BS135" s="57">
        <f t="shared" si="180"/>
        <v>0</v>
      </c>
      <c r="BT135" s="58">
        <v>1882.96</v>
      </c>
      <c r="BU135" s="58">
        <v>9899.3700000000008</v>
      </c>
      <c r="BV135" s="56">
        <f t="shared" si="181"/>
        <v>-8016.4100000000008</v>
      </c>
      <c r="BW135" s="59">
        <f t="shared" si="182"/>
        <v>5.2573448187959384</v>
      </c>
      <c r="BX135" s="54">
        <v>0</v>
      </c>
      <c r="BY135" s="54">
        <v>0</v>
      </c>
      <c r="BZ135" s="56">
        <f t="shared" si="183"/>
        <v>0</v>
      </c>
      <c r="CA135" s="57"/>
      <c r="CB135" s="58">
        <v>2587.3700000000003</v>
      </c>
      <c r="CC135" s="58">
        <v>2372.71</v>
      </c>
      <c r="CD135" s="56">
        <f t="shared" si="185"/>
        <v>214.66000000000031</v>
      </c>
      <c r="CE135" s="59">
        <f t="shared" si="186"/>
        <v>0.91703544525908542</v>
      </c>
      <c r="CF135" s="54">
        <v>340.17</v>
      </c>
      <c r="CG135" s="54">
        <v>0</v>
      </c>
      <c r="CH135" s="56">
        <f t="shared" si="187"/>
        <v>340.17</v>
      </c>
      <c r="CI135" s="57">
        <f t="shared" si="188"/>
        <v>0</v>
      </c>
      <c r="CJ135" s="58">
        <v>0</v>
      </c>
      <c r="CK135" s="55">
        <v>0</v>
      </c>
      <c r="CL135" s="55">
        <v>0</v>
      </c>
      <c r="CM135" s="65"/>
      <c r="CN135" s="66">
        <v>46284.89</v>
      </c>
      <c r="CO135" s="67">
        <v>48568.009999999995</v>
      </c>
      <c r="CP135" s="61">
        <f t="shared" si="189"/>
        <v>-2283.1199999999953</v>
      </c>
      <c r="CQ135" s="68">
        <f t="shared" si="190"/>
        <v>1.0493275451232571</v>
      </c>
      <c r="CR135" s="58">
        <v>14493.570000000002</v>
      </c>
      <c r="CS135" s="58">
        <v>13977.419999999998</v>
      </c>
      <c r="CT135" s="61">
        <f t="shared" si="191"/>
        <v>516.15000000000327</v>
      </c>
      <c r="CU135" s="353">
        <f t="shared" si="192"/>
        <v>0.96438765604333487</v>
      </c>
      <c r="CV135" s="359">
        <v>7690.84</v>
      </c>
      <c r="CW135" s="61">
        <v>7578.7999999999993</v>
      </c>
      <c r="CX135" s="61">
        <f t="shared" si="148"/>
        <v>112.04000000000087</v>
      </c>
      <c r="CY135" s="68">
        <f t="shared" si="151"/>
        <v>0.98543202042949785</v>
      </c>
      <c r="CZ135" s="291">
        <v>453.46</v>
      </c>
      <c r="DA135" s="61">
        <v>358.16</v>
      </c>
      <c r="DB135" s="61">
        <f t="shared" si="137"/>
        <v>95.299999999999955</v>
      </c>
      <c r="DC135" s="69">
        <f t="shared" si="138"/>
        <v>0.78983813346270904</v>
      </c>
      <c r="DD135" s="55">
        <v>9942.83</v>
      </c>
      <c r="DE135" s="55">
        <v>14640.64</v>
      </c>
      <c r="DF135" s="61">
        <f t="shared" si="193"/>
        <v>-4697.8099999999995</v>
      </c>
      <c r="DG135" s="70">
        <f t="shared" si="194"/>
        <v>1.4724821806266424</v>
      </c>
      <c r="DH135" s="55">
        <v>1302.5000000000002</v>
      </c>
      <c r="DI135" s="55">
        <v>1155.4599999999998</v>
      </c>
      <c r="DJ135" s="61">
        <f t="shared" si="195"/>
        <v>147.04000000000042</v>
      </c>
      <c r="DK135" s="70">
        <f t="shared" si="196"/>
        <v>0.88710940499040281</v>
      </c>
      <c r="DL135" s="55">
        <v>196.16000000000005</v>
      </c>
      <c r="DM135" s="55">
        <v>358.42</v>
      </c>
      <c r="DN135" s="61">
        <f t="shared" si="197"/>
        <v>-162.25999999999996</v>
      </c>
      <c r="DO135" s="70">
        <f t="shared" si="198"/>
        <v>1.8271818923327892</v>
      </c>
      <c r="DP135" s="71">
        <v>8320.1</v>
      </c>
      <c r="DQ135" s="71">
        <v>8697.3900000000012</v>
      </c>
      <c r="DR135" s="61">
        <f t="shared" si="199"/>
        <v>-377.29000000000087</v>
      </c>
      <c r="DS135" s="69">
        <f t="shared" si="200"/>
        <v>1.045346810735448</v>
      </c>
      <c r="DT135" s="80">
        <v>594.45999999999958</v>
      </c>
      <c r="DU135" s="55">
        <v>0</v>
      </c>
      <c r="DV135" s="55">
        <v>0</v>
      </c>
      <c r="DW135" s="61">
        <f t="shared" si="201"/>
        <v>0</v>
      </c>
      <c r="DX135" s="72"/>
      <c r="DY135" s="56" t="e">
        <v>#REF!</v>
      </c>
      <c r="DZ135" s="363">
        <v>3367.57</v>
      </c>
      <c r="EA135" s="363">
        <v>2403.92</v>
      </c>
      <c r="EB135" s="362">
        <f t="shared" si="139"/>
        <v>963.65000000000009</v>
      </c>
      <c r="EC135" s="365">
        <f t="shared" si="140"/>
        <v>0.71384410717520352</v>
      </c>
      <c r="ED135" s="54">
        <v>6775.63</v>
      </c>
      <c r="EE135" s="294">
        <v>5844.0599999999995</v>
      </c>
      <c r="EF135" s="291">
        <f t="shared" si="141"/>
        <v>200151.38000000003</v>
      </c>
      <c r="EG135" s="291">
        <f t="shared" si="142"/>
        <v>194221.88</v>
      </c>
      <c r="EH135" s="61">
        <f t="shared" si="143"/>
        <v>5929.5000000000291</v>
      </c>
      <c r="EI135" s="70">
        <f t="shared" si="204"/>
        <v>0.97037492322061414</v>
      </c>
      <c r="EJ135" s="80"/>
      <c r="EK135" s="298">
        <v>880</v>
      </c>
      <c r="EL135" s="300">
        <f t="shared" si="149"/>
        <v>144377.24</v>
      </c>
      <c r="EM135" s="65">
        <f t="shared" si="150"/>
        <v>84249.070000000051</v>
      </c>
      <c r="EN135" s="374" t="s">
        <v>666</v>
      </c>
      <c r="EO135" s="373">
        <v>11712.07</v>
      </c>
      <c r="EP135" s="74">
        <v>21857.9</v>
      </c>
      <c r="EQ135" s="75">
        <f t="shared" si="202"/>
        <v>10145.830000000002</v>
      </c>
      <c r="ER135" s="76">
        <f t="shared" si="203"/>
        <v>0.86627129106981104</v>
      </c>
      <c r="ET135" s="74">
        <v>20895.650000000001</v>
      </c>
      <c r="EU135" s="74">
        <v>27426.75</v>
      </c>
      <c r="EV135" s="75">
        <f t="shared" si="144"/>
        <v>6531.0999999999985</v>
      </c>
      <c r="EW135" s="377">
        <f t="shared" si="145"/>
        <v>0.31255787687868042</v>
      </c>
      <c r="EX135" s="379">
        <f t="shared" si="146"/>
        <v>193375.75000000003</v>
      </c>
      <c r="EY135" s="379">
        <f t="shared" si="147"/>
        <v>188377.82</v>
      </c>
      <c r="FB135" s="381"/>
      <c r="FC135" s="381"/>
    </row>
    <row r="136" spans="1:159" s="2" customFormat="1" ht="15.75" customHeight="1" x14ac:dyDescent="0.25">
      <c r="A136" s="1" t="s">
        <v>91</v>
      </c>
      <c r="B136" s="77">
        <v>5</v>
      </c>
      <c r="C136" s="78">
        <v>4</v>
      </c>
      <c r="D136" s="52" t="s">
        <v>331</v>
      </c>
      <c r="E136" s="219">
        <v>4384.5908333333336</v>
      </c>
      <c r="F136" s="53">
        <v>123783.1</v>
      </c>
      <c r="G136" s="343">
        <v>110470.56000000001</v>
      </c>
      <c r="H136" s="54">
        <v>7059.909999999998</v>
      </c>
      <c r="I136" s="55">
        <v>2033.4</v>
      </c>
      <c r="J136" s="56">
        <f t="shared" si="152"/>
        <v>5026.5099999999984</v>
      </c>
      <c r="K136" s="57">
        <f t="shared" si="153"/>
        <v>0.2880206688187244</v>
      </c>
      <c r="L136" s="58">
        <v>4579.4999999999991</v>
      </c>
      <c r="M136" s="58">
        <v>912.03</v>
      </c>
      <c r="N136" s="56">
        <f t="shared" si="154"/>
        <v>3667.4699999999993</v>
      </c>
      <c r="O136" s="59">
        <f t="shared" si="155"/>
        <v>0.19915492957746483</v>
      </c>
      <c r="P136" s="54">
        <v>7110.4299999999994</v>
      </c>
      <c r="Q136" s="54">
        <v>6184.7099999999991</v>
      </c>
      <c r="R136" s="56">
        <f t="shared" si="156"/>
        <v>925.72000000000025</v>
      </c>
      <c r="S136" s="57">
        <f t="shared" si="157"/>
        <v>0.86980815506235198</v>
      </c>
      <c r="T136" s="54">
        <v>1625.3200000000002</v>
      </c>
      <c r="U136" s="54">
        <v>1441.3400000000001</v>
      </c>
      <c r="V136" s="56">
        <f t="shared" si="158"/>
        <v>183.98000000000002</v>
      </c>
      <c r="W136" s="57">
        <f t="shared" si="159"/>
        <v>0.886803829399749</v>
      </c>
      <c r="X136" s="58">
        <v>421.12000000000006</v>
      </c>
      <c r="Y136" s="58">
        <v>818.69</v>
      </c>
      <c r="Z136" s="56">
        <f t="shared" si="160"/>
        <v>-397.57</v>
      </c>
      <c r="AA136" s="59">
        <f t="shared" si="161"/>
        <v>1.9440776975683889</v>
      </c>
      <c r="AB136" s="54">
        <v>8195.9500000000007</v>
      </c>
      <c r="AC136" s="54">
        <v>9116.67</v>
      </c>
      <c r="AD136" s="56">
        <f t="shared" si="162"/>
        <v>-920.71999999999935</v>
      </c>
      <c r="AE136" s="57">
        <f t="shared" si="163"/>
        <v>1.1123384110444792</v>
      </c>
      <c r="AF136" s="58">
        <v>1077.6999999999998</v>
      </c>
      <c r="AG136" s="58">
        <v>0</v>
      </c>
      <c r="AH136" s="56">
        <f t="shared" si="164"/>
        <v>1077.6999999999998</v>
      </c>
      <c r="AI136" s="60">
        <f t="shared" si="165"/>
        <v>0</v>
      </c>
      <c r="AJ136" s="54">
        <v>12352.04</v>
      </c>
      <c r="AK136" s="54">
        <v>15103.169999999998</v>
      </c>
      <c r="AL136" s="56">
        <f t="shared" si="166"/>
        <v>-2751.1299999999974</v>
      </c>
      <c r="AM136" s="57">
        <f t="shared" si="167"/>
        <v>1.2227267722578616</v>
      </c>
      <c r="AN136" s="58">
        <v>0</v>
      </c>
      <c r="AO136" s="58">
        <v>0</v>
      </c>
      <c r="AP136" s="61">
        <f t="shared" si="168"/>
        <v>0</v>
      </c>
      <c r="AQ136" s="59"/>
      <c r="AR136" s="54">
        <v>0</v>
      </c>
      <c r="AS136" s="54">
        <v>0</v>
      </c>
      <c r="AT136" s="61">
        <f t="shared" si="169"/>
        <v>0</v>
      </c>
      <c r="AU136" s="62"/>
      <c r="AV136" s="58">
        <v>3818.12</v>
      </c>
      <c r="AW136" s="58">
        <v>3527.24</v>
      </c>
      <c r="AX136" s="61">
        <f t="shared" si="170"/>
        <v>290.88000000000011</v>
      </c>
      <c r="AY136" s="59">
        <f t="shared" si="171"/>
        <v>0.9238159094004379</v>
      </c>
      <c r="AZ136" s="63">
        <v>0</v>
      </c>
      <c r="BA136" s="56">
        <v>0</v>
      </c>
      <c r="BB136" s="56">
        <f t="shared" si="172"/>
        <v>0</v>
      </c>
      <c r="BC136" s="64"/>
      <c r="BD136" s="54">
        <v>45115.009999999995</v>
      </c>
      <c r="BE136" s="58">
        <v>8270.7199999999993</v>
      </c>
      <c r="BF136" s="61">
        <f t="shared" si="173"/>
        <v>36844.289999999994</v>
      </c>
      <c r="BG136" s="57">
        <f t="shared" si="174"/>
        <v>0.18332523920531105</v>
      </c>
      <c r="BH136" s="54">
        <v>4422.54</v>
      </c>
      <c r="BI136" s="54">
        <v>1967.41</v>
      </c>
      <c r="BJ136" s="56">
        <f t="shared" si="175"/>
        <v>2455.13</v>
      </c>
      <c r="BK136" s="57">
        <f t="shared" si="176"/>
        <v>0.44485974123467514</v>
      </c>
      <c r="BL136" s="58">
        <v>7104.11</v>
      </c>
      <c r="BM136" s="58">
        <v>11696.599999999999</v>
      </c>
      <c r="BN136" s="56">
        <f t="shared" si="177"/>
        <v>-4592.4899999999989</v>
      </c>
      <c r="BO136" s="59">
        <f t="shared" si="178"/>
        <v>1.6464553617553781</v>
      </c>
      <c r="BP136" s="54">
        <v>1059.02</v>
      </c>
      <c r="BQ136" s="54">
        <v>0</v>
      </c>
      <c r="BR136" s="56">
        <f t="shared" si="179"/>
        <v>1059.02</v>
      </c>
      <c r="BS136" s="57">
        <f t="shared" si="180"/>
        <v>0</v>
      </c>
      <c r="BT136" s="58">
        <v>1873.01</v>
      </c>
      <c r="BU136" s="58">
        <v>3640.15</v>
      </c>
      <c r="BV136" s="56">
        <f t="shared" si="181"/>
        <v>-1767.14</v>
      </c>
      <c r="BW136" s="59">
        <f t="shared" si="182"/>
        <v>1.9434760092044356</v>
      </c>
      <c r="BX136" s="54">
        <v>1004.6100000000001</v>
      </c>
      <c r="BY136" s="54">
        <v>0</v>
      </c>
      <c r="BZ136" s="56">
        <f t="shared" si="183"/>
        <v>1004.6100000000001</v>
      </c>
      <c r="CA136" s="57">
        <f t="shared" si="184"/>
        <v>0</v>
      </c>
      <c r="CB136" s="58">
        <v>2585.79</v>
      </c>
      <c r="CC136" s="58">
        <v>2362.2599999999998</v>
      </c>
      <c r="CD136" s="56">
        <f t="shared" si="185"/>
        <v>223.5300000000002</v>
      </c>
      <c r="CE136" s="59">
        <f t="shared" si="186"/>
        <v>0.91355446497975468</v>
      </c>
      <c r="CF136" s="54">
        <v>307.89000000000004</v>
      </c>
      <c r="CG136" s="54">
        <v>0</v>
      </c>
      <c r="CH136" s="56">
        <f t="shared" si="187"/>
        <v>307.89000000000004</v>
      </c>
      <c r="CI136" s="57">
        <f t="shared" si="188"/>
        <v>0</v>
      </c>
      <c r="CJ136" s="58">
        <v>0</v>
      </c>
      <c r="CK136" s="55">
        <v>0</v>
      </c>
      <c r="CL136" s="55">
        <v>0</v>
      </c>
      <c r="CM136" s="65"/>
      <c r="CN136" s="66">
        <v>49717.360000000008</v>
      </c>
      <c r="CO136" s="67">
        <v>48746.26</v>
      </c>
      <c r="CP136" s="61">
        <f t="shared" si="189"/>
        <v>971.10000000000582</v>
      </c>
      <c r="CQ136" s="68">
        <f t="shared" si="190"/>
        <v>0.98046758717679283</v>
      </c>
      <c r="CR136" s="58">
        <v>15171.520000000002</v>
      </c>
      <c r="CS136" s="58">
        <v>13954.67</v>
      </c>
      <c r="CT136" s="61">
        <f t="shared" si="191"/>
        <v>1216.8500000000022</v>
      </c>
      <c r="CU136" s="353">
        <f t="shared" si="192"/>
        <v>0.91979379785281878</v>
      </c>
      <c r="CV136" s="359">
        <v>7738.07</v>
      </c>
      <c r="CW136" s="61">
        <v>5265</v>
      </c>
      <c r="CX136" s="61">
        <f t="shared" si="148"/>
        <v>2473.0699999999997</v>
      </c>
      <c r="CY136" s="68">
        <f t="shared" si="151"/>
        <v>0.68040221915800714</v>
      </c>
      <c r="CZ136" s="291">
        <v>808.85</v>
      </c>
      <c r="DA136" s="61">
        <v>369.36</v>
      </c>
      <c r="DB136" s="61">
        <f t="shared" si="137"/>
        <v>439.49</v>
      </c>
      <c r="DC136" s="69">
        <f t="shared" si="138"/>
        <v>0.45664832787290599</v>
      </c>
      <c r="DD136" s="55">
        <v>10439.09</v>
      </c>
      <c r="DE136" s="55">
        <v>14404.43</v>
      </c>
      <c r="DF136" s="61">
        <f t="shared" si="193"/>
        <v>-3965.34</v>
      </c>
      <c r="DG136" s="70">
        <f t="shared" si="194"/>
        <v>1.3798549490424932</v>
      </c>
      <c r="DH136" s="55">
        <v>1345.4199999999998</v>
      </c>
      <c r="DI136" s="55">
        <v>1195.78</v>
      </c>
      <c r="DJ136" s="61">
        <f t="shared" si="195"/>
        <v>149.63999999999987</v>
      </c>
      <c r="DK136" s="70">
        <f t="shared" si="196"/>
        <v>0.88877822538686813</v>
      </c>
      <c r="DL136" s="55">
        <v>202.05999999999995</v>
      </c>
      <c r="DM136" s="55">
        <v>358.42</v>
      </c>
      <c r="DN136" s="61">
        <f t="shared" si="197"/>
        <v>-156.36000000000007</v>
      </c>
      <c r="DO136" s="70">
        <f t="shared" si="198"/>
        <v>1.7738295555775518</v>
      </c>
      <c r="DP136" s="71">
        <v>9399.64</v>
      </c>
      <c r="DQ136" s="71">
        <v>9204.6200000000008</v>
      </c>
      <c r="DR136" s="61">
        <f t="shared" si="199"/>
        <v>195.01999999999862</v>
      </c>
      <c r="DS136" s="69">
        <f t="shared" si="200"/>
        <v>0.97925239690030697</v>
      </c>
      <c r="DT136" s="80">
        <v>1253.6099999999997</v>
      </c>
      <c r="DU136" s="55">
        <v>0</v>
      </c>
      <c r="DV136" s="55">
        <v>0</v>
      </c>
      <c r="DW136" s="61">
        <f t="shared" si="201"/>
        <v>0</v>
      </c>
      <c r="DX136" s="72"/>
      <c r="DY136" s="56" t="e">
        <v>#REF!</v>
      </c>
      <c r="DZ136" s="363">
        <v>3370.11</v>
      </c>
      <c r="EA136" s="363">
        <v>2384.1</v>
      </c>
      <c r="EB136" s="362">
        <f t="shared" si="139"/>
        <v>986.01000000000022</v>
      </c>
      <c r="EC136" s="365">
        <f t="shared" si="140"/>
        <v>0.70742498019352473</v>
      </c>
      <c r="ED136" s="54">
        <v>7263.86</v>
      </c>
      <c r="EE136" s="294">
        <v>5516.9</v>
      </c>
      <c r="EF136" s="291">
        <f t="shared" si="141"/>
        <v>215168.04999999996</v>
      </c>
      <c r="EG136" s="291">
        <f t="shared" si="142"/>
        <v>168473.93</v>
      </c>
      <c r="EH136" s="61">
        <f t="shared" si="143"/>
        <v>46694.119999999966</v>
      </c>
      <c r="EI136" s="70">
        <f t="shared" si="204"/>
        <v>0.78298766940537889</v>
      </c>
      <c r="EJ136" s="80"/>
      <c r="EK136" s="298">
        <v>880</v>
      </c>
      <c r="EL136" s="300">
        <f t="shared" si="149"/>
        <v>171357.21999999997</v>
      </c>
      <c r="EM136" s="65">
        <f t="shared" si="150"/>
        <v>146005.4</v>
      </c>
      <c r="EN136" s="374" t="s">
        <v>666</v>
      </c>
      <c r="EO136" s="373">
        <v>12675.65</v>
      </c>
      <c r="EP136" s="74">
        <v>24374.55</v>
      </c>
      <c r="EQ136" s="75">
        <f t="shared" si="202"/>
        <v>11698.9</v>
      </c>
      <c r="ER136" s="76">
        <f t="shared" si="203"/>
        <v>0.92294280766666803</v>
      </c>
      <c r="ET136" s="74">
        <v>22248.54</v>
      </c>
      <c r="EU136" s="74">
        <v>62289.46</v>
      </c>
      <c r="EV136" s="75">
        <f t="shared" si="144"/>
        <v>40040.92</v>
      </c>
      <c r="EW136" s="377">
        <f t="shared" si="145"/>
        <v>1.7997100034429223</v>
      </c>
      <c r="EX136" s="379">
        <f t="shared" si="146"/>
        <v>207904.18999999997</v>
      </c>
      <c r="EY136" s="379">
        <f t="shared" si="147"/>
        <v>162957.03</v>
      </c>
      <c r="FB136" s="381"/>
      <c r="FC136" s="381"/>
    </row>
    <row r="137" spans="1:159" s="2" customFormat="1" ht="15.75" customHeight="1" x14ac:dyDescent="0.25">
      <c r="A137" s="1" t="s">
        <v>92</v>
      </c>
      <c r="B137" s="77">
        <v>5</v>
      </c>
      <c r="C137" s="78">
        <v>4</v>
      </c>
      <c r="D137" s="52" t="s">
        <v>332</v>
      </c>
      <c r="E137" s="219">
        <v>2902.8541666666661</v>
      </c>
      <c r="F137" s="53">
        <v>-44799.22</v>
      </c>
      <c r="G137" s="343">
        <v>-114607.988</v>
      </c>
      <c r="H137" s="54">
        <v>8535.61</v>
      </c>
      <c r="I137" s="55">
        <v>2131.19</v>
      </c>
      <c r="J137" s="56">
        <f t="shared" si="152"/>
        <v>6404.42</v>
      </c>
      <c r="K137" s="57">
        <f t="shared" si="153"/>
        <v>0.24968221369064425</v>
      </c>
      <c r="L137" s="58">
        <v>6387.31</v>
      </c>
      <c r="M137" s="58">
        <v>1314.3400000000001</v>
      </c>
      <c r="N137" s="56">
        <f t="shared" si="154"/>
        <v>5072.97</v>
      </c>
      <c r="O137" s="59">
        <f t="shared" si="155"/>
        <v>0.20577363553671266</v>
      </c>
      <c r="P137" s="54">
        <v>8688.82</v>
      </c>
      <c r="Q137" s="54">
        <v>7225.8099999999995</v>
      </c>
      <c r="R137" s="56">
        <f t="shared" si="156"/>
        <v>1463.0100000000002</v>
      </c>
      <c r="S137" s="57">
        <f t="shared" si="157"/>
        <v>0.83162155505580737</v>
      </c>
      <c r="T137" s="54">
        <v>1943.05</v>
      </c>
      <c r="U137" s="54">
        <v>1645.0600000000002</v>
      </c>
      <c r="V137" s="56">
        <f t="shared" si="158"/>
        <v>297.98999999999978</v>
      </c>
      <c r="W137" s="57">
        <f t="shared" si="159"/>
        <v>0.84663801754972867</v>
      </c>
      <c r="X137" s="58">
        <v>0</v>
      </c>
      <c r="Y137" s="58">
        <v>0</v>
      </c>
      <c r="Z137" s="56">
        <f t="shared" si="160"/>
        <v>0</v>
      </c>
      <c r="AA137" s="59"/>
      <c r="AB137" s="54">
        <v>9139.5199999999986</v>
      </c>
      <c r="AC137" s="54">
        <v>7444.41</v>
      </c>
      <c r="AD137" s="56">
        <f t="shared" si="162"/>
        <v>1695.1099999999988</v>
      </c>
      <c r="AE137" s="57">
        <f t="shared" si="163"/>
        <v>0.81452964707118114</v>
      </c>
      <c r="AF137" s="58">
        <v>1289.33</v>
      </c>
      <c r="AG137" s="58">
        <v>0</v>
      </c>
      <c r="AH137" s="56">
        <f t="shared" si="164"/>
        <v>1289.33</v>
      </c>
      <c r="AI137" s="60">
        <f t="shared" si="165"/>
        <v>0</v>
      </c>
      <c r="AJ137" s="54">
        <v>14957.8</v>
      </c>
      <c r="AK137" s="54">
        <v>23516.529999999995</v>
      </c>
      <c r="AL137" s="56">
        <f t="shared" si="166"/>
        <v>-8558.7299999999959</v>
      </c>
      <c r="AM137" s="57">
        <f t="shared" si="167"/>
        <v>1.5721917661688214</v>
      </c>
      <c r="AN137" s="58">
        <v>0</v>
      </c>
      <c r="AO137" s="58">
        <v>0</v>
      </c>
      <c r="AP137" s="61">
        <f t="shared" si="168"/>
        <v>0</v>
      </c>
      <c r="AQ137" s="59"/>
      <c r="AR137" s="54">
        <v>0</v>
      </c>
      <c r="AS137" s="54">
        <v>0</v>
      </c>
      <c r="AT137" s="61">
        <f t="shared" si="169"/>
        <v>0</v>
      </c>
      <c r="AU137" s="62"/>
      <c r="AV137" s="58">
        <v>4399.7700000000004</v>
      </c>
      <c r="AW137" s="58">
        <v>5512.56</v>
      </c>
      <c r="AX137" s="61">
        <f t="shared" si="170"/>
        <v>-1112.79</v>
      </c>
      <c r="AY137" s="59">
        <f t="shared" si="171"/>
        <v>1.2529200390020387</v>
      </c>
      <c r="AZ137" s="63">
        <v>0</v>
      </c>
      <c r="BA137" s="56">
        <v>0</v>
      </c>
      <c r="BB137" s="56">
        <f t="shared" si="172"/>
        <v>0</v>
      </c>
      <c r="BC137" s="64"/>
      <c r="BD137" s="54">
        <v>34614.410000000003</v>
      </c>
      <c r="BE137" s="58">
        <v>14928.849999999999</v>
      </c>
      <c r="BF137" s="61">
        <f t="shared" si="173"/>
        <v>19685.560000000005</v>
      </c>
      <c r="BG137" s="57">
        <f t="shared" si="174"/>
        <v>0.43129003209934813</v>
      </c>
      <c r="BH137" s="54">
        <v>5379.16</v>
      </c>
      <c r="BI137" s="54">
        <v>6170.8300000000008</v>
      </c>
      <c r="BJ137" s="56">
        <f t="shared" si="175"/>
        <v>-791.67000000000098</v>
      </c>
      <c r="BK137" s="57">
        <f t="shared" si="176"/>
        <v>1.1471735363885813</v>
      </c>
      <c r="BL137" s="58">
        <v>9943.2100000000009</v>
      </c>
      <c r="BM137" s="58">
        <v>7523.66</v>
      </c>
      <c r="BN137" s="56">
        <f t="shared" si="177"/>
        <v>2419.5500000000011</v>
      </c>
      <c r="BO137" s="59">
        <f t="shared" si="178"/>
        <v>0.75666308968632856</v>
      </c>
      <c r="BP137" s="54">
        <v>1327.04</v>
      </c>
      <c r="BQ137" s="54">
        <v>0</v>
      </c>
      <c r="BR137" s="56">
        <f t="shared" si="179"/>
        <v>1327.04</v>
      </c>
      <c r="BS137" s="57">
        <f t="shared" si="180"/>
        <v>0</v>
      </c>
      <c r="BT137" s="58">
        <v>2303.75</v>
      </c>
      <c r="BU137" s="58">
        <v>3566.49</v>
      </c>
      <c r="BV137" s="56">
        <f t="shared" si="181"/>
        <v>-1262.7399999999998</v>
      </c>
      <c r="BW137" s="59">
        <f t="shared" si="182"/>
        <v>1.548123711340206</v>
      </c>
      <c r="BX137" s="54">
        <v>0</v>
      </c>
      <c r="BY137" s="54">
        <v>0</v>
      </c>
      <c r="BZ137" s="56">
        <f t="shared" si="183"/>
        <v>0</v>
      </c>
      <c r="CA137" s="57"/>
      <c r="CB137" s="58">
        <v>2961.9100000000008</v>
      </c>
      <c r="CC137" s="58">
        <v>975.79</v>
      </c>
      <c r="CD137" s="56">
        <f t="shared" si="185"/>
        <v>1986.1200000000008</v>
      </c>
      <c r="CE137" s="59">
        <f t="shared" si="186"/>
        <v>0.32944620194401575</v>
      </c>
      <c r="CF137" s="54">
        <v>394.46000000000004</v>
      </c>
      <c r="CG137" s="54">
        <v>0</v>
      </c>
      <c r="CH137" s="56">
        <f t="shared" si="187"/>
        <v>394.46000000000004</v>
      </c>
      <c r="CI137" s="57">
        <f t="shared" si="188"/>
        <v>0</v>
      </c>
      <c r="CJ137" s="58">
        <v>0</v>
      </c>
      <c r="CK137" s="55">
        <v>0</v>
      </c>
      <c r="CL137" s="55">
        <v>0</v>
      </c>
      <c r="CM137" s="65"/>
      <c r="CN137" s="66">
        <v>44981.39</v>
      </c>
      <c r="CO137" s="67">
        <v>47554.17</v>
      </c>
      <c r="CP137" s="61">
        <f t="shared" si="189"/>
        <v>-2572.7799999999988</v>
      </c>
      <c r="CQ137" s="68">
        <f t="shared" si="190"/>
        <v>1.0571965428369376</v>
      </c>
      <c r="CR137" s="58">
        <v>16492.8</v>
      </c>
      <c r="CS137" s="58">
        <v>15223.880000000001</v>
      </c>
      <c r="CT137" s="61">
        <f t="shared" si="191"/>
        <v>1268.9199999999983</v>
      </c>
      <c r="CU137" s="353">
        <f t="shared" si="192"/>
        <v>0.92306218471090429</v>
      </c>
      <c r="CV137" s="359">
        <v>8746.26</v>
      </c>
      <c r="CW137" s="61">
        <v>8624.23</v>
      </c>
      <c r="CX137" s="61">
        <f t="shared" si="148"/>
        <v>122.03000000000065</v>
      </c>
      <c r="CY137" s="68">
        <f t="shared" si="151"/>
        <v>0.98604775069572592</v>
      </c>
      <c r="CZ137" s="291">
        <v>1007.2099999999999</v>
      </c>
      <c r="DA137" s="61">
        <v>418.37</v>
      </c>
      <c r="DB137" s="61">
        <f t="shared" ref="DB137:DB200" si="205">CZ137-DA137</f>
        <v>588.83999999999992</v>
      </c>
      <c r="DC137" s="69">
        <f t="shared" ref="DC137:DC200" si="206">DA137/CZ137</f>
        <v>0.41537514520308577</v>
      </c>
      <c r="DD137" s="55">
        <v>9965</v>
      </c>
      <c r="DE137" s="55">
        <v>14372.760000000002</v>
      </c>
      <c r="DF137" s="61">
        <f t="shared" si="193"/>
        <v>-4407.760000000002</v>
      </c>
      <c r="DG137" s="70">
        <f t="shared" si="194"/>
        <v>1.4423241344706474</v>
      </c>
      <c r="DH137" s="55">
        <v>1554.4899999999996</v>
      </c>
      <c r="DI137" s="55">
        <v>1320.0000000000002</v>
      </c>
      <c r="DJ137" s="61">
        <f t="shared" si="195"/>
        <v>234.48999999999933</v>
      </c>
      <c r="DK137" s="70">
        <f t="shared" si="196"/>
        <v>0.849153098443863</v>
      </c>
      <c r="DL137" s="55">
        <v>234.03</v>
      </c>
      <c r="DM137" s="55">
        <v>0</v>
      </c>
      <c r="DN137" s="61">
        <f t="shared" si="197"/>
        <v>234.03</v>
      </c>
      <c r="DO137" s="70">
        <f t="shared" si="198"/>
        <v>0</v>
      </c>
      <c r="DP137" s="71">
        <v>12250.619999999999</v>
      </c>
      <c r="DQ137" s="71">
        <v>2689.44</v>
      </c>
      <c r="DR137" s="61">
        <f t="shared" si="199"/>
        <v>9561.1799999999985</v>
      </c>
      <c r="DS137" s="69">
        <f t="shared" si="200"/>
        <v>0.21953501128922456</v>
      </c>
      <c r="DT137" s="80">
        <v>471.6899999999996</v>
      </c>
      <c r="DU137" s="55">
        <v>0</v>
      </c>
      <c r="DV137" s="55">
        <v>0</v>
      </c>
      <c r="DW137" s="61">
        <f t="shared" si="201"/>
        <v>0</v>
      </c>
      <c r="DX137" s="72"/>
      <c r="DY137" s="56" t="e">
        <v>#REF!</v>
      </c>
      <c r="DZ137" s="363">
        <v>4187.82</v>
      </c>
      <c r="EA137" s="363">
        <v>2831.2000000000003</v>
      </c>
      <c r="EB137" s="362">
        <f t="shared" ref="EB137:EB200" si="207">DZ137-EA137</f>
        <v>1356.6199999999994</v>
      </c>
      <c r="EC137" s="365">
        <f t="shared" ref="EC137:EC200" si="208">EA137/DZ137</f>
        <v>0.67605579991499165</v>
      </c>
      <c r="ED137" s="54">
        <v>7448.8600000000015</v>
      </c>
      <c r="EE137" s="294">
        <v>5904.28</v>
      </c>
      <c r="EF137" s="291">
        <f t="shared" ref="EF137:EF200" si="209">CR137+CN137+AN137+AR137+H137+L137+P137+T137+X137+AB137+AF137+AJ137+DH137+DL137+AV137+BD137+BH137+BL137+BP137+BT137+BX137+CB137+CF137+DD137+DP137+DU137+ED137+CZ137+CV137+DZ137</f>
        <v>219133.63000000003</v>
      </c>
      <c r="EG137" s="291">
        <f t="shared" ref="EG137:EG200" si="210">CS137+CO137+AO137+AS137+I137+M137+Q137+U137+Y137+AC137+AG137+AK137+DI137+DM137+AW137+BE137+BI137+BM137+BQ137+BU137+BY137+CC137+CG137+DE137+DQ137+DV137+EE137+DA137+CW137+EA137</f>
        <v>180893.85</v>
      </c>
      <c r="EH137" s="61">
        <f t="shared" ref="EH137:EH200" si="211">EF137-EG137</f>
        <v>38239.780000000028</v>
      </c>
      <c r="EI137" s="70">
        <f t="shared" si="204"/>
        <v>0.82549561196973731</v>
      </c>
      <c r="EJ137" s="80"/>
      <c r="EK137" s="298">
        <v>720</v>
      </c>
      <c r="EL137" s="300">
        <f t="shared" si="149"/>
        <v>-5839.4399999999732</v>
      </c>
      <c r="EM137" s="65">
        <f t="shared" si="150"/>
        <v>-90849.667999999976</v>
      </c>
      <c r="EN137" s="374" t="s">
        <v>669</v>
      </c>
      <c r="EO137" s="373">
        <v>12451.23</v>
      </c>
      <c r="EP137" s="74">
        <v>11323.08</v>
      </c>
      <c r="EQ137" s="76">
        <v>0</v>
      </c>
      <c r="ER137" s="76">
        <v>0</v>
      </c>
      <c r="ET137" s="74">
        <v>23222.66</v>
      </c>
      <c r="EU137" s="74">
        <v>35458.69</v>
      </c>
      <c r="EV137" s="75">
        <f t="shared" ref="EV137:EV200" si="212">EU137-ET137</f>
        <v>12236.030000000002</v>
      </c>
      <c r="EW137" s="377">
        <f t="shared" ref="EW137:EW200" si="213">EV137/ET137</f>
        <v>0.52690044981927142</v>
      </c>
      <c r="EX137" s="379">
        <f t="shared" ref="EX137:EX200" si="214">EF137-ED137</f>
        <v>211684.77000000002</v>
      </c>
      <c r="EY137" s="379">
        <f t="shared" ref="EY137:EY200" si="215">EG137-EE137</f>
        <v>174989.57</v>
      </c>
      <c r="FB137" s="381"/>
      <c r="FC137" s="381"/>
    </row>
    <row r="138" spans="1:159" s="2" customFormat="1" ht="15.75" customHeight="1" x14ac:dyDescent="0.25">
      <c r="A138" s="1" t="s">
        <v>93</v>
      </c>
      <c r="B138" s="77">
        <v>5</v>
      </c>
      <c r="C138" s="78">
        <v>2</v>
      </c>
      <c r="D138" s="52" t="s">
        <v>333</v>
      </c>
      <c r="E138" s="219">
        <v>2765.5749999999994</v>
      </c>
      <c r="F138" s="53">
        <v>-264823</v>
      </c>
      <c r="G138" s="343">
        <v>-136372.93400000001</v>
      </c>
      <c r="H138" s="54">
        <v>9384.3200000000015</v>
      </c>
      <c r="I138" s="55">
        <v>2216.12</v>
      </c>
      <c r="J138" s="56">
        <f t="shared" si="152"/>
        <v>7168.2000000000016</v>
      </c>
      <c r="K138" s="57">
        <f t="shared" si="153"/>
        <v>0.23615136738730133</v>
      </c>
      <c r="L138" s="58">
        <v>7047.32</v>
      </c>
      <c r="M138" s="58">
        <v>1687.8999999999999</v>
      </c>
      <c r="N138" s="56">
        <f t="shared" si="154"/>
        <v>5359.42</v>
      </c>
      <c r="O138" s="59">
        <f t="shared" si="155"/>
        <v>0.23950948729446087</v>
      </c>
      <c r="P138" s="54">
        <v>8716.16</v>
      </c>
      <c r="Q138" s="54">
        <v>7577.6900000000005</v>
      </c>
      <c r="R138" s="56">
        <f t="shared" si="156"/>
        <v>1138.4699999999993</v>
      </c>
      <c r="S138" s="57">
        <f t="shared" si="157"/>
        <v>0.86938399478669515</v>
      </c>
      <c r="T138" s="54">
        <v>1974.7</v>
      </c>
      <c r="U138" s="54">
        <v>1751.77</v>
      </c>
      <c r="V138" s="56">
        <f t="shared" si="158"/>
        <v>222.93000000000006</v>
      </c>
      <c r="W138" s="57">
        <f t="shared" si="159"/>
        <v>0.88710690231427558</v>
      </c>
      <c r="X138" s="58">
        <v>0</v>
      </c>
      <c r="Y138" s="58">
        <v>0</v>
      </c>
      <c r="Z138" s="56">
        <f t="shared" si="160"/>
        <v>0</v>
      </c>
      <c r="AA138" s="59"/>
      <c r="AB138" s="54">
        <v>7090.47</v>
      </c>
      <c r="AC138" s="54">
        <v>5011.1200000000008</v>
      </c>
      <c r="AD138" s="56">
        <f t="shared" si="162"/>
        <v>2079.3499999999995</v>
      </c>
      <c r="AE138" s="57">
        <f t="shared" si="163"/>
        <v>0.70674017378255616</v>
      </c>
      <c r="AF138" s="58">
        <v>1307.6600000000003</v>
      </c>
      <c r="AG138" s="58">
        <v>0</v>
      </c>
      <c r="AH138" s="56">
        <f t="shared" si="164"/>
        <v>1307.6600000000003</v>
      </c>
      <c r="AI138" s="60">
        <f t="shared" si="165"/>
        <v>0</v>
      </c>
      <c r="AJ138" s="54">
        <v>14987.569999999998</v>
      </c>
      <c r="AK138" s="54">
        <v>28667.269999999997</v>
      </c>
      <c r="AL138" s="56">
        <f t="shared" si="166"/>
        <v>-13679.699999999999</v>
      </c>
      <c r="AM138" s="57">
        <f t="shared" si="167"/>
        <v>1.912736354192174</v>
      </c>
      <c r="AN138" s="58">
        <v>0</v>
      </c>
      <c r="AO138" s="58">
        <v>0</v>
      </c>
      <c r="AP138" s="61">
        <f t="shared" si="168"/>
        <v>0</v>
      </c>
      <c r="AQ138" s="59"/>
      <c r="AR138" s="54">
        <v>0</v>
      </c>
      <c r="AS138" s="54">
        <v>0</v>
      </c>
      <c r="AT138" s="61">
        <f t="shared" si="169"/>
        <v>0</v>
      </c>
      <c r="AU138" s="62"/>
      <c r="AV138" s="58">
        <v>7636.9500000000007</v>
      </c>
      <c r="AW138" s="58">
        <v>10022.83</v>
      </c>
      <c r="AX138" s="61">
        <f t="shared" si="170"/>
        <v>-2385.8799999999992</v>
      </c>
      <c r="AY138" s="59">
        <f t="shared" si="171"/>
        <v>1.312412677836047</v>
      </c>
      <c r="AZ138" s="63">
        <v>0</v>
      </c>
      <c r="BA138" s="56">
        <v>0</v>
      </c>
      <c r="BB138" s="56">
        <f t="shared" si="172"/>
        <v>0</v>
      </c>
      <c r="BC138" s="64"/>
      <c r="BD138" s="54">
        <v>41049.770000000004</v>
      </c>
      <c r="BE138" s="58">
        <v>6055.3099999999995</v>
      </c>
      <c r="BF138" s="61">
        <f t="shared" si="173"/>
        <v>34994.460000000006</v>
      </c>
      <c r="BG138" s="57">
        <f t="shared" si="174"/>
        <v>0.14751142332831582</v>
      </c>
      <c r="BH138" s="54">
        <v>6088.7800000000007</v>
      </c>
      <c r="BI138" s="54">
        <v>0</v>
      </c>
      <c r="BJ138" s="56">
        <f t="shared" si="175"/>
        <v>6088.7800000000007</v>
      </c>
      <c r="BK138" s="57">
        <f t="shared" si="176"/>
        <v>0</v>
      </c>
      <c r="BL138" s="58">
        <v>10859.890000000001</v>
      </c>
      <c r="BM138" s="58">
        <v>6428.26</v>
      </c>
      <c r="BN138" s="56">
        <f t="shared" si="177"/>
        <v>4431.630000000001</v>
      </c>
      <c r="BO138" s="59">
        <f t="shared" si="178"/>
        <v>0.59192680588845736</v>
      </c>
      <c r="BP138" s="54">
        <v>1236.94</v>
      </c>
      <c r="BQ138" s="54">
        <v>943.25</v>
      </c>
      <c r="BR138" s="56">
        <f t="shared" si="179"/>
        <v>293.69000000000005</v>
      </c>
      <c r="BS138" s="57">
        <f t="shared" si="180"/>
        <v>0.76256730318366284</v>
      </c>
      <c r="BT138" s="58">
        <v>2239.3100000000004</v>
      </c>
      <c r="BU138" s="58">
        <v>0</v>
      </c>
      <c r="BV138" s="56">
        <f t="shared" si="181"/>
        <v>2239.3100000000004</v>
      </c>
      <c r="BW138" s="59">
        <f t="shared" si="182"/>
        <v>0</v>
      </c>
      <c r="BX138" s="54">
        <v>0</v>
      </c>
      <c r="BY138" s="54">
        <v>0</v>
      </c>
      <c r="BZ138" s="56">
        <f t="shared" si="183"/>
        <v>0</v>
      </c>
      <c r="CA138" s="57"/>
      <c r="CB138" s="58">
        <v>2339.3300000000004</v>
      </c>
      <c r="CC138" s="58">
        <v>2129.91</v>
      </c>
      <c r="CD138" s="56">
        <f t="shared" si="185"/>
        <v>209.42000000000053</v>
      </c>
      <c r="CE138" s="59">
        <f t="shared" si="186"/>
        <v>0.91047864132037781</v>
      </c>
      <c r="CF138" s="54">
        <v>372.2700000000001</v>
      </c>
      <c r="CG138" s="54">
        <v>0</v>
      </c>
      <c r="CH138" s="56">
        <f t="shared" si="187"/>
        <v>372.2700000000001</v>
      </c>
      <c r="CI138" s="57">
        <f t="shared" si="188"/>
        <v>0</v>
      </c>
      <c r="CJ138" s="58">
        <v>0</v>
      </c>
      <c r="CK138" s="55">
        <v>0</v>
      </c>
      <c r="CL138" s="55">
        <v>0</v>
      </c>
      <c r="CM138" s="65"/>
      <c r="CN138" s="66">
        <v>48720.380000000005</v>
      </c>
      <c r="CO138" s="67">
        <v>48173.349999999991</v>
      </c>
      <c r="CP138" s="61">
        <f t="shared" si="189"/>
        <v>547.03000000001339</v>
      </c>
      <c r="CQ138" s="68">
        <f t="shared" si="190"/>
        <v>0.988772049807493</v>
      </c>
      <c r="CR138" s="58">
        <v>9070.08</v>
      </c>
      <c r="CS138" s="58">
        <v>8819.65</v>
      </c>
      <c r="CT138" s="61">
        <f t="shared" si="191"/>
        <v>250.43000000000029</v>
      </c>
      <c r="CU138" s="353">
        <f t="shared" si="192"/>
        <v>0.97238943868190797</v>
      </c>
      <c r="CV138" s="359">
        <v>4645.49</v>
      </c>
      <c r="CW138" s="61">
        <v>4581.6399999999994</v>
      </c>
      <c r="CX138" s="61">
        <f t="shared" si="148"/>
        <v>63.850000000000364</v>
      </c>
      <c r="CY138" s="68">
        <f t="shared" si="151"/>
        <v>0.98625548650411465</v>
      </c>
      <c r="CZ138" s="291">
        <v>924.93000000000006</v>
      </c>
      <c r="DA138" s="61">
        <v>478.06</v>
      </c>
      <c r="DB138" s="61">
        <f t="shared" si="205"/>
        <v>446.87000000000006</v>
      </c>
      <c r="DC138" s="69">
        <f t="shared" si="206"/>
        <v>0.51686073540700372</v>
      </c>
      <c r="DD138" s="55">
        <v>8352.5400000000009</v>
      </c>
      <c r="DE138" s="55">
        <v>13792.5</v>
      </c>
      <c r="DF138" s="61">
        <f t="shared" si="193"/>
        <v>-5439.9599999999991</v>
      </c>
      <c r="DG138" s="70">
        <f t="shared" si="194"/>
        <v>1.6512940973643944</v>
      </c>
      <c r="DH138" s="55">
        <v>1692.85</v>
      </c>
      <c r="DI138" s="55">
        <v>1502.9300000000003</v>
      </c>
      <c r="DJ138" s="61">
        <f t="shared" si="195"/>
        <v>189.91999999999962</v>
      </c>
      <c r="DK138" s="70">
        <f t="shared" si="196"/>
        <v>0.88781049709070525</v>
      </c>
      <c r="DL138" s="55">
        <v>253.26</v>
      </c>
      <c r="DM138" s="55">
        <v>0</v>
      </c>
      <c r="DN138" s="61">
        <f t="shared" si="197"/>
        <v>253.26</v>
      </c>
      <c r="DO138" s="70">
        <f t="shared" si="198"/>
        <v>0</v>
      </c>
      <c r="DP138" s="71">
        <v>38430.050000000003</v>
      </c>
      <c r="DQ138" s="71">
        <v>32372.740000000005</v>
      </c>
      <c r="DR138" s="61">
        <f t="shared" si="199"/>
        <v>6057.3099999999977</v>
      </c>
      <c r="DS138" s="69">
        <f t="shared" si="200"/>
        <v>0.84238089724057097</v>
      </c>
      <c r="DT138" s="80">
        <v>3534.9600000000028</v>
      </c>
      <c r="DU138" s="55">
        <v>0</v>
      </c>
      <c r="DV138" s="55">
        <v>0</v>
      </c>
      <c r="DW138" s="61">
        <f t="shared" si="201"/>
        <v>0</v>
      </c>
      <c r="DX138" s="72"/>
      <c r="DY138" s="56" t="e">
        <v>#REF!</v>
      </c>
      <c r="DZ138" s="363">
        <v>5713.58</v>
      </c>
      <c r="EA138" s="363">
        <v>3944.9799999999996</v>
      </c>
      <c r="EB138" s="362">
        <f t="shared" si="207"/>
        <v>1768.6000000000004</v>
      </c>
      <c r="EC138" s="365">
        <f t="shared" si="208"/>
        <v>0.69045677141126927</v>
      </c>
      <c r="ED138" s="54">
        <v>8427.42</v>
      </c>
      <c r="EE138" s="294">
        <v>6165.94</v>
      </c>
      <c r="EF138" s="291">
        <f t="shared" si="209"/>
        <v>248562.01999999996</v>
      </c>
      <c r="EG138" s="291">
        <f t="shared" si="210"/>
        <v>192323.22</v>
      </c>
      <c r="EH138" s="61">
        <f t="shared" si="211"/>
        <v>56238.799999999959</v>
      </c>
      <c r="EI138" s="70">
        <f t="shared" si="204"/>
        <v>0.7737433900802706</v>
      </c>
      <c r="EJ138" s="80"/>
      <c r="EK138" s="298">
        <v>720</v>
      </c>
      <c r="EL138" s="300">
        <f t="shared" si="149"/>
        <v>-207864.20000000004</v>
      </c>
      <c r="EM138" s="65">
        <f t="shared" si="150"/>
        <v>-87743.373999999996</v>
      </c>
      <c r="EN138" s="374" t="s">
        <v>666</v>
      </c>
      <c r="EO138" s="373">
        <v>14494.47</v>
      </c>
      <c r="EP138" s="74">
        <v>33973.53</v>
      </c>
      <c r="EQ138" s="75">
        <f t="shared" si="202"/>
        <v>19479.059999999998</v>
      </c>
      <c r="ER138" s="76">
        <f t="shared" si="203"/>
        <v>1.3438959823988044</v>
      </c>
      <c r="ET138" s="74">
        <v>26096.53</v>
      </c>
      <c r="EU138" s="74">
        <v>73605.31</v>
      </c>
      <c r="EV138" s="75">
        <f t="shared" si="212"/>
        <v>47508.78</v>
      </c>
      <c r="EW138" s="377">
        <f t="shared" si="213"/>
        <v>1.8205018061788292</v>
      </c>
      <c r="EX138" s="379">
        <f t="shared" si="214"/>
        <v>240134.59999999995</v>
      </c>
      <c r="EY138" s="379">
        <f t="shared" si="215"/>
        <v>186157.28</v>
      </c>
      <c r="FB138" s="381"/>
      <c r="FC138" s="381"/>
    </row>
    <row r="139" spans="1:159" s="2" customFormat="1" ht="15.75" customHeight="1" x14ac:dyDescent="0.25">
      <c r="A139" s="1" t="s">
        <v>94</v>
      </c>
      <c r="B139" s="77">
        <v>9</v>
      </c>
      <c r="C139" s="78">
        <v>3</v>
      </c>
      <c r="D139" s="52" t="s">
        <v>334</v>
      </c>
      <c r="E139" s="219">
        <v>3308.4558333333334</v>
      </c>
      <c r="F139" s="53">
        <v>-372758.31999999995</v>
      </c>
      <c r="G139" s="343">
        <v>-132421.73999999993</v>
      </c>
      <c r="H139" s="54">
        <v>12355.330000000002</v>
      </c>
      <c r="I139" s="55">
        <v>2338.9700000000003</v>
      </c>
      <c r="J139" s="56">
        <f t="shared" si="152"/>
        <v>10016.36</v>
      </c>
      <c r="K139" s="57">
        <f t="shared" si="153"/>
        <v>0.18930858180234764</v>
      </c>
      <c r="L139" s="58">
        <v>11308.199999999997</v>
      </c>
      <c r="M139" s="58">
        <v>1758.7899999999997</v>
      </c>
      <c r="N139" s="56">
        <f t="shared" si="154"/>
        <v>9549.409999999998</v>
      </c>
      <c r="O139" s="59">
        <f t="shared" si="155"/>
        <v>0.15553226861923208</v>
      </c>
      <c r="P139" s="54">
        <v>14025.759999999998</v>
      </c>
      <c r="Q139" s="54">
        <v>12196.689999999999</v>
      </c>
      <c r="R139" s="56">
        <f t="shared" si="156"/>
        <v>1829.0699999999997</v>
      </c>
      <c r="S139" s="57">
        <f t="shared" si="157"/>
        <v>0.8695920934052771</v>
      </c>
      <c r="T139" s="54">
        <v>3212.3700000000003</v>
      </c>
      <c r="U139" s="54">
        <v>2846.4899999999993</v>
      </c>
      <c r="V139" s="56">
        <f t="shared" si="158"/>
        <v>365.88000000000102</v>
      </c>
      <c r="W139" s="57">
        <f t="shared" si="159"/>
        <v>0.88610278392588615</v>
      </c>
      <c r="X139" s="58">
        <v>694.49</v>
      </c>
      <c r="Y139" s="58">
        <v>942.29</v>
      </c>
      <c r="Z139" s="56">
        <f t="shared" si="160"/>
        <v>-247.79999999999995</v>
      </c>
      <c r="AA139" s="59">
        <f t="shared" si="161"/>
        <v>1.3568085933562757</v>
      </c>
      <c r="AB139" s="54">
        <v>9286.2000000000007</v>
      </c>
      <c r="AC139" s="54">
        <v>8227.68</v>
      </c>
      <c r="AD139" s="56">
        <f t="shared" si="162"/>
        <v>1058.5200000000004</v>
      </c>
      <c r="AE139" s="57">
        <f t="shared" si="163"/>
        <v>0.88601150093687409</v>
      </c>
      <c r="AF139" s="58">
        <v>2424.4899999999998</v>
      </c>
      <c r="AG139" s="58">
        <v>0</v>
      </c>
      <c r="AH139" s="56">
        <f t="shared" si="164"/>
        <v>2424.4899999999998</v>
      </c>
      <c r="AI139" s="60">
        <f t="shared" si="165"/>
        <v>0</v>
      </c>
      <c r="AJ139" s="54">
        <v>27789.900000000005</v>
      </c>
      <c r="AK139" s="54">
        <v>19840.269999999997</v>
      </c>
      <c r="AL139" s="56">
        <f t="shared" si="166"/>
        <v>7949.6300000000083</v>
      </c>
      <c r="AM139" s="57">
        <f t="shared" si="167"/>
        <v>0.71393815738811561</v>
      </c>
      <c r="AN139" s="58">
        <v>117578.3</v>
      </c>
      <c r="AO139" s="58">
        <v>107820.01000000001</v>
      </c>
      <c r="AP139" s="61">
        <f t="shared" si="168"/>
        <v>9758.2899999999936</v>
      </c>
      <c r="AQ139" s="59">
        <f t="shared" ref="AQ139:AQ183" si="216">AO139/AN139</f>
        <v>0.91700602917375063</v>
      </c>
      <c r="AR139" s="54">
        <v>0</v>
      </c>
      <c r="AS139" s="54">
        <v>0</v>
      </c>
      <c r="AT139" s="61">
        <f t="shared" si="169"/>
        <v>0</v>
      </c>
      <c r="AU139" s="62"/>
      <c r="AV139" s="58">
        <v>6812.0700000000006</v>
      </c>
      <c r="AW139" s="58">
        <v>6178.42</v>
      </c>
      <c r="AX139" s="61">
        <f t="shared" si="170"/>
        <v>633.65000000000055</v>
      </c>
      <c r="AY139" s="59">
        <f t="shared" si="171"/>
        <v>0.90698128469026296</v>
      </c>
      <c r="AZ139" s="63">
        <v>0</v>
      </c>
      <c r="BA139" s="56">
        <v>0</v>
      </c>
      <c r="BB139" s="56">
        <f t="shared" si="172"/>
        <v>0</v>
      </c>
      <c r="BC139" s="64"/>
      <c r="BD139" s="54">
        <v>100657.88000000002</v>
      </c>
      <c r="BE139" s="58">
        <v>23210.83</v>
      </c>
      <c r="BF139" s="61">
        <f t="shared" si="173"/>
        <v>77447.050000000017</v>
      </c>
      <c r="BG139" s="57">
        <f t="shared" si="174"/>
        <v>0.23059128604735166</v>
      </c>
      <c r="BH139" s="54">
        <v>7706.42</v>
      </c>
      <c r="BI139" s="54">
        <v>664.68</v>
      </c>
      <c r="BJ139" s="56">
        <f t="shared" si="175"/>
        <v>7041.74</v>
      </c>
      <c r="BK139" s="57">
        <f t="shared" si="176"/>
        <v>8.6250165446471891E-2</v>
      </c>
      <c r="BL139" s="58">
        <v>17768.440000000002</v>
      </c>
      <c r="BM139" s="58">
        <v>4314.0600000000004</v>
      </c>
      <c r="BN139" s="56">
        <f t="shared" si="177"/>
        <v>13454.380000000001</v>
      </c>
      <c r="BO139" s="59">
        <f t="shared" si="178"/>
        <v>0.24279340223452367</v>
      </c>
      <c r="BP139" s="54">
        <v>3245.81</v>
      </c>
      <c r="BQ139" s="54">
        <v>0</v>
      </c>
      <c r="BR139" s="56">
        <f t="shared" si="179"/>
        <v>3245.81</v>
      </c>
      <c r="BS139" s="57">
        <f t="shared" si="180"/>
        <v>0</v>
      </c>
      <c r="BT139" s="58">
        <v>4029.5</v>
      </c>
      <c r="BU139" s="58">
        <v>0</v>
      </c>
      <c r="BV139" s="56">
        <f t="shared" si="181"/>
        <v>4029.5</v>
      </c>
      <c r="BW139" s="59">
        <f t="shared" si="182"/>
        <v>0</v>
      </c>
      <c r="BX139" s="54">
        <v>1658.6699999999998</v>
      </c>
      <c r="BY139" s="54">
        <v>0</v>
      </c>
      <c r="BZ139" s="56">
        <f t="shared" si="183"/>
        <v>1658.6699999999998</v>
      </c>
      <c r="CA139" s="57">
        <f t="shared" si="184"/>
        <v>0</v>
      </c>
      <c r="CB139" s="58">
        <v>3350.5099999999998</v>
      </c>
      <c r="CC139" s="58">
        <v>1462.26</v>
      </c>
      <c r="CD139" s="56">
        <f t="shared" si="185"/>
        <v>1888.2499999999998</v>
      </c>
      <c r="CE139" s="59">
        <f t="shared" si="186"/>
        <v>0.43642908094588589</v>
      </c>
      <c r="CF139" s="54">
        <v>449.36</v>
      </c>
      <c r="CG139" s="54">
        <v>0</v>
      </c>
      <c r="CH139" s="56">
        <f t="shared" si="187"/>
        <v>449.36</v>
      </c>
      <c r="CI139" s="57">
        <f t="shared" si="188"/>
        <v>0</v>
      </c>
      <c r="CJ139" s="58">
        <v>0</v>
      </c>
      <c r="CK139" s="55">
        <v>0</v>
      </c>
      <c r="CL139" s="55">
        <v>0</v>
      </c>
      <c r="CM139" s="65"/>
      <c r="CN139" s="66">
        <v>53448.710000000014</v>
      </c>
      <c r="CO139" s="67">
        <v>53981.71</v>
      </c>
      <c r="CP139" s="61">
        <f t="shared" si="189"/>
        <v>-532.99999999998545</v>
      </c>
      <c r="CQ139" s="68">
        <f t="shared" si="190"/>
        <v>1.0099721770647034</v>
      </c>
      <c r="CR139" s="58">
        <v>42768.4</v>
      </c>
      <c r="CS139" s="58">
        <v>46509.060000000005</v>
      </c>
      <c r="CT139" s="61">
        <f t="shared" si="191"/>
        <v>-3740.6600000000035</v>
      </c>
      <c r="CU139" s="353">
        <f t="shared" si="192"/>
        <v>1.0874631737451017</v>
      </c>
      <c r="CV139" s="359">
        <v>22222.36</v>
      </c>
      <c r="CW139" s="61">
        <v>25404.219999999998</v>
      </c>
      <c r="CX139" s="61">
        <f t="shared" si="148"/>
        <v>-3181.8599999999969</v>
      </c>
      <c r="CY139" s="68">
        <f t="shared" si="151"/>
        <v>1.1431828122665637</v>
      </c>
      <c r="CZ139" s="291">
        <v>1755.56</v>
      </c>
      <c r="DA139" s="61">
        <v>904.45</v>
      </c>
      <c r="DB139" s="61">
        <f t="shared" si="205"/>
        <v>851.1099999999999</v>
      </c>
      <c r="DC139" s="69">
        <f t="shared" si="206"/>
        <v>0.51519173369181348</v>
      </c>
      <c r="DD139" s="55">
        <v>8993.43</v>
      </c>
      <c r="DE139" s="55">
        <v>18830.239999999998</v>
      </c>
      <c r="DF139" s="61">
        <f t="shared" si="193"/>
        <v>-9836.8099999999977</v>
      </c>
      <c r="DG139" s="70">
        <f t="shared" si="194"/>
        <v>2.0937773463517253</v>
      </c>
      <c r="DH139" s="55">
        <v>1652.7900000000002</v>
      </c>
      <c r="DI139" s="55">
        <v>1466.14</v>
      </c>
      <c r="DJ139" s="61">
        <f t="shared" si="195"/>
        <v>186.65000000000009</v>
      </c>
      <c r="DK139" s="70">
        <f t="shared" si="196"/>
        <v>0.88706974267753314</v>
      </c>
      <c r="DL139" s="55">
        <v>250.92</v>
      </c>
      <c r="DM139" s="55">
        <v>0</v>
      </c>
      <c r="DN139" s="61">
        <f t="shared" si="197"/>
        <v>250.92</v>
      </c>
      <c r="DO139" s="70">
        <f t="shared" si="198"/>
        <v>0</v>
      </c>
      <c r="DP139" s="71">
        <v>21852.61</v>
      </c>
      <c r="DQ139" s="71">
        <v>14071.959999999997</v>
      </c>
      <c r="DR139" s="61">
        <f t="shared" si="199"/>
        <v>7780.6500000000033</v>
      </c>
      <c r="DS139" s="69">
        <f t="shared" si="200"/>
        <v>0.6439487091015671</v>
      </c>
      <c r="DT139" s="80">
        <v>1618.8199999999997</v>
      </c>
      <c r="DU139" s="55">
        <v>56814</v>
      </c>
      <c r="DV139" s="55">
        <v>67483.28</v>
      </c>
      <c r="DW139" s="61">
        <f t="shared" si="201"/>
        <v>-10669.279999999999</v>
      </c>
      <c r="DX139" s="72">
        <f t="shared" ref="DX139:DX183" si="217">DV139/DU139</f>
        <v>1.1877931495758087</v>
      </c>
      <c r="DY139" s="56" t="e">
        <v>#REF!</v>
      </c>
      <c r="DZ139" s="363">
        <v>6655.82</v>
      </c>
      <c r="EA139" s="363">
        <v>4740.0400000000009</v>
      </c>
      <c r="EB139" s="362">
        <f t="shared" si="207"/>
        <v>1915.7799999999988</v>
      </c>
      <c r="EC139" s="365">
        <f t="shared" si="208"/>
        <v>0.71216469195380905</v>
      </c>
      <c r="ED139" s="54">
        <v>19653.669999999998</v>
      </c>
      <c r="EE139" s="294">
        <v>14208.58</v>
      </c>
      <c r="EF139" s="291">
        <f t="shared" si="209"/>
        <v>580421.97000000009</v>
      </c>
      <c r="EG139" s="291">
        <f t="shared" si="210"/>
        <v>439401.12000000005</v>
      </c>
      <c r="EH139" s="61">
        <f t="shared" si="211"/>
        <v>141020.85000000003</v>
      </c>
      <c r="EI139" s="70">
        <f t="shared" si="204"/>
        <v>0.75703736714170211</v>
      </c>
      <c r="EJ139" s="80"/>
      <c r="EK139" s="298">
        <v>720</v>
      </c>
      <c r="EL139" s="300">
        <f t="shared" si="149"/>
        <v>-231017.46999999991</v>
      </c>
      <c r="EM139" s="65">
        <f t="shared" si="150"/>
        <v>-23206.979999999912</v>
      </c>
      <c r="EN139" s="374" t="s">
        <v>666</v>
      </c>
      <c r="EO139" s="373">
        <v>33982.51</v>
      </c>
      <c r="EP139" s="74">
        <v>53628.92</v>
      </c>
      <c r="EQ139" s="75">
        <f t="shared" si="202"/>
        <v>19646.409999999996</v>
      </c>
      <c r="ER139" s="76">
        <f t="shared" si="203"/>
        <v>0.57813298664518875</v>
      </c>
      <c r="ET139" s="74">
        <v>60732.480000000003</v>
      </c>
      <c r="EU139" s="74">
        <v>106202.45</v>
      </c>
      <c r="EV139" s="75">
        <f t="shared" si="212"/>
        <v>45469.969999999994</v>
      </c>
      <c r="EW139" s="377">
        <f t="shared" si="213"/>
        <v>0.74869279173187053</v>
      </c>
      <c r="EX139" s="379">
        <f t="shared" si="214"/>
        <v>560768.30000000005</v>
      </c>
      <c r="EY139" s="379">
        <f t="shared" si="215"/>
        <v>425192.54000000004</v>
      </c>
      <c r="FB139" s="381"/>
      <c r="FC139" s="381"/>
    </row>
    <row r="140" spans="1:159" s="2" customFormat="1" ht="15.75" customHeight="1" x14ac:dyDescent="0.25">
      <c r="A140" s="1" t="s">
        <v>95</v>
      </c>
      <c r="B140" s="77">
        <v>9</v>
      </c>
      <c r="C140" s="78">
        <v>3</v>
      </c>
      <c r="D140" s="52" t="s">
        <v>335</v>
      </c>
      <c r="E140" s="219">
        <v>3343.1308333333332</v>
      </c>
      <c r="F140" s="53">
        <v>159453.56000000003</v>
      </c>
      <c r="G140" s="343">
        <v>-746.71000000005813</v>
      </c>
      <c r="H140" s="54">
        <v>12073.100000000002</v>
      </c>
      <c r="I140" s="55">
        <v>2333.75</v>
      </c>
      <c r="J140" s="56">
        <f t="shared" si="152"/>
        <v>9739.3500000000022</v>
      </c>
      <c r="K140" s="57">
        <f t="shared" si="153"/>
        <v>0.19330163752474505</v>
      </c>
      <c r="L140" s="58">
        <v>10393.099999999999</v>
      </c>
      <c r="M140" s="58">
        <v>1754.77</v>
      </c>
      <c r="N140" s="56">
        <f t="shared" si="154"/>
        <v>8638.3299999999981</v>
      </c>
      <c r="O140" s="59">
        <f t="shared" si="155"/>
        <v>0.16883990339744639</v>
      </c>
      <c r="P140" s="54">
        <v>13785.899999999998</v>
      </c>
      <c r="Q140" s="54">
        <v>11993.53</v>
      </c>
      <c r="R140" s="56">
        <f t="shared" si="156"/>
        <v>1792.3699999999972</v>
      </c>
      <c r="S140" s="57">
        <f t="shared" si="157"/>
        <v>0.86998527480976962</v>
      </c>
      <c r="T140" s="54">
        <v>3065.9199999999996</v>
      </c>
      <c r="U140" s="54">
        <v>2717.37</v>
      </c>
      <c r="V140" s="56">
        <f t="shared" si="158"/>
        <v>348.54999999999973</v>
      </c>
      <c r="W140" s="57">
        <f t="shared" si="159"/>
        <v>0.88631471140799511</v>
      </c>
      <c r="X140" s="58">
        <v>691.21000000000015</v>
      </c>
      <c r="Y140" s="58">
        <v>942.29</v>
      </c>
      <c r="Z140" s="56">
        <f t="shared" si="160"/>
        <v>-251.07999999999981</v>
      </c>
      <c r="AA140" s="59">
        <f t="shared" si="161"/>
        <v>1.3632470595043471</v>
      </c>
      <c r="AB140" s="54">
        <v>9730.1199999999972</v>
      </c>
      <c r="AC140" s="54">
        <v>8895.1999999999989</v>
      </c>
      <c r="AD140" s="56">
        <f t="shared" si="162"/>
        <v>834.91999999999825</v>
      </c>
      <c r="AE140" s="57">
        <f t="shared" si="163"/>
        <v>0.91419221962319086</v>
      </c>
      <c r="AF140" s="58">
        <v>2314.17</v>
      </c>
      <c r="AG140" s="58">
        <v>0</v>
      </c>
      <c r="AH140" s="56">
        <f t="shared" si="164"/>
        <v>2314.17</v>
      </c>
      <c r="AI140" s="60">
        <f t="shared" si="165"/>
        <v>0</v>
      </c>
      <c r="AJ140" s="54">
        <v>26523.640000000003</v>
      </c>
      <c r="AK140" s="54">
        <v>25721.77</v>
      </c>
      <c r="AL140" s="56">
        <f t="shared" si="166"/>
        <v>801.87000000000262</v>
      </c>
      <c r="AM140" s="57">
        <f t="shared" si="167"/>
        <v>0.96976772418868595</v>
      </c>
      <c r="AN140" s="58">
        <v>117537.33000000002</v>
      </c>
      <c r="AO140" s="58">
        <v>107820.01000000001</v>
      </c>
      <c r="AP140" s="61">
        <f t="shared" si="168"/>
        <v>9717.320000000007</v>
      </c>
      <c r="AQ140" s="59">
        <f t="shared" si="216"/>
        <v>0.91732567006584198</v>
      </c>
      <c r="AR140" s="54">
        <v>0</v>
      </c>
      <c r="AS140" s="54">
        <v>0</v>
      </c>
      <c r="AT140" s="61">
        <f t="shared" si="169"/>
        <v>0</v>
      </c>
      <c r="AU140" s="62"/>
      <c r="AV140" s="58">
        <v>6620.1600000000017</v>
      </c>
      <c r="AW140" s="58">
        <v>6005.18</v>
      </c>
      <c r="AX140" s="61">
        <f t="shared" si="170"/>
        <v>614.98000000000138</v>
      </c>
      <c r="AY140" s="59">
        <f t="shared" si="171"/>
        <v>0.9071049642304716</v>
      </c>
      <c r="AZ140" s="63">
        <v>0</v>
      </c>
      <c r="BA140" s="56">
        <v>0</v>
      </c>
      <c r="BB140" s="56">
        <f t="shared" si="172"/>
        <v>0</v>
      </c>
      <c r="BC140" s="64"/>
      <c r="BD140" s="54">
        <v>102083.91</v>
      </c>
      <c r="BE140" s="58">
        <v>26842.33</v>
      </c>
      <c r="BF140" s="61">
        <f t="shared" si="173"/>
        <v>75241.58</v>
      </c>
      <c r="BG140" s="57">
        <f t="shared" si="174"/>
        <v>0.26294378810529495</v>
      </c>
      <c r="BH140" s="54">
        <v>7537.1199999999981</v>
      </c>
      <c r="BI140" s="54">
        <v>1788.91</v>
      </c>
      <c r="BJ140" s="56">
        <f t="shared" si="175"/>
        <v>5748.2099999999982</v>
      </c>
      <c r="BK140" s="57">
        <f t="shared" si="176"/>
        <v>0.23734662576687124</v>
      </c>
      <c r="BL140" s="58">
        <v>16351.810000000001</v>
      </c>
      <c r="BM140" s="58">
        <v>0</v>
      </c>
      <c r="BN140" s="56">
        <f t="shared" si="177"/>
        <v>16351.810000000001</v>
      </c>
      <c r="BO140" s="59">
        <f t="shared" si="178"/>
        <v>0</v>
      </c>
      <c r="BP140" s="54">
        <v>3156.83</v>
      </c>
      <c r="BQ140" s="54">
        <v>0</v>
      </c>
      <c r="BR140" s="56">
        <f t="shared" si="179"/>
        <v>3156.83</v>
      </c>
      <c r="BS140" s="57">
        <f t="shared" si="180"/>
        <v>0</v>
      </c>
      <c r="BT140" s="58">
        <v>2372.6200000000003</v>
      </c>
      <c r="BU140" s="58">
        <v>674.8</v>
      </c>
      <c r="BV140" s="56">
        <f t="shared" si="181"/>
        <v>1697.8200000000004</v>
      </c>
      <c r="BW140" s="59">
        <f t="shared" si="182"/>
        <v>0.28441132587603574</v>
      </c>
      <c r="BX140" s="54">
        <v>1656.2700000000002</v>
      </c>
      <c r="BY140" s="54">
        <v>0</v>
      </c>
      <c r="BZ140" s="56">
        <f t="shared" si="183"/>
        <v>1656.2700000000002</v>
      </c>
      <c r="CA140" s="57">
        <f t="shared" si="184"/>
        <v>0</v>
      </c>
      <c r="CB140" s="58">
        <v>3594.6799999999994</v>
      </c>
      <c r="CC140" s="58">
        <v>0</v>
      </c>
      <c r="CD140" s="56">
        <f t="shared" si="185"/>
        <v>3594.6799999999994</v>
      </c>
      <c r="CE140" s="59">
        <f t="shared" si="186"/>
        <v>0</v>
      </c>
      <c r="CF140" s="54">
        <v>502.32</v>
      </c>
      <c r="CG140" s="54">
        <v>0</v>
      </c>
      <c r="CH140" s="56">
        <f t="shared" si="187"/>
        <v>502.32</v>
      </c>
      <c r="CI140" s="57">
        <f t="shared" si="188"/>
        <v>0</v>
      </c>
      <c r="CJ140" s="58">
        <v>0</v>
      </c>
      <c r="CK140" s="55">
        <v>0</v>
      </c>
      <c r="CL140" s="55">
        <v>0</v>
      </c>
      <c r="CM140" s="65"/>
      <c r="CN140" s="66">
        <v>42651.33</v>
      </c>
      <c r="CO140" s="67">
        <v>42817.39</v>
      </c>
      <c r="CP140" s="61">
        <f t="shared" si="189"/>
        <v>-166.05999999999767</v>
      </c>
      <c r="CQ140" s="68">
        <f t="shared" si="190"/>
        <v>1.003893430755852</v>
      </c>
      <c r="CR140" s="58">
        <v>40465.919999999991</v>
      </c>
      <c r="CS140" s="58">
        <v>44042.89</v>
      </c>
      <c r="CT140" s="61">
        <f t="shared" si="191"/>
        <v>-3576.9700000000084</v>
      </c>
      <c r="CU140" s="353">
        <f t="shared" si="192"/>
        <v>1.0883946293572471</v>
      </c>
      <c r="CV140" s="359">
        <v>21008.120000000003</v>
      </c>
      <c r="CW140" s="61">
        <v>24019.079999999998</v>
      </c>
      <c r="CX140" s="61">
        <f t="shared" si="148"/>
        <v>-3010.9599999999955</v>
      </c>
      <c r="CY140" s="68">
        <f t="shared" si="151"/>
        <v>1.1433236291491098</v>
      </c>
      <c r="CZ140" s="291">
        <v>1643.2299999999996</v>
      </c>
      <c r="DA140" s="61">
        <v>888.74000000000012</v>
      </c>
      <c r="DB140" s="61">
        <f t="shared" si="205"/>
        <v>754.48999999999944</v>
      </c>
      <c r="DC140" s="69">
        <f t="shared" si="206"/>
        <v>0.54084942460884988</v>
      </c>
      <c r="DD140" s="55">
        <v>8340.7100000000009</v>
      </c>
      <c r="DE140" s="55">
        <v>13019.240000000002</v>
      </c>
      <c r="DF140" s="61">
        <f t="shared" si="193"/>
        <v>-4678.5300000000007</v>
      </c>
      <c r="DG140" s="70">
        <f t="shared" si="194"/>
        <v>1.5609270673599729</v>
      </c>
      <c r="DH140" s="55">
        <v>1648.82</v>
      </c>
      <c r="DI140" s="55">
        <v>1466.14</v>
      </c>
      <c r="DJ140" s="61">
        <f t="shared" si="195"/>
        <v>182.67999999999984</v>
      </c>
      <c r="DK140" s="70">
        <f t="shared" si="196"/>
        <v>0.88920561371162421</v>
      </c>
      <c r="DL140" s="55">
        <v>246.64</v>
      </c>
      <c r="DM140" s="55">
        <v>0</v>
      </c>
      <c r="DN140" s="61">
        <f t="shared" si="197"/>
        <v>246.64</v>
      </c>
      <c r="DO140" s="70">
        <f t="shared" si="198"/>
        <v>0</v>
      </c>
      <c r="DP140" s="71">
        <v>48038.030000000006</v>
      </c>
      <c r="DQ140" s="71">
        <v>25521.789999999997</v>
      </c>
      <c r="DR140" s="61">
        <f t="shared" si="199"/>
        <v>22516.240000000009</v>
      </c>
      <c r="DS140" s="69">
        <f t="shared" si="200"/>
        <v>0.53128302721822673</v>
      </c>
      <c r="DT140" s="80">
        <v>-513.14999999999782</v>
      </c>
      <c r="DU140" s="55">
        <v>27446.640000000003</v>
      </c>
      <c r="DV140" s="55">
        <v>29849.119999999995</v>
      </c>
      <c r="DW140" s="61">
        <f t="shared" si="201"/>
        <v>-2402.4799999999923</v>
      </c>
      <c r="DX140" s="72">
        <f t="shared" si="217"/>
        <v>1.0875327544646627</v>
      </c>
      <c r="DY140" s="56" t="e">
        <v>#REF!</v>
      </c>
      <c r="DZ140" s="363">
        <v>6384.2199999999993</v>
      </c>
      <c r="EA140" s="363">
        <v>4565.6400000000003</v>
      </c>
      <c r="EB140" s="362">
        <f t="shared" si="207"/>
        <v>1818.579999999999</v>
      </c>
      <c r="EC140" s="365">
        <f t="shared" si="208"/>
        <v>0.71514452822741081</v>
      </c>
      <c r="ED140" s="54">
        <v>18782.75</v>
      </c>
      <c r="EE140" s="294">
        <v>12914.59</v>
      </c>
      <c r="EF140" s="291">
        <f t="shared" si="209"/>
        <v>556646.62</v>
      </c>
      <c r="EG140" s="291">
        <f t="shared" si="210"/>
        <v>396594.52999999997</v>
      </c>
      <c r="EH140" s="61">
        <f t="shared" si="211"/>
        <v>160052.09000000003</v>
      </c>
      <c r="EI140" s="70">
        <f t="shared" si="204"/>
        <v>0.71247092095879427</v>
      </c>
      <c r="EJ140" s="80"/>
      <c r="EK140" s="298">
        <v>1545.12</v>
      </c>
      <c r="EL140" s="300">
        <f t="shared" si="149"/>
        <v>321050.77000000008</v>
      </c>
      <c r="EM140" s="65">
        <f t="shared" si="150"/>
        <v>107202.80999999992</v>
      </c>
      <c r="EN140" s="374" t="s">
        <v>666</v>
      </c>
      <c r="EO140" s="373">
        <v>32911.47</v>
      </c>
      <c r="EP140" s="74">
        <v>83252.710000000006</v>
      </c>
      <c r="EQ140" s="75">
        <f t="shared" si="202"/>
        <v>50341.240000000005</v>
      </c>
      <c r="ER140" s="76">
        <f t="shared" si="203"/>
        <v>1.5295956090688141</v>
      </c>
      <c r="ET140" s="74">
        <v>57482.65</v>
      </c>
      <c r="EU140" s="74">
        <v>136669.89000000001</v>
      </c>
      <c r="EV140" s="75">
        <f t="shared" si="212"/>
        <v>79187.24000000002</v>
      </c>
      <c r="EW140" s="377">
        <f t="shared" si="213"/>
        <v>1.377585062623244</v>
      </c>
      <c r="EX140" s="379">
        <f t="shared" si="214"/>
        <v>537863.87</v>
      </c>
      <c r="EY140" s="379">
        <f t="shared" si="215"/>
        <v>383679.93999999994</v>
      </c>
      <c r="FB140" s="381"/>
      <c r="FC140" s="381"/>
    </row>
    <row r="141" spans="1:159" s="2" customFormat="1" ht="15.75" customHeight="1" x14ac:dyDescent="0.25">
      <c r="A141" s="1" t="s">
        <v>96</v>
      </c>
      <c r="B141" s="77">
        <v>5</v>
      </c>
      <c r="C141" s="78">
        <v>4</v>
      </c>
      <c r="D141" s="52" t="s">
        <v>336</v>
      </c>
      <c r="E141" s="219">
        <v>5984.3166666666684</v>
      </c>
      <c r="F141" s="53">
        <v>30292.53</v>
      </c>
      <c r="G141" s="343">
        <v>-32519.789999999983</v>
      </c>
      <c r="H141" s="54">
        <v>7056.0899999999983</v>
      </c>
      <c r="I141" s="55">
        <v>2033.3700000000003</v>
      </c>
      <c r="J141" s="56">
        <f t="shared" si="152"/>
        <v>5022.7199999999975</v>
      </c>
      <c r="K141" s="57">
        <f t="shared" si="153"/>
        <v>0.28817234474050085</v>
      </c>
      <c r="L141" s="58">
        <v>4580.4999999999991</v>
      </c>
      <c r="M141" s="58">
        <v>912.03</v>
      </c>
      <c r="N141" s="56">
        <f t="shared" si="154"/>
        <v>3668.4699999999993</v>
      </c>
      <c r="O141" s="59">
        <f t="shared" si="155"/>
        <v>0.19911145071498748</v>
      </c>
      <c r="P141" s="54">
        <v>7050.4699999999993</v>
      </c>
      <c r="Q141" s="54">
        <v>6131.9600000000009</v>
      </c>
      <c r="R141" s="56">
        <f t="shared" si="156"/>
        <v>918.5099999999984</v>
      </c>
      <c r="S141" s="57">
        <f t="shared" si="157"/>
        <v>0.86972357871177408</v>
      </c>
      <c r="T141" s="54">
        <v>1607.3000000000002</v>
      </c>
      <c r="U141" s="54">
        <v>1424.7499999999998</v>
      </c>
      <c r="V141" s="56">
        <f t="shared" si="158"/>
        <v>182.55000000000041</v>
      </c>
      <c r="W141" s="57">
        <f t="shared" si="159"/>
        <v>0.88642443849934649</v>
      </c>
      <c r="X141" s="58">
        <v>452.52000000000004</v>
      </c>
      <c r="Y141" s="58">
        <v>818.74000000000012</v>
      </c>
      <c r="Z141" s="56">
        <f t="shared" si="160"/>
        <v>-366.22000000000008</v>
      </c>
      <c r="AA141" s="59">
        <f t="shared" si="161"/>
        <v>1.8092901971183595</v>
      </c>
      <c r="AB141" s="54">
        <v>8195.83</v>
      </c>
      <c r="AC141" s="54">
        <v>6523.17</v>
      </c>
      <c r="AD141" s="56">
        <f t="shared" si="162"/>
        <v>1672.6599999999999</v>
      </c>
      <c r="AE141" s="57">
        <f t="shared" si="163"/>
        <v>0.79591328761089486</v>
      </c>
      <c r="AF141" s="58">
        <v>1068.6300000000003</v>
      </c>
      <c r="AG141" s="58">
        <v>0</v>
      </c>
      <c r="AH141" s="56">
        <f t="shared" si="164"/>
        <v>1068.6300000000003</v>
      </c>
      <c r="AI141" s="60">
        <f t="shared" si="165"/>
        <v>0</v>
      </c>
      <c r="AJ141" s="54">
        <v>12247.980000000003</v>
      </c>
      <c r="AK141" s="54">
        <v>8539.9699999999993</v>
      </c>
      <c r="AL141" s="56">
        <f t="shared" si="166"/>
        <v>3708.0100000000039</v>
      </c>
      <c r="AM141" s="57">
        <f t="shared" si="167"/>
        <v>0.6972553841531417</v>
      </c>
      <c r="AN141" s="58">
        <v>0</v>
      </c>
      <c r="AO141" s="58">
        <v>0</v>
      </c>
      <c r="AP141" s="61">
        <f t="shared" si="168"/>
        <v>0</v>
      </c>
      <c r="AQ141" s="59"/>
      <c r="AR141" s="54">
        <v>0</v>
      </c>
      <c r="AS141" s="54">
        <v>0</v>
      </c>
      <c r="AT141" s="61">
        <f t="shared" si="169"/>
        <v>0</v>
      </c>
      <c r="AU141" s="62"/>
      <c r="AV141" s="58">
        <v>3818.83</v>
      </c>
      <c r="AW141" s="58">
        <v>3397.98</v>
      </c>
      <c r="AX141" s="61">
        <f t="shared" si="170"/>
        <v>420.84999999999991</v>
      </c>
      <c r="AY141" s="59">
        <f t="shared" si="171"/>
        <v>0.88979608937816035</v>
      </c>
      <c r="AZ141" s="63">
        <v>0</v>
      </c>
      <c r="BA141" s="56">
        <v>0</v>
      </c>
      <c r="BB141" s="56">
        <f t="shared" si="172"/>
        <v>0</v>
      </c>
      <c r="BC141" s="64"/>
      <c r="BD141" s="54">
        <v>47280.98</v>
      </c>
      <c r="BE141" s="58">
        <v>13167.88</v>
      </c>
      <c r="BF141" s="61">
        <f t="shared" si="173"/>
        <v>34113.100000000006</v>
      </c>
      <c r="BG141" s="57">
        <f t="shared" si="174"/>
        <v>0.27850268755004653</v>
      </c>
      <c r="BH141" s="54">
        <v>4421.25</v>
      </c>
      <c r="BI141" s="54">
        <v>0</v>
      </c>
      <c r="BJ141" s="56">
        <f t="shared" si="175"/>
        <v>4421.25</v>
      </c>
      <c r="BK141" s="57">
        <f t="shared" si="176"/>
        <v>0</v>
      </c>
      <c r="BL141" s="58">
        <v>7102.23</v>
      </c>
      <c r="BM141" s="58">
        <v>0</v>
      </c>
      <c r="BN141" s="56">
        <f t="shared" si="177"/>
        <v>7102.23</v>
      </c>
      <c r="BO141" s="59">
        <f t="shared" si="178"/>
        <v>0</v>
      </c>
      <c r="BP141" s="54">
        <v>1041.42</v>
      </c>
      <c r="BQ141" s="54">
        <v>0</v>
      </c>
      <c r="BR141" s="56">
        <f t="shared" si="179"/>
        <v>1041.42</v>
      </c>
      <c r="BS141" s="57">
        <f t="shared" si="180"/>
        <v>0</v>
      </c>
      <c r="BT141" s="58">
        <v>1829.9</v>
      </c>
      <c r="BU141" s="58">
        <v>0</v>
      </c>
      <c r="BV141" s="56">
        <f t="shared" si="181"/>
        <v>1829.9</v>
      </c>
      <c r="BW141" s="59">
        <f t="shared" si="182"/>
        <v>0</v>
      </c>
      <c r="BX141" s="54">
        <v>1080.1499999999999</v>
      </c>
      <c r="BY141" s="54">
        <v>0</v>
      </c>
      <c r="BZ141" s="56">
        <f t="shared" si="183"/>
        <v>1080.1499999999999</v>
      </c>
      <c r="CA141" s="57">
        <f t="shared" si="184"/>
        <v>0</v>
      </c>
      <c r="CB141" s="58">
        <v>2585.79</v>
      </c>
      <c r="CC141" s="58">
        <v>743.38</v>
      </c>
      <c r="CD141" s="56">
        <f t="shared" si="185"/>
        <v>1842.4099999999999</v>
      </c>
      <c r="CE141" s="59">
        <f t="shared" si="186"/>
        <v>0.28748660950811938</v>
      </c>
      <c r="CF141" s="54">
        <v>339.15</v>
      </c>
      <c r="CG141" s="54">
        <v>0</v>
      </c>
      <c r="CH141" s="56">
        <f t="shared" si="187"/>
        <v>339.15</v>
      </c>
      <c r="CI141" s="57">
        <f t="shared" si="188"/>
        <v>0</v>
      </c>
      <c r="CJ141" s="58">
        <v>0</v>
      </c>
      <c r="CK141" s="55">
        <v>0</v>
      </c>
      <c r="CL141" s="55">
        <v>0</v>
      </c>
      <c r="CM141" s="65"/>
      <c r="CN141" s="66">
        <v>55518.130000000019</v>
      </c>
      <c r="CO141" s="67">
        <v>53848.76</v>
      </c>
      <c r="CP141" s="61">
        <f t="shared" si="189"/>
        <v>1669.3700000000172</v>
      </c>
      <c r="CQ141" s="68">
        <f t="shared" si="190"/>
        <v>0.96993108377389481</v>
      </c>
      <c r="CR141" s="58">
        <v>15048.08</v>
      </c>
      <c r="CS141" s="58">
        <v>13529.95</v>
      </c>
      <c r="CT141" s="61">
        <f t="shared" si="191"/>
        <v>1518.1299999999992</v>
      </c>
      <c r="CU141" s="353">
        <f t="shared" si="192"/>
        <v>0.89911470433437357</v>
      </c>
      <c r="CV141" s="359">
        <v>7682.5300000000007</v>
      </c>
      <c r="CW141" s="61">
        <v>7568.87</v>
      </c>
      <c r="CX141" s="61">
        <f t="shared" si="148"/>
        <v>113.66000000000076</v>
      </c>
      <c r="CY141" s="68">
        <f t="shared" si="151"/>
        <v>0.98520539457704681</v>
      </c>
      <c r="CZ141" s="291">
        <v>788.18999999999994</v>
      </c>
      <c r="DA141" s="61">
        <v>11.129999999999999</v>
      </c>
      <c r="DB141" s="61">
        <f t="shared" si="205"/>
        <v>777.06</v>
      </c>
      <c r="DC141" s="69">
        <f t="shared" si="206"/>
        <v>1.4120960682069044E-2</v>
      </c>
      <c r="DD141" s="55">
        <v>6528.14</v>
      </c>
      <c r="DE141" s="55">
        <v>14462.170000000002</v>
      </c>
      <c r="DF141" s="61">
        <f t="shared" si="193"/>
        <v>-7934.0300000000016</v>
      </c>
      <c r="DG141" s="70">
        <f t="shared" si="194"/>
        <v>2.2153584328767462</v>
      </c>
      <c r="DH141" s="55">
        <v>1297.8899999999994</v>
      </c>
      <c r="DI141" s="55">
        <v>1152.8400000000001</v>
      </c>
      <c r="DJ141" s="61">
        <f t="shared" si="195"/>
        <v>145.04999999999927</v>
      </c>
      <c r="DK141" s="70">
        <f t="shared" si="196"/>
        <v>0.8882416845803579</v>
      </c>
      <c r="DL141" s="55">
        <v>196.05000000000004</v>
      </c>
      <c r="DM141" s="55">
        <v>0</v>
      </c>
      <c r="DN141" s="61">
        <f t="shared" si="197"/>
        <v>196.05000000000004</v>
      </c>
      <c r="DO141" s="70">
        <f t="shared" si="198"/>
        <v>0</v>
      </c>
      <c r="DP141" s="71">
        <v>8985.1400000000012</v>
      </c>
      <c r="DQ141" s="71">
        <v>12432.4</v>
      </c>
      <c r="DR141" s="61">
        <f t="shared" si="199"/>
        <v>-3447.2599999999984</v>
      </c>
      <c r="DS141" s="69">
        <f t="shared" si="200"/>
        <v>1.3836623580712151</v>
      </c>
      <c r="DT141" s="80">
        <v>1679.5700000000002</v>
      </c>
      <c r="DU141" s="55">
        <v>0</v>
      </c>
      <c r="DV141" s="55">
        <v>0</v>
      </c>
      <c r="DW141" s="61">
        <f t="shared" si="201"/>
        <v>0</v>
      </c>
      <c r="DX141" s="72"/>
      <c r="DY141" s="56" t="e">
        <v>#REF!</v>
      </c>
      <c r="DZ141" s="363">
        <v>3359.8900000000003</v>
      </c>
      <c r="EA141" s="363">
        <v>2375.27</v>
      </c>
      <c r="EB141" s="362">
        <f t="shared" si="207"/>
        <v>984.62000000000035</v>
      </c>
      <c r="EC141" s="365">
        <f t="shared" si="208"/>
        <v>0.70694873939325387</v>
      </c>
      <c r="ED141" s="54">
        <v>7391.1400000000012</v>
      </c>
      <c r="EE141" s="294">
        <v>4731.4399999999996</v>
      </c>
      <c r="EF141" s="291">
        <f t="shared" si="209"/>
        <v>218554.2000000001</v>
      </c>
      <c r="EG141" s="291">
        <f t="shared" si="210"/>
        <v>153806.06</v>
      </c>
      <c r="EH141" s="61">
        <f t="shared" si="211"/>
        <v>64748.140000000101</v>
      </c>
      <c r="EI141" s="70">
        <f t="shared" si="204"/>
        <v>0.70374332774204262</v>
      </c>
      <c r="EJ141" s="80"/>
      <c r="EK141" s="298">
        <v>880</v>
      </c>
      <c r="EL141" s="300">
        <f t="shared" si="149"/>
        <v>95920.6700000001</v>
      </c>
      <c r="EM141" s="65">
        <f t="shared" si="150"/>
        <v>19249.820000000022</v>
      </c>
      <c r="EN141" s="374" t="s">
        <v>666</v>
      </c>
      <c r="EO141" s="373">
        <v>12817.23</v>
      </c>
      <c r="EP141" s="74">
        <v>20412.8</v>
      </c>
      <c r="EQ141" s="75">
        <f t="shared" si="202"/>
        <v>7595.57</v>
      </c>
      <c r="ER141" s="76">
        <f t="shared" si="203"/>
        <v>0.59260620274427467</v>
      </c>
      <c r="ET141" s="74">
        <v>22741.91</v>
      </c>
      <c r="EU141" s="74">
        <v>36758.339999999997</v>
      </c>
      <c r="EV141" s="75">
        <f t="shared" si="212"/>
        <v>14016.429999999997</v>
      </c>
      <c r="EW141" s="377">
        <f t="shared" si="213"/>
        <v>0.61632598141492934</v>
      </c>
      <c r="EX141" s="379">
        <f t="shared" si="214"/>
        <v>211163.06000000008</v>
      </c>
      <c r="EY141" s="379">
        <f t="shared" si="215"/>
        <v>149074.62</v>
      </c>
      <c r="FB141" s="381"/>
      <c r="FC141" s="381"/>
    </row>
    <row r="142" spans="1:159" s="2" customFormat="1" ht="15.75" customHeight="1" x14ac:dyDescent="0.25">
      <c r="A142" s="1" t="s">
        <v>97</v>
      </c>
      <c r="B142" s="77">
        <v>5</v>
      </c>
      <c r="C142" s="78">
        <v>4</v>
      </c>
      <c r="D142" s="52" t="s">
        <v>337</v>
      </c>
      <c r="E142" s="219">
        <v>5963.2733333333335</v>
      </c>
      <c r="F142" s="53">
        <v>-73713.069999999992</v>
      </c>
      <c r="G142" s="343">
        <v>-90019.620000000054</v>
      </c>
      <c r="H142" s="54">
        <v>7061.92</v>
      </c>
      <c r="I142" s="55">
        <v>2033.4</v>
      </c>
      <c r="J142" s="56">
        <f t="shared" si="152"/>
        <v>5028.5200000000004</v>
      </c>
      <c r="K142" s="57">
        <f t="shared" si="153"/>
        <v>0.28793869089426105</v>
      </c>
      <c r="L142" s="58">
        <v>4580.95</v>
      </c>
      <c r="M142" s="58">
        <v>912.03</v>
      </c>
      <c r="N142" s="56">
        <f t="shared" si="154"/>
        <v>3668.92</v>
      </c>
      <c r="O142" s="59">
        <f t="shared" si="155"/>
        <v>0.199091891419902</v>
      </c>
      <c r="P142" s="54">
        <v>7093.1900000000005</v>
      </c>
      <c r="Q142" s="54">
        <v>6166.3200000000006</v>
      </c>
      <c r="R142" s="56">
        <f t="shared" si="156"/>
        <v>926.86999999999989</v>
      </c>
      <c r="S142" s="57">
        <f t="shared" si="157"/>
        <v>0.86932959641571705</v>
      </c>
      <c r="T142" s="54">
        <v>1621.4899999999998</v>
      </c>
      <c r="U142" s="54">
        <v>1437.39</v>
      </c>
      <c r="V142" s="56">
        <f t="shared" si="158"/>
        <v>184.09999999999968</v>
      </c>
      <c r="W142" s="57">
        <f t="shared" si="159"/>
        <v>0.88646245120228939</v>
      </c>
      <c r="X142" s="58">
        <v>420.96</v>
      </c>
      <c r="Y142" s="58">
        <v>818.69</v>
      </c>
      <c r="Z142" s="56">
        <f t="shared" si="160"/>
        <v>-397.73000000000008</v>
      </c>
      <c r="AA142" s="59">
        <f t="shared" si="161"/>
        <v>1.9448166096541242</v>
      </c>
      <c r="AB142" s="54">
        <v>8196.5499999999993</v>
      </c>
      <c r="AC142" s="54">
        <v>6652.9400000000005</v>
      </c>
      <c r="AD142" s="56">
        <f t="shared" si="162"/>
        <v>1543.6099999999988</v>
      </c>
      <c r="AE142" s="57">
        <f t="shared" si="163"/>
        <v>0.81167564402096015</v>
      </c>
      <c r="AF142" s="58">
        <v>1074.3</v>
      </c>
      <c r="AG142" s="58">
        <v>0</v>
      </c>
      <c r="AH142" s="56">
        <f t="shared" si="164"/>
        <v>1074.3</v>
      </c>
      <c r="AI142" s="60">
        <f t="shared" si="165"/>
        <v>0</v>
      </c>
      <c r="AJ142" s="54">
        <v>12314.700000000003</v>
      </c>
      <c r="AK142" s="54">
        <v>6192.6399999999994</v>
      </c>
      <c r="AL142" s="56">
        <f t="shared" si="166"/>
        <v>6122.0600000000031</v>
      </c>
      <c r="AM142" s="57">
        <f t="shared" si="167"/>
        <v>0.50286568085296424</v>
      </c>
      <c r="AN142" s="58">
        <v>0</v>
      </c>
      <c r="AO142" s="58">
        <v>0</v>
      </c>
      <c r="AP142" s="61">
        <f t="shared" si="168"/>
        <v>0</v>
      </c>
      <c r="AQ142" s="59"/>
      <c r="AR142" s="54">
        <v>0</v>
      </c>
      <c r="AS142" s="54">
        <v>0</v>
      </c>
      <c r="AT142" s="61">
        <f t="shared" si="169"/>
        <v>0</v>
      </c>
      <c r="AU142" s="62"/>
      <c r="AV142" s="58">
        <v>3818.7</v>
      </c>
      <c r="AW142" s="58">
        <v>3494.64</v>
      </c>
      <c r="AX142" s="61">
        <f t="shared" si="170"/>
        <v>324.05999999999995</v>
      </c>
      <c r="AY142" s="59">
        <f t="shared" si="171"/>
        <v>0.91513865975331921</v>
      </c>
      <c r="AZ142" s="63">
        <v>0</v>
      </c>
      <c r="BA142" s="56">
        <v>0</v>
      </c>
      <c r="BB142" s="56">
        <f t="shared" si="172"/>
        <v>0</v>
      </c>
      <c r="BC142" s="64"/>
      <c r="BD142" s="54">
        <v>34110.83</v>
      </c>
      <c r="BE142" s="58">
        <v>5086.83</v>
      </c>
      <c r="BF142" s="61">
        <f t="shared" si="173"/>
        <v>29024</v>
      </c>
      <c r="BG142" s="57">
        <f t="shared" si="174"/>
        <v>0.14912653840437184</v>
      </c>
      <c r="BH142" s="54">
        <v>4425.7400000000007</v>
      </c>
      <c r="BI142" s="54">
        <v>0</v>
      </c>
      <c r="BJ142" s="56">
        <f t="shared" si="175"/>
        <v>4425.7400000000007</v>
      </c>
      <c r="BK142" s="57">
        <f t="shared" si="176"/>
        <v>0</v>
      </c>
      <c r="BL142" s="58">
        <v>7105.74</v>
      </c>
      <c r="BM142" s="58">
        <v>5600.68</v>
      </c>
      <c r="BN142" s="56">
        <f t="shared" si="177"/>
        <v>1505.0599999999995</v>
      </c>
      <c r="BO142" s="59">
        <f t="shared" si="178"/>
        <v>0.78819095548106188</v>
      </c>
      <c r="BP142" s="54">
        <v>1052.5899999999999</v>
      </c>
      <c r="BQ142" s="54">
        <v>0</v>
      </c>
      <c r="BR142" s="56">
        <f t="shared" si="179"/>
        <v>1052.5899999999999</v>
      </c>
      <c r="BS142" s="57">
        <f t="shared" si="180"/>
        <v>0</v>
      </c>
      <c r="BT142" s="58">
        <v>1882.8</v>
      </c>
      <c r="BU142" s="58">
        <v>0</v>
      </c>
      <c r="BV142" s="56">
        <f t="shared" si="181"/>
        <v>1882.8</v>
      </c>
      <c r="BW142" s="59">
        <f t="shared" si="182"/>
        <v>0</v>
      </c>
      <c r="BX142" s="54">
        <v>1004.91</v>
      </c>
      <c r="BY142" s="54">
        <v>0</v>
      </c>
      <c r="BZ142" s="56">
        <f t="shared" si="183"/>
        <v>1004.91</v>
      </c>
      <c r="CA142" s="57">
        <f t="shared" si="184"/>
        <v>0</v>
      </c>
      <c r="CB142" s="58">
        <v>2586.8100000000004</v>
      </c>
      <c r="CC142" s="58">
        <v>460.91</v>
      </c>
      <c r="CD142" s="56">
        <f t="shared" si="185"/>
        <v>2125.9000000000005</v>
      </c>
      <c r="CE142" s="59">
        <f t="shared" si="186"/>
        <v>0.1781769824610234</v>
      </c>
      <c r="CF142" s="54">
        <v>339.92000000000007</v>
      </c>
      <c r="CG142" s="54">
        <v>0</v>
      </c>
      <c r="CH142" s="56">
        <f t="shared" si="187"/>
        <v>339.92000000000007</v>
      </c>
      <c r="CI142" s="57">
        <f t="shared" si="188"/>
        <v>0</v>
      </c>
      <c r="CJ142" s="58">
        <v>0</v>
      </c>
      <c r="CK142" s="55">
        <v>0</v>
      </c>
      <c r="CL142" s="55">
        <v>0</v>
      </c>
      <c r="CM142" s="65"/>
      <c r="CN142" s="66">
        <v>60138.490000000005</v>
      </c>
      <c r="CO142" s="67">
        <v>65925.990000000005</v>
      </c>
      <c r="CP142" s="61">
        <f t="shared" si="189"/>
        <v>-5787.5</v>
      </c>
      <c r="CQ142" s="68">
        <f t="shared" si="190"/>
        <v>1.0962362041348228</v>
      </c>
      <c r="CR142" s="58">
        <v>15357.459999999997</v>
      </c>
      <c r="CS142" s="58">
        <v>13801.87</v>
      </c>
      <c r="CT142" s="61">
        <f t="shared" si="191"/>
        <v>1555.5899999999965</v>
      </c>
      <c r="CU142" s="353">
        <f t="shared" si="192"/>
        <v>0.89870785924234886</v>
      </c>
      <c r="CV142" s="359">
        <v>7855.1900000000005</v>
      </c>
      <c r="CW142" s="61">
        <v>7738.57</v>
      </c>
      <c r="CX142" s="61">
        <f t="shared" si="148"/>
        <v>116.6200000000008</v>
      </c>
      <c r="CY142" s="68">
        <f t="shared" si="151"/>
        <v>0.98515376458112403</v>
      </c>
      <c r="CZ142" s="291">
        <v>803.04</v>
      </c>
      <c r="DA142" s="61">
        <v>11.190000000000001</v>
      </c>
      <c r="DB142" s="61">
        <f t="shared" si="205"/>
        <v>791.84999999999991</v>
      </c>
      <c r="DC142" s="69">
        <f t="shared" si="206"/>
        <v>1.3934548714883446E-2</v>
      </c>
      <c r="DD142" s="55">
        <v>11739.710000000001</v>
      </c>
      <c r="DE142" s="55">
        <v>20354.080000000002</v>
      </c>
      <c r="DF142" s="61">
        <f t="shared" si="193"/>
        <v>-8614.3700000000008</v>
      </c>
      <c r="DG142" s="70">
        <f t="shared" si="194"/>
        <v>1.7337804766897991</v>
      </c>
      <c r="DH142" s="55">
        <v>1305.9999999999998</v>
      </c>
      <c r="DI142" s="55">
        <v>1159.98</v>
      </c>
      <c r="DJ142" s="61">
        <f t="shared" si="195"/>
        <v>146.01999999999975</v>
      </c>
      <c r="DK142" s="70">
        <f t="shared" si="196"/>
        <v>0.88819295558958666</v>
      </c>
      <c r="DL142" s="55">
        <v>197.08</v>
      </c>
      <c r="DM142" s="55">
        <v>0</v>
      </c>
      <c r="DN142" s="61">
        <f t="shared" si="197"/>
        <v>197.08</v>
      </c>
      <c r="DO142" s="70">
        <f t="shared" si="198"/>
        <v>0</v>
      </c>
      <c r="DP142" s="71">
        <v>13838.910000000002</v>
      </c>
      <c r="DQ142" s="71">
        <v>13860.679999999998</v>
      </c>
      <c r="DR142" s="61">
        <f t="shared" si="199"/>
        <v>-21.769999999996799</v>
      </c>
      <c r="DS142" s="69">
        <f t="shared" si="200"/>
        <v>1.0015731007716646</v>
      </c>
      <c r="DT142" s="80">
        <v>1247.9300000000003</v>
      </c>
      <c r="DU142" s="55">
        <v>0</v>
      </c>
      <c r="DV142" s="55">
        <v>0</v>
      </c>
      <c r="DW142" s="61">
        <f t="shared" si="201"/>
        <v>0</v>
      </c>
      <c r="DX142" s="72"/>
      <c r="DY142" s="56" t="e">
        <v>#REF!</v>
      </c>
      <c r="DZ142" s="363">
        <v>3368.21</v>
      </c>
      <c r="EA142" s="363">
        <v>2403.35</v>
      </c>
      <c r="EB142" s="362">
        <f t="shared" si="207"/>
        <v>964.86000000000013</v>
      </c>
      <c r="EC142" s="365">
        <f t="shared" si="208"/>
        <v>0.71353923894294002</v>
      </c>
      <c r="ED142" s="54">
        <v>7457.6</v>
      </c>
      <c r="EE142" s="294">
        <v>5415.9500000000007</v>
      </c>
      <c r="EF142" s="291">
        <f t="shared" si="209"/>
        <v>220753.78999999998</v>
      </c>
      <c r="EG142" s="291">
        <f t="shared" si="210"/>
        <v>169528.13000000003</v>
      </c>
      <c r="EH142" s="61">
        <f t="shared" si="211"/>
        <v>51225.659999999945</v>
      </c>
      <c r="EI142" s="70">
        <f t="shared" si="204"/>
        <v>0.76795116405476005</v>
      </c>
      <c r="EJ142" s="80"/>
      <c r="EK142" s="298">
        <v>880</v>
      </c>
      <c r="EL142" s="300">
        <f t="shared" si="149"/>
        <v>-21607.410000000062</v>
      </c>
      <c r="EM142" s="65">
        <f t="shared" si="150"/>
        <v>-48658.700000000063</v>
      </c>
      <c r="EN142" s="374" t="s">
        <v>666</v>
      </c>
      <c r="EO142" s="373">
        <v>12991.25</v>
      </c>
      <c r="EP142" s="74">
        <v>15863.9</v>
      </c>
      <c r="EQ142" s="75">
        <f t="shared" si="202"/>
        <v>2872.6499999999996</v>
      </c>
      <c r="ER142" s="76">
        <f t="shared" si="203"/>
        <v>0.22112190897719616</v>
      </c>
      <c r="ET142" s="74">
        <v>22875.919999999998</v>
      </c>
      <c r="EU142" s="74">
        <v>24065.1</v>
      </c>
      <c r="EV142" s="75">
        <f t="shared" si="212"/>
        <v>1189.1800000000003</v>
      </c>
      <c r="EW142" s="377">
        <f t="shared" si="213"/>
        <v>5.1983920209547875E-2</v>
      </c>
      <c r="EX142" s="379">
        <f t="shared" si="214"/>
        <v>213296.18999999997</v>
      </c>
      <c r="EY142" s="379">
        <f t="shared" si="215"/>
        <v>164112.18000000002</v>
      </c>
      <c r="FB142" s="381"/>
      <c r="FC142" s="381"/>
    </row>
    <row r="143" spans="1:159" s="2" customFormat="1" ht="15.75" customHeight="1" x14ac:dyDescent="0.25">
      <c r="A143" s="1" t="s">
        <v>98</v>
      </c>
      <c r="B143" s="77">
        <v>5</v>
      </c>
      <c r="C143" s="78">
        <v>8</v>
      </c>
      <c r="D143" s="52" t="s">
        <v>338</v>
      </c>
      <c r="E143" s="219">
        <v>3009.2066666666665</v>
      </c>
      <c r="F143" s="53">
        <v>332640.22000000003</v>
      </c>
      <c r="G143" s="343">
        <v>94664.920000000027</v>
      </c>
      <c r="H143" s="54">
        <v>13782.470000000001</v>
      </c>
      <c r="I143" s="55">
        <v>2455.2599999999998</v>
      </c>
      <c r="J143" s="56">
        <f t="shared" si="152"/>
        <v>11327.210000000001</v>
      </c>
      <c r="K143" s="57">
        <f t="shared" si="153"/>
        <v>0.1781436854206829</v>
      </c>
      <c r="L143" s="58">
        <v>9767.5300000000007</v>
      </c>
      <c r="M143" s="58">
        <v>1119.7200000000003</v>
      </c>
      <c r="N143" s="56">
        <f t="shared" si="154"/>
        <v>8647.8100000000013</v>
      </c>
      <c r="O143" s="59">
        <f t="shared" si="155"/>
        <v>0.11463696553785861</v>
      </c>
      <c r="P143" s="54">
        <v>15422.379999999997</v>
      </c>
      <c r="Q143" s="54">
        <v>13433.01</v>
      </c>
      <c r="R143" s="56">
        <f t="shared" si="156"/>
        <v>1989.3699999999972</v>
      </c>
      <c r="S143" s="57">
        <f t="shared" si="157"/>
        <v>0.87100758767453546</v>
      </c>
      <c r="T143" s="54">
        <v>3451.5299999999997</v>
      </c>
      <c r="U143" s="54">
        <v>3067.21</v>
      </c>
      <c r="V143" s="56">
        <f t="shared" si="158"/>
        <v>384.31999999999971</v>
      </c>
      <c r="W143" s="57">
        <f t="shared" si="159"/>
        <v>0.88865227884445452</v>
      </c>
      <c r="X143" s="58">
        <v>1154.17</v>
      </c>
      <c r="Y143" s="58">
        <v>1465.99</v>
      </c>
      <c r="Z143" s="56">
        <f t="shared" si="160"/>
        <v>-311.81999999999994</v>
      </c>
      <c r="AA143" s="59">
        <f t="shared" si="161"/>
        <v>1.2701681727995009</v>
      </c>
      <c r="AB143" s="54">
        <v>24924.369999999995</v>
      </c>
      <c r="AC143" s="54">
        <v>24484.299999999996</v>
      </c>
      <c r="AD143" s="56">
        <f t="shared" si="162"/>
        <v>440.06999999999971</v>
      </c>
      <c r="AE143" s="57">
        <f t="shared" si="163"/>
        <v>0.98234378642268594</v>
      </c>
      <c r="AF143" s="58">
        <v>2277.61</v>
      </c>
      <c r="AG143" s="58">
        <v>0</v>
      </c>
      <c r="AH143" s="56">
        <f t="shared" si="164"/>
        <v>2277.61</v>
      </c>
      <c r="AI143" s="60">
        <f t="shared" si="165"/>
        <v>0</v>
      </c>
      <c r="AJ143" s="54">
        <v>26122.93</v>
      </c>
      <c r="AK143" s="54">
        <v>16348.060000000001</v>
      </c>
      <c r="AL143" s="56">
        <f t="shared" si="166"/>
        <v>9774.869999999999</v>
      </c>
      <c r="AM143" s="57">
        <f t="shared" si="167"/>
        <v>0.62581264812178428</v>
      </c>
      <c r="AN143" s="58">
        <v>0</v>
      </c>
      <c r="AO143" s="58">
        <v>0</v>
      </c>
      <c r="AP143" s="61">
        <f t="shared" si="168"/>
        <v>0</v>
      </c>
      <c r="AQ143" s="59"/>
      <c r="AR143" s="54">
        <v>0</v>
      </c>
      <c r="AS143" s="54">
        <v>0</v>
      </c>
      <c r="AT143" s="61">
        <f t="shared" si="169"/>
        <v>0</v>
      </c>
      <c r="AU143" s="62"/>
      <c r="AV143" s="58">
        <v>7563.8200000000015</v>
      </c>
      <c r="AW143" s="58">
        <v>6931.04</v>
      </c>
      <c r="AX143" s="61">
        <f t="shared" si="170"/>
        <v>632.78000000000156</v>
      </c>
      <c r="AY143" s="59">
        <f t="shared" si="171"/>
        <v>0.91634121383110634</v>
      </c>
      <c r="AZ143" s="63">
        <v>0</v>
      </c>
      <c r="BA143" s="56">
        <v>0</v>
      </c>
      <c r="BB143" s="56">
        <f t="shared" si="172"/>
        <v>0</v>
      </c>
      <c r="BC143" s="64"/>
      <c r="BD143" s="54">
        <v>109502.06</v>
      </c>
      <c r="BE143" s="58">
        <v>168734.12000000002</v>
      </c>
      <c r="BF143" s="61">
        <f t="shared" si="173"/>
        <v>-59232.060000000027</v>
      </c>
      <c r="BG143" s="57">
        <f t="shared" si="174"/>
        <v>1.540921878547308</v>
      </c>
      <c r="BH143" s="54">
        <v>8630.5499999999993</v>
      </c>
      <c r="BI143" s="54">
        <v>7404.67</v>
      </c>
      <c r="BJ143" s="56">
        <f t="shared" si="175"/>
        <v>1225.8799999999992</v>
      </c>
      <c r="BK143" s="57">
        <f t="shared" si="176"/>
        <v>0.85796038491173798</v>
      </c>
      <c r="BL143" s="58">
        <v>14869.809999999998</v>
      </c>
      <c r="BM143" s="58">
        <v>8707.3700000000008</v>
      </c>
      <c r="BN143" s="56">
        <f t="shared" si="177"/>
        <v>6162.4399999999969</v>
      </c>
      <c r="BO143" s="59">
        <f t="shared" si="178"/>
        <v>0.58557372286532261</v>
      </c>
      <c r="BP143" s="54">
        <v>2321.6</v>
      </c>
      <c r="BQ143" s="54">
        <v>19993.210000000003</v>
      </c>
      <c r="BR143" s="56">
        <f t="shared" si="179"/>
        <v>-17671.610000000004</v>
      </c>
      <c r="BS143" s="57">
        <f t="shared" si="180"/>
        <v>8.6118237422467274</v>
      </c>
      <c r="BT143" s="58">
        <v>3707.38</v>
      </c>
      <c r="BU143" s="58">
        <v>16119.920000000002</v>
      </c>
      <c r="BV143" s="56">
        <f t="shared" si="181"/>
        <v>-12412.54</v>
      </c>
      <c r="BW143" s="59">
        <f t="shared" si="182"/>
        <v>4.3480625131494479</v>
      </c>
      <c r="BX143" s="54">
        <v>2760.3900000000003</v>
      </c>
      <c r="BY143" s="54">
        <v>0</v>
      </c>
      <c r="BZ143" s="56">
        <f t="shared" si="183"/>
        <v>2760.3900000000003</v>
      </c>
      <c r="CA143" s="57">
        <f t="shared" si="184"/>
        <v>0</v>
      </c>
      <c r="CB143" s="58">
        <v>8722.82</v>
      </c>
      <c r="CC143" s="58">
        <v>7679.6299999999992</v>
      </c>
      <c r="CD143" s="56">
        <f t="shared" si="185"/>
        <v>1043.1900000000005</v>
      </c>
      <c r="CE143" s="59">
        <f t="shared" si="186"/>
        <v>0.88040679505022457</v>
      </c>
      <c r="CF143" s="54">
        <v>683.78000000000009</v>
      </c>
      <c r="CG143" s="54">
        <v>0</v>
      </c>
      <c r="CH143" s="56">
        <f t="shared" si="187"/>
        <v>683.78000000000009</v>
      </c>
      <c r="CI143" s="57">
        <f t="shared" si="188"/>
        <v>0</v>
      </c>
      <c r="CJ143" s="58">
        <v>0</v>
      </c>
      <c r="CK143" s="55">
        <v>0</v>
      </c>
      <c r="CL143" s="55">
        <v>0</v>
      </c>
      <c r="CM143" s="65"/>
      <c r="CN143" s="66">
        <v>81245.840000000011</v>
      </c>
      <c r="CO143" s="67">
        <v>78428.87999999999</v>
      </c>
      <c r="CP143" s="61">
        <f t="shared" si="189"/>
        <v>2816.960000000021</v>
      </c>
      <c r="CQ143" s="68">
        <f t="shared" si="190"/>
        <v>0.9653279478678537</v>
      </c>
      <c r="CR143" s="58">
        <v>30611.289999999997</v>
      </c>
      <c r="CS143" s="58">
        <v>28050.489999999998</v>
      </c>
      <c r="CT143" s="61">
        <f t="shared" si="191"/>
        <v>2560.7999999999993</v>
      </c>
      <c r="CU143" s="353">
        <f t="shared" si="192"/>
        <v>0.91634459050892658</v>
      </c>
      <c r="CV143" s="359">
        <v>15605.54</v>
      </c>
      <c r="CW143" s="61">
        <v>15387.369999999999</v>
      </c>
      <c r="CX143" s="61">
        <f t="shared" si="148"/>
        <v>218.17000000000189</v>
      </c>
      <c r="CY143" s="68">
        <f t="shared" si="151"/>
        <v>0.9860197083856117</v>
      </c>
      <c r="CZ143" s="291">
        <v>1721.89</v>
      </c>
      <c r="DA143" s="61">
        <v>744.25</v>
      </c>
      <c r="DB143" s="61">
        <f t="shared" si="205"/>
        <v>977.6400000000001</v>
      </c>
      <c r="DC143" s="69">
        <f t="shared" si="206"/>
        <v>0.43222853956989121</v>
      </c>
      <c r="DD143" s="55">
        <v>13803.11</v>
      </c>
      <c r="DE143" s="55">
        <v>22921.21</v>
      </c>
      <c r="DF143" s="61">
        <f t="shared" si="193"/>
        <v>-9118.0999999999985</v>
      </c>
      <c r="DG143" s="70">
        <f t="shared" si="194"/>
        <v>1.6605830135382531</v>
      </c>
      <c r="DH143" s="55">
        <v>2774.8799999999992</v>
      </c>
      <c r="DI143" s="55">
        <v>2467.6800000000003</v>
      </c>
      <c r="DJ143" s="61">
        <f t="shared" si="195"/>
        <v>307.19999999999891</v>
      </c>
      <c r="DK143" s="70">
        <f t="shared" si="196"/>
        <v>0.88929250994637643</v>
      </c>
      <c r="DL143" s="55">
        <v>418.03999999999996</v>
      </c>
      <c r="DM143" s="55">
        <v>0</v>
      </c>
      <c r="DN143" s="61">
        <f t="shared" si="197"/>
        <v>418.03999999999996</v>
      </c>
      <c r="DO143" s="70">
        <f t="shared" si="198"/>
        <v>0</v>
      </c>
      <c r="DP143" s="71">
        <v>19505.77</v>
      </c>
      <c r="DQ143" s="71">
        <v>15684.539999999999</v>
      </c>
      <c r="DR143" s="61">
        <f t="shared" si="199"/>
        <v>3821.2300000000014</v>
      </c>
      <c r="DS143" s="69">
        <f t="shared" si="200"/>
        <v>0.80409745424046319</v>
      </c>
      <c r="DT143" s="80">
        <v>2299.0699999999997</v>
      </c>
      <c r="DU143" s="55">
        <v>0</v>
      </c>
      <c r="DV143" s="55">
        <v>0</v>
      </c>
      <c r="DW143" s="61">
        <f t="shared" si="201"/>
        <v>0</v>
      </c>
      <c r="DX143" s="72"/>
      <c r="DY143" s="56" t="e">
        <v>#REF!</v>
      </c>
      <c r="DZ143" s="363">
        <v>6893.6799999999994</v>
      </c>
      <c r="EA143" s="363">
        <v>4913.3</v>
      </c>
      <c r="EB143" s="362">
        <f t="shared" si="207"/>
        <v>1980.3799999999992</v>
      </c>
      <c r="EC143" s="365">
        <f t="shared" si="208"/>
        <v>0.71272527880609493</v>
      </c>
      <c r="ED143" s="54">
        <v>14974.519999999999</v>
      </c>
      <c r="EE143" s="294">
        <v>13524.21</v>
      </c>
      <c r="EF143" s="291">
        <f t="shared" si="209"/>
        <v>443219.76000000007</v>
      </c>
      <c r="EG143" s="291">
        <f t="shared" si="210"/>
        <v>480065.44</v>
      </c>
      <c r="EH143" s="61">
        <f t="shared" si="211"/>
        <v>-36845.679999999935</v>
      </c>
      <c r="EI143" s="70">
        <f t="shared" si="204"/>
        <v>1.0831318531466194</v>
      </c>
      <c r="EJ143" s="80"/>
      <c r="EK143" s="298">
        <v>15447.1</v>
      </c>
      <c r="EL143" s="300">
        <f t="shared" si="149"/>
        <v>311241.64000000007</v>
      </c>
      <c r="EM143" s="65">
        <f t="shared" si="150"/>
        <v>17224.390000000007</v>
      </c>
      <c r="EN143" s="374" t="s">
        <v>667</v>
      </c>
      <c r="EO143" s="373">
        <v>26041.360000000001</v>
      </c>
      <c r="EP143" s="74">
        <v>34416.54</v>
      </c>
      <c r="EQ143" s="75">
        <f t="shared" si="202"/>
        <v>8375.18</v>
      </c>
      <c r="ER143" s="76">
        <f t="shared" si="203"/>
        <v>0.32161069928759484</v>
      </c>
      <c r="ET143" s="74">
        <v>46044.03</v>
      </c>
      <c r="EU143" s="74">
        <v>87174.58</v>
      </c>
      <c r="EV143" s="75">
        <f t="shared" si="212"/>
        <v>41130.550000000003</v>
      </c>
      <c r="EW143" s="377">
        <f t="shared" si="213"/>
        <v>0.89328735994655561</v>
      </c>
      <c r="EX143" s="379">
        <f t="shared" si="214"/>
        <v>428245.24000000005</v>
      </c>
      <c r="EY143" s="379">
        <f t="shared" si="215"/>
        <v>466541.23</v>
      </c>
      <c r="FB143" s="381"/>
      <c r="FC143" s="381"/>
    </row>
    <row r="144" spans="1:159" s="2" customFormat="1" ht="15.75" customHeight="1" x14ac:dyDescent="0.25">
      <c r="A144" s="1" t="s">
        <v>99</v>
      </c>
      <c r="B144" s="77">
        <v>5</v>
      </c>
      <c r="C144" s="78">
        <v>6</v>
      </c>
      <c r="D144" s="52" t="s">
        <v>339</v>
      </c>
      <c r="E144" s="219">
        <v>2756.483333333334</v>
      </c>
      <c r="F144" s="53">
        <v>-124468.01000000001</v>
      </c>
      <c r="G144" s="343">
        <v>-199119.23399999997</v>
      </c>
      <c r="H144" s="54">
        <v>10667.06</v>
      </c>
      <c r="I144" s="55">
        <v>2623.8700000000003</v>
      </c>
      <c r="J144" s="56">
        <f t="shared" si="152"/>
        <v>8043.1899999999987</v>
      </c>
      <c r="K144" s="57">
        <f t="shared" si="153"/>
        <v>0.24597874203388753</v>
      </c>
      <c r="L144" s="58">
        <v>8276.83</v>
      </c>
      <c r="M144" s="58">
        <v>2072</v>
      </c>
      <c r="N144" s="56">
        <f t="shared" si="154"/>
        <v>6204.83</v>
      </c>
      <c r="O144" s="59">
        <f t="shared" si="155"/>
        <v>0.25033738762303925</v>
      </c>
      <c r="P144" s="54">
        <v>11920.23</v>
      </c>
      <c r="Q144" s="54">
        <v>10365.970000000001</v>
      </c>
      <c r="R144" s="56">
        <f t="shared" si="156"/>
        <v>1554.2599999999984</v>
      </c>
      <c r="S144" s="57">
        <f t="shared" si="157"/>
        <v>0.86961157628669927</v>
      </c>
      <c r="T144" s="54">
        <v>2662.7300000000005</v>
      </c>
      <c r="U144" s="54">
        <v>2363.8199999999997</v>
      </c>
      <c r="V144" s="56">
        <f t="shared" si="158"/>
        <v>298.91000000000076</v>
      </c>
      <c r="W144" s="57">
        <f t="shared" si="159"/>
        <v>0.88774303064899529</v>
      </c>
      <c r="X144" s="58">
        <v>0</v>
      </c>
      <c r="Y144" s="58">
        <v>0</v>
      </c>
      <c r="Z144" s="56">
        <f t="shared" si="160"/>
        <v>0</v>
      </c>
      <c r="AA144" s="59"/>
      <c r="AB144" s="54">
        <v>16033.119999999999</v>
      </c>
      <c r="AC144" s="54">
        <v>12995.949999999999</v>
      </c>
      <c r="AD144" s="56">
        <f t="shared" si="162"/>
        <v>3037.17</v>
      </c>
      <c r="AE144" s="57">
        <f t="shared" si="163"/>
        <v>0.81056899717584596</v>
      </c>
      <c r="AF144" s="58">
        <v>1757.1100000000001</v>
      </c>
      <c r="AG144" s="58">
        <v>0</v>
      </c>
      <c r="AH144" s="56">
        <f t="shared" si="164"/>
        <v>1757.1100000000001</v>
      </c>
      <c r="AI144" s="60">
        <f t="shared" si="165"/>
        <v>0</v>
      </c>
      <c r="AJ144" s="54">
        <v>20140.53</v>
      </c>
      <c r="AK144" s="54">
        <v>10129.68</v>
      </c>
      <c r="AL144" s="56">
        <f t="shared" si="166"/>
        <v>10010.849999999999</v>
      </c>
      <c r="AM144" s="57">
        <f t="shared" si="167"/>
        <v>0.50295002167271674</v>
      </c>
      <c r="AN144" s="58">
        <v>0</v>
      </c>
      <c r="AO144" s="58">
        <v>0</v>
      </c>
      <c r="AP144" s="61">
        <f t="shared" si="168"/>
        <v>0</v>
      </c>
      <c r="AQ144" s="59"/>
      <c r="AR144" s="54">
        <v>0</v>
      </c>
      <c r="AS144" s="54">
        <v>0</v>
      </c>
      <c r="AT144" s="61">
        <f t="shared" si="169"/>
        <v>0</v>
      </c>
      <c r="AU144" s="62"/>
      <c r="AV144" s="58">
        <v>6106.8399999999992</v>
      </c>
      <c r="AW144" s="58">
        <v>5436.77</v>
      </c>
      <c r="AX144" s="61">
        <f t="shared" si="170"/>
        <v>670.0699999999988</v>
      </c>
      <c r="AY144" s="59">
        <f t="shared" si="171"/>
        <v>0.89027549436369724</v>
      </c>
      <c r="AZ144" s="63">
        <v>0</v>
      </c>
      <c r="BA144" s="56">
        <v>0</v>
      </c>
      <c r="BB144" s="56">
        <f t="shared" si="172"/>
        <v>0</v>
      </c>
      <c r="BC144" s="64"/>
      <c r="BD144" s="54">
        <v>43399.590000000004</v>
      </c>
      <c r="BE144" s="58">
        <v>15590.32</v>
      </c>
      <c r="BF144" s="61">
        <f t="shared" si="173"/>
        <v>27809.270000000004</v>
      </c>
      <c r="BG144" s="57">
        <f t="shared" si="174"/>
        <v>0.35922735675613521</v>
      </c>
      <c r="BH144" s="54">
        <v>6719.5000000000009</v>
      </c>
      <c r="BI144" s="54">
        <v>0</v>
      </c>
      <c r="BJ144" s="56">
        <f t="shared" si="175"/>
        <v>6719.5000000000009</v>
      </c>
      <c r="BK144" s="57">
        <f t="shared" si="176"/>
        <v>0</v>
      </c>
      <c r="BL144" s="58">
        <v>12836.369999999997</v>
      </c>
      <c r="BM144" s="58">
        <v>21938.44</v>
      </c>
      <c r="BN144" s="56">
        <f t="shared" si="177"/>
        <v>-9102.0700000000015</v>
      </c>
      <c r="BO144" s="59">
        <f t="shared" si="178"/>
        <v>1.7090844218420007</v>
      </c>
      <c r="BP144" s="54">
        <v>1776.93</v>
      </c>
      <c r="BQ144" s="54">
        <v>0</v>
      </c>
      <c r="BR144" s="56">
        <f t="shared" si="179"/>
        <v>1776.93</v>
      </c>
      <c r="BS144" s="57">
        <f t="shared" si="180"/>
        <v>0</v>
      </c>
      <c r="BT144" s="58">
        <v>2957.0299999999997</v>
      </c>
      <c r="BU144" s="58">
        <v>0</v>
      </c>
      <c r="BV144" s="56">
        <f t="shared" si="181"/>
        <v>2957.0299999999997</v>
      </c>
      <c r="BW144" s="59">
        <f t="shared" si="182"/>
        <v>0</v>
      </c>
      <c r="BX144" s="54">
        <v>0</v>
      </c>
      <c r="BY144" s="54">
        <v>0</v>
      </c>
      <c r="BZ144" s="56">
        <f t="shared" si="183"/>
        <v>0</v>
      </c>
      <c r="CA144" s="57"/>
      <c r="CB144" s="58">
        <v>5296.29</v>
      </c>
      <c r="CC144" s="58">
        <v>0</v>
      </c>
      <c r="CD144" s="56">
        <f t="shared" si="185"/>
        <v>5296.29</v>
      </c>
      <c r="CE144" s="59">
        <f t="shared" si="186"/>
        <v>0</v>
      </c>
      <c r="CF144" s="54">
        <v>548.81000000000006</v>
      </c>
      <c r="CG144" s="54">
        <v>0</v>
      </c>
      <c r="CH144" s="56">
        <f t="shared" si="187"/>
        <v>548.81000000000006</v>
      </c>
      <c r="CI144" s="57">
        <f t="shared" si="188"/>
        <v>0</v>
      </c>
      <c r="CJ144" s="58">
        <v>0</v>
      </c>
      <c r="CK144" s="55">
        <v>0</v>
      </c>
      <c r="CL144" s="55">
        <v>0</v>
      </c>
      <c r="CM144" s="65"/>
      <c r="CN144" s="66">
        <v>74864.78</v>
      </c>
      <c r="CO144" s="67">
        <v>79741.95</v>
      </c>
      <c r="CP144" s="61">
        <f t="shared" si="189"/>
        <v>-4877.1699999999983</v>
      </c>
      <c r="CQ144" s="68">
        <f t="shared" si="190"/>
        <v>1.0651463879276744</v>
      </c>
      <c r="CR144" s="58">
        <v>24444.920000000002</v>
      </c>
      <c r="CS144" s="58">
        <v>23501.759999999998</v>
      </c>
      <c r="CT144" s="61">
        <f t="shared" si="191"/>
        <v>943.16000000000349</v>
      </c>
      <c r="CU144" s="353">
        <f t="shared" si="192"/>
        <v>0.96141693243422344</v>
      </c>
      <c r="CV144" s="359">
        <v>12993.36</v>
      </c>
      <c r="CW144" s="61">
        <v>12801.32</v>
      </c>
      <c r="CX144" s="61">
        <f t="shared" si="148"/>
        <v>192.04000000000087</v>
      </c>
      <c r="CY144" s="68">
        <f t="shared" si="151"/>
        <v>0.98522014321160956</v>
      </c>
      <c r="CZ144" s="291">
        <v>1482.52</v>
      </c>
      <c r="DA144" s="61">
        <v>765.16</v>
      </c>
      <c r="DB144" s="61">
        <f t="shared" si="205"/>
        <v>717.36</v>
      </c>
      <c r="DC144" s="69">
        <f t="shared" si="206"/>
        <v>0.51612119903947329</v>
      </c>
      <c r="DD144" s="55">
        <v>13672.450000000003</v>
      </c>
      <c r="DE144" s="55">
        <v>22925.88</v>
      </c>
      <c r="DF144" s="61">
        <f t="shared" si="193"/>
        <v>-9253.4299999999985</v>
      </c>
      <c r="DG144" s="70">
        <f t="shared" si="194"/>
        <v>1.6767938445560231</v>
      </c>
      <c r="DH144" s="55">
        <v>2101.69</v>
      </c>
      <c r="DI144" s="55">
        <v>1867.8699999999997</v>
      </c>
      <c r="DJ144" s="61">
        <f t="shared" si="195"/>
        <v>233.82000000000039</v>
      </c>
      <c r="DK144" s="70">
        <f t="shared" si="196"/>
        <v>0.88874667529464368</v>
      </c>
      <c r="DL144" s="55">
        <v>316.88000000000005</v>
      </c>
      <c r="DM144" s="55">
        <v>0</v>
      </c>
      <c r="DN144" s="61">
        <f t="shared" si="197"/>
        <v>316.88000000000005</v>
      </c>
      <c r="DO144" s="70">
        <f t="shared" si="198"/>
        <v>0</v>
      </c>
      <c r="DP144" s="71">
        <v>21532.579999999998</v>
      </c>
      <c r="DQ144" s="71">
        <v>13066.42</v>
      </c>
      <c r="DR144" s="61">
        <f t="shared" si="199"/>
        <v>8466.159999999998</v>
      </c>
      <c r="DS144" s="69">
        <f t="shared" si="200"/>
        <v>0.60682091974115504</v>
      </c>
      <c r="DT144" s="80">
        <v>1433.869999999999</v>
      </c>
      <c r="DU144" s="55">
        <v>0</v>
      </c>
      <c r="DV144" s="55">
        <v>0</v>
      </c>
      <c r="DW144" s="61">
        <f t="shared" si="201"/>
        <v>0</v>
      </c>
      <c r="DX144" s="72"/>
      <c r="DY144" s="56" t="e">
        <v>#REF!</v>
      </c>
      <c r="DZ144" s="363">
        <v>5434.1900000000005</v>
      </c>
      <c r="EA144" s="363">
        <v>3868.88</v>
      </c>
      <c r="EB144" s="362">
        <f t="shared" si="207"/>
        <v>1565.3100000000004</v>
      </c>
      <c r="EC144" s="365">
        <f t="shared" si="208"/>
        <v>0.71195155119714248</v>
      </c>
      <c r="ED144" s="54">
        <v>10790.47</v>
      </c>
      <c r="EE144" s="294">
        <v>7937.99</v>
      </c>
      <c r="EF144" s="291">
        <f t="shared" si="209"/>
        <v>318732.80999999994</v>
      </c>
      <c r="EG144" s="291">
        <f t="shared" si="210"/>
        <v>249994.05000000002</v>
      </c>
      <c r="EH144" s="61">
        <f t="shared" si="211"/>
        <v>68738.759999999922</v>
      </c>
      <c r="EI144" s="70">
        <f t="shared" si="204"/>
        <v>0.78433735767585411</v>
      </c>
      <c r="EJ144" s="80"/>
      <c r="EK144" s="298">
        <v>1320</v>
      </c>
      <c r="EL144" s="300">
        <f t="shared" si="149"/>
        <v>-54409.250000000087</v>
      </c>
      <c r="EM144" s="65">
        <f t="shared" si="150"/>
        <v>-163113.47399999999</v>
      </c>
      <c r="EN144" s="374" t="s">
        <v>666</v>
      </c>
      <c r="EO144" s="373">
        <v>18684.46</v>
      </c>
      <c r="EP144" s="74">
        <v>29852.400000000001</v>
      </c>
      <c r="EQ144" s="75">
        <f t="shared" si="202"/>
        <v>11167.940000000002</v>
      </c>
      <c r="ER144" s="76">
        <f t="shared" si="203"/>
        <v>0.59771275166635818</v>
      </c>
      <c r="ET144" s="74">
        <v>33306.080000000002</v>
      </c>
      <c r="EU144" s="74">
        <v>58836.59</v>
      </c>
      <c r="EV144" s="75">
        <f t="shared" si="212"/>
        <v>25530.509999999995</v>
      </c>
      <c r="EW144" s="377">
        <f t="shared" si="213"/>
        <v>0.76654202475944311</v>
      </c>
      <c r="EX144" s="379">
        <f t="shared" si="214"/>
        <v>307942.33999999997</v>
      </c>
      <c r="EY144" s="379">
        <f t="shared" si="215"/>
        <v>242056.06000000003</v>
      </c>
      <c r="FB144" s="381"/>
      <c r="FC144" s="381"/>
    </row>
    <row r="145" spans="1:159" s="2" customFormat="1" ht="15.75" customHeight="1" x14ac:dyDescent="0.25">
      <c r="A145" s="1" t="s">
        <v>100</v>
      </c>
      <c r="B145" s="77">
        <v>5</v>
      </c>
      <c r="C145" s="78">
        <v>4</v>
      </c>
      <c r="D145" s="52" t="s">
        <v>340</v>
      </c>
      <c r="E145" s="219">
        <v>5587.3083333333343</v>
      </c>
      <c r="F145" s="53">
        <v>144676.11000000002</v>
      </c>
      <c r="G145" s="343">
        <v>130135.86399999997</v>
      </c>
      <c r="H145" s="54">
        <v>7059.1599999999989</v>
      </c>
      <c r="I145" s="55">
        <v>2033.4</v>
      </c>
      <c r="J145" s="56">
        <f t="shared" si="152"/>
        <v>5025.7599999999984</v>
      </c>
      <c r="K145" s="57">
        <f t="shared" si="153"/>
        <v>0.28805126955615123</v>
      </c>
      <c r="L145" s="58">
        <v>4581.41</v>
      </c>
      <c r="M145" s="58">
        <v>992.47</v>
      </c>
      <c r="N145" s="56">
        <f t="shared" si="154"/>
        <v>3588.9399999999996</v>
      </c>
      <c r="O145" s="59">
        <f t="shared" si="155"/>
        <v>0.21662981483866323</v>
      </c>
      <c r="P145" s="54">
        <v>7084.1900000000005</v>
      </c>
      <c r="Q145" s="54">
        <v>6162.37</v>
      </c>
      <c r="R145" s="56">
        <f t="shared" si="156"/>
        <v>921.82000000000062</v>
      </c>
      <c r="S145" s="57">
        <f t="shared" si="157"/>
        <v>0.8698764431784014</v>
      </c>
      <c r="T145" s="54">
        <v>1619.29</v>
      </c>
      <c r="U145" s="54">
        <v>1436.0300000000002</v>
      </c>
      <c r="V145" s="56">
        <f t="shared" si="158"/>
        <v>183.25999999999976</v>
      </c>
      <c r="W145" s="57">
        <f t="shared" si="159"/>
        <v>0.88682694267240592</v>
      </c>
      <c r="X145" s="58">
        <v>420.65999999999997</v>
      </c>
      <c r="Y145" s="58">
        <v>818.68000000000006</v>
      </c>
      <c r="Z145" s="56">
        <f t="shared" si="160"/>
        <v>-398.0200000000001</v>
      </c>
      <c r="AA145" s="59">
        <f t="shared" si="161"/>
        <v>1.94617981267532</v>
      </c>
      <c r="AB145" s="54">
        <v>8195.4300000000021</v>
      </c>
      <c r="AC145" s="54">
        <v>9017.7199999999993</v>
      </c>
      <c r="AD145" s="56">
        <f t="shared" si="162"/>
        <v>-822.28999999999724</v>
      </c>
      <c r="AE145" s="57">
        <f t="shared" si="163"/>
        <v>1.100335186805329</v>
      </c>
      <c r="AF145" s="58">
        <v>1073.7399999999998</v>
      </c>
      <c r="AG145" s="58">
        <v>0</v>
      </c>
      <c r="AH145" s="56">
        <f t="shared" si="164"/>
        <v>1073.7399999999998</v>
      </c>
      <c r="AI145" s="60">
        <f t="shared" si="165"/>
        <v>0</v>
      </c>
      <c r="AJ145" s="54">
        <v>12306.469999999998</v>
      </c>
      <c r="AK145" s="54">
        <v>6190.0399999999991</v>
      </c>
      <c r="AL145" s="56">
        <f t="shared" si="166"/>
        <v>6116.4299999999985</v>
      </c>
      <c r="AM145" s="57">
        <f t="shared" si="167"/>
        <v>0.50299070326421791</v>
      </c>
      <c r="AN145" s="58">
        <v>0</v>
      </c>
      <c r="AO145" s="58">
        <v>0</v>
      </c>
      <c r="AP145" s="61">
        <f t="shared" si="168"/>
        <v>0</v>
      </c>
      <c r="AQ145" s="59"/>
      <c r="AR145" s="54">
        <v>0</v>
      </c>
      <c r="AS145" s="54">
        <v>0</v>
      </c>
      <c r="AT145" s="61">
        <f t="shared" si="169"/>
        <v>0</v>
      </c>
      <c r="AU145" s="62"/>
      <c r="AV145" s="58">
        <v>3818.36</v>
      </c>
      <c r="AW145" s="58">
        <v>3494.64</v>
      </c>
      <c r="AX145" s="61">
        <f t="shared" si="170"/>
        <v>323.72000000000025</v>
      </c>
      <c r="AY145" s="59">
        <f t="shared" si="171"/>
        <v>0.9152201468693365</v>
      </c>
      <c r="AZ145" s="63">
        <v>0</v>
      </c>
      <c r="BA145" s="56">
        <v>0</v>
      </c>
      <c r="BB145" s="56">
        <f t="shared" si="172"/>
        <v>0</v>
      </c>
      <c r="BC145" s="64"/>
      <c r="BD145" s="54">
        <v>38779.99</v>
      </c>
      <c r="BE145" s="58">
        <v>7906.5599999999995</v>
      </c>
      <c r="BF145" s="61">
        <f t="shared" si="173"/>
        <v>30873.43</v>
      </c>
      <c r="BG145" s="57">
        <f t="shared" si="174"/>
        <v>0.20388246618939304</v>
      </c>
      <c r="BH145" s="54">
        <v>4422.66</v>
      </c>
      <c r="BI145" s="54">
        <v>678.46</v>
      </c>
      <c r="BJ145" s="56">
        <f t="shared" si="175"/>
        <v>3744.2</v>
      </c>
      <c r="BK145" s="57">
        <f t="shared" si="176"/>
        <v>0.15340541664970855</v>
      </c>
      <c r="BL145" s="58">
        <v>7103.1899999999987</v>
      </c>
      <c r="BM145" s="58">
        <v>0</v>
      </c>
      <c r="BN145" s="56">
        <f t="shared" si="177"/>
        <v>7103.1899999999987</v>
      </c>
      <c r="BO145" s="59">
        <f t="shared" si="178"/>
        <v>0</v>
      </c>
      <c r="BP145" s="54">
        <v>1050.75</v>
      </c>
      <c r="BQ145" s="54">
        <v>0</v>
      </c>
      <c r="BR145" s="56">
        <f t="shared" si="179"/>
        <v>1050.75</v>
      </c>
      <c r="BS145" s="57">
        <f t="shared" si="180"/>
        <v>0</v>
      </c>
      <c r="BT145" s="58">
        <v>1872.7500000000002</v>
      </c>
      <c r="BU145" s="58">
        <v>0</v>
      </c>
      <c r="BV145" s="56">
        <f t="shared" si="181"/>
        <v>1872.7500000000002</v>
      </c>
      <c r="BW145" s="59">
        <f t="shared" si="182"/>
        <v>0</v>
      </c>
      <c r="BX145" s="54">
        <v>1005.28</v>
      </c>
      <c r="BY145" s="54">
        <v>0</v>
      </c>
      <c r="BZ145" s="56">
        <f t="shared" si="183"/>
        <v>1005.28</v>
      </c>
      <c r="CA145" s="57">
        <f t="shared" si="184"/>
        <v>0</v>
      </c>
      <c r="CB145" s="58">
        <v>2586.08</v>
      </c>
      <c r="CC145" s="58">
        <v>820.9</v>
      </c>
      <c r="CD145" s="56">
        <f t="shared" si="185"/>
        <v>1765.1799999999998</v>
      </c>
      <c r="CE145" s="59">
        <f t="shared" si="186"/>
        <v>0.31743024191053643</v>
      </c>
      <c r="CF145" s="54">
        <v>339.68999999999994</v>
      </c>
      <c r="CG145" s="54">
        <v>0</v>
      </c>
      <c r="CH145" s="56">
        <f t="shared" si="187"/>
        <v>339.68999999999994</v>
      </c>
      <c r="CI145" s="57">
        <f t="shared" si="188"/>
        <v>0</v>
      </c>
      <c r="CJ145" s="58">
        <v>0</v>
      </c>
      <c r="CK145" s="55">
        <v>0</v>
      </c>
      <c r="CL145" s="55">
        <v>0</v>
      </c>
      <c r="CM145" s="65"/>
      <c r="CN145" s="66">
        <v>45532.909999999989</v>
      </c>
      <c r="CO145" s="67">
        <v>51385.47</v>
      </c>
      <c r="CP145" s="61">
        <f t="shared" si="189"/>
        <v>-5852.5600000000122</v>
      </c>
      <c r="CQ145" s="68">
        <f t="shared" si="190"/>
        <v>1.1285347235658783</v>
      </c>
      <c r="CR145" s="58">
        <v>14954.64</v>
      </c>
      <c r="CS145" s="58">
        <v>11475.989999999998</v>
      </c>
      <c r="CT145" s="61">
        <f t="shared" si="191"/>
        <v>3478.6500000000015</v>
      </c>
      <c r="CU145" s="353">
        <f t="shared" si="192"/>
        <v>0.76738657700887469</v>
      </c>
      <c r="CV145" s="359">
        <v>7628.9400000000005</v>
      </c>
      <c r="CW145" s="61">
        <v>4300.09</v>
      </c>
      <c r="CX145" s="61">
        <f t="shared" si="148"/>
        <v>3328.8500000000004</v>
      </c>
      <c r="CY145" s="68">
        <f t="shared" si="151"/>
        <v>0.56365497696927747</v>
      </c>
      <c r="CZ145" s="291">
        <v>795.26</v>
      </c>
      <c r="DA145" s="61">
        <v>343.8</v>
      </c>
      <c r="DB145" s="61">
        <f t="shared" si="205"/>
        <v>451.46</v>
      </c>
      <c r="DC145" s="69">
        <f t="shared" si="206"/>
        <v>0.43231144531348242</v>
      </c>
      <c r="DD145" s="55">
        <v>16286.469999999998</v>
      </c>
      <c r="DE145" s="55">
        <v>14223.529999999999</v>
      </c>
      <c r="DF145" s="61">
        <f t="shared" si="193"/>
        <v>2062.9399999999987</v>
      </c>
      <c r="DG145" s="70">
        <f t="shared" si="194"/>
        <v>0.87333412335515315</v>
      </c>
      <c r="DH145" s="55">
        <v>1294.17</v>
      </c>
      <c r="DI145" s="55">
        <v>1149.98</v>
      </c>
      <c r="DJ145" s="61">
        <f t="shared" si="195"/>
        <v>144.19000000000005</v>
      </c>
      <c r="DK145" s="70">
        <f t="shared" si="196"/>
        <v>0.88858496179018209</v>
      </c>
      <c r="DL145" s="55">
        <v>193.61</v>
      </c>
      <c r="DM145" s="55">
        <v>0</v>
      </c>
      <c r="DN145" s="61">
        <f t="shared" si="197"/>
        <v>193.61</v>
      </c>
      <c r="DO145" s="70">
        <f t="shared" si="198"/>
        <v>0</v>
      </c>
      <c r="DP145" s="71">
        <v>10750.52</v>
      </c>
      <c r="DQ145" s="71">
        <v>6070.5899999999992</v>
      </c>
      <c r="DR145" s="61">
        <f t="shared" si="199"/>
        <v>4679.9300000000012</v>
      </c>
      <c r="DS145" s="69">
        <f t="shared" si="200"/>
        <v>0.56467873181948403</v>
      </c>
      <c r="DT145" s="80">
        <v>-91.949999999998909</v>
      </c>
      <c r="DU145" s="55">
        <v>0</v>
      </c>
      <c r="DV145" s="55">
        <v>0</v>
      </c>
      <c r="DW145" s="61">
        <f t="shared" si="201"/>
        <v>0</v>
      </c>
      <c r="DX145" s="72"/>
      <c r="DY145" s="56" t="e">
        <v>#REF!</v>
      </c>
      <c r="DZ145" s="363">
        <v>3366.28</v>
      </c>
      <c r="EA145" s="363">
        <v>2380.23</v>
      </c>
      <c r="EB145" s="362">
        <f t="shared" si="207"/>
        <v>986.05000000000018</v>
      </c>
      <c r="EC145" s="365">
        <f t="shared" si="208"/>
        <v>0.70708021911427443</v>
      </c>
      <c r="ED145" s="54">
        <v>7136.2800000000007</v>
      </c>
      <c r="EE145" s="294">
        <v>4208.08</v>
      </c>
      <c r="EF145" s="291">
        <f t="shared" si="209"/>
        <v>211258.18</v>
      </c>
      <c r="EG145" s="291">
        <f t="shared" si="210"/>
        <v>135089.03</v>
      </c>
      <c r="EH145" s="61">
        <f t="shared" si="211"/>
        <v>76169.149999999994</v>
      </c>
      <c r="EI145" s="70">
        <f t="shared" si="204"/>
        <v>0.63944993751247881</v>
      </c>
      <c r="EJ145" s="80"/>
      <c r="EK145" s="298">
        <v>880</v>
      </c>
      <c r="EL145" s="300">
        <f t="shared" si="149"/>
        <v>221725.26000000004</v>
      </c>
      <c r="EM145" s="65">
        <f t="shared" si="150"/>
        <v>177890.33399999997</v>
      </c>
      <c r="EN145" s="374" t="s">
        <v>666</v>
      </c>
      <c r="EO145" s="373">
        <v>12425.41</v>
      </c>
      <c r="EP145" s="74">
        <v>14724.84</v>
      </c>
      <c r="EQ145" s="75">
        <f t="shared" si="202"/>
        <v>2299.4300000000003</v>
      </c>
      <c r="ER145" s="76">
        <f t="shared" si="203"/>
        <v>0.18505868216823432</v>
      </c>
      <c r="ET145" s="74">
        <v>21900.91</v>
      </c>
      <c r="EU145" s="74">
        <v>41544.97</v>
      </c>
      <c r="EV145" s="75">
        <f t="shared" si="212"/>
        <v>19644.060000000001</v>
      </c>
      <c r="EW145" s="377">
        <f t="shared" si="213"/>
        <v>0.89695177049720776</v>
      </c>
      <c r="EX145" s="379">
        <f t="shared" si="214"/>
        <v>204121.9</v>
      </c>
      <c r="EY145" s="379">
        <f t="shared" si="215"/>
        <v>130880.95</v>
      </c>
      <c r="FB145" s="381"/>
      <c r="FC145" s="381"/>
    </row>
    <row r="146" spans="1:159" s="2" customFormat="1" ht="15.75" customHeight="1" x14ac:dyDescent="0.25">
      <c r="A146" s="1" t="s">
        <v>101</v>
      </c>
      <c r="B146" s="77">
        <v>5</v>
      </c>
      <c r="C146" s="78">
        <v>2</v>
      </c>
      <c r="D146" s="52" t="s">
        <v>341</v>
      </c>
      <c r="E146" s="219">
        <v>4618.7416666666677</v>
      </c>
      <c r="F146" s="53">
        <v>-27380.899999999983</v>
      </c>
      <c r="G146" s="343">
        <v>-1240.6599999999803</v>
      </c>
      <c r="H146" s="54">
        <v>8063.3200000000006</v>
      </c>
      <c r="I146" s="55">
        <v>1705.1</v>
      </c>
      <c r="J146" s="56">
        <f t="shared" si="152"/>
        <v>6358.2200000000012</v>
      </c>
      <c r="K146" s="57">
        <f t="shared" si="153"/>
        <v>0.21146376430552177</v>
      </c>
      <c r="L146" s="58">
        <v>6064.31</v>
      </c>
      <c r="M146" s="58">
        <v>1535.8600000000001</v>
      </c>
      <c r="N146" s="56">
        <f t="shared" si="154"/>
        <v>4528.4500000000007</v>
      </c>
      <c r="O146" s="59">
        <f t="shared" si="155"/>
        <v>0.25326211885606115</v>
      </c>
      <c r="P146" s="54">
        <v>8336.0199999999986</v>
      </c>
      <c r="Q146" s="54">
        <v>7245.3499999999995</v>
      </c>
      <c r="R146" s="56">
        <f t="shared" si="156"/>
        <v>1090.6699999999992</v>
      </c>
      <c r="S146" s="57">
        <f t="shared" si="157"/>
        <v>0.8691617822414055</v>
      </c>
      <c r="T146" s="54">
        <v>1854.63</v>
      </c>
      <c r="U146" s="54">
        <v>1642.1399999999996</v>
      </c>
      <c r="V146" s="56">
        <f t="shared" si="158"/>
        <v>212.49000000000046</v>
      </c>
      <c r="W146" s="57">
        <f t="shared" si="159"/>
        <v>0.88542728199155607</v>
      </c>
      <c r="X146" s="58">
        <v>0</v>
      </c>
      <c r="Y146" s="58">
        <v>0</v>
      </c>
      <c r="Z146" s="56">
        <f t="shared" si="160"/>
        <v>0</v>
      </c>
      <c r="AA146" s="59"/>
      <c r="AB146" s="54">
        <v>5123.1499999999996</v>
      </c>
      <c r="AC146" s="54">
        <v>5101.3000000000011</v>
      </c>
      <c r="AD146" s="56">
        <f t="shared" si="162"/>
        <v>21.849999999998545</v>
      </c>
      <c r="AE146" s="57">
        <f t="shared" si="163"/>
        <v>0.9957350458214187</v>
      </c>
      <c r="AF146" s="58">
        <v>1249.22</v>
      </c>
      <c r="AG146" s="58">
        <v>0</v>
      </c>
      <c r="AH146" s="56">
        <f t="shared" si="164"/>
        <v>1249.22</v>
      </c>
      <c r="AI146" s="60">
        <f t="shared" si="165"/>
        <v>0</v>
      </c>
      <c r="AJ146" s="54">
        <v>14318.59</v>
      </c>
      <c r="AK146" s="54">
        <v>13460.63</v>
      </c>
      <c r="AL146" s="56">
        <f t="shared" si="166"/>
        <v>857.96000000000095</v>
      </c>
      <c r="AM146" s="57">
        <f t="shared" si="167"/>
        <v>0.94008069230280344</v>
      </c>
      <c r="AN146" s="58">
        <v>0</v>
      </c>
      <c r="AO146" s="58">
        <v>0</v>
      </c>
      <c r="AP146" s="61">
        <f t="shared" si="168"/>
        <v>0</v>
      </c>
      <c r="AQ146" s="59"/>
      <c r="AR146" s="54">
        <v>0</v>
      </c>
      <c r="AS146" s="54">
        <v>0</v>
      </c>
      <c r="AT146" s="61">
        <f t="shared" si="169"/>
        <v>0</v>
      </c>
      <c r="AU146" s="62"/>
      <c r="AV146" s="58">
        <v>5092.7</v>
      </c>
      <c r="AW146" s="58">
        <v>6796.9</v>
      </c>
      <c r="AX146" s="61">
        <f t="shared" si="170"/>
        <v>-1704.1999999999998</v>
      </c>
      <c r="AY146" s="59">
        <f t="shared" si="171"/>
        <v>1.3346358513165903</v>
      </c>
      <c r="AZ146" s="63">
        <v>0</v>
      </c>
      <c r="BA146" s="56">
        <v>0</v>
      </c>
      <c r="BB146" s="56">
        <f t="shared" si="172"/>
        <v>0</v>
      </c>
      <c r="BC146" s="64"/>
      <c r="BD146" s="54">
        <v>35245.839999999997</v>
      </c>
      <c r="BE146" s="58">
        <v>117992.73999999999</v>
      </c>
      <c r="BF146" s="61">
        <f t="shared" si="173"/>
        <v>-82746.899999999994</v>
      </c>
      <c r="BG146" s="57">
        <f t="shared" si="174"/>
        <v>3.3477068499431422</v>
      </c>
      <c r="BH146" s="54">
        <v>5638.31</v>
      </c>
      <c r="BI146" s="54">
        <v>0</v>
      </c>
      <c r="BJ146" s="56">
        <f t="shared" si="175"/>
        <v>5638.31</v>
      </c>
      <c r="BK146" s="57">
        <f t="shared" si="176"/>
        <v>0</v>
      </c>
      <c r="BL146" s="58">
        <v>9094.6400000000012</v>
      </c>
      <c r="BM146" s="58">
        <v>6184.36</v>
      </c>
      <c r="BN146" s="56">
        <f t="shared" si="177"/>
        <v>2910.2800000000016</v>
      </c>
      <c r="BO146" s="59">
        <f t="shared" si="178"/>
        <v>0.68000052778339759</v>
      </c>
      <c r="BP146" s="54">
        <v>1203.4099999999999</v>
      </c>
      <c r="BQ146" s="54">
        <v>0</v>
      </c>
      <c r="BR146" s="56">
        <f t="shared" si="179"/>
        <v>1203.4099999999999</v>
      </c>
      <c r="BS146" s="57">
        <f t="shared" si="180"/>
        <v>0</v>
      </c>
      <c r="BT146" s="58">
        <v>1908.04</v>
      </c>
      <c r="BU146" s="58">
        <v>0</v>
      </c>
      <c r="BV146" s="56">
        <f t="shared" si="181"/>
        <v>1908.04</v>
      </c>
      <c r="BW146" s="59">
        <f t="shared" si="182"/>
        <v>0</v>
      </c>
      <c r="BX146" s="54">
        <v>0</v>
      </c>
      <c r="BY146" s="54">
        <v>0</v>
      </c>
      <c r="BZ146" s="56">
        <f t="shared" si="183"/>
        <v>0</v>
      </c>
      <c r="CA146" s="57"/>
      <c r="CB146" s="58">
        <v>1724.2500000000002</v>
      </c>
      <c r="CC146" s="58">
        <v>2966.8999999999996</v>
      </c>
      <c r="CD146" s="56">
        <f t="shared" si="185"/>
        <v>-1242.6499999999994</v>
      </c>
      <c r="CE146" s="59">
        <f t="shared" si="186"/>
        <v>1.7206901551399154</v>
      </c>
      <c r="CF146" s="54">
        <v>365.83999999999992</v>
      </c>
      <c r="CG146" s="54">
        <v>0</v>
      </c>
      <c r="CH146" s="56">
        <f t="shared" si="187"/>
        <v>365.83999999999992</v>
      </c>
      <c r="CI146" s="57">
        <f t="shared" si="188"/>
        <v>0</v>
      </c>
      <c r="CJ146" s="58">
        <v>0</v>
      </c>
      <c r="CK146" s="55">
        <v>0</v>
      </c>
      <c r="CL146" s="55">
        <v>0</v>
      </c>
      <c r="CM146" s="65"/>
      <c r="CN146" s="66">
        <v>77341.650000000009</v>
      </c>
      <c r="CO146" s="67">
        <v>72306.19</v>
      </c>
      <c r="CP146" s="61">
        <f t="shared" si="189"/>
        <v>5035.4600000000064</v>
      </c>
      <c r="CQ146" s="68">
        <f t="shared" si="190"/>
        <v>0.93489329488057205</v>
      </c>
      <c r="CR146" s="58">
        <v>20225.32</v>
      </c>
      <c r="CS146" s="58">
        <v>18627.349999999999</v>
      </c>
      <c r="CT146" s="61">
        <f t="shared" si="191"/>
        <v>1597.9700000000012</v>
      </c>
      <c r="CU146" s="353">
        <f t="shared" si="192"/>
        <v>0.92099160853820849</v>
      </c>
      <c r="CV146" s="359">
        <v>10761.880000000001</v>
      </c>
      <c r="CW146" s="61">
        <v>10586.86</v>
      </c>
      <c r="CX146" s="61">
        <f t="shared" si="148"/>
        <v>175.02000000000044</v>
      </c>
      <c r="CY146" s="68">
        <f t="shared" si="151"/>
        <v>0.98373704222682279</v>
      </c>
      <c r="CZ146" s="291">
        <v>1110.81</v>
      </c>
      <c r="DA146" s="61">
        <v>457.44</v>
      </c>
      <c r="DB146" s="61">
        <f t="shared" si="205"/>
        <v>653.36999999999989</v>
      </c>
      <c r="DC146" s="69">
        <f t="shared" si="206"/>
        <v>0.41180759985956195</v>
      </c>
      <c r="DD146" s="55">
        <v>7649.2599999999975</v>
      </c>
      <c r="DE146" s="55">
        <v>22122.83</v>
      </c>
      <c r="DF146" s="61">
        <f t="shared" si="193"/>
        <v>-14473.570000000003</v>
      </c>
      <c r="DG146" s="70">
        <f t="shared" si="194"/>
        <v>2.892152966430741</v>
      </c>
      <c r="DH146" s="55">
        <v>1744.3099999999997</v>
      </c>
      <c r="DI146" s="55">
        <v>1548.8</v>
      </c>
      <c r="DJ146" s="61">
        <f t="shared" si="195"/>
        <v>195.50999999999976</v>
      </c>
      <c r="DK146" s="70">
        <f t="shared" si="196"/>
        <v>0.88791556546714756</v>
      </c>
      <c r="DL146" s="55">
        <v>262.38999999999993</v>
      </c>
      <c r="DM146" s="55">
        <v>0</v>
      </c>
      <c r="DN146" s="61">
        <f t="shared" si="197"/>
        <v>262.38999999999993</v>
      </c>
      <c r="DO146" s="70">
        <f t="shared" si="198"/>
        <v>0</v>
      </c>
      <c r="DP146" s="71">
        <v>41037.71</v>
      </c>
      <c r="DQ146" s="71">
        <v>38080.730000000003</v>
      </c>
      <c r="DR146" s="61">
        <f t="shared" si="199"/>
        <v>2956.9799999999959</v>
      </c>
      <c r="DS146" s="69">
        <f t="shared" si="200"/>
        <v>0.92794480978592631</v>
      </c>
      <c r="DT146" s="80">
        <v>4984.5299999999916</v>
      </c>
      <c r="DU146" s="55">
        <v>0</v>
      </c>
      <c r="DV146" s="55">
        <v>0</v>
      </c>
      <c r="DW146" s="61">
        <f t="shared" si="201"/>
        <v>0</v>
      </c>
      <c r="DX146" s="72"/>
      <c r="DY146" s="56" t="e">
        <v>#REF!</v>
      </c>
      <c r="DZ146" s="363">
        <v>4268.5</v>
      </c>
      <c r="EA146" s="363">
        <v>3018.9700000000003</v>
      </c>
      <c r="EB146" s="362">
        <f t="shared" si="207"/>
        <v>1249.5299999999997</v>
      </c>
      <c r="EC146" s="365">
        <f t="shared" si="208"/>
        <v>0.70726718987934878</v>
      </c>
      <c r="ED146" s="54">
        <v>9393.1899999999987</v>
      </c>
      <c r="EE146" s="294">
        <v>10247.789999999999</v>
      </c>
      <c r="EF146" s="291">
        <f t="shared" si="209"/>
        <v>279077.29000000004</v>
      </c>
      <c r="EG146" s="291">
        <f t="shared" si="210"/>
        <v>341628.23999999993</v>
      </c>
      <c r="EH146" s="61">
        <f t="shared" si="211"/>
        <v>-62550.949999999895</v>
      </c>
      <c r="EI146" s="70">
        <f t="shared" si="204"/>
        <v>1.2241348624246706</v>
      </c>
      <c r="EJ146" s="80"/>
      <c r="EK146" s="298">
        <v>720</v>
      </c>
      <c r="EL146" s="300">
        <f t="shared" si="149"/>
        <v>-89211.849999999889</v>
      </c>
      <c r="EM146" s="65">
        <f t="shared" si="150"/>
        <v>-73204.329999999973</v>
      </c>
      <c r="EN146" s="374" t="s">
        <v>666</v>
      </c>
      <c r="EO146" s="373">
        <v>16556.830000000002</v>
      </c>
      <c r="EP146" s="74">
        <v>22051.87</v>
      </c>
      <c r="EQ146" s="75">
        <f t="shared" si="202"/>
        <v>5495.0399999999972</v>
      </c>
      <c r="ER146" s="76">
        <f t="shared" si="203"/>
        <v>0.33188961896691554</v>
      </c>
      <c r="ET146" s="74">
        <v>28542.25</v>
      </c>
      <c r="EU146" s="74">
        <v>46577.760000000002</v>
      </c>
      <c r="EV146" s="75">
        <f t="shared" si="212"/>
        <v>18035.510000000002</v>
      </c>
      <c r="EW146" s="377">
        <f t="shared" si="213"/>
        <v>0.63188816578931239</v>
      </c>
      <c r="EX146" s="379">
        <f t="shared" si="214"/>
        <v>269684.10000000003</v>
      </c>
      <c r="EY146" s="379">
        <f t="shared" si="215"/>
        <v>331380.44999999995</v>
      </c>
      <c r="FB146" s="381"/>
      <c r="FC146" s="381"/>
    </row>
    <row r="147" spans="1:159" s="2" customFormat="1" ht="15.75" customHeight="1" x14ac:dyDescent="0.25">
      <c r="A147" s="1" t="s">
        <v>102</v>
      </c>
      <c r="B147" s="77">
        <v>9</v>
      </c>
      <c r="C147" s="78">
        <v>6</v>
      </c>
      <c r="D147" s="52" t="s">
        <v>342</v>
      </c>
      <c r="E147" s="219">
        <v>2902.0416666666674</v>
      </c>
      <c r="F147" s="53">
        <v>190127.91000000003</v>
      </c>
      <c r="G147" s="343">
        <v>-63836.720000000139</v>
      </c>
      <c r="H147" s="54">
        <v>29500.030000000002</v>
      </c>
      <c r="I147" s="55">
        <v>3745.5600000000004</v>
      </c>
      <c r="J147" s="56">
        <f t="shared" si="152"/>
        <v>25754.47</v>
      </c>
      <c r="K147" s="57">
        <f t="shared" si="153"/>
        <v>0.12696800647321377</v>
      </c>
      <c r="L147" s="58">
        <v>19521.97</v>
      </c>
      <c r="M147" s="58">
        <v>2937.45</v>
      </c>
      <c r="N147" s="56">
        <f t="shared" si="154"/>
        <v>16584.52</v>
      </c>
      <c r="O147" s="59">
        <f t="shared" si="155"/>
        <v>0.15046893320704824</v>
      </c>
      <c r="P147" s="54">
        <v>25775.399999999994</v>
      </c>
      <c r="Q147" s="54">
        <v>22401.89</v>
      </c>
      <c r="R147" s="56">
        <f t="shared" si="156"/>
        <v>3373.5099999999948</v>
      </c>
      <c r="S147" s="57">
        <f t="shared" si="157"/>
        <v>0.86911900494269745</v>
      </c>
      <c r="T147" s="54">
        <v>5860.579999999999</v>
      </c>
      <c r="U147" s="54">
        <v>5196.6299999999992</v>
      </c>
      <c r="V147" s="56">
        <f t="shared" si="158"/>
        <v>663.94999999999982</v>
      </c>
      <c r="W147" s="57">
        <f t="shared" si="159"/>
        <v>0.88670916530445798</v>
      </c>
      <c r="X147" s="58">
        <v>1087.0899999999999</v>
      </c>
      <c r="Y147" s="58">
        <v>2297.8299999999995</v>
      </c>
      <c r="Z147" s="56">
        <f t="shared" si="160"/>
        <v>-1210.7399999999996</v>
      </c>
      <c r="AA147" s="59">
        <f t="shared" si="161"/>
        <v>2.1137440322328414</v>
      </c>
      <c r="AB147" s="54">
        <v>24100.54</v>
      </c>
      <c r="AC147" s="54">
        <v>23113.34</v>
      </c>
      <c r="AD147" s="56">
        <f t="shared" si="162"/>
        <v>987.20000000000073</v>
      </c>
      <c r="AE147" s="57">
        <f t="shared" si="163"/>
        <v>0.95903826221321176</v>
      </c>
      <c r="AF147" s="58">
        <v>4320.05</v>
      </c>
      <c r="AG147" s="58">
        <v>0</v>
      </c>
      <c r="AH147" s="56">
        <f t="shared" si="164"/>
        <v>4320.05</v>
      </c>
      <c r="AI147" s="60">
        <f t="shared" si="165"/>
        <v>0</v>
      </c>
      <c r="AJ147" s="54">
        <v>49514.280000000013</v>
      </c>
      <c r="AK147" s="54">
        <v>42905.03</v>
      </c>
      <c r="AL147" s="56">
        <f t="shared" si="166"/>
        <v>6609.2500000000146</v>
      </c>
      <c r="AM147" s="57">
        <f t="shared" si="167"/>
        <v>0.86651830542623232</v>
      </c>
      <c r="AN147" s="58">
        <v>194245.65000000002</v>
      </c>
      <c r="AO147" s="58">
        <v>177067.72999999998</v>
      </c>
      <c r="AP147" s="61">
        <f t="shared" si="168"/>
        <v>17177.920000000042</v>
      </c>
      <c r="AQ147" s="59">
        <f t="shared" si="216"/>
        <v>0.911565999032668</v>
      </c>
      <c r="AR147" s="54">
        <v>5097.74</v>
      </c>
      <c r="AS147" s="54">
        <v>3939.3100000000009</v>
      </c>
      <c r="AT147" s="61">
        <f t="shared" si="169"/>
        <v>1158.4299999999989</v>
      </c>
      <c r="AU147" s="62">
        <f t="shared" ref="AU147:AU148" si="218">AS147/AR147</f>
        <v>0.77275616253477053</v>
      </c>
      <c r="AV147" s="58">
        <v>13561.999999999998</v>
      </c>
      <c r="AW147" s="58">
        <v>12521.7</v>
      </c>
      <c r="AX147" s="61">
        <f t="shared" si="170"/>
        <v>1040.2999999999975</v>
      </c>
      <c r="AY147" s="59">
        <f t="shared" si="171"/>
        <v>0.92329302462763618</v>
      </c>
      <c r="AZ147" s="63">
        <v>0</v>
      </c>
      <c r="BA147" s="56">
        <v>0</v>
      </c>
      <c r="BB147" s="56">
        <f t="shared" si="172"/>
        <v>0</v>
      </c>
      <c r="BC147" s="64"/>
      <c r="BD147" s="54">
        <v>225275.03000000003</v>
      </c>
      <c r="BE147" s="58">
        <v>82617.389999999985</v>
      </c>
      <c r="BF147" s="61">
        <f t="shared" si="173"/>
        <v>142657.64000000004</v>
      </c>
      <c r="BG147" s="57">
        <f t="shared" si="174"/>
        <v>0.36674011318520289</v>
      </c>
      <c r="BH147" s="54">
        <v>18076.260000000002</v>
      </c>
      <c r="BI147" s="54">
        <v>4024.56</v>
      </c>
      <c r="BJ147" s="56">
        <f t="shared" si="175"/>
        <v>14051.700000000003</v>
      </c>
      <c r="BK147" s="57">
        <f t="shared" si="176"/>
        <v>0.22264340079197795</v>
      </c>
      <c r="BL147" s="58">
        <v>30733.450000000004</v>
      </c>
      <c r="BM147" s="58">
        <v>26819.1</v>
      </c>
      <c r="BN147" s="56">
        <f t="shared" si="177"/>
        <v>3914.3500000000058</v>
      </c>
      <c r="BO147" s="59">
        <f t="shared" si="178"/>
        <v>0.87263551602569822</v>
      </c>
      <c r="BP147" s="54">
        <v>6404.130000000001</v>
      </c>
      <c r="BQ147" s="54">
        <v>0</v>
      </c>
      <c r="BR147" s="56">
        <f t="shared" si="179"/>
        <v>6404.130000000001</v>
      </c>
      <c r="BS147" s="57">
        <f t="shared" si="180"/>
        <v>0</v>
      </c>
      <c r="BT147" s="58">
        <v>6307.94</v>
      </c>
      <c r="BU147" s="58">
        <v>1573.47</v>
      </c>
      <c r="BV147" s="56">
        <f t="shared" si="181"/>
        <v>4734.4699999999993</v>
      </c>
      <c r="BW147" s="59">
        <f t="shared" si="182"/>
        <v>0.24944276578407532</v>
      </c>
      <c r="BX147" s="54">
        <v>2615.6000000000004</v>
      </c>
      <c r="BY147" s="54">
        <v>4702.96</v>
      </c>
      <c r="BZ147" s="56">
        <f t="shared" si="183"/>
        <v>-2087.3599999999997</v>
      </c>
      <c r="CA147" s="57">
        <f t="shared" si="184"/>
        <v>1.7980425141458936</v>
      </c>
      <c r="CB147" s="58">
        <v>9691.32</v>
      </c>
      <c r="CC147" s="58">
        <v>2200.11</v>
      </c>
      <c r="CD147" s="56">
        <f t="shared" si="185"/>
        <v>7491.2099999999991</v>
      </c>
      <c r="CE147" s="59">
        <f t="shared" si="186"/>
        <v>0.2270186104679239</v>
      </c>
      <c r="CF147" s="54">
        <v>1097.04</v>
      </c>
      <c r="CG147" s="54">
        <v>0</v>
      </c>
      <c r="CH147" s="56">
        <f t="shared" si="187"/>
        <v>1097.04</v>
      </c>
      <c r="CI147" s="57">
        <f t="shared" si="188"/>
        <v>0</v>
      </c>
      <c r="CJ147" s="58">
        <v>0</v>
      </c>
      <c r="CK147" s="55">
        <v>0</v>
      </c>
      <c r="CL147" s="55">
        <v>0</v>
      </c>
      <c r="CM147" s="65"/>
      <c r="CN147" s="66">
        <v>117637.48999999999</v>
      </c>
      <c r="CO147" s="67">
        <v>124756.08000000002</v>
      </c>
      <c r="CP147" s="61">
        <f t="shared" si="189"/>
        <v>-7118.5900000000256</v>
      </c>
      <c r="CQ147" s="68">
        <f t="shared" si="190"/>
        <v>1.0605129368197164</v>
      </c>
      <c r="CR147" s="58">
        <v>85884.64</v>
      </c>
      <c r="CS147" s="58">
        <v>95865.24</v>
      </c>
      <c r="CT147" s="61">
        <f t="shared" si="191"/>
        <v>-9980.6000000000058</v>
      </c>
      <c r="CU147" s="353">
        <f t="shared" si="192"/>
        <v>1.1162093710819536</v>
      </c>
      <c r="CV147" s="359">
        <v>44865.63</v>
      </c>
      <c r="CW147" s="61">
        <v>51308.5</v>
      </c>
      <c r="CX147" s="61">
        <f t="shared" si="148"/>
        <v>-6442.8700000000026</v>
      </c>
      <c r="CY147" s="68">
        <f t="shared" si="151"/>
        <v>1.1436036895057531</v>
      </c>
      <c r="CZ147" s="291">
        <v>3144.9199999999996</v>
      </c>
      <c r="DA147" s="61">
        <v>1851.48</v>
      </c>
      <c r="DB147" s="61">
        <f t="shared" si="205"/>
        <v>1293.4399999999996</v>
      </c>
      <c r="DC147" s="69">
        <f t="shared" si="206"/>
        <v>0.58872085776426752</v>
      </c>
      <c r="DD147" s="55">
        <v>21647.589999999997</v>
      </c>
      <c r="DE147" s="55">
        <v>32911.879999999997</v>
      </c>
      <c r="DF147" s="61">
        <f t="shared" si="193"/>
        <v>-11264.29</v>
      </c>
      <c r="DG147" s="70">
        <f t="shared" si="194"/>
        <v>1.520348454493087</v>
      </c>
      <c r="DH147" s="55">
        <v>3104.5299999999997</v>
      </c>
      <c r="DI147" s="55">
        <v>2754.84</v>
      </c>
      <c r="DJ147" s="61">
        <f t="shared" si="195"/>
        <v>349.6899999999996</v>
      </c>
      <c r="DK147" s="70">
        <f t="shared" si="196"/>
        <v>0.88736137193069498</v>
      </c>
      <c r="DL147" s="55">
        <v>464.67999999999989</v>
      </c>
      <c r="DM147" s="55">
        <v>0</v>
      </c>
      <c r="DN147" s="61">
        <f t="shared" si="197"/>
        <v>464.67999999999989</v>
      </c>
      <c r="DO147" s="70">
        <f t="shared" si="198"/>
        <v>0</v>
      </c>
      <c r="DP147" s="71">
        <v>31946.959999999999</v>
      </c>
      <c r="DQ147" s="71">
        <v>25975.96</v>
      </c>
      <c r="DR147" s="61">
        <f t="shared" si="199"/>
        <v>5971</v>
      </c>
      <c r="DS147" s="69">
        <f t="shared" si="200"/>
        <v>0.81309645737810421</v>
      </c>
      <c r="DT147" s="80">
        <v>2245.6400000000012</v>
      </c>
      <c r="DU147" s="55">
        <v>37971.139999999992</v>
      </c>
      <c r="DV147" s="55">
        <v>31755.61</v>
      </c>
      <c r="DW147" s="61">
        <f t="shared" si="201"/>
        <v>6215.5299999999916</v>
      </c>
      <c r="DX147" s="72">
        <f t="shared" si="217"/>
        <v>0.83630910212334963</v>
      </c>
      <c r="DY147" s="56" t="e">
        <v>#REF!</v>
      </c>
      <c r="DZ147" s="363">
        <v>12635.89</v>
      </c>
      <c r="EA147" s="363">
        <v>8988</v>
      </c>
      <c r="EB147" s="362">
        <f t="shared" si="207"/>
        <v>3647.8899999999994</v>
      </c>
      <c r="EC147" s="365">
        <f t="shared" si="208"/>
        <v>0.71130723676765151</v>
      </c>
      <c r="ED147" s="54">
        <v>36081.68</v>
      </c>
      <c r="EE147" s="294">
        <v>26120.639999999999</v>
      </c>
      <c r="EF147" s="291">
        <f t="shared" si="209"/>
        <v>1068171.25</v>
      </c>
      <c r="EG147" s="291">
        <f t="shared" si="210"/>
        <v>820352.29</v>
      </c>
      <c r="EH147" s="61">
        <f t="shared" si="211"/>
        <v>247818.95999999996</v>
      </c>
      <c r="EI147" s="70">
        <f t="shared" si="204"/>
        <v>0.76799697614029594</v>
      </c>
      <c r="EJ147" s="80"/>
      <c r="EK147" s="298">
        <v>1720</v>
      </c>
      <c r="EL147" s="300">
        <f t="shared" si="149"/>
        <v>439666.87000000011</v>
      </c>
      <c r="EM147" s="65">
        <f t="shared" si="150"/>
        <v>114426.4599999999</v>
      </c>
      <c r="EN147" s="374" t="s">
        <v>666</v>
      </c>
      <c r="EO147" s="373">
        <v>63007.6</v>
      </c>
      <c r="EP147" s="74">
        <v>93191.41</v>
      </c>
      <c r="EQ147" s="75">
        <f t="shared" si="202"/>
        <v>30183.810000000005</v>
      </c>
      <c r="ER147" s="76">
        <f t="shared" si="203"/>
        <v>0.4790503050425664</v>
      </c>
      <c r="ET147" s="74">
        <v>110060.5</v>
      </c>
      <c r="EU147" s="74">
        <v>273655.24</v>
      </c>
      <c r="EV147" s="75">
        <f t="shared" si="212"/>
        <v>163594.74</v>
      </c>
      <c r="EW147" s="377">
        <f t="shared" si="213"/>
        <v>1.486407385029143</v>
      </c>
      <c r="EX147" s="379">
        <f t="shared" si="214"/>
        <v>1032089.57</v>
      </c>
      <c r="EY147" s="379">
        <f t="shared" si="215"/>
        <v>794231.65</v>
      </c>
      <c r="FB147" s="381"/>
      <c r="FC147" s="381"/>
    </row>
    <row r="148" spans="1:159" s="2" customFormat="1" ht="15.75" customHeight="1" x14ac:dyDescent="0.25">
      <c r="A148" s="6" t="s">
        <v>103</v>
      </c>
      <c r="B148" s="77">
        <v>9</v>
      </c>
      <c r="C148" s="78">
        <v>1</v>
      </c>
      <c r="D148" s="52" t="s">
        <v>343</v>
      </c>
      <c r="E148" s="219">
        <v>3169.0583333333329</v>
      </c>
      <c r="F148" s="53">
        <v>-592290.21</v>
      </c>
      <c r="G148" s="343">
        <v>-144877.20799999996</v>
      </c>
      <c r="H148" s="54">
        <v>8503.92</v>
      </c>
      <c r="I148" s="55">
        <v>2126.34</v>
      </c>
      <c r="J148" s="56">
        <f t="shared" si="152"/>
        <v>6377.58</v>
      </c>
      <c r="K148" s="57">
        <f t="shared" si="153"/>
        <v>0.2500423334180002</v>
      </c>
      <c r="L148" s="58">
        <v>4708.83</v>
      </c>
      <c r="M148" s="58">
        <v>2065.04</v>
      </c>
      <c r="N148" s="56">
        <f t="shared" si="154"/>
        <v>2643.79</v>
      </c>
      <c r="O148" s="59">
        <f t="shared" si="155"/>
        <v>0.43854630555785618</v>
      </c>
      <c r="P148" s="54">
        <v>14729.809999999998</v>
      </c>
      <c r="Q148" s="54">
        <v>5540.58</v>
      </c>
      <c r="R148" s="56">
        <f t="shared" si="156"/>
        <v>9189.2299999999977</v>
      </c>
      <c r="S148" s="57">
        <f t="shared" si="157"/>
        <v>0.37614741805902457</v>
      </c>
      <c r="T148" s="54">
        <v>3374.6499999999992</v>
      </c>
      <c r="U148" s="54">
        <v>460.96000000000004</v>
      </c>
      <c r="V148" s="56">
        <f t="shared" si="158"/>
        <v>2913.6899999999991</v>
      </c>
      <c r="W148" s="57">
        <f t="shared" si="159"/>
        <v>0.13659490613841441</v>
      </c>
      <c r="X148" s="58">
        <v>758.43999999999994</v>
      </c>
      <c r="Y148" s="58">
        <v>1029.4899999999998</v>
      </c>
      <c r="Z148" s="56">
        <f t="shared" si="160"/>
        <v>-271.04999999999984</v>
      </c>
      <c r="AA148" s="59">
        <f t="shared" si="161"/>
        <v>1.3573783028321289</v>
      </c>
      <c r="AB148" s="54">
        <v>7458.6899999999987</v>
      </c>
      <c r="AC148" s="54">
        <v>5602.38</v>
      </c>
      <c r="AD148" s="56">
        <f t="shared" si="162"/>
        <v>1856.3099999999986</v>
      </c>
      <c r="AE148" s="57">
        <f t="shared" si="163"/>
        <v>0.75112117543429224</v>
      </c>
      <c r="AF148" s="58">
        <v>0</v>
      </c>
      <c r="AG148" s="58">
        <v>0</v>
      </c>
      <c r="AH148" s="56">
        <f t="shared" si="164"/>
        <v>0</v>
      </c>
      <c r="AI148" s="60"/>
      <c r="AJ148" s="54">
        <v>28425.79</v>
      </c>
      <c r="AK148" s="54">
        <v>84949.680000000008</v>
      </c>
      <c r="AL148" s="56">
        <f t="shared" si="166"/>
        <v>-56523.890000000007</v>
      </c>
      <c r="AM148" s="57">
        <f t="shared" si="167"/>
        <v>2.9884720881987801</v>
      </c>
      <c r="AN148" s="58">
        <v>62562.899999999994</v>
      </c>
      <c r="AO148" s="58">
        <v>56232.14</v>
      </c>
      <c r="AP148" s="61">
        <f t="shared" si="168"/>
        <v>6330.7599999999948</v>
      </c>
      <c r="AQ148" s="59">
        <f t="shared" si="216"/>
        <v>0.89880967794012112</v>
      </c>
      <c r="AR148" s="54">
        <v>381.09000000000003</v>
      </c>
      <c r="AS148" s="54">
        <v>0</v>
      </c>
      <c r="AT148" s="61">
        <f t="shared" si="169"/>
        <v>381.09000000000003</v>
      </c>
      <c r="AU148" s="62">
        <f t="shared" si="218"/>
        <v>0</v>
      </c>
      <c r="AV148" s="58">
        <v>6119.2800000000007</v>
      </c>
      <c r="AW148" s="58">
        <v>8106.67</v>
      </c>
      <c r="AX148" s="61">
        <f t="shared" si="170"/>
        <v>-1987.3899999999994</v>
      </c>
      <c r="AY148" s="59">
        <f t="shared" si="171"/>
        <v>1.3247751369442156</v>
      </c>
      <c r="AZ148" s="63">
        <v>0</v>
      </c>
      <c r="BA148" s="56">
        <v>0</v>
      </c>
      <c r="BB148" s="56">
        <f t="shared" si="172"/>
        <v>0</v>
      </c>
      <c r="BC148" s="64"/>
      <c r="BD148" s="54">
        <v>110210.31000000003</v>
      </c>
      <c r="BE148" s="58">
        <v>44751.69</v>
      </c>
      <c r="BF148" s="61">
        <f t="shared" si="173"/>
        <v>65458.620000000024</v>
      </c>
      <c r="BG148" s="57">
        <f t="shared" si="174"/>
        <v>0.40605720100052339</v>
      </c>
      <c r="BH148" s="54">
        <v>5969.9700000000012</v>
      </c>
      <c r="BI148" s="54">
        <v>582.76</v>
      </c>
      <c r="BJ148" s="56">
        <f t="shared" si="175"/>
        <v>5387.2100000000009</v>
      </c>
      <c r="BK148" s="57">
        <f t="shared" si="176"/>
        <v>9.761523089730767E-2</v>
      </c>
      <c r="BL148" s="58">
        <v>7458.69</v>
      </c>
      <c r="BM148" s="58">
        <v>7337.33</v>
      </c>
      <c r="BN148" s="56">
        <f t="shared" si="177"/>
        <v>121.35999999999967</v>
      </c>
      <c r="BO148" s="59">
        <f t="shared" si="178"/>
        <v>0.98372904625343061</v>
      </c>
      <c r="BP148" s="54">
        <v>3516.4799999999996</v>
      </c>
      <c r="BQ148" s="54">
        <v>96239.96</v>
      </c>
      <c r="BR148" s="56">
        <f t="shared" si="179"/>
        <v>-92723.48000000001</v>
      </c>
      <c r="BS148" s="57">
        <f t="shared" si="180"/>
        <v>27.368265993266</v>
      </c>
      <c r="BT148" s="58">
        <v>3204.9700000000003</v>
      </c>
      <c r="BU148" s="58">
        <v>6321.1500000000005</v>
      </c>
      <c r="BV148" s="56">
        <f t="shared" si="181"/>
        <v>-3116.1800000000003</v>
      </c>
      <c r="BW148" s="59">
        <f t="shared" si="182"/>
        <v>1.9722961525380893</v>
      </c>
      <c r="BX148" s="54">
        <v>1812.79</v>
      </c>
      <c r="BY148" s="54">
        <v>5375.21</v>
      </c>
      <c r="BZ148" s="56">
        <f t="shared" si="183"/>
        <v>-3562.42</v>
      </c>
      <c r="CA148" s="57">
        <f t="shared" si="184"/>
        <v>2.9651586780597863</v>
      </c>
      <c r="CB148" s="58">
        <v>1520.56</v>
      </c>
      <c r="CC148" s="58">
        <v>6320.92</v>
      </c>
      <c r="CD148" s="56">
        <f t="shared" si="185"/>
        <v>-4800.3600000000006</v>
      </c>
      <c r="CE148" s="59">
        <f t="shared" si="186"/>
        <v>4.1569684852948914</v>
      </c>
      <c r="CF148" s="54">
        <v>0</v>
      </c>
      <c r="CG148" s="54">
        <v>0</v>
      </c>
      <c r="CH148" s="56">
        <f t="shared" si="187"/>
        <v>0</v>
      </c>
      <c r="CI148" s="57"/>
      <c r="CJ148" s="58">
        <v>0</v>
      </c>
      <c r="CK148" s="55">
        <v>0</v>
      </c>
      <c r="CL148" s="55">
        <v>0</v>
      </c>
      <c r="CM148" s="65"/>
      <c r="CN148" s="66">
        <v>74744.829999999987</v>
      </c>
      <c r="CO148" s="67">
        <v>76122.800000000017</v>
      </c>
      <c r="CP148" s="61">
        <f t="shared" si="189"/>
        <v>-1377.9700000000303</v>
      </c>
      <c r="CQ148" s="68">
        <f t="shared" si="190"/>
        <v>1.0184356563524197</v>
      </c>
      <c r="CR148" s="58">
        <v>36435.919999999991</v>
      </c>
      <c r="CS148" s="58">
        <v>40021.380000000005</v>
      </c>
      <c r="CT148" s="61">
        <f t="shared" si="191"/>
        <v>-3585.4600000000137</v>
      </c>
      <c r="CU148" s="353">
        <f t="shared" si="192"/>
        <v>1.0984045414525012</v>
      </c>
      <c r="CV148" s="359">
        <v>18533.289999999997</v>
      </c>
      <c r="CW148" s="61">
        <v>21406.04</v>
      </c>
      <c r="CX148" s="61">
        <f t="shared" si="148"/>
        <v>-2872.7500000000036</v>
      </c>
      <c r="CY148" s="68">
        <f t="shared" si="151"/>
        <v>1.1550048588243105</v>
      </c>
      <c r="CZ148" s="291">
        <v>1906.21</v>
      </c>
      <c r="DA148" s="61">
        <v>1261.68</v>
      </c>
      <c r="DB148" s="61">
        <f t="shared" si="205"/>
        <v>644.53</v>
      </c>
      <c r="DC148" s="69">
        <f t="shared" si="206"/>
        <v>0.66187880663725407</v>
      </c>
      <c r="DD148" s="55">
        <v>12262.549999999997</v>
      </c>
      <c r="DE148" s="55">
        <v>24351.699999999997</v>
      </c>
      <c r="DF148" s="61">
        <f t="shared" si="193"/>
        <v>-12089.15</v>
      </c>
      <c r="DG148" s="70">
        <f t="shared" si="194"/>
        <v>1.9858593848750874</v>
      </c>
      <c r="DH148" s="55">
        <v>2314.7200000000003</v>
      </c>
      <c r="DI148" s="55">
        <v>2050.8500000000004</v>
      </c>
      <c r="DJ148" s="61">
        <f t="shared" si="195"/>
        <v>263.86999999999989</v>
      </c>
      <c r="DK148" s="70">
        <f t="shared" si="196"/>
        <v>0.88600349070297924</v>
      </c>
      <c r="DL148" s="55">
        <v>348.11999999999995</v>
      </c>
      <c r="DM148" s="55">
        <v>0</v>
      </c>
      <c r="DN148" s="61">
        <f t="shared" si="197"/>
        <v>348.11999999999995</v>
      </c>
      <c r="DO148" s="70">
        <f t="shared" si="198"/>
        <v>0</v>
      </c>
      <c r="DP148" s="71">
        <v>10938.57</v>
      </c>
      <c r="DQ148" s="71">
        <v>5827.2</v>
      </c>
      <c r="DR148" s="61">
        <f t="shared" si="199"/>
        <v>5111.37</v>
      </c>
      <c r="DS148" s="69">
        <f t="shared" si="200"/>
        <v>0.53272045614737573</v>
      </c>
      <c r="DT148" s="80">
        <v>2433.3399999999992</v>
      </c>
      <c r="DU148" s="55">
        <v>27978.920000000002</v>
      </c>
      <c r="DV148" s="55">
        <v>35946.660000000003</v>
      </c>
      <c r="DW148" s="61">
        <f t="shared" si="201"/>
        <v>-7967.7400000000016</v>
      </c>
      <c r="DX148" s="72">
        <f t="shared" si="217"/>
        <v>1.2847765389085783</v>
      </c>
      <c r="DY148" s="56" t="e">
        <v>#REF!</v>
      </c>
      <c r="DZ148" s="363">
        <v>21731.57</v>
      </c>
      <c r="EA148" s="363">
        <v>14234.900000000001</v>
      </c>
      <c r="EB148" s="362">
        <f t="shared" si="207"/>
        <v>7496.6699999999983</v>
      </c>
      <c r="EC148" s="365">
        <f t="shared" si="208"/>
        <v>0.6550332074488866</v>
      </c>
      <c r="ED148" s="54">
        <v>16942.95</v>
      </c>
      <c r="EE148" s="294">
        <v>18370.34</v>
      </c>
      <c r="EF148" s="291">
        <f t="shared" si="209"/>
        <v>494854.81999999995</v>
      </c>
      <c r="EG148" s="291">
        <f t="shared" si="210"/>
        <v>572635.85000000009</v>
      </c>
      <c r="EH148" s="61">
        <f t="shared" si="211"/>
        <v>-77781.030000000144</v>
      </c>
      <c r="EI148" s="70">
        <f t="shared" si="204"/>
        <v>1.1571794935734891</v>
      </c>
      <c r="EJ148" s="80"/>
      <c r="EK148" s="298">
        <v>1575.12</v>
      </c>
      <c r="EL148" s="300">
        <f t="shared" si="149"/>
        <v>-668496.12000000011</v>
      </c>
      <c r="EM148" s="65">
        <f t="shared" si="150"/>
        <v>-178112.45799999993</v>
      </c>
      <c r="EN148" s="374" t="s">
        <v>667</v>
      </c>
      <c r="EO148" s="373">
        <v>68631.520000000004</v>
      </c>
      <c r="EP148" s="74">
        <v>227743.93</v>
      </c>
      <c r="EQ148" s="75">
        <f t="shared" si="202"/>
        <v>159112.40999999997</v>
      </c>
      <c r="ER148" s="76">
        <f t="shared" si="203"/>
        <v>2.3183576584053505</v>
      </c>
      <c r="ET148" s="74">
        <v>51178</v>
      </c>
      <c r="EU148" s="74">
        <v>207274.16</v>
      </c>
      <c r="EV148" s="75">
        <f t="shared" si="212"/>
        <v>156096.16</v>
      </c>
      <c r="EW148" s="377">
        <f t="shared" si="213"/>
        <v>3.0500636992457699</v>
      </c>
      <c r="EX148" s="379">
        <f t="shared" si="214"/>
        <v>477911.86999999994</v>
      </c>
      <c r="EY148" s="379">
        <f t="shared" si="215"/>
        <v>554265.51000000013</v>
      </c>
      <c r="FB148" s="381"/>
      <c r="FC148" s="381"/>
    </row>
    <row r="149" spans="1:159" s="2" customFormat="1" ht="15.75" customHeight="1" x14ac:dyDescent="0.25">
      <c r="A149" s="1" t="s">
        <v>104</v>
      </c>
      <c r="B149" s="77">
        <v>2</v>
      </c>
      <c r="C149" s="78">
        <v>1</v>
      </c>
      <c r="D149" s="52" t="s">
        <v>344</v>
      </c>
      <c r="E149" s="79">
        <v>10431.249999999998</v>
      </c>
      <c r="F149" s="53">
        <v>7348.48</v>
      </c>
      <c r="G149" s="343">
        <v>6145.7179999999908</v>
      </c>
      <c r="H149" s="54">
        <v>1021.4899999999999</v>
      </c>
      <c r="I149" s="55">
        <v>451.85999999999996</v>
      </c>
      <c r="J149" s="56">
        <f t="shared" si="152"/>
        <v>569.62999999999988</v>
      </c>
      <c r="K149" s="57">
        <f t="shared" si="153"/>
        <v>0.44235381648376393</v>
      </c>
      <c r="L149" s="58">
        <v>727.12</v>
      </c>
      <c r="M149" s="58">
        <v>583.34</v>
      </c>
      <c r="N149" s="56">
        <f t="shared" si="154"/>
        <v>143.77999999999997</v>
      </c>
      <c r="O149" s="59">
        <f t="shared" si="155"/>
        <v>0.80226097480470904</v>
      </c>
      <c r="P149" s="54">
        <v>0</v>
      </c>
      <c r="Q149" s="54">
        <v>0</v>
      </c>
      <c r="R149" s="56">
        <f t="shared" si="156"/>
        <v>0</v>
      </c>
      <c r="S149" s="57"/>
      <c r="T149" s="54">
        <v>0</v>
      </c>
      <c r="U149" s="54">
        <v>0</v>
      </c>
      <c r="V149" s="56">
        <f t="shared" si="158"/>
        <v>0</v>
      </c>
      <c r="W149" s="57"/>
      <c r="X149" s="58">
        <v>0</v>
      </c>
      <c r="Y149" s="58">
        <v>0</v>
      </c>
      <c r="Z149" s="56">
        <f t="shared" si="160"/>
        <v>0</v>
      </c>
      <c r="AA149" s="59"/>
      <c r="AB149" s="54">
        <v>807.97</v>
      </c>
      <c r="AC149" s="54">
        <v>474.75</v>
      </c>
      <c r="AD149" s="56">
        <f t="shared" si="162"/>
        <v>333.22</v>
      </c>
      <c r="AE149" s="57">
        <f t="shared" si="163"/>
        <v>0.587583697414508</v>
      </c>
      <c r="AF149" s="58">
        <v>137.29</v>
      </c>
      <c r="AG149" s="58">
        <v>0</v>
      </c>
      <c r="AH149" s="56">
        <f t="shared" si="164"/>
        <v>137.29</v>
      </c>
      <c r="AI149" s="60">
        <f t="shared" si="165"/>
        <v>0</v>
      </c>
      <c r="AJ149" s="54">
        <v>1522.6600000000003</v>
      </c>
      <c r="AK149" s="54">
        <v>791.52</v>
      </c>
      <c r="AL149" s="56">
        <f t="shared" si="166"/>
        <v>731.14000000000033</v>
      </c>
      <c r="AM149" s="57">
        <f t="shared" si="167"/>
        <v>0.51982714460220913</v>
      </c>
      <c r="AN149" s="58">
        <v>0</v>
      </c>
      <c r="AO149" s="58">
        <v>0</v>
      </c>
      <c r="AP149" s="61">
        <f t="shared" si="168"/>
        <v>0</v>
      </c>
      <c r="AQ149" s="59"/>
      <c r="AR149" s="54">
        <v>0</v>
      </c>
      <c r="AS149" s="54">
        <v>0</v>
      </c>
      <c r="AT149" s="61">
        <f t="shared" si="169"/>
        <v>0</v>
      </c>
      <c r="AU149" s="62"/>
      <c r="AV149" s="58">
        <v>920.26</v>
      </c>
      <c r="AW149" s="58">
        <v>952.02</v>
      </c>
      <c r="AX149" s="61">
        <f t="shared" si="170"/>
        <v>-31.759999999999991</v>
      </c>
      <c r="AY149" s="59">
        <f t="shared" si="171"/>
        <v>1.0345119857431595</v>
      </c>
      <c r="AZ149" s="63">
        <v>0</v>
      </c>
      <c r="BA149" s="56">
        <v>0</v>
      </c>
      <c r="BB149" s="56">
        <f t="shared" si="172"/>
        <v>0</v>
      </c>
      <c r="BC149" s="64"/>
      <c r="BD149" s="54">
        <v>3802.84</v>
      </c>
      <c r="BE149" s="58">
        <v>3877.5</v>
      </c>
      <c r="BF149" s="61">
        <f t="shared" si="173"/>
        <v>-74.659999999999854</v>
      </c>
      <c r="BG149" s="57">
        <f t="shared" si="174"/>
        <v>1.0196326955643678</v>
      </c>
      <c r="BH149" s="54">
        <v>759.20999999999992</v>
      </c>
      <c r="BI149" s="54">
        <v>0</v>
      </c>
      <c r="BJ149" s="56">
        <f t="shared" si="175"/>
        <v>759.20999999999992</v>
      </c>
      <c r="BK149" s="57">
        <f t="shared" si="176"/>
        <v>0</v>
      </c>
      <c r="BL149" s="58">
        <v>1127.52</v>
      </c>
      <c r="BM149" s="58">
        <v>0</v>
      </c>
      <c r="BN149" s="56">
        <f t="shared" si="177"/>
        <v>1127.52</v>
      </c>
      <c r="BO149" s="59">
        <f t="shared" si="178"/>
        <v>0</v>
      </c>
      <c r="BP149" s="54">
        <v>0</v>
      </c>
      <c r="BQ149" s="54">
        <v>0</v>
      </c>
      <c r="BR149" s="56">
        <f t="shared" si="179"/>
        <v>0</v>
      </c>
      <c r="BS149" s="57"/>
      <c r="BT149" s="58">
        <v>0</v>
      </c>
      <c r="BU149" s="58">
        <v>0</v>
      </c>
      <c r="BV149" s="56">
        <f t="shared" si="181"/>
        <v>0</v>
      </c>
      <c r="BW149" s="59"/>
      <c r="BX149" s="54">
        <v>0</v>
      </c>
      <c r="BY149" s="54">
        <v>0</v>
      </c>
      <c r="BZ149" s="56">
        <f t="shared" si="183"/>
        <v>0</v>
      </c>
      <c r="CA149" s="57"/>
      <c r="CB149" s="58">
        <v>126.61999999999998</v>
      </c>
      <c r="CC149" s="58">
        <v>0</v>
      </c>
      <c r="CD149" s="56">
        <f t="shared" si="185"/>
        <v>126.61999999999998</v>
      </c>
      <c r="CE149" s="59">
        <f t="shared" si="186"/>
        <v>0</v>
      </c>
      <c r="CF149" s="54">
        <v>47.069999999999993</v>
      </c>
      <c r="CG149" s="54">
        <v>0</v>
      </c>
      <c r="CH149" s="56">
        <f t="shared" si="187"/>
        <v>47.069999999999993</v>
      </c>
      <c r="CI149" s="57">
        <f t="shared" si="188"/>
        <v>0</v>
      </c>
      <c r="CJ149" s="58">
        <v>0</v>
      </c>
      <c r="CK149" s="55">
        <v>0</v>
      </c>
      <c r="CL149" s="55">
        <v>0</v>
      </c>
      <c r="CM149" s="65"/>
      <c r="CN149" s="66">
        <v>5183.6499999999996</v>
      </c>
      <c r="CO149" s="67">
        <v>5893.99</v>
      </c>
      <c r="CP149" s="61">
        <f t="shared" si="189"/>
        <v>-710.34000000000015</v>
      </c>
      <c r="CQ149" s="68">
        <f t="shared" si="190"/>
        <v>1.1370347149209534</v>
      </c>
      <c r="CR149" s="58">
        <v>2316.56</v>
      </c>
      <c r="CS149" s="58">
        <v>2459.7200000000003</v>
      </c>
      <c r="CT149" s="61">
        <f t="shared" si="191"/>
        <v>-143.16000000000031</v>
      </c>
      <c r="CU149" s="353">
        <f t="shared" si="192"/>
        <v>1.0617985288531271</v>
      </c>
      <c r="CV149" s="359">
        <v>1277.21</v>
      </c>
      <c r="CW149" s="61">
        <v>1354.9099999999999</v>
      </c>
      <c r="CX149" s="61">
        <f t="shared" si="148"/>
        <v>-77.699999999999818</v>
      </c>
      <c r="CY149" s="68">
        <f t="shared" si="151"/>
        <v>1.0608357278756038</v>
      </c>
      <c r="CZ149" s="291">
        <v>28.95</v>
      </c>
      <c r="DA149" s="61">
        <v>0</v>
      </c>
      <c r="DB149" s="61">
        <f t="shared" si="205"/>
        <v>28.95</v>
      </c>
      <c r="DC149" s="69">
        <f t="shared" si="206"/>
        <v>0</v>
      </c>
      <c r="DD149" s="55">
        <v>705.13999999999987</v>
      </c>
      <c r="DE149" s="55">
        <v>1378.79</v>
      </c>
      <c r="DF149" s="61">
        <f t="shared" si="193"/>
        <v>-673.65000000000009</v>
      </c>
      <c r="DG149" s="70">
        <f t="shared" si="194"/>
        <v>1.955342201548629</v>
      </c>
      <c r="DH149" s="55">
        <v>0</v>
      </c>
      <c r="DI149" s="55">
        <v>0</v>
      </c>
      <c r="DJ149" s="61">
        <f t="shared" si="195"/>
        <v>0</v>
      </c>
      <c r="DK149" s="70"/>
      <c r="DL149" s="55">
        <v>0</v>
      </c>
      <c r="DM149" s="55">
        <v>0</v>
      </c>
      <c r="DN149" s="61">
        <f t="shared" si="197"/>
        <v>0</v>
      </c>
      <c r="DO149" s="70"/>
      <c r="DP149" s="71">
        <v>694.95</v>
      </c>
      <c r="DQ149" s="71">
        <v>164.75</v>
      </c>
      <c r="DR149" s="61">
        <f t="shared" si="199"/>
        <v>530.20000000000005</v>
      </c>
      <c r="DS149" s="69">
        <f t="shared" si="200"/>
        <v>0.23706741492193681</v>
      </c>
      <c r="DT149" s="80">
        <v>562.26</v>
      </c>
      <c r="DU149" s="55">
        <v>0</v>
      </c>
      <c r="DV149" s="55">
        <v>0</v>
      </c>
      <c r="DW149" s="61">
        <f t="shared" si="201"/>
        <v>0</v>
      </c>
      <c r="DX149" s="72"/>
      <c r="DY149" s="56" t="e">
        <v>#REF!</v>
      </c>
      <c r="DZ149" s="363">
        <v>446.24</v>
      </c>
      <c r="EA149" s="363">
        <v>289.38</v>
      </c>
      <c r="EB149" s="362">
        <f t="shared" si="207"/>
        <v>156.86000000000001</v>
      </c>
      <c r="EC149" s="365">
        <f t="shared" si="208"/>
        <v>0.64848512011473647</v>
      </c>
      <c r="ED149" s="54">
        <v>763.3</v>
      </c>
      <c r="EE149" s="294">
        <v>580.86</v>
      </c>
      <c r="EF149" s="291">
        <f t="shared" si="209"/>
        <v>22416.05</v>
      </c>
      <c r="EG149" s="291">
        <f t="shared" si="210"/>
        <v>19253.390000000003</v>
      </c>
      <c r="EH149" s="61">
        <f t="shared" si="211"/>
        <v>3162.6599999999962</v>
      </c>
      <c r="EI149" s="70">
        <f t="shared" si="204"/>
        <v>0.85891091427793942</v>
      </c>
      <c r="EJ149" s="80"/>
      <c r="EK149" s="298">
        <v>0</v>
      </c>
      <c r="EL149" s="300">
        <f t="shared" si="149"/>
        <v>10511.139999999996</v>
      </c>
      <c r="EM149" s="65">
        <f t="shared" si="150"/>
        <v>8131.4779999999892</v>
      </c>
      <c r="EN149" s="374" t="s">
        <v>666</v>
      </c>
      <c r="EO149" s="373">
        <v>1430.35</v>
      </c>
      <c r="EP149" s="74">
        <v>3408.16</v>
      </c>
      <c r="EQ149" s="75">
        <f t="shared" si="202"/>
        <v>1977.81</v>
      </c>
      <c r="ER149" s="76">
        <f t="shared" si="203"/>
        <v>1.3827454818750655</v>
      </c>
      <c r="ET149" s="74">
        <v>2391.4699999999998</v>
      </c>
      <c r="EU149" s="74">
        <v>25036.33</v>
      </c>
      <c r="EV149" s="75">
        <f t="shared" si="212"/>
        <v>22644.86</v>
      </c>
      <c r="EW149" s="377">
        <f t="shared" si="213"/>
        <v>9.4690127829326745</v>
      </c>
      <c r="EX149" s="379">
        <f t="shared" si="214"/>
        <v>21652.75</v>
      </c>
      <c r="EY149" s="379">
        <f t="shared" si="215"/>
        <v>18672.530000000002</v>
      </c>
      <c r="FB149" s="381"/>
      <c r="FC149" s="381"/>
    </row>
    <row r="150" spans="1:159" s="2" customFormat="1" ht="15.75" customHeight="1" x14ac:dyDescent="0.25">
      <c r="A150" s="1" t="s">
        <v>105</v>
      </c>
      <c r="B150" s="77">
        <v>2</v>
      </c>
      <c r="C150" s="78">
        <v>1</v>
      </c>
      <c r="D150" s="52" t="s">
        <v>345</v>
      </c>
      <c r="E150" s="79">
        <v>6789.2738333333327</v>
      </c>
      <c r="F150" s="53">
        <v>-141602.46</v>
      </c>
      <c r="G150" s="343">
        <v>-51640.778000000006</v>
      </c>
      <c r="H150" s="54">
        <v>972.48000000000025</v>
      </c>
      <c r="I150" s="55">
        <v>445.31</v>
      </c>
      <c r="J150" s="56">
        <f t="shared" si="152"/>
        <v>527.1700000000003</v>
      </c>
      <c r="K150" s="57">
        <f t="shared" si="153"/>
        <v>0.45791173083251058</v>
      </c>
      <c r="L150" s="58">
        <v>607.91000000000008</v>
      </c>
      <c r="M150" s="58">
        <v>582.16</v>
      </c>
      <c r="N150" s="56">
        <f t="shared" si="154"/>
        <v>25.750000000000114</v>
      </c>
      <c r="O150" s="59">
        <f t="shared" si="155"/>
        <v>0.95764175618101344</v>
      </c>
      <c r="P150" s="54">
        <v>0</v>
      </c>
      <c r="Q150" s="54">
        <v>0</v>
      </c>
      <c r="R150" s="56">
        <f t="shared" si="156"/>
        <v>0</v>
      </c>
      <c r="S150" s="57"/>
      <c r="T150" s="54">
        <v>0</v>
      </c>
      <c r="U150" s="54">
        <v>0</v>
      </c>
      <c r="V150" s="56">
        <f t="shared" si="158"/>
        <v>0</v>
      </c>
      <c r="W150" s="57"/>
      <c r="X150" s="58">
        <v>0</v>
      </c>
      <c r="Y150" s="58">
        <v>0</v>
      </c>
      <c r="Z150" s="56">
        <f t="shared" si="160"/>
        <v>0</v>
      </c>
      <c r="AA150" s="59"/>
      <c r="AB150" s="54">
        <v>808.98</v>
      </c>
      <c r="AC150" s="54">
        <v>473.2</v>
      </c>
      <c r="AD150" s="56">
        <f t="shared" si="162"/>
        <v>335.78000000000003</v>
      </c>
      <c r="AE150" s="57">
        <f t="shared" si="163"/>
        <v>0.58493411456401889</v>
      </c>
      <c r="AF150" s="58">
        <v>139.81</v>
      </c>
      <c r="AG150" s="58">
        <v>0</v>
      </c>
      <c r="AH150" s="56">
        <f t="shared" si="164"/>
        <v>139.81</v>
      </c>
      <c r="AI150" s="60">
        <f t="shared" si="165"/>
        <v>0</v>
      </c>
      <c r="AJ150" s="54">
        <v>1550.7299999999996</v>
      </c>
      <c r="AK150" s="54">
        <v>14386.46</v>
      </c>
      <c r="AL150" s="56">
        <f t="shared" si="166"/>
        <v>-12835.73</v>
      </c>
      <c r="AM150" s="57">
        <f t="shared" si="167"/>
        <v>9.2772178264430316</v>
      </c>
      <c r="AN150" s="58">
        <v>0</v>
      </c>
      <c r="AO150" s="58">
        <v>0</v>
      </c>
      <c r="AP150" s="61">
        <f t="shared" si="168"/>
        <v>0</v>
      </c>
      <c r="AQ150" s="59"/>
      <c r="AR150" s="54">
        <v>0</v>
      </c>
      <c r="AS150" s="54">
        <v>0</v>
      </c>
      <c r="AT150" s="61">
        <f t="shared" si="169"/>
        <v>0</v>
      </c>
      <c r="AU150" s="62"/>
      <c r="AV150" s="58">
        <v>1527.14</v>
      </c>
      <c r="AW150" s="58">
        <v>1428.02</v>
      </c>
      <c r="AX150" s="61">
        <f t="shared" si="170"/>
        <v>99.120000000000118</v>
      </c>
      <c r="AY150" s="59">
        <f t="shared" si="171"/>
        <v>0.93509435939075647</v>
      </c>
      <c r="AZ150" s="63">
        <v>0</v>
      </c>
      <c r="BA150" s="56">
        <v>0</v>
      </c>
      <c r="BB150" s="56">
        <f t="shared" si="172"/>
        <v>0</v>
      </c>
      <c r="BC150" s="64"/>
      <c r="BD150" s="54">
        <v>5303.29</v>
      </c>
      <c r="BE150" s="58">
        <v>1638.66</v>
      </c>
      <c r="BF150" s="61">
        <f t="shared" si="173"/>
        <v>3664.63</v>
      </c>
      <c r="BG150" s="57">
        <f t="shared" si="174"/>
        <v>0.3089893254941744</v>
      </c>
      <c r="BH150" s="54">
        <v>578.16</v>
      </c>
      <c r="BI150" s="54">
        <v>0</v>
      </c>
      <c r="BJ150" s="56">
        <f t="shared" si="175"/>
        <v>578.16</v>
      </c>
      <c r="BK150" s="57">
        <f t="shared" si="176"/>
        <v>0</v>
      </c>
      <c r="BL150" s="58">
        <v>585.89</v>
      </c>
      <c r="BM150" s="58">
        <v>0</v>
      </c>
      <c r="BN150" s="56">
        <f t="shared" si="177"/>
        <v>585.89</v>
      </c>
      <c r="BO150" s="59">
        <f t="shared" si="178"/>
        <v>0</v>
      </c>
      <c r="BP150" s="54">
        <v>0</v>
      </c>
      <c r="BQ150" s="54">
        <v>0</v>
      </c>
      <c r="BR150" s="56">
        <f t="shared" si="179"/>
        <v>0</v>
      </c>
      <c r="BS150" s="57"/>
      <c r="BT150" s="58">
        <v>0</v>
      </c>
      <c r="BU150" s="58">
        <v>0</v>
      </c>
      <c r="BV150" s="56">
        <f t="shared" si="181"/>
        <v>0</v>
      </c>
      <c r="BW150" s="59"/>
      <c r="BX150" s="54">
        <v>0</v>
      </c>
      <c r="BY150" s="54">
        <v>0</v>
      </c>
      <c r="BZ150" s="56">
        <f t="shared" si="183"/>
        <v>0</v>
      </c>
      <c r="CA150" s="57"/>
      <c r="CB150" s="58">
        <v>100.69999999999999</v>
      </c>
      <c r="CC150" s="58">
        <v>0</v>
      </c>
      <c r="CD150" s="56">
        <f t="shared" si="185"/>
        <v>100.69999999999999</v>
      </c>
      <c r="CE150" s="59">
        <f t="shared" si="186"/>
        <v>0</v>
      </c>
      <c r="CF150" s="54">
        <v>52.019999999999996</v>
      </c>
      <c r="CG150" s="54">
        <v>0</v>
      </c>
      <c r="CH150" s="56">
        <f t="shared" si="187"/>
        <v>52.019999999999996</v>
      </c>
      <c r="CI150" s="57">
        <f t="shared" si="188"/>
        <v>0</v>
      </c>
      <c r="CJ150" s="58">
        <v>0</v>
      </c>
      <c r="CK150" s="55">
        <v>0</v>
      </c>
      <c r="CL150" s="55">
        <v>0</v>
      </c>
      <c r="CM150" s="65"/>
      <c r="CN150" s="66">
        <v>6614.6299999999992</v>
      </c>
      <c r="CO150" s="67">
        <v>12236.670000000002</v>
      </c>
      <c r="CP150" s="61">
        <f t="shared" si="189"/>
        <v>-5622.0400000000027</v>
      </c>
      <c r="CQ150" s="68">
        <f t="shared" si="190"/>
        <v>1.8499402082958538</v>
      </c>
      <c r="CR150" s="58">
        <v>2528.4</v>
      </c>
      <c r="CS150" s="58">
        <v>2424.4500000000003</v>
      </c>
      <c r="CT150" s="61">
        <f t="shared" si="191"/>
        <v>103.94999999999982</v>
      </c>
      <c r="CU150" s="353">
        <f t="shared" si="192"/>
        <v>0.95888704318936879</v>
      </c>
      <c r="CV150" s="359">
        <v>1393.98</v>
      </c>
      <c r="CW150" s="61">
        <v>1335.45</v>
      </c>
      <c r="CX150" s="61">
        <f t="shared" ref="CX150:CX213" si="219">CV150-CW150</f>
        <v>58.529999999999973</v>
      </c>
      <c r="CY150" s="68">
        <f t="shared" si="151"/>
        <v>0.9580123100761847</v>
      </c>
      <c r="CZ150" s="291">
        <v>126.49</v>
      </c>
      <c r="DA150" s="61">
        <v>0</v>
      </c>
      <c r="DB150" s="61">
        <f t="shared" si="205"/>
        <v>126.49</v>
      </c>
      <c r="DC150" s="69">
        <f t="shared" si="206"/>
        <v>0</v>
      </c>
      <c r="DD150" s="55">
        <v>1104.75</v>
      </c>
      <c r="DE150" s="55">
        <v>1707.83</v>
      </c>
      <c r="DF150" s="61">
        <f t="shared" si="193"/>
        <v>-603.07999999999993</v>
      </c>
      <c r="DG150" s="70">
        <f t="shared" si="194"/>
        <v>1.5458972618239419</v>
      </c>
      <c r="DH150" s="55">
        <v>0</v>
      </c>
      <c r="DI150" s="55">
        <v>0</v>
      </c>
      <c r="DJ150" s="61">
        <f t="shared" si="195"/>
        <v>0</v>
      </c>
      <c r="DK150" s="70"/>
      <c r="DL150" s="55">
        <v>0</v>
      </c>
      <c r="DM150" s="55">
        <v>0</v>
      </c>
      <c r="DN150" s="61">
        <f t="shared" si="197"/>
        <v>0</v>
      </c>
      <c r="DO150" s="70"/>
      <c r="DP150" s="71">
        <v>594.31999999999994</v>
      </c>
      <c r="DQ150" s="71">
        <v>184.34</v>
      </c>
      <c r="DR150" s="61">
        <f t="shared" si="199"/>
        <v>409.9799999999999</v>
      </c>
      <c r="DS150" s="69">
        <f t="shared" si="200"/>
        <v>0.31016960559967699</v>
      </c>
      <c r="DT150" s="80">
        <v>58.430000000000007</v>
      </c>
      <c r="DU150" s="55">
        <v>0</v>
      </c>
      <c r="DV150" s="55">
        <v>0</v>
      </c>
      <c r="DW150" s="61">
        <f t="shared" si="201"/>
        <v>0</v>
      </c>
      <c r="DX150" s="72"/>
      <c r="DY150" s="56" t="e">
        <v>#REF!</v>
      </c>
      <c r="DZ150" s="363">
        <v>444.67999999999995</v>
      </c>
      <c r="EA150" s="363">
        <v>314.12</v>
      </c>
      <c r="EB150" s="362">
        <f t="shared" si="207"/>
        <v>130.55999999999995</v>
      </c>
      <c r="EC150" s="365">
        <f t="shared" si="208"/>
        <v>0.70639561032652698</v>
      </c>
      <c r="ED150" s="54">
        <v>878.2</v>
      </c>
      <c r="EE150" s="294">
        <v>1232.9699999999998</v>
      </c>
      <c r="EF150" s="291">
        <f t="shared" si="209"/>
        <v>25912.559999999998</v>
      </c>
      <c r="EG150" s="291">
        <f t="shared" si="210"/>
        <v>38389.64</v>
      </c>
      <c r="EH150" s="61">
        <f t="shared" si="211"/>
        <v>-12477.080000000002</v>
      </c>
      <c r="EI150" s="70">
        <f t="shared" si="204"/>
        <v>1.4815070375138544</v>
      </c>
      <c r="EJ150" s="80"/>
      <c r="EK150" s="298">
        <v>0</v>
      </c>
      <c r="EL150" s="300">
        <f t="shared" ref="EL150:EL213" si="220">F150+EF150-EG150+EK150</f>
        <v>-154079.53999999998</v>
      </c>
      <c r="EM150" s="65">
        <f t="shared" ref="EM150:EM213" si="221">G150+BD150-BE150+BH150-BI150+BL150-BM150+BP150-BQ150+BT150-BU150+BX150-BY150+CB150-CC150+CF150-CG150</f>
        <v>-46659.378000000012</v>
      </c>
      <c r="EN150" s="374" t="s">
        <v>666</v>
      </c>
      <c r="EO150" s="373">
        <v>1511.93</v>
      </c>
      <c r="EP150" s="74">
        <v>1929.89</v>
      </c>
      <c r="EQ150" s="75">
        <f t="shared" si="202"/>
        <v>417.96000000000004</v>
      </c>
      <c r="ER150" s="76">
        <f t="shared" si="203"/>
        <v>0.27644136964012883</v>
      </c>
      <c r="ET150" s="74">
        <v>2718.98</v>
      </c>
      <c r="EU150" s="74">
        <v>7902.41</v>
      </c>
      <c r="EV150" s="75">
        <f t="shared" si="212"/>
        <v>5183.43</v>
      </c>
      <c r="EW150" s="377">
        <f t="shared" si="213"/>
        <v>1.9063876895012102</v>
      </c>
      <c r="EX150" s="379">
        <f t="shared" si="214"/>
        <v>25034.359999999997</v>
      </c>
      <c r="EY150" s="379">
        <f t="shared" si="215"/>
        <v>37156.67</v>
      </c>
      <c r="FB150" s="381"/>
      <c r="FC150" s="381"/>
    </row>
    <row r="151" spans="1:159" s="2" customFormat="1" ht="15.75" customHeight="1" x14ac:dyDescent="0.25">
      <c r="A151" s="1" t="s">
        <v>106</v>
      </c>
      <c r="B151" s="77">
        <v>1</v>
      </c>
      <c r="C151" s="78">
        <v>0</v>
      </c>
      <c r="D151" s="52" t="s">
        <v>346</v>
      </c>
      <c r="E151" s="79">
        <v>856.3999166666664</v>
      </c>
      <c r="F151" s="53">
        <v>405.94</v>
      </c>
      <c r="G151" s="343">
        <v>2154.1800000000003</v>
      </c>
      <c r="H151" s="54">
        <v>0</v>
      </c>
      <c r="I151" s="55">
        <v>0</v>
      </c>
      <c r="J151" s="56">
        <f t="shared" si="152"/>
        <v>0</v>
      </c>
      <c r="K151" s="57"/>
      <c r="L151" s="58">
        <v>0</v>
      </c>
      <c r="M151" s="58">
        <v>0</v>
      </c>
      <c r="N151" s="56">
        <f t="shared" si="154"/>
        <v>0</v>
      </c>
      <c r="O151" s="59"/>
      <c r="P151" s="54">
        <v>0</v>
      </c>
      <c r="Q151" s="54">
        <v>0</v>
      </c>
      <c r="R151" s="56">
        <f t="shared" si="156"/>
        <v>0</v>
      </c>
      <c r="S151" s="57"/>
      <c r="T151" s="54">
        <v>0</v>
      </c>
      <c r="U151" s="54">
        <v>0</v>
      </c>
      <c r="V151" s="56">
        <f t="shared" si="158"/>
        <v>0</v>
      </c>
      <c r="W151" s="57"/>
      <c r="X151" s="58">
        <v>0</v>
      </c>
      <c r="Y151" s="58">
        <v>0</v>
      </c>
      <c r="Z151" s="56">
        <f t="shared" si="160"/>
        <v>0</v>
      </c>
      <c r="AA151" s="59"/>
      <c r="AB151" s="54">
        <v>0</v>
      </c>
      <c r="AC151" s="54">
        <v>0</v>
      </c>
      <c r="AD151" s="56">
        <f t="shared" si="162"/>
        <v>0</v>
      </c>
      <c r="AE151" s="57"/>
      <c r="AF151" s="58">
        <v>24.619999999999997</v>
      </c>
      <c r="AG151" s="58">
        <v>0</v>
      </c>
      <c r="AH151" s="56">
        <f t="shared" si="164"/>
        <v>24.619999999999997</v>
      </c>
      <c r="AI151" s="60">
        <f t="shared" si="165"/>
        <v>0</v>
      </c>
      <c r="AJ151" s="54">
        <v>0</v>
      </c>
      <c r="AK151" s="54">
        <v>52.85</v>
      </c>
      <c r="AL151" s="56">
        <f t="shared" si="166"/>
        <v>-52.85</v>
      </c>
      <c r="AM151" s="57"/>
      <c r="AN151" s="58">
        <v>0</v>
      </c>
      <c r="AO151" s="58">
        <v>0</v>
      </c>
      <c r="AP151" s="61">
        <f t="shared" si="168"/>
        <v>0</v>
      </c>
      <c r="AQ151" s="59"/>
      <c r="AR151" s="54">
        <v>0</v>
      </c>
      <c r="AS151" s="54">
        <v>0</v>
      </c>
      <c r="AT151" s="61">
        <f t="shared" si="169"/>
        <v>0</v>
      </c>
      <c r="AU151" s="62"/>
      <c r="AV151" s="58">
        <v>572.67999999999995</v>
      </c>
      <c r="AW151" s="58">
        <v>535.51</v>
      </c>
      <c r="AX151" s="61">
        <f t="shared" si="170"/>
        <v>37.169999999999959</v>
      </c>
      <c r="AY151" s="59"/>
      <c r="AZ151" s="63">
        <v>0</v>
      </c>
      <c r="BA151" s="56">
        <v>0</v>
      </c>
      <c r="BB151" s="56">
        <f t="shared" si="172"/>
        <v>0</v>
      </c>
      <c r="BC151" s="64"/>
      <c r="BD151" s="54">
        <v>299.46999999999997</v>
      </c>
      <c r="BE151" s="58">
        <v>0</v>
      </c>
      <c r="BF151" s="61">
        <f t="shared" si="173"/>
        <v>299.46999999999997</v>
      </c>
      <c r="BG151" s="57">
        <f t="shared" si="174"/>
        <v>0</v>
      </c>
      <c r="BH151" s="54">
        <v>0</v>
      </c>
      <c r="BI151" s="54">
        <v>0</v>
      </c>
      <c r="BJ151" s="56">
        <f t="shared" si="175"/>
        <v>0</v>
      </c>
      <c r="BK151" s="57"/>
      <c r="BL151" s="58">
        <v>0</v>
      </c>
      <c r="BM151" s="58">
        <v>0</v>
      </c>
      <c r="BN151" s="56">
        <f t="shared" si="177"/>
        <v>0</v>
      </c>
      <c r="BO151" s="59"/>
      <c r="BP151" s="54">
        <v>0</v>
      </c>
      <c r="BQ151" s="54">
        <v>0</v>
      </c>
      <c r="BR151" s="56">
        <f t="shared" si="179"/>
        <v>0</v>
      </c>
      <c r="BS151" s="57"/>
      <c r="BT151" s="58">
        <v>0</v>
      </c>
      <c r="BU151" s="58">
        <v>0</v>
      </c>
      <c r="BV151" s="56">
        <f t="shared" si="181"/>
        <v>0</v>
      </c>
      <c r="BW151" s="59"/>
      <c r="BX151" s="54">
        <v>0</v>
      </c>
      <c r="BY151" s="54">
        <v>0</v>
      </c>
      <c r="BZ151" s="56">
        <f t="shared" si="183"/>
        <v>0</v>
      </c>
      <c r="CA151" s="57"/>
      <c r="CB151" s="58">
        <v>0</v>
      </c>
      <c r="CC151" s="58">
        <v>0</v>
      </c>
      <c r="CD151" s="56">
        <f t="shared" si="185"/>
        <v>0</v>
      </c>
      <c r="CE151" s="59"/>
      <c r="CF151" s="54">
        <v>0</v>
      </c>
      <c r="CG151" s="54">
        <v>0</v>
      </c>
      <c r="CH151" s="56">
        <f t="shared" si="187"/>
        <v>0</v>
      </c>
      <c r="CI151" s="57"/>
      <c r="CJ151" s="58">
        <v>0</v>
      </c>
      <c r="CK151" s="55">
        <v>0</v>
      </c>
      <c r="CL151" s="55">
        <v>0</v>
      </c>
      <c r="CM151" s="65"/>
      <c r="CN151" s="66">
        <v>0</v>
      </c>
      <c r="CO151" s="67">
        <v>0</v>
      </c>
      <c r="CP151" s="61">
        <f t="shared" si="189"/>
        <v>0</v>
      </c>
      <c r="CQ151" s="68"/>
      <c r="CR151" s="58">
        <v>0</v>
      </c>
      <c r="CS151" s="58">
        <v>0</v>
      </c>
      <c r="CT151" s="61">
        <f t="shared" si="191"/>
        <v>0</v>
      </c>
      <c r="CU151" s="353"/>
      <c r="CV151" s="359">
        <v>0</v>
      </c>
      <c r="CW151" s="61">
        <v>0</v>
      </c>
      <c r="CX151" s="61">
        <f t="shared" si="219"/>
        <v>0</v>
      </c>
      <c r="CY151" s="68"/>
      <c r="CZ151" s="291">
        <v>0</v>
      </c>
      <c r="DA151" s="61">
        <v>0</v>
      </c>
      <c r="DB151" s="61">
        <f t="shared" si="205"/>
        <v>0</v>
      </c>
      <c r="DC151" s="69" t="e">
        <f t="shared" si="206"/>
        <v>#DIV/0!</v>
      </c>
      <c r="DD151" s="55">
        <v>0</v>
      </c>
      <c r="DE151" s="55">
        <v>0</v>
      </c>
      <c r="DF151" s="61">
        <f t="shared" si="193"/>
        <v>0</v>
      </c>
      <c r="DG151" s="70"/>
      <c r="DH151" s="55">
        <v>0</v>
      </c>
      <c r="DI151" s="55">
        <v>0</v>
      </c>
      <c r="DJ151" s="61">
        <f t="shared" si="195"/>
        <v>0</v>
      </c>
      <c r="DK151" s="70"/>
      <c r="DL151" s="55">
        <v>0</v>
      </c>
      <c r="DM151" s="55">
        <v>0</v>
      </c>
      <c r="DN151" s="61">
        <f t="shared" si="197"/>
        <v>0</v>
      </c>
      <c r="DO151" s="70"/>
      <c r="DP151" s="71">
        <v>0</v>
      </c>
      <c r="DQ151" s="71">
        <v>0</v>
      </c>
      <c r="DR151" s="61">
        <f t="shared" si="199"/>
        <v>0</v>
      </c>
      <c r="DS151" s="69"/>
      <c r="DT151" s="80">
        <v>0</v>
      </c>
      <c r="DU151" s="55">
        <v>0</v>
      </c>
      <c r="DV151" s="55">
        <v>0</v>
      </c>
      <c r="DW151" s="61">
        <f t="shared" si="201"/>
        <v>0</v>
      </c>
      <c r="DX151" s="72"/>
      <c r="DY151" s="56" t="e">
        <v>#REF!</v>
      </c>
      <c r="DZ151" s="363">
        <v>34.400000000000006</v>
      </c>
      <c r="EA151" s="363">
        <v>116.66000000000001</v>
      </c>
      <c r="EB151" s="362">
        <f t="shared" si="207"/>
        <v>-82.26</v>
      </c>
      <c r="EC151" s="365">
        <f t="shared" si="208"/>
        <v>3.3912790697674415</v>
      </c>
      <c r="ED151" s="54">
        <v>33.680000000000007</v>
      </c>
      <c r="EE151" s="294">
        <v>21.759999999999998</v>
      </c>
      <c r="EF151" s="291">
        <f t="shared" si="209"/>
        <v>964.85</v>
      </c>
      <c r="EG151" s="291">
        <f t="shared" si="210"/>
        <v>726.78</v>
      </c>
      <c r="EH151" s="61">
        <f t="shared" si="211"/>
        <v>238.07000000000005</v>
      </c>
      <c r="EI151" s="70">
        <f t="shared" si="204"/>
        <v>0.75325698295071764</v>
      </c>
      <c r="EJ151" s="80"/>
      <c r="EK151" s="298">
        <v>0</v>
      </c>
      <c r="EL151" s="300">
        <f t="shared" si="220"/>
        <v>644.01</v>
      </c>
      <c r="EM151" s="65">
        <f t="shared" si="221"/>
        <v>2453.65</v>
      </c>
      <c r="EN151" s="374" t="s">
        <v>666</v>
      </c>
      <c r="EO151" s="373">
        <v>52.05</v>
      </c>
      <c r="EP151" s="74">
        <v>1262.3900000000001</v>
      </c>
      <c r="EQ151" s="75">
        <f t="shared" si="202"/>
        <v>1210.3400000000001</v>
      </c>
      <c r="ER151" s="76">
        <f t="shared" si="203"/>
        <v>23.253410182516816</v>
      </c>
      <c r="ET151" s="74">
        <v>112.27</v>
      </c>
      <c r="EU151" s="74">
        <v>3231.7</v>
      </c>
      <c r="EV151" s="75">
        <f t="shared" si="212"/>
        <v>3119.43</v>
      </c>
      <c r="EW151" s="377">
        <f t="shared" si="213"/>
        <v>27.78507170214661</v>
      </c>
      <c r="EX151" s="379">
        <f t="shared" si="214"/>
        <v>931.17000000000007</v>
      </c>
      <c r="EY151" s="379">
        <f t="shared" si="215"/>
        <v>705.02</v>
      </c>
      <c r="FB151" s="381"/>
      <c r="FC151" s="381"/>
    </row>
    <row r="152" spans="1:159" s="2" customFormat="1" ht="15.75" customHeight="1" x14ac:dyDescent="0.25">
      <c r="A152" s="1" t="s">
        <v>107</v>
      </c>
      <c r="B152" s="77">
        <v>2</v>
      </c>
      <c r="C152" s="78">
        <v>3</v>
      </c>
      <c r="D152" s="52" t="s">
        <v>347</v>
      </c>
      <c r="E152" s="79">
        <v>29.366666666666664</v>
      </c>
      <c r="F152" s="53">
        <v>18607.699999999997</v>
      </c>
      <c r="G152" s="343">
        <v>13229.52000000001</v>
      </c>
      <c r="H152" s="54">
        <v>2218.4300000000003</v>
      </c>
      <c r="I152" s="55">
        <v>1551.8600000000001</v>
      </c>
      <c r="J152" s="56">
        <f t="shared" si="152"/>
        <v>666.57000000000016</v>
      </c>
      <c r="K152" s="57">
        <f t="shared" si="153"/>
        <v>0.69953074922354996</v>
      </c>
      <c r="L152" s="58">
        <v>1466.7000000000003</v>
      </c>
      <c r="M152" s="58">
        <v>953.69</v>
      </c>
      <c r="N152" s="56">
        <f t="shared" si="154"/>
        <v>513.01000000000022</v>
      </c>
      <c r="O152" s="59">
        <f t="shared" si="155"/>
        <v>0.65022840389991132</v>
      </c>
      <c r="P152" s="54">
        <v>2318.6099999999997</v>
      </c>
      <c r="Q152" s="54">
        <v>2017.0699999999997</v>
      </c>
      <c r="R152" s="56">
        <f t="shared" si="156"/>
        <v>301.53999999999996</v>
      </c>
      <c r="S152" s="57">
        <f t="shared" si="157"/>
        <v>0.86994794294857691</v>
      </c>
      <c r="T152" s="54">
        <v>542.54</v>
      </c>
      <c r="U152" s="54">
        <v>481.15999999999991</v>
      </c>
      <c r="V152" s="56">
        <f t="shared" si="158"/>
        <v>61.380000000000052</v>
      </c>
      <c r="W152" s="57">
        <f t="shared" si="159"/>
        <v>0.88686548457256598</v>
      </c>
      <c r="X152" s="58">
        <v>0</v>
      </c>
      <c r="Y152" s="58">
        <v>0</v>
      </c>
      <c r="Z152" s="56">
        <f t="shared" si="160"/>
        <v>0</v>
      </c>
      <c r="AA152" s="59"/>
      <c r="AB152" s="54">
        <v>3184.6</v>
      </c>
      <c r="AC152" s="54">
        <v>5460.25</v>
      </c>
      <c r="AD152" s="56">
        <f t="shared" si="162"/>
        <v>-2275.65</v>
      </c>
      <c r="AE152" s="57">
        <f t="shared" si="163"/>
        <v>1.7145795390315897</v>
      </c>
      <c r="AF152" s="58">
        <v>362.72</v>
      </c>
      <c r="AG152" s="58">
        <v>0</v>
      </c>
      <c r="AH152" s="56">
        <f t="shared" si="164"/>
        <v>362.72</v>
      </c>
      <c r="AI152" s="60">
        <f t="shared" si="165"/>
        <v>0</v>
      </c>
      <c r="AJ152" s="54">
        <v>4157.38</v>
      </c>
      <c r="AK152" s="54">
        <v>2091.1799999999998</v>
      </c>
      <c r="AL152" s="56">
        <f t="shared" si="166"/>
        <v>2066.2000000000003</v>
      </c>
      <c r="AM152" s="57">
        <f t="shared" si="167"/>
        <v>0.50300429597486873</v>
      </c>
      <c r="AN152" s="58">
        <v>0</v>
      </c>
      <c r="AO152" s="58">
        <v>0</v>
      </c>
      <c r="AP152" s="61">
        <f t="shared" si="168"/>
        <v>0</v>
      </c>
      <c r="AQ152" s="59"/>
      <c r="AR152" s="54">
        <v>0</v>
      </c>
      <c r="AS152" s="54">
        <v>0</v>
      </c>
      <c r="AT152" s="61">
        <f t="shared" si="169"/>
        <v>0</v>
      </c>
      <c r="AU152" s="62"/>
      <c r="AV152" s="58">
        <v>1017.95</v>
      </c>
      <c r="AW152" s="58">
        <v>922.49</v>
      </c>
      <c r="AX152" s="61">
        <f t="shared" si="170"/>
        <v>95.460000000000036</v>
      </c>
      <c r="AY152" s="59">
        <f t="shared" si="171"/>
        <v>0.90622329191021167</v>
      </c>
      <c r="AZ152" s="63">
        <v>0</v>
      </c>
      <c r="BA152" s="56">
        <v>0</v>
      </c>
      <c r="BB152" s="56">
        <f t="shared" si="172"/>
        <v>0</v>
      </c>
      <c r="BC152" s="64"/>
      <c r="BD152" s="54">
        <v>9881.98</v>
      </c>
      <c r="BE152" s="58">
        <v>949.94</v>
      </c>
      <c r="BF152" s="61">
        <f t="shared" si="173"/>
        <v>8932.0399999999991</v>
      </c>
      <c r="BG152" s="57">
        <f t="shared" si="174"/>
        <v>9.6128508659195838E-2</v>
      </c>
      <c r="BH152" s="54">
        <v>1394.86</v>
      </c>
      <c r="BI152" s="54">
        <v>693</v>
      </c>
      <c r="BJ152" s="56">
        <f t="shared" si="175"/>
        <v>701.8599999999999</v>
      </c>
      <c r="BK152" s="57">
        <f t="shared" si="176"/>
        <v>0.49682405402692748</v>
      </c>
      <c r="BL152" s="58">
        <v>2168.4699999999998</v>
      </c>
      <c r="BM152" s="58">
        <v>0</v>
      </c>
      <c r="BN152" s="56">
        <f t="shared" si="177"/>
        <v>2168.4699999999998</v>
      </c>
      <c r="BO152" s="59">
        <f t="shared" si="178"/>
        <v>0</v>
      </c>
      <c r="BP152" s="54">
        <v>292.50999999999993</v>
      </c>
      <c r="BQ152" s="54">
        <v>0</v>
      </c>
      <c r="BR152" s="56">
        <f t="shared" si="179"/>
        <v>292.50999999999993</v>
      </c>
      <c r="BS152" s="57">
        <f t="shared" si="180"/>
        <v>0</v>
      </c>
      <c r="BT152" s="58">
        <v>599.63000000000011</v>
      </c>
      <c r="BU152" s="58">
        <v>0</v>
      </c>
      <c r="BV152" s="56">
        <f t="shared" si="181"/>
        <v>599.63000000000011</v>
      </c>
      <c r="BW152" s="59">
        <f t="shared" si="182"/>
        <v>0</v>
      </c>
      <c r="BX152" s="54">
        <v>0</v>
      </c>
      <c r="BY152" s="54">
        <v>0</v>
      </c>
      <c r="BZ152" s="56">
        <f t="shared" si="183"/>
        <v>0</v>
      </c>
      <c r="CA152" s="57"/>
      <c r="CB152" s="58">
        <v>734.79000000000019</v>
      </c>
      <c r="CC152" s="58">
        <v>159.53</v>
      </c>
      <c r="CD152" s="56">
        <f t="shared" si="185"/>
        <v>575.26000000000022</v>
      </c>
      <c r="CE152" s="59">
        <f t="shared" si="186"/>
        <v>0.21710965037629792</v>
      </c>
      <c r="CF152" s="54">
        <v>177.16</v>
      </c>
      <c r="CG152" s="54">
        <v>0</v>
      </c>
      <c r="CH152" s="56">
        <f t="shared" si="187"/>
        <v>177.16</v>
      </c>
      <c r="CI152" s="57">
        <f t="shared" si="188"/>
        <v>0</v>
      </c>
      <c r="CJ152" s="58">
        <v>0</v>
      </c>
      <c r="CK152" s="55">
        <v>0</v>
      </c>
      <c r="CL152" s="55">
        <v>0</v>
      </c>
      <c r="CM152" s="65"/>
      <c r="CN152" s="66">
        <v>19290.689999999999</v>
      </c>
      <c r="CO152" s="67">
        <v>21037.22</v>
      </c>
      <c r="CP152" s="61">
        <f t="shared" si="189"/>
        <v>-1746.5300000000025</v>
      </c>
      <c r="CQ152" s="68">
        <f t="shared" si="190"/>
        <v>1.0905374561511278</v>
      </c>
      <c r="CR152" s="58">
        <v>5411.68</v>
      </c>
      <c r="CS152" s="58">
        <v>6136.38</v>
      </c>
      <c r="CT152" s="61">
        <f t="shared" si="191"/>
        <v>-724.69999999999982</v>
      </c>
      <c r="CU152" s="353">
        <f t="shared" si="192"/>
        <v>1.1339140525677793</v>
      </c>
      <c r="CV152" s="359">
        <v>2689.4</v>
      </c>
      <c r="CW152" s="61">
        <v>2644.88</v>
      </c>
      <c r="CX152" s="61">
        <f t="shared" si="219"/>
        <v>44.519999999999982</v>
      </c>
      <c r="CY152" s="68">
        <f t="shared" ref="CY152:CY199" si="222">CW152/CV152</f>
        <v>0.98344612181155644</v>
      </c>
      <c r="CZ152" s="291">
        <v>368.99999999999994</v>
      </c>
      <c r="DA152" s="61">
        <v>0</v>
      </c>
      <c r="DB152" s="61">
        <f t="shared" si="205"/>
        <v>368.99999999999994</v>
      </c>
      <c r="DC152" s="69">
        <f t="shared" si="206"/>
        <v>0</v>
      </c>
      <c r="DD152" s="55">
        <v>5426.21</v>
      </c>
      <c r="DE152" s="55">
        <v>5955.33</v>
      </c>
      <c r="DF152" s="61">
        <f t="shared" si="193"/>
        <v>-529.11999999999989</v>
      </c>
      <c r="DG152" s="70">
        <f t="shared" si="194"/>
        <v>1.0975118913569508</v>
      </c>
      <c r="DH152" s="55">
        <v>1482.85</v>
      </c>
      <c r="DI152" s="55">
        <v>1316.79</v>
      </c>
      <c r="DJ152" s="61">
        <f t="shared" si="195"/>
        <v>166.05999999999995</v>
      </c>
      <c r="DK152" s="70">
        <f t="shared" si="196"/>
        <v>0.8880129480392488</v>
      </c>
      <c r="DL152" s="55">
        <v>222.63999999999996</v>
      </c>
      <c r="DM152" s="55">
        <v>0</v>
      </c>
      <c r="DN152" s="61">
        <f t="shared" si="197"/>
        <v>222.63999999999996</v>
      </c>
      <c r="DO152" s="70">
        <f t="shared" si="198"/>
        <v>0</v>
      </c>
      <c r="DP152" s="71">
        <v>5185.7899999999991</v>
      </c>
      <c r="DQ152" s="71">
        <v>2836.6500000000005</v>
      </c>
      <c r="DR152" s="61">
        <f t="shared" si="199"/>
        <v>2349.1399999999985</v>
      </c>
      <c r="DS152" s="69">
        <f t="shared" si="200"/>
        <v>0.54700441012844736</v>
      </c>
      <c r="DT152" s="80">
        <v>543.41000000000031</v>
      </c>
      <c r="DU152" s="55">
        <v>0</v>
      </c>
      <c r="DV152" s="55">
        <v>0</v>
      </c>
      <c r="DW152" s="61">
        <f t="shared" si="201"/>
        <v>0</v>
      </c>
      <c r="DX152" s="72"/>
      <c r="DY152" s="56" t="e">
        <v>#REF!</v>
      </c>
      <c r="DZ152" s="363">
        <v>990.13</v>
      </c>
      <c r="EA152" s="363">
        <v>708.92</v>
      </c>
      <c r="EB152" s="362">
        <f t="shared" si="207"/>
        <v>281.21000000000004</v>
      </c>
      <c r="EC152" s="365">
        <f t="shared" si="208"/>
        <v>0.71598678961348505</v>
      </c>
      <c r="ED152" s="54">
        <v>2508.79</v>
      </c>
      <c r="EE152" s="294">
        <v>1751.19</v>
      </c>
      <c r="EF152" s="291">
        <f t="shared" si="209"/>
        <v>74095.50999999998</v>
      </c>
      <c r="EG152" s="291">
        <f t="shared" si="210"/>
        <v>57667.530000000006</v>
      </c>
      <c r="EH152" s="61">
        <f t="shared" si="211"/>
        <v>16427.979999999974</v>
      </c>
      <c r="EI152" s="70">
        <f t="shared" si="204"/>
        <v>0.77828643058128655</v>
      </c>
      <c r="EJ152" s="80"/>
      <c r="EK152" s="298">
        <v>710</v>
      </c>
      <c r="EL152" s="300">
        <f t="shared" si="220"/>
        <v>35745.679999999971</v>
      </c>
      <c r="EM152" s="65">
        <f t="shared" si="221"/>
        <v>26676.450000000012</v>
      </c>
      <c r="EN152" s="374" t="s">
        <v>666</v>
      </c>
      <c r="EO152" s="373">
        <v>4336.13</v>
      </c>
      <c r="EP152" s="74">
        <v>5063.9399999999996</v>
      </c>
      <c r="EQ152" s="75">
        <f t="shared" si="202"/>
        <v>727.80999999999949</v>
      </c>
      <c r="ER152" s="76">
        <f t="shared" si="203"/>
        <v>0.16784782744059784</v>
      </c>
      <c r="ET152" s="74">
        <v>7741.54</v>
      </c>
      <c r="EU152" s="74">
        <v>12330.63</v>
      </c>
      <c r="EV152" s="75">
        <f t="shared" si="212"/>
        <v>4589.0899999999992</v>
      </c>
      <c r="EW152" s="377">
        <f t="shared" si="213"/>
        <v>0.59278773990704681</v>
      </c>
      <c r="EX152" s="379">
        <f t="shared" si="214"/>
        <v>71586.719999999987</v>
      </c>
      <c r="EY152" s="379">
        <f t="shared" si="215"/>
        <v>55916.340000000004</v>
      </c>
      <c r="FB152" s="381"/>
      <c r="FC152" s="381"/>
    </row>
    <row r="153" spans="1:159" s="2" customFormat="1" ht="15.75" customHeight="1" x14ac:dyDescent="0.25">
      <c r="A153" s="1" t="s">
        <v>108</v>
      </c>
      <c r="B153" s="77">
        <v>2</v>
      </c>
      <c r="C153" s="78">
        <v>4</v>
      </c>
      <c r="D153" s="52" t="s">
        <v>348</v>
      </c>
      <c r="E153" s="79">
        <v>328.99166666666673</v>
      </c>
      <c r="F153" s="53">
        <v>-90298.21</v>
      </c>
      <c r="G153" s="343">
        <v>-62016.729999999996</v>
      </c>
      <c r="H153" s="54">
        <v>2016.1000000000004</v>
      </c>
      <c r="I153" s="55">
        <v>1533.14</v>
      </c>
      <c r="J153" s="56">
        <f t="shared" si="152"/>
        <v>482.96000000000026</v>
      </c>
      <c r="K153" s="57">
        <f t="shared" si="153"/>
        <v>0.76044839045682244</v>
      </c>
      <c r="L153" s="58">
        <v>1440.36</v>
      </c>
      <c r="M153" s="58">
        <v>953.9</v>
      </c>
      <c r="N153" s="56">
        <f t="shared" si="154"/>
        <v>486.45999999999992</v>
      </c>
      <c r="O153" s="59">
        <f t="shared" si="155"/>
        <v>0.66226498930822852</v>
      </c>
      <c r="P153" s="54">
        <v>2759.2200000000003</v>
      </c>
      <c r="Q153" s="54">
        <v>2399.83</v>
      </c>
      <c r="R153" s="56">
        <f t="shared" si="156"/>
        <v>359.39000000000033</v>
      </c>
      <c r="S153" s="57">
        <f t="shared" si="157"/>
        <v>0.8697494219380838</v>
      </c>
      <c r="T153" s="54">
        <v>603.77</v>
      </c>
      <c r="U153" s="54">
        <v>534.81000000000006</v>
      </c>
      <c r="V153" s="56">
        <f t="shared" si="158"/>
        <v>68.959999999999923</v>
      </c>
      <c r="W153" s="57">
        <f t="shared" si="159"/>
        <v>0.88578432184441103</v>
      </c>
      <c r="X153" s="58">
        <v>0</v>
      </c>
      <c r="Y153" s="58">
        <v>0</v>
      </c>
      <c r="Z153" s="56">
        <f t="shared" si="160"/>
        <v>0</v>
      </c>
      <c r="AA153" s="59"/>
      <c r="AB153" s="54">
        <v>4548.8</v>
      </c>
      <c r="AC153" s="54">
        <v>4464.4799999999996</v>
      </c>
      <c r="AD153" s="56">
        <f t="shared" si="162"/>
        <v>84.320000000000618</v>
      </c>
      <c r="AE153" s="57">
        <f t="shared" si="163"/>
        <v>0.98146324305311272</v>
      </c>
      <c r="AF153" s="58">
        <v>403.06</v>
      </c>
      <c r="AG153" s="58">
        <v>0</v>
      </c>
      <c r="AH153" s="56">
        <f t="shared" si="164"/>
        <v>403.06</v>
      </c>
      <c r="AI153" s="60">
        <f t="shared" si="165"/>
        <v>0</v>
      </c>
      <c r="AJ153" s="54">
        <v>4619.9799999999996</v>
      </c>
      <c r="AK153" s="54">
        <v>17767.27</v>
      </c>
      <c r="AL153" s="56">
        <f t="shared" si="166"/>
        <v>-13147.29</v>
      </c>
      <c r="AM153" s="57">
        <f t="shared" si="167"/>
        <v>3.84574608548089</v>
      </c>
      <c r="AN153" s="58">
        <v>0</v>
      </c>
      <c r="AO153" s="58">
        <v>0</v>
      </c>
      <c r="AP153" s="61">
        <f t="shared" si="168"/>
        <v>0</v>
      </c>
      <c r="AQ153" s="59"/>
      <c r="AR153" s="54">
        <v>0</v>
      </c>
      <c r="AS153" s="54">
        <v>0</v>
      </c>
      <c r="AT153" s="61">
        <f t="shared" si="169"/>
        <v>0</v>
      </c>
      <c r="AU153" s="62"/>
      <c r="AV153" s="58">
        <v>1017.6700000000002</v>
      </c>
      <c r="AW153" s="58">
        <v>906.13</v>
      </c>
      <c r="AX153" s="61">
        <f t="shared" si="170"/>
        <v>111.54000000000019</v>
      </c>
      <c r="AY153" s="59">
        <f t="shared" si="171"/>
        <v>0.89039669047923176</v>
      </c>
      <c r="AZ153" s="63">
        <v>0</v>
      </c>
      <c r="BA153" s="56">
        <v>0</v>
      </c>
      <c r="BB153" s="56">
        <f t="shared" si="172"/>
        <v>0</v>
      </c>
      <c r="BC153" s="64"/>
      <c r="BD153" s="54">
        <v>12654.64</v>
      </c>
      <c r="BE153" s="58">
        <v>15019.869999999999</v>
      </c>
      <c r="BF153" s="61">
        <f t="shared" si="173"/>
        <v>-2365.2299999999996</v>
      </c>
      <c r="BG153" s="57">
        <f t="shared" si="174"/>
        <v>1.1869061466782145</v>
      </c>
      <c r="BH153" s="54">
        <v>1230.1399999999999</v>
      </c>
      <c r="BI153" s="54">
        <v>0</v>
      </c>
      <c r="BJ153" s="56">
        <f t="shared" si="175"/>
        <v>1230.1399999999999</v>
      </c>
      <c r="BK153" s="57">
        <f t="shared" si="176"/>
        <v>0</v>
      </c>
      <c r="BL153" s="58">
        <v>2233.8599999999997</v>
      </c>
      <c r="BM153" s="58">
        <v>0</v>
      </c>
      <c r="BN153" s="56">
        <f t="shared" si="177"/>
        <v>2233.8599999999997</v>
      </c>
      <c r="BO153" s="59">
        <f t="shared" si="178"/>
        <v>0</v>
      </c>
      <c r="BP153" s="54">
        <v>344.73000000000008</v>
      </c>
      <c r="BQ153" s="54">
        <v>0</v>
      </c>
      <c r="BR153" s="56">
        <f t="shared" si="179"/>
        <v>344.73000000000008</v>
      </c>
      <c r="BS153" s="57">
        <f t="shared" si="180"/>
        <v>0</v>
      </c>
      <c r="BT153" s="58">
        <v>708.04</v>
      </c>
      <c r="BU153" s="58">
        <v>0</v>
      </c>
      <c r="BV153" s="56">
        <f t="shared" si="181"/>
        <v>708.04</v>
      </c>
      <c r="BW153" s="59">
        <f t="shared" si="182"/>
        <v>0</v>
      </c>
      <c r="BX153" s="54">
        <v>0</v>
      </c>
      <c r="BY153" s="54">
        <v>0</v>
      </c>
      <c r="BZ153" s="56">
        <f t="shared" si="183"/>
        <v>0</v>
      </c>
      <c r="CA153" s="57"/>
      <c r="CB153" s="58">
        <v>1047.8000000000002</v>
      </c>
      <c r="CC153" s="58">
        <v>0</v>
      </c>
      <c r="CD153" s="56">
        <f t="shared" si="185"/>
        <v>1047.8000000000002</v>
      </c>
      <c r="CE153" s="59">
        <f t="shared" si="186"/>
        <v>0</v>
      </c>
      <c r="CF153" s="54">
        <v>193.96</v>
      </c>
      <c r="CG153" s="54">
        <v>0</v>
      </c>
      <c r="CH153" s="56">
        <f t="shared" si="187"/>
        <v>193.96</v>
      </c>
      <c r="CI153" s="57">
        <f t="shared" si="188"/>
        <v>0</v>
      </c>
      <c r="CJ153" s="58">
        <v>0</v>
      </c>
      <c r="CK153" s="55">
        <v>0</v>
      </c>
      <c r="CL153" s="55">
        <v>0</v>
      </c>
      <c r="CM153" s="65"/>
      <c r="CN153" s="66">
        <v>17929.849999999999</v>
      </c>
      <c r="CO153" s="67">
        <v>29181.600000000002</v>
      </c>
      <c r="CP153" s="61">
        <f t="shared" si="189"/>
        <v>-11251.750000000004</v>
      </c>
      <c r="CQ153" s="68">
        <f t="shared" si="190"/>
        <v>1.627542896343249</v>
      </c>
      <c r="CR153" s="58">
        <v>6964.96</v>
      </c>
      <c r="CS153" s="58">
        <v>6435.64</v>
      </c>
      <c r="CT153" s="61">
        <f t="shared" si="191"/>
        <v>529.31999999999971</v>
      </c>
      <c r="CU153" s="353">
        <f t="shared" si="192"/>
        <v>0.92400243504628887</v>
      </c>
      <c r="CV153" s="359">
        <v>3468.82</v>
      </c>
      <c r="CW153" s="61">
        <v>3592.8900000000003</v>
      </c>
      <c r="CX153" s="61">
        <f t="shared" si="219"/>
        <v>-124.07000000000016</v>
      </c>
      <c r="CY153" s="68">
        <f t="shared" si="222"/>
        <v>1.0357672061392635</v>
      </c>
      <c r="CZ153" s="291">
        <v>276.29000000000002</v>
      </c>
      <c r="DA153" s="61">
        <v>0</v>
      </c>
      <c r="DB153" s="61">
        <f t="shared" si="205"/>
        <v>276.29000000000002</v>
      </c>
      <c r="DC153" s="69">
        <f t="shared" si="206"/>
        <v>0</v>
      </c>
      <c r="DD153" s="55">
        <v>9273.0399999999991</v>
      </c>
      <c r="DE153" s="55">
        <v>7867.0499999999993</v>
      </c>
      <c r="DF153" s="61">
        <f t="shared" si="193"/>
        <v>1405.9899999999998</v>
      </c>
      <c r="DG153" s="70">
        <f t="shared" si="194"/>
        <v>0.84837874095226595</v>
      </c>
      <c r="DH153" s="55">
        <v>931.9799999999999</v>
      </c>
      <c r="DI153" s="55">
        <v>827.28</v>
      </c>
      <c r="DJ153" s="61">
        <f t="shared" si="195"/>
        <v>104.69999999999993</v>
      </c>
      <c r="DK153" s="70">
        <f t="shared" si="196"/>
        <v>0.88765853344492374</v>
      </c>
      <c r="DL153" s="55">
        <v>140</v>
      </c>
      <c r="DM153" s="55">
        <v>0</v>
      </c>
      <c r="DN153" s="61">
        <f t="shared" si="197"/>
        <v>140</v>
      </c>
      <c r="DO153" s="70">
        <f t="shared" si="198"/>
        <v>0</v>
      </c>
      <c r="DP153" s="71">
        <v>3914.8100000000004</v>
      </c>
      <c r="DQ153" s="71">
        <v>446.34000000000003</v>
      </c>
      <c r="DR153" s="61">
        <f t="shared" si="199"/>
        <v>3468.4700000000003</v>
      </c>
      <c r="DS153" s="69">
        <f t="shared" si="200"/>
        <v>0.11401319604271982</v>
      </c>
      <c r="DT153" s="80">
        <v>191.65999999999963</v>
      </c>
      <c r="DU153" s="55">
        <v>0</v>
      </c>
      <c r="DV153" s="55">
        <v>0</v>
      </c>
      <c r="DW153" s="61">
        <f t="shared" si="201"/>
        <v>0</v>
      </c>
      <c r="DX153" s="72"/>
      <c r="DY153" s="56" t="e">
        <v>#REF!</v>
      </c>
      <c r="DZ153" s="363">
        <v>1039.0000000000002</v>
      </c>
      <c r="EA153" s="363">
        <v>748.11</v>
      </c>
      <c r="EB153" s="362">
        <f t="shared" si="207"/>
        <v>290.89000000000021</v>
      </c>
      <c r="EC153" s="365">
        <f t="shared" si="208"/>
        <v>0.72002887391722792</v>
      </c>
      <c r="ED153" s="54">
        <v>2798.3599999999997</v>
      </c>
      <c r="EE153" s="294">
        <v>2738.1199999999994</v>
      </c>
      <c r="EF153" s="291">
        <f t="shared" si="209"/>
        <v>82559.239999999991</v>
      </c>
      <c r="EG153" s="291">
        <f t="shared" si="210"/>
        <v>95416.46</v>
      </c>
      <c r="EH153" s="61">
        <f t="shared" si="211"/>
        <v>-12857.220000000016</v>
      </c>
      <c r="EI153" s="70">
        <f t="shared" si="204"/>
        <v>1.1557332649864511</v>
      </c>
      <c r="EJ153" s="80"/>
      <c r="EK153" s="298">
        <v>710</v>
      </c>
      <c r="EL153" s="300">
        <f t="shared" si="220"/>
        <v>-102445.43000000002</v>
      </c>
      <c r="EM153" s="65">
        <f t="shared" si="221"/>
        <v>-58623.429999999986</v>
      </c>
      <c r="EN153" s="374" t="s">
        <v>666</v>
      </c>
      <c r="EO153" s="373">
        <v>4816.76</v>
      </c>
      <c r="EP153" s="74">
        <v>7635.6</v>
      </c>
      <c r="EQ153" s="75">
        <f t="shared" si="202"/>
        <v>2818.84</v>
      </c>
      <c r="ER153" s="76">
        <f t="shared" si="203"/>
        <v>0.58521495777244459</v>
      </c>
      <c r="ET153" s="74">
        <v>8660.31</v>
      </c>
      <c r="EU153" s="74">
        <v>7733.54</v>
      </c>
      <c r="EV153" s="75">
        <f t="shared" si="212"/>
        <v>-926.76999999999953</v>
      </c>
      <c r="EW153" s="377">
        <f t="shared" si="213"/>
        <v>-0.10701349027921628</v>
      </c>
      <c r="EX153" s="379">
        <f t="shared" si="214"/>
        <v>79760.87999999999</v>
      </c>
      <c r="EY153" s="379">
        <f t="shared" si="215"/>
        <v>92678.340000000011</v>
      </c>
      <c r="FB153" s="381"/>
      <c r="FC153" s="381"/>
    </row>
    <row r="154" spans="1:159" s="2" customFormat="1" ht="15.75" customHeight="1" x14ac:dyDescent="0.25">
      <c r="A154" s="1" t="s">
        <v>109</v>
      </c>
      <c r="B154" s="77">
        <v>3</v>
      </c>
      <c r="C154" s="78">
        <v>5</v>
      </c>
      <c r="D154" s="52" t="s">
        <v>349</v>
      </c>
      <c r="E154" s="219">
        <v>29.908333333333331</v>
      </c>
      <c r="F154" s="53">
        <v>-7076.6600000000035</v>
      </c>
      <c r="G154" s="343">
        <v>-62424.959999999999</v>
      </c>
      <c r="H154" s="54">
        <v>4834.5899999999992</v>
      </c>
      <c r="I154" s="55">
        <v>1689.62</v>
      </c>
      <c r="J154" s="56">
        <f t="shared" si="152"/>
        <v>3144.9699999999993</v>
      </c>
      <c r="K154" s="57">
        <f t="shared" si="153"/>
        <v>0.34948568544592201</v>
      </c>
      <c r="L154" s="58">
        <v>3834.579999999999</v>
      </c>
      <c r="M154" s="58">
        <v>1034.72</v>
      </c>
      <c r="N154" s="56">
        <f t="shared" si="154"/>
        <v>2799.8599999999988</v>
      </c>
      <c r="O154" s="59">
        <f t="shared" si="155"/>
        <v>0.26983920012100421</v>
      </c>
      <c r="P154" s="54">
        <v>0</v>
      </c>
      <c r="Q154" s="54">
        <v>0</v>
      </c>
      <c r="R154" s="56">
        <f t="shared" si="156"/>
        <v>0</v>
      </c>
      <c r="S154" s="57"/>
      <c r="T154" s="54">
        <v>0</v>
      </c>
      <c r="U154" s="54">
        <v>0</v>
      </c>
      <c r="V154" s="56">
        <f t="shared" si="158"/>
        <v>0</v>
      </c>
      <c r="W154" s="57"/>
      <c r="X154" s="58">
        <v>0</v>
      </c>
      <c r="Y154" s="58">
        <v>1.19</v>
      </c>
      <c r="Z154" s="56">
        <f t="shared" si="160"/>
        <v>-1.19</v>
      </c>
      <c r="AA154" s="59"/>
      <c r="AB154" s="54">
        <v>8524.2400000000016</v>
      </c>
      <c r="AC154" s="54">
        <v>6703.8</v>
      </c>
      <c r="AD154" s="56">
        <f t="shared" si="162"/>
        <v>1820.4400000000014</v>
      </c>
      <c r="AE154" s="57">
        <f t="shared" si="163"/>
        <v>0.78643961221176306</v>
      </c>
      <c r="AF154" s="58">
        <v>746.74</v>
      </c>
      <c r="AG154" s="58">
        <v>0</v>
      </c>
      <c r="AH154" s="56">
        <f t="shared" si="164"/>
        <v>746.74</v>
      </c>
      <c r="AI154" s="60">
        <f t="shared" si="165"/>
        <v>0</v>
      </c>
      <c r="AJ154" s="54">
        <v>8281.0500000000011</v>
      </c>
      <c r="AK154" s="54">
        <v>4306.37</v>
      </c>
      <c r="AL154" s="56">
        <f t="shared" si="166"/>
        <v>3974.6800000000012</v>
      </c>
      <c r="AM154" s="57">
        <f t="shared" si="167"/>
        <v>0.52002704970987967</v>
      </c>
      <c r="AN154" s="58">
        <v>0</v>
      </c>
      <c r="AO154" s="58">
        <v>0</v>
      </c>
      <c r="AP154" s="61">
        <f t="shared" si="168"/>
        <v>0</v>
      </c>
      <c r="AQ154" s="59"/>
      <c r="AR154" s="54">
        <v>0</v>
      </c>
      <c r="AS154" s="54">
        <v>0</v>
      </c>
      <c r="AT154" s="61">
        <f t="shared" si="169"/>
        <v>0</v>
      </c>
      <c r="AU154" s="62"/>
      <c r="AV154" s="58">
        <v>5722.43</v>
      </c>
      <c r="AW154" s="58">
        <v>5193.96</v>
      </c>
      <c r="AX154" s="61">
        <f t="shared" si="170"/>
        <v>528.47000000000025</v>
      </c>
      <c r="AY154" s="59">
        <f t="shared" si="171"/>
        <v>0.90764937273151436</v>
      </c>
      <c r="AZ154" s="63">
        <v>0</v>
      </c>
      <c r="BA154" s="56">
        <v>0</v>
      </c>
      <c r="BB154" s="56">
        <f t="shared" si="172"/>
        <v>0</v>
      </c>
      <c r="BC154" s="64"/>
      <c r="BD154" s="54">
        <v>28270.850000000002</v>
      </c>
      <c r="BE154" s="58">
        <v>0</v>
      </c>
      <c r="BF154" s="61">
        <f t="shared" si="173"/>
        <v>28270.850000000002</v>
      </c>
      <c r="BG154" s="57">
        <f t="shared" si="174"/>
        <v>0</v>
      </c>
      <c r="BH154" s="54">
        <v>3427.6900000000005</v>
      </c>
      <c r="BI154" s="54">
        <v>0</v>
      </c>
      <c r="BJ154" s="56">
        <f t="shared" si="175"/>
        <v>3427.6900000000005</v>
      </c>
      <c r="BK154" s="57">
        <f t="shared" si="176"/>
        <v>0</v>
      </c>
      <c r="BL154" s="58">
        <v>5947.3700000000017</v>
      </c>
      <c r="BM154" s="58">
        <v>0</v>
      </c>
      <c r="BN154" s="56">
        <f t="shared" si="177"/>
        <v>5947.3700000000017</v>
      </c>
      <c r="BO154" s="59">
        <f t="shared" si="178"/>
        <v>0</v>
      </c>
      <c r="BP154" s="54">
        <v>0</v>
      </c>
      <c r="BQ154" s="54">
        <v>0</v>
      </c>
      <c r="BR154" s="56">
        <f t="shared" si="179"/>
        <v>0</v>
      </c>
      <c r="BS154" s="57"/>
      <c r="BT154" s="58">
        <v>0</v>
      </c>
      <c r="BU154" s="58">
        <v>0</v>
      </c>
      <c r="BV154" s="56">
        <f t="shared" si="181"/>
        <v>0</v>
      </c>
      <c r="BW154" s="59"/>
      <c r="BX154" s="54">
        <v>0</v>
      </c>
      <c r="BY154" s="54">
        <v>0</v>
      </c>
      <c r="BZ154" s="56">
        <f t="shared" si="183"/>
        <v>0</v>
      </c>
      <c r="CA154" s="57"/>
      <c r="CB154" s="58">
        <v>3111.11</v>
      </c>
      <c r="CC154" s="58">
        <v>0</v>
      </c>
      <c r="CD154" s="56">
        <f t="shared" si="185"/>
        <v>3111.11</v>
      </c>
      <c r="CE154" s="59">
        <f t="shared" si="186"/>
        <v>0</v>
      </c>
      <c r="CF154" s="54">
        <v>239.26999999999998</v>
      </c>
      <c r="CG154" s="54">
        <v>0</v>
      </c>
      <c r="CH154" s="56">
        <f t="shared" si="187"/>
        <v>239.26999999999998</v>
      </c>
      <c r="CI154" s="57">
        <f t="shared" si="188"/>
        <v>0</v>
      </c>
      <c r="CJ154" s="58">
        <v>0</v>
      </c>
      <c r="CK154" s="55">
        <v>0</v>
      </c>
      <c r="CL154" s="55">
        <v>0</v>
      </c>
      <c r="CM154" s="65"/>
      <c r="CN154" s="66">
        <v>25049.029999999992</v>
      </c>
      <c r="CO154" s="67">
        <v>27824.019999999997</v>
      </c>
      <c r="CP154" s="61">
        <f t="shared" si="189"/>
        <v>-2774.9900000000052</v>
      </c>
      <c r="CQ154" s="68">
        <f t="shared" si="190"/>
        <v>1.1107823336871729</v>
      </c>
      <c r="CR154" s="58">
        <v>14757.839999999998</v>
      </c>
      <c r="CS154" s="58">
        <v>13619.99</v>
      </c>
      <c r="CT154" s="61">
        <f t="shared" si="191"/>
        <v>1137.8499999999985</v>
      </c>
      <c r="CU154" s="353">
        <f t="shared" si="192"/>
        <v>0.92289860846844807</v>
      </c>
      <c r="CV154" s="359">
        <v>7737.87</v>
      </c>
      <c r="CW154" s="61">
        <v>7605.08</v>
      </c>
      <c r="CX154" s="61">
        <f t="shared" si="219"/>
        <v>132.78999999999996</v>
      </c>
      <c r="CY154" s="68">
        <f t="shared" si="222"/>
        <v>0.98283894663518512</v>
      </c>
      <c r="CZ154" s="291">
        <v>471.5</v>
      </c>
      <c r="DA154" s="61">
        <v>0</v>
      </c>
      <c r="DB154" s="61">
        <f t="shared" si="205"/>
        <v>471.5</v>
      </c>
      <c r="DC154" s="69">
        <f t="shared" si="206"/>
        <v>0</v>
      </c>
      <c r="DD154" s="55">
        <v>8952.340000000002</v>
      </c>
      <c r="DE154" s="55">
        <v>8478.5999999999985</v>
      </c>
      <c r="DF154" s="61">
        <f t="shared" si="193"/>
        <v>473.74000000000342</v>
      </c>
      <c r="DG154" s="70">
        <f t="shared" si="194"/>
        <v>0.947081991970814</v>
      </c>
      <c r="DH154" s="55">
        <v>2011.6099999999997</v>
      </c>
      <c r="DI154" s="55">
        <v>1787.53</v>
      </c>
      <c r="DJ154" s="61">
        <f t="shared" si="195"/>
        <v>224.0799999999997</v>
      </c>
      <c r="DK154" s="70">
        <f t="shared" si="196"/>
        <v>0.88860663846371823</v>
      </c>
      <c r="DL154" s="55">
        <v>301.45</v>
      </c>
      <c r="DM154" s="55">
        <v>0</v>
      </c>
      <c r="DN154" s="61">
        <f t="shared" si="197"/>
        <v>301.45</v>
      </c>
      <c r="DO154" s="70">
        <f t="shared" si="198"/>
        <v>0</v>
      </c>
      <c r="DP154" s="71">
        <v>11632.259999999997</v>
      </c>
      <c r="DQ154" s="71">
        <v>6486.83</v>
      </c>
      <c r="DR154" s="61">
        <f t="shared" si="199"/>
        <v>5145.4299999999967</v>
      </c>
      <c r="DS154" s="69">
        <f t="shared" si="200"/>
        <v>0.55765861492091839</v>
      </c>
      <c r="DT154" s="80">
        <v>1435.5999999999995</v>
      </c>
      <c r="DU154" s="55">
        <v>0</v>
      </c>
      <c r="DV154" s="55">
        <v>0</v>
      </c>
      <c r="DW154" s="61">
        <f t="shared" si="201"/>
        <v>0</v>
      </c>
      <c r="DX154" s="72"/>
      <c r="DY154" s="56" t="e">
        <v>#REF!</v>
      </c>
      <c r="DZ154" s="363">
        <v>1936.6999999999998</v>
      </c>
      <c r="EA154" s="363">
        <v>1393.9099999999999</v>
      </c>
      <c r="EB154" s="362">
        <f t="shared" si="207"/>
        <v>542.79</v>
      </c>
      <c r="EC154" s="365">
        <f t="shared" si="208"/>
        <v>0.71973460009294155</v>
      </c>
      <c r="ED154" s="54">
        <v>5111.9099999999989</v>
      </c>
      <c r="EE154" s="294">
        <v>2813.98</v>
      </c>
      <c r="EF154" s="291">
        <f t="shared" si="209"/>
        <v>150902.43</v>
      </c>
      <c r="EG154" s="291">
        <f t="shared" si="210"/>
        <v>88939.6</v>
      </c>
      <c r="EH154" s="61">
        <f t="shared" si="211"/>
        <v>61962.829999999987</v>
      </c>
      <c r="EI154" s="70">
        <f t="shared" si="204"/>
        <v>0.58938480977410379</v>
      </c>
      <c r="EJ154" s="80"/>
      <c r="EK154" s="298">
        <v>710</v>
      </c>
      <c r="EL154" s="300">
        <f t="shared" si="220"/>
        <v>55596.169999999984</v>
      </c>
      <c r="EM154" s="65">
        <f t="shared" si="221"/>
        <v>-21428.669999999995</v>
      </c>
      <c r="EN154" s="374" t="s">
        <v>666</v>
      </c>
      <c r="EO154" s="373">
        <v>8823.5499999999993</v>
      </c>
      <c r="EP154" s="74">
        <v>7450.14</v>
      </c>
      <c r="EQ154" s="76">
        <v>0</v>
      </c>
      <c r="ER154" s="76">
        <v>0</v>
      </c>
      <c r="ET154" s="74">
        <v>15798.75</v>
      </c>
      <c r="EU154" s="74">
        <v>19678.86</v>
      </c>
      <c r="EV154" s="75">
        <f t="shared" si="212"/>
        <v>3880.1100000000006</v>
      </c>
      <c r="EW154" s="377">
        <f t="shared" si="213"/>
        <v>0.24559601234274867</v>
      </c>
      <c r="EX154" s="379">
        <f t="shared" si="214"/>
        <v>145790.51999999999</v>
      </c>
      <c r="EY154" s="379">
        <f t="shared" si="215"/>
        <v>86125.62000000001</v>
      </c>
      <c r="FB154" s="381"/>
      <c r="FC154" s="381"/>
    </row>
    <row r="155" spans="1:159" s="2" customFormat="1" ht="15.75" customHeight="1" x14ac:dyDescent="0.25">
      <c r="A155" s="1" t="s">
        <v>110</v>
      </c>
      <c r="B155" s="77">
        <v>3</v>
      </c>
      <c r="C155" s="78">
        <v>10</v>
      </c>
      <c r="D155" s="52" t="s">
        <v>350</v>
      </c>
      <c r="E155" s="219">
        <v>0</v>
      </c>
      <c r="F155" s="53">
        <v>62368.12</v>
      </c>
      <c r="G155" s="343">
        <v>36291.610000000008</v>
      </c>
      <c r="H155" s="54">
        <v>9389.5299999999988</v>
      </c>
      <c r="I155" s="55">
        <v>3492.6600000000003</v>
      </c>
      <c r="J155" s="56">
        <f t="shared" si="152"/>
        <v>5896.869999999999</v>
      </c>
      <c r="K155" s="57">
        <f t="shared" si="153"/>
        <v>0.37197389006691506</v>
      </c>
      <c r="L155" s="58">
        <v>7549.909999999998</v>
      </c>
      <c r="M155" s="58">
        <v>2028.23</v>
      </c>
      <c r="N155" s="56">
        <f t="shared" si="154"/>
        <v>5521.6799999999985</v>
      </c>
      <c r="O155" s="59">
        <f t="shared" si="155"/>
        <v>0.26864293746547979</v>
      </c>
      <c r="P155" s="54">
        <v>0</v>
      </c>
      <c r="Q155" s="54">
        <v>0</v>
      </c>
      <c r="R155" s="56">
        <f t="shared" si="156"/>
        <v>0</v>
      </c>
      <c r="S155" s="57"/>
      <c r="T155" s="54">
        <v>0</v>
      </c>
      <c r="U155" s="54">
        <v>0</v>
      </c>
      <c r="V155" s="56">
        <f t="shared" si="158"/>
        <v>0</v>
      </c>
      <c r="W155" s="57"/>
      <c r="X155" s="58">
        <v>0</v>
      </c>
      <c r="Y155" s="58">
        <v>3.4299999999999997</v>
      </c>
      <c r="Z155" s="56">
        <f t="shared" si="160"/>
        <v>-3.4299999999999997</v>
      </c>
      <c r="AA155" s="59"/>
      <c r="AB155" s="54">
        <v>21043.789999999997</v>
      </c>
      <c r="AC155" s="54">
        <v>19511.140000000003</v>
      </c>
      <c r="AD155" s="56">
        <f t="shared" si="162"/>
        <v>1532.6499999999942</v>
      </c>
      <c r="AE155" s="57">
        <f t="shared" si="163"/>
        <v>0.92716853760658158</v>
      </c>
      <c r="AF155" s="58">
        <v>1531.31</v>
      </c>
      <c r="AG155" s="58">
        <v>0</v>
      </c>
      <c r="AH155" s="56">
        <f t="shared" si="164"/>
        <v>1531.31</v>
      </c>
      <c r="AI155" s="60">
        <f t="shared" si="165"/>
        <v>0</v>
      </c>
      <c r="AJ155" s="54">
        <v>17006.12</v>
      </c>
      <c r="AK155" s="54">
        <v>8828.08</v>
      </c>
      <c r="AL155" s="56">
        <f t="shared" si="166"/>
        <v>8178.0399999999991</v>
      </c>
      <c r="AM155" s="57">
        <f t="shared" si="167"/>
        <v>0.51911194322984899</v>
      </c>
      <c r="AN155" s="58">
        <v>0</v>
      </c>
      <c r="AO155" s="58">
        <v>0</v>
      </c>
      <c r="AP155" s="61">
        <f t="shared" si="168"/>
        <v>0</v>
      </c>
      <c r="AQ155" s="59"/>
      <c r="AR155" s="54">
        <v>0</v>
      </c>
      <c r="AS155" s="54">
        <v>0</v>
      </c>
      <c r="AT155" s="61">
        <f t="shared" si="169"/>
        <v>0</v>
      </c>
      <c r="AU155" s="62"/>
      <c r="AV155" s="58">
        <v>11471.179999999998</v>
      </c>
      <c r="AW155" s="58">
        <v>10387.93</v>
      </c>
      <c r="AX155" s="61">
        <f t="shared" si="170"/>
        <v>1083.2499999999982</v>
      </c>
      <c r="AY155" s="59">
        <f t="shared" si="171"/>
        <v>0.90556769225136402</v>
      </c>
      <c r="AZ155" s="63">
        <v>0</v>
      </c>
      <c r="BA155" s="56">
        <v>0</v>
      </c>
      <c r="BB155" s="56">
        <f t="shared" si="172"/>
        <v>0</v>
      </c>
      <c r="BC155" s="64"/>
      <c r="BD155" s="54">
        <v>44543.399999999994</v>
      </c>
      <c r="BE155" s="58">
        <v>13343.14</v>
      </c>
      <c r="BF155" s="61">
        <f t="shared" si="173"/>
        <v>31200.259999999995</v>
      </c>
      <c r="BG155" s="57">
        <f t="shared" si="174"/>
        <v>0.29955369370097479</v>
      </c>
      <c r="BH155" s="54">
        <v>6629.3499999999985</v>
      </c>
      <c r="BI155" s="54">
        <v>0</v>
      </c>
      <c r="BJ155" s="56">
        <f t="shared" si="175"/>
        <v>6629.3499999999985</v>
      </c>
      <c r="BK155" s="57">
        <f t="shared" si="176"/>
        <v>0</v>
      </c>
      <c r="BL155" s="58">
        <v>11712.94</v>
      </c>
      <c r="BM155" s="58">
        <v>0</v>
      </c>
      <c r="BN155" s="56">
        <f t="shared" si="177"/>
        <v>11712.94</v>
      </c>
      <c r="BO155" s="59">
        <f t="shared" si="178"/>
        <v>0</v>
      </c>
      <c r="BP155" s="54">
        <v>0</v>
      </c>
      <c r="BQ155" s="54">
        <v>0</v>
      </c>
      <c r="BR155" s="56">
        <f t="shared" si="179"/>
        <v>0</v>
      </c>
      <c r="BS155" s="57"/>
      <c r="BT155" s="58">
        <v>0</v>
      </c>
      <c r="BU155" s="58">
        <v>0</v>
      </c>
      <c r="BV155" s="56">
        <f t="shared" si="181"/>
        <v>0</v>
      </c>
      <c r="BW155" s="59"/>
      <c r="BX155" s="54">
        <v>0</v>
      </c>
      <c r="BY155" s="54">
        <v>0</v>
      </c>
      <c r="BZ155" s="56">
        <f t="shared" si="183"/>
        <v>0</v>
      </c>
      <c r="CA155" s="57"/>
      <c r="CB155" s="58">
        <v>4343.5</v>
      </c>
      <c r="CC155" s="58">
        <v>412.91</v>
      </c>
      <c r="CD155" s="56">
        <f t="shared" si="185"/>
        <v>3930.59</v>
      </c>
      <c r="CE155" s="59">
        <f t="shared" si="186"/>
        <v>9.5063888569126287E-2</v>
      </c>
      <c r="CF155" s="54">
        <v>486.77999999999992</v>
      </c>
      <c r="CG155" s="54">
        <v>0</v>
      </c>
      <c r="CH155" s="56">
        <f t="shared" si="187"/>
        <v>486.77999999999992</v>
      </c>
      <c r="CI155" s="57">
        <f t="shared" si="188"/>
        <v>0</v>
      </c>
      <c r="CJ155" s="58">
        <v>0</v>
      </c>
      <c r="CK155" s="55">
        <v>0</v>
      </c>
      <c r="CL155" s="55">
        <v>0</v>
      </c>
      <c r="CM155" s="65"/>
      <c r="CN155" s="66">
        <v>81032.489999999991</v>
      </c>
      <c r="CO155" s="67">
        <v>100401.12999999999</v>
      </c>
      <c r="CP155" s="61">
        <f t="shared" si="189"/>
        <v>-19368.64</v>
      </c>
      <c r="CQ155" s="68">
        <f t="shared" si="190"/>
        <v>1.2390231375094114</v>
      </c>
      <c r="CR155" s="58">
        <v>25066.480000000003</v>
      </c>
      <c r="CS155" s="58">
        <v>24310.290000000005</v>
      </c>
      <c r="CT155" s="61">
        <f t="shared" si="191"/>
        <v>756.18999999999869</v>
      </c>
      <c r="CU155" s="353">
        <f t="shared" si="192"/>
        <v>0.96983262109398694</v>
      </c>
      <c r="CV155" s="359">
        <v>13049.330000000002</v>
      </c>
      <c r="CW155" s="61">
        <v>12776.16</v>
      </c>
      <c r="CX155" s="61">
        <f t="shared" si="219"/>
        <v>273.17000000000189</v>
      </c>
      <c r="CY155" s="68">
        <f t="shared" si="222"/>
        <v>0.97906635819616783</v>
      </c>
      <c r="CZ155" s="291">
        <v>951.88999999999987</v>
      </c>
      <c r="DA155" s="61">
        <v>0</v>
      </c>
      <c r="DB155" s="61">
        <f t="shared" si="205"/>
        <v>951.88999999999987</v>
      </c>
      <c r="DC155" s="69">
        <f t="shared" si="206"/>
        <v>0</v>
      </c>
      <c r="DD155" s="55">
        <v>17930.490000000002</v>
      </c>
      <c r="DE155" s="55">
        <v>29670.66</v>
      </c>
      <c r="DF155" s="61">
        <f t="shared" si="193"/>
        <v>-11740.169999999998</v>
      </c>
      <c r="DG155" s="70">
        <f t="shared" si="194"/>
        <v>1.6547601320432401</v>
      </c>
      <c r="DH155" s="55">
        <v>4125.62</v>
      </c>
      <c r="DI155" s="55">
        <v>3658.97</v>
      </c>
      <c r="DJ155" s="61">
        <f t="shared" si="195"/>
        <v>466.65000000000009</v>
      </c>
      <c r="DK155" s="70">
        <f t="shared" si="196"/>
        <v>0.88688972808935385</v>
      </c>
      <c r="DL155" s="55">
        <v>619.12</v>
      </c>
      <c r="DM155" s="55">
        <v>0</v>
      </c>
      <c r="DN155" s="61">
        <f t="shared" si="197"/>
        <v>619.12</v>
      </c>
      <c r="DO155" s="70">
        <f t="shared" si="198"/>
        <v>0</v>
      </c>
      <c r="DP155" s="71">
        <v>28427.7</v>
      </c>
      <c r="DQ155" s="71">
        <v>22634.479999999996</v>
      </c>
      <c r="DR155" s="61">
        <f t="shared" si="199"/>
        <v>5793.2200000000048</v>
      </c>
      <c r="DS155" s="69">
        <f t="shared" si="200"/>
        <v>0.79621214519641037</v>
      </c>
      <c r="DT155" s="80">
        <v>4048.7000000000007</v>
      </c>
      <c r="DU155" s="55">
        <v>0</v>
      </c>
      <c r="DV155" s="55">
        <v>0</v>
      </c>
      <c r="DW155" s="61">
        <f t="shared" si="201"/>
        <v>0</v>
      </c>
      <c r="DX155" s="72"/>
      <c r="DY155" s="56" t="e">
        <v>#REF!</v>
      </c>
      <c r="DZ155" s="363">
        <v>3935.94</v>
      </c>
      <c r="EA155" s="363">
        <v>2826.32</v>
      </c>
      <c r="EB155" s="362">
        <f t="shared" si="207"/>
        <v>1109.6199999999999</v>
      </c>
      <c r="EC155" s="365">
        <f t="shared" si="208"/>
        <v>0.7180800520333136</v>
      </c>
      <c r="ED155" s="54">
        <v>10906.480000000001</v>
      </c>
      <c r="EE155" s="294">
        <v>8043.7999999999984</v>
      </c>
      <c r="EF155" s="291">
        <f t="shared" si="209"/>
        <v>321753.35000000003</v>
      </c>
      <c r="EG155" s="291">
        <f t="shared" si="210"/>
        <v>262329.32999999996</v>
      </c>
      <c r="EH155" s="61">
        <f t="shared" si="211"/>
        <v>59424.020000000077</v>
      </c>
      <c r="EI155" s="70">
        <f t="shared" si="204"/>
        <v>0.81531188408760913</v>
      </c>
      <c r="EJ155" s="80"/>
      <c r="EK155" s="298">
        <v>710</v>
      </c>
      <c r="EL155" s="300">
        <f t="shared" si="220"/>
        <v>122502.14000000007</v>
      </c>
      <c r="EM155" s="65">
        <f t="shared" si="221"/>
        <v>90251.53</v>
      </c>
      <c r="EN155" s="374" t="s">
        <v>666</v>
      </c>
      <c r="EO155" s="373">
        <v>18825.87</v>
      </c>
      <c r="EP155" s="74">
        <v>59915.07</v>
      </c>
      <c r="EQ155" s="75">
        <f t="shared" si="202"/>
        <v>41089.199999999997</v>
      </c>
      <c r="ER155" s="76">
        <f t="shared" si="203"/>
        <v>2.1825923582814499</v>
      </c>
      <c r="ET155" s="74">
        <v>33808.51</v>
      </c>
      <c r="EU155" s="74">
        <v>49001.83</v>
      </c>
      <c r="EV155" s="75">
        <f t="shared" si="212"/>
        <v>15193.32</v>
      </c>
      <c r="EW155" s="377">
        <f t="shared" si="213"/>
        <v>0.44939336279534348</v>
      </c>
      <c r="EX155" s="379">
        <f t="shared" si="214"/>
        <v>310846.87000000005</v>
      </c>
      <c r="EY155" s="379">
        <f t="shared" si="215"/>
        <v>254285.52999999997</v>
      </c>
      <c r="FB155" s="381"/>
      <c r="FC155" s="381"/>
    </row>
    <row r="156" spans="1:159" s="2" customFormat="1" ht="15.75" customHeight="1" x14ac:dyDescent="0.25">
      <c r="A156" s="1" t="s">
        <v>111</v>
      </c>
      <c r="B156" s="77">
        <v>2</v>
      </c>
      <c r="C156" s="78">
        <v>3</v>
      </c>
      <c r="D156" s="52" t="s">
        <v>351</v>
      </c>
      <c r="E156" s="219">
        <v>228.6166666666667</v>
      </c>
      <c r="F156" s="53">
        <v>-60119.15</v>
      </c>
      <c r="G156" s="343">
        <v>-54925.580000000009</v>
      </c>
      <c r="H156" s="54">
        <v>2041.67</v>
      </c>
      <c r="I156" s="55">
        <v>1368.23</v>
      </c>
      <c r="J156" s="56">
        <f t="shared" si="152"/>
        <v>673.44</v>
      </c>
      <c r="K156" s="57">
        <f t="shared" si="153"/>
        <v>0.67015237526142812</v>
      </c>
      <c r="L156" s="58">
        <v>1466.3200000000002</v>
      </c>
      <c r="M156" s="58">
        <v>1000.46</v>
      </c>
      <c r="N156" s="56">
        <f t="shared" si="154"/>
        <v>465.86000000000013</v>
      </c>
      <c r="O156" s="59">
        <f t="shared" si="155"/>
        <v>0.68229308745703521</v>
      </c>
      <c r="P156" s="54">
        <v>2388.64</v>
      </c>
      <c r="Q156" s="54">
        <v>2066.5299999999997</v>
      </c>
      <c r="R156" s="56">
        <f t="shared" si="156"/>
        <v>322.11000000000013</v>
      </c>
      <c r="S156" s="57">
        <f t="shared" si="157"/>
        <v>0.86514920624288294</v>
      </c>
      <c r="T156" s="54">
        <v>538.36</v>
      </c>
      <c r="U156" s="54">
        <v>474.29999999999995</v>
      </c>
      <c r="V156" s="56">
        <f t="shared" si="158"/>
        <v>64.060000000000059</v>
      </c>
      <c r="W156" s="57">
        <f t="shared" si="159"/>
        <v>0.88100899026673596</v>
      </c>
      <c r="X156" s="58">
        <v>0</v>
      </c>
      <c r="Y156" s="58">
        <v>0</v>
      </c>
      <c r="Z156" s="56">
        <f t="shared" si="160"/>
        <v>0</v>
      </c>
      <c r="AA156" s="59"/>
      <c r="AB156" s="54">
        <v>3269.7100000000009</v>
      </c>
      <c r="AC156" s="54">
        <v>3247.95</v>
      </c>
      <c r="AD156" s="56">
        <f t="shared" si="162"/>
        <v>21.760000000001128</v>
      </c>
      <c r="AE156" s="57">
        <f t="shared" si="163"/>
        <v>0.99334497554828982</v>
      </c>
      <c r="AF156" s="58">
        <v>362.02000000000004</v>
      </c>
      <c r="AG156" s="58">
        <v>0</v>
      </c>
      <c r="AH156" s="56">
        <f t="shared" si="164"/>
        <v>362.02000000000004</v>
      </c>
      <c r="AI156" s="60">
        <f t="shared" si="165"/>
        <v>0</v>
      </c>
      <c r="AJ156" s="54">
        <v>4153.2900000000009</v>
      </c>
      <c r="AK156" s="54">
        <v>5269.2</v>
      </c>
      <c r="AL156" s="56">
        <f t="shared" si="166"/>
        <v>-1115.9099999999989</v>
      </c>
      <c r="AM156" s="57">
        <f t="shared" si="167"/>
        <v>1.2686809733969935</v>
      </c>
      <c r="AN156" s="58">
        <v>0</v>
      </c>
      <c r="AO156" s="58">
        <v>0</v>
      </c>
      <c r="AP156" s="61">
        <f t="shared" si="168"/>
        <v>0</v>
      </c>
      <c r="AQ156" s="59"/>
      <c r="AR156" s="54">
        <v>0</v>
      </c>
      <c r="AS156" s="54">
        <v>0</v>
      </c>
      <c r="AT156" s="61">
        <f t="shared" si="169"/>
        <v>0</v>
      </c>
      <c r="AU156" s="62"/>
      <c r="AV156" s="58">
        <v>1023.31</v>
      </c>
      <c r="AW156" s="58">
        <v>923.88</v>
      </c>
      <c r="AX156" s="61">
        <f t="shared" si="170"/>
        <v>99.42999999999995</v>
      </c>
      <c r="AY156" s="59">
        <f t="shared" si="171"/>
        <v>0.90283491806002092</v>
      </c>
      <c r="AZ156" s="63">
        <v>0</v>
      </c>
      <c r="BA156" s="56">
        <v>0</v>
      </c>
      <c r="BB156" s="56">
        <f t="shared" si="172"/>
        <v>0</v>
      </c>
      <c r="BC156" s="64"/>
      <c r="BD156" s="54">
        <v>10055.649999999998</v>
      </c>
      <c r="BE156" s="58">
        <v>4113.84</v>
      </c>
      <c r="BF156" s="61">
        <f t="shared" si="173"/>
        <v>5941.8099999999977</v>
      </c>
      <c r="BG156" s="57">
        <f t="shared" si="174"/>
        <v>0.4091073177765735</v>
      </c>
      <c r="BH156" s="54">
        <v>1251.0000000000002</v>
      </c>
      <c r="BI156" s="54">
        <v>0</v>
      </c>
      <c r="BJ156" s="56">
        <f t="shared" si="175"/>
        <v>1251.0000000000002</v>
      </c>
      <c r="BK156" s="57">
        <f t="shared" si="176"/>
        <v>0</v>
      </c>
      <c r="BL156" s="58">
        <v>2162.6999999999998</v>
      </c>
      <c r="BM156" s="58">
        <v>20347.63</v>
      </c>
      <c r="BN156" s="56">
        <f t="shared" si="177"/>
        <v>-18184.93</v>
      </c>
      <c r="BO156" s="59">
        <f t="shared" si="178"/>
        <v>9.4084385259166794</v>
      </c>
      <c r="BP156" s="54">
        <v>337.74</v>
      </c>
      <c r="BQ156" s="54">
        <v>0</v>
      </c>
      <c r="BR156" s="56">
        <f t="shared" si="179"/>
        <v>337.74</v>
      </c>
      <c r="BS156" s="57">
        <f t="shared" si="180"/>
        <v>0</v>
      </c>
      <c r="BT156" s="58">
        <v>642.08999999999992</v>
      </c>
      <c r="BU156" s="58">
        <v>0</v>
      </c>
      <c r="BV156" s="56">
        <f t="shared" si="181"/>
        <v>642.08999999999992</v>
      </c>
      <c r="BW156" s="59">
        <f t="shared" si="182"/>
        <v>0</v>
      </c>
      <c r="BX156" s="54">
        <v>0</v>
      </c>
      <c r="BY156" s="54">
        <v>0</v>
      </c>
      <c r="BZ156" s="56">
        <f t="shared" si="183"/>
        <v>0</v>
      </c>
      <c r="CA156" s="57"/>
      <c r="CB156" s="58">
        <v>738.36</v>
      </c>
      <c r="CC156" s="58">
        <v>190.48</v>
      </c>
      <c r="CD156" s="56">
        <f t="shared" si="185"/>
        <v>547.88</v>
      </c>
      <c r="CE156" s="59">
        <f t="shared" si="186"/>
        <v>0.25797713852321358</v>
      </c>
      <c r="CF156" s="54">
        <v>178.08999999999995</v>
      </c>
      <c r="CG156" s="54">
        <v>0</v>
      </c>
      <c r="CH156" s="56">
        <f t="shared" si="187"/>
        <v>178.08999999999995</v>
      </c>
      <c r="CI156" s="57">
        <f t="shared" si="188"/>
        <v>0</v>
      </c>
      <c r="CJ156" s="58">
        <v>0</v>
      </c>
      <c r="CK156" s="55">
        <v>0</v>
      </c>
      <c r="CL156" s="55">
        <v>0</v>
      </c>
      <c r="CM156" s="65"/>
      <c r="CN156" s="66">
        <v>19243.069999999996</v>
      </c>
      <c r="CO156" s="67">
        <v>22568.240000000002</v>
      </c>
      <c r="CP156" s="61">
        <f t="shared" si="189"/>
        <v>-3325.1700000000055</v>
      </c>
      <c r="CQ156" s="68">
        <f t="shared" si="190"/>
        <v>1.1727983112881679</v>
      </c>
      <c r="CR156" s="58">
        <v>5529.58</v>
      </c>
      <c r="CS156" s="58">
        <v>5169.3600000000006</v>
      </c>
      <c r="CT156" s="61">
        <f t="shared" si="191"/>
        <v>360.21999999999935</v>
      </c>
      <c r="CU156" s="353">
        <f t="shared" si="192"/>
        <v>0.93485581183381028</v>
      </c>
      <c r="CV156" s="359">
        <v>2772.51</v>
      </c>
      <c r="CW156" s="61">
        <v>2714.13</v>
      </c>
      <c r="CX156" s="61">
        <f t="shared" si="219"/>
        <v>58.380000000000109</v>
      </c>
      <c r="CY156" s="68">
        <f t="shared" si="222"/>
        <v>0.97894326801346065</v>
      </c>
      <c r="CZ156" s="291">
        <v>209.54000000000002</v>
      </c>
      <c r="DA156" s="61">
        <v>0</v>
      </c>
      <c r="DB156" s="61">
        <f t="shared" si="205"/>
        <v>209.54000000000002</v>
      </c>
      <c r="DC156" s="69">
        <f t="shared" si="206"/>
        <v>0</v>
      </c>
      <c r="DD156" s="55">
        <v>6563.9700000000012</v>
      </c>
      <c r="DE156" s="55">
        <v>6761.5</v>
      </c>
      <c r="DF156" s="61">
        <f t="shared" si="193"/>
        <v>-197.52999999999884</v>
      </c>
      <c r="DG156" s="70">
        <f t="shared" si="194"/>
        <v>1.0300930686764258</v>
      </c>
      <c r="DH156" s="55">
        <v>689.28</v>
      </c>
      <c r="DI156" s="55">
        <v>609.16</v>
      </c>
      <c r="DJ156" s="61">
        <f t="shared" si="195"/>
        <v>80.12</v>
      </c>
      <c r="DK156" s="70">
        <f t="shared" si="196"/>
        <v>0.88376276694521816</v>
      </c>
      <c r="DL156" s="55">
        <v>103.96000000000001</v>
      </c>
      <c r="DM156" s="55">
        <v>0</v>
      </c>
      <c r="DN156" s="61">
        <f t="shared" si="197"/>
        <v>103.96000000000001</v>
      </c>
      <c r="DO156" s="70">
        <f t="shared" si="198"/>
        <v>0</v>
      </c>
      <c r="DP156" s="71">
        <v>3441.5400000000004</v>
      </c>
      <c r="DQ156" s="71">
        <v>2046.4999999999995</v>
      </c>
      <c r="DR156" s="61">
        <f t="shared" si="199"/>
        <v>1395.0400000000009</v>
      </c>
      <c r="DS156" s="69">
        <f t="shared" si="200"/>
        <v>0.59464658263451808</v>
      </c>
      <c r="DT156" s="80">
        <v>473.78999999999996</v>
      </c>
      <c r="DU156" s="55">
        <v>0</v>
      </c>
      <c r="DV156" s="55">
        <v>0</v>
      </c>
      <c r="DW156" s="61">
        <f t="shared" si="201"/>
        <v>0</v>
      </c>
      <c r="DX156" s="72"/>
      <c r="DY156" s="56" t="e">
        <v>#REF!</v>
      </c>
      <c r="DZ156" s="363">
        <v>994.42</v>
      </c>
      <c r="EA156" s="363">
        <v>731.44</v>
      </c>
      <c r="EB156" s="362">
        <f t="shared" si="207"/>
        <v>262.9799999999999</v>
      </c>
      <c r="EC156" s="365">
        <f t="shared" si="208"/>
        <v>0.73554433740270719</v>
      </c>
      <c r="ED156" s="54">
        <v>2462.13</v>
      </c>
      <c r="EE156" s="294">
        <v>2355.9100000000003</v>
      </c>
      <c r="EF156" s="291">
        <f t="shared" si="209"/>
        <v>72618.949999999968</v>
      </c>
      <c r="EG156" s="291">
        <f t="shared" si="210"/>
        <v>81958.740000000005</v>
      </c>
      <c r="EH156" s="61">
        <f t="shared" si="211"/>
        <v>-9339.7900000000373</v>
      </c>
      <c r="EI156" s="70">
        <f t="shared" si="204"/>
        <v>1.1286136745298581</v>
      </c>
      <c r="EJ156" s="80"/>
      <c r="EK156" s="298">
        <v>710</v>
      </c>
      <c r="EL156" s="300">
        <f t="shared" si="220"/>
        <v>-68748.940000000031</v>
      </c>
      <c r="EM156" s="65">
        <f t="shared" si="221"/>
        <v>-64211.900000000016</v>
      </c>
      <c r="EN156" s="374" t="s">
        <v>666</v>
      </c>
      <c r="EO156" s="373">
        <v>4213.6000000000004</v>
      </c>
      <c r="EP156" s="74">
        <v>3799.2</v>
      </c>
      <c r="EQ156" s="76">
        <v>0</v>
      </c>
      <c r="ER156" s="76">
        <v>0</v>
      </c>
      <c r="ET156" s="74">
        <v>7624.22</v>
      </c>
      <c r="EU156" s="74">
        <v>8494.98</v>
      </c>
      <c r="EV156" s="75">
        <f t="shared" si="212"/>
        <v>870.75999999999931</v>
      </c>
      <c r="EW156" s="377">
        <f t="shared" si="213"/>
        <v>0.11420971587913246</v>
      </c>
      <c r="EX156" s="379">
        <f t="shared" si="214"/>
        <v>70156.819999999963</v>
      </c>
      <c r="EY156" s="379">
        <f t="shared" si="215"/>
        <v>79602.83</v>
      </c>
      <c r="FB156" s="381"/>
      <c r="FC156" s="381"/>
    </row>
    <row r="157" spans="1:159" s="2" customFormat="1" ht="15.75" customHeight="1" x14ac:dyDescent="0.25">
      <c r="A157" s="1" t="s">
        <v>112</v>
      </c>
      <c r="B157" s="77">
        <v>3</v>
      </c>
      <c r="C157" s="78">
        <v>4</v>
      </c>
      <c r="D157" s="52" t="s">
        <v>352</v>
      </c>
      <c r="E157" s="219">
        <v>20.783333333333331</v>
      </c>
      <c r="F157" s="53">
        <v>-21791.600000000002</v>
      </c>
      <c r="G157" s="343">
        <v>-35192.860000000022</v>
      </c>
      <c r="H157" s="54">
        <v>3761.4799999999996</v>
      </c>
      <c r="I157" s="55">
        <v>1656.38</v>
      </c>
      <c r="J157" s="56">
        <f t="shared" si="152"/>
        <v>2105.0999999999995</v>
      </c>
      <c r="K157" s="57">
        <f t="shared" si="153"/>
        <v>0.44035326520412188</v>
      </c>
      <c r="L157" s="58">
        <v>3085.3799999999997</v>
      </c>
      <c r="M157" s="58">
        <v>961.11000000000013</v>
      </c>
      <c r="N157" s="56">
        <f t="shared" si="154"/>
        <v>2124.2699999999995</v>
      </c>
      <c r="O157" s="59">
        <f t="shared" si="155"/>
        <v>0.31150457966279688</v>
      </c>
      <c r="P157" s="54">
        <v>3829.4400000000005</v>
      </c>
      <c r="Q157" s="54">
        <v>3326.8100000000004</v>
      </c>
      <c r="R157" s="56">
        <f t="shared" si="156"/>
        <v>502.63000000000011</v>
      </c>
      <c r="S157" s="57">
        <f t="shared" si="157"/>
        <v>0.86874582184340265</v>
      </c>
      <c r="T157" s="54">
        <v>883.29</v>
      </c>
      <c r="U157" s="54">
        <v>781.57</v>
      </c>
      <c r="V157" s="56">
        <f t="shared" si="158"/>
        <v>101.71999999999991</v>
      </c>
      <c r="W157" s="57">
        <f t="shared" si="159"/>
        <v>0.88483963364240514</v>
      </c>
      <c r="X157" s="58">
        <v>0</v>
      </c>
      <c r="Y157" s="58">
        <v>0</v>
      </c>
      <c r="Z157" s="56">
        <f t="shared" si="160"/>
        <v>0</v>
      </c>
      <c r="AA157" s="59"/>
      <c r="AB157" s="54">
        <v>5070.2300000000005</v>
      </c>
      <c r="AC157" s="54">
        <v>5114.2300000000005</v>
      </c>
      <c r="AD157" s="56">
        <f t="shared" si="162"/>
        <v>-44</v>
      </c>
      <c r="AE157" s="57">
        <f t="shared" si="163"/>
        <v>1.0086781073047968</v>
      </c>
      <c r="AF157" s="58">
        <v>572.5100000000001</v>
      </c>
      <c r="AG157" s="58">
        <v>0</v>
      </c>
      <c r="AH157" s="56">
        <f t="shared" si="164"/>
        <v>572.5100000000001</v>
      </c>
      <c r="AI157" s="60">
        <f t="shared" si="165"/>
        <v>0</v>
      </c>
      <c r="AJ157" s="54">
        <v>6561.6200000000008</v>
      </c>
      <c r="AK157" s="54">
        <v>10828.730000000001</v>
      </c>
      <c r="AL157" s="56">
        <f t="shared" si="166"/>
        <v>-4267.1100000000006</v>
      </c>
      <c r="AM157" s="57">
        <f t="shared" si="167"/>
        <v>1.6503134896565177</v>
      </c>
      <c r="AN157" s="58">
        <v>0</v>
      </c>
      <c r="AO157" s="58">
        <v>0</v>
      </c>
      <c r="AP157" s="61">
        <f t="shared" si="168"/>
        <v>0</v>
      </c>
      <c r="AQ157" s="59"/>
      <c r="AR157" s="54">
        <v>0</v>
      </c>
      <c r="AS157" s="54">
        <v>0</v>
      </c>
      <c r="AT157" s="61">
        <f t="shared" si="169"/>
        <v>0</v>
      </c>
      <c r="AU157" s="62"/>
      <c r="AV157" s="58">
        <v>1529.2500000000002</v>
      </c>
      <c r="AW157" s="58">
        <v>2026.67</v>
      </c>
      <c r="AX157" s="61">
        <f t="shared" si="170"/>
        <v>-497.41999999999985</v>
      </c>
      <c r="AY157" s="59">
        <f t="shared" si="171"/>
        <v>1.3252705574628083</v>
      </c>
      <c r="AZ157" s="63">
        <v>0</v>
      </c>
      <c r="BA157" s="56">
        <v>0</v>
      </c>
      <c r="BB157" s="56">
        <f t="shared" si="172"/>
        <v>0</v>
      </c>
      <c r="BC157" s="64"/>
      <c r="BD157" s="54">
        <v>18736.239999999998</v>
      </c>
      <c r="BE157" s="58">
        <v>0</v>
      </c>
      <c r="BF157" s="61">
        <f t="shared" si="173"/>
        <v>18736.239999999998</v>
      </c>
      <c r="BG157" s="57">
        <f t="shared" si="174"/>
        <v>0</v>
      </c>
      <c r="BH157" s="54">
        <v>2318.8800000000006</v>
      </c>
      <c r="BI157" s="54">
        <v>0</v>
      </c>
      <c r="BJ157" s="56">
        <f t="shared" si="175"/>
        <v>2318.8800000000006</v>
      </c>
      <c r="BK157" s="57">
        <f t="shared" si="176"/>
        <v>0</v>
      </c>
      <c r="BL157" s="58">
        <v>4786.0399999999991</v>
      </c>
      <c r="BM157" s="58">
        <v>29529.919999999998</v>
      </c>
      <c r="BN157" s="56">
        <f t="shared" si="177"/>
        <v>-24743.879999999997</v>
      </c>
      <c r="BO157" s="59">
        <f t="shared" si="178"/>
        <v>6.1700111156613824</v>
      </c>
      <c r="BP157" s="54">
        <v>543.30999999999995</v>
      </c>
      <c r="BQ157" s="54">
        <v>0</v>
      </c>
      <c r="BR157" s="56">
        <f t="shared" si="179"/>
        <v>543.30999999999995</v>
      </c>
      <c r="BS157" s="57">
        <f t="shared" si="180"/>
        <v>0</v>
      </c>
      <c r="BT157" s="58">
        <v>820.52999999999975</v>
      </c>
      <c r="BU157" s="58">
        <v>0</v>
      </c>
      <c r="BV157" s="56">
        <f t="shared" si="181"/>
        <v>820.52999999999975</v>
      </c>
      <c r="BW157" s="59">
        <f t="shared" si="182"/>
        <v>0</v>
      </c>
      <c r="BX157" s="54">
        <v>0</v>
      </c>
      <c r="BY157" s="54">
        <v>0</v>
      </c>
      <c r="BZ157" s="56">
        <f t="shared" si="183"/>
        <v>0</v>
      </c>
      <c r="CA157" s="57"/>
      <c r="CB157" s="58">
        <v>1156.8399999999997</v>
      </c>
      <c r="CC157" s="58">
        <v>4885.28</v>
      </c>
      <c r="CD157" s="56">
        <f t="shared" si="185"/>
        <v>-3728.44</v>
      </c>
      <c r="CE157" s="59">
        <f t="shared" si="186"/>
        <v>4.2229521800767618</v>
      </c>
      <c r="CF157" s="54">
        <v>187.57000000000002</v>
      </c>
      <c r="CG157" s="54">
        <v>0</v>
      </c>
      <c r="CH157" s="56">
        <f t="shared" si="187"/>
        <v>187.57000000000002</v>
      </c>
      <c r="CI157" s="57">
        <f t="shared" si="188"/>
        <v>0</v>
      </c>
      <c r="CJ157" s="58">
        <v>0</v>
      </c>
      <c r="CK157" s="55">
        <v>0</v>
      </c>
      <c r="CL157" s="55">
        <v>0</v>
      </c>
      <c r="CM157" s="65"/>
      <c r="CN157" s="66">
        <v>19263.25</v>
      </c>
      <c r="CO157" s="67">
        <v>26603.180000000004</v>
      </c>
      <c r="CP157" s="61">
        <f t="shared" si="189"/>
        <v>-7339.9300000000039</v>
      </c>
      <c r="CQ157" s="68">
        <f t="shared" si="190"/>
        <v>1.381032795608218</v>
      </c>
      <c r="CR157" s="58">
        <v>10389.280000000001</v>
      </c>
      <c r="CS157" s="58">
        <v>9580.6700000000019</v>
      </c>
      <c r="CT157" s="61">
        <f t="shared" si="191"/>
        <v>808.60999999999876</v>
      </c>
      <c r="CU157" s="353">
        <f t="shared" si="192"/>
        <v>0.92216881246823657</v>
      </c>
      <c r="CV157" s="359">
        <v>5418.9</v>
      </c>
      <c r="CW157" s="61">
        <v>5309.48</v>
      </c>
      <c r="CX157" s="61">
        <f t="shared" si="219"/>
        <v>109.42000000000007</v>
      </c>
      <c r="CY157" s="68">
        <f t="shared" si="222"/>
        <v>0.97980771005185552</v>
      </c>
      <c r="CZ157" s="291">
        <v>348.19</v>
      </c>
      <c r="DA157" s="61">
        <v>0</v>
      </c>
      <c r="DB157" s="61">
        <f t="shared" si="205"/>
        <v>348.19</v>
      </c>
      <c r="DC157" s="69">
        <f t="shared" si="206"/>
        <v>0</v>
      </c>
      <c r="DD157" s="55">
        <v>10933.449999999999</v>
      </c>
      <c r="DE157" s="55">
        <v>9189.43</v>
      </c>
      <c r="DF157" s="61">
        <f t="shared" si="193"/>
        <v>1744.0199999999986</v>
      </c>
      <c r="DG157" s="70">
        <f t="shared" si="194"/>
        <v>0.84048767772295119</v>
      </c>
      <c r="DH157" s="55">
        <v>1560.5099999999998</v>
      </c>
      <c r="DI157" s="55">
        <v>1384.54</v>
      </c>
      <c r="DJ157" s="61">
        <f t="shared" si="195"/>
        <v>175.9699999999998</v>
      </c>
      <c r="DK157" s="70">
        <f t="shared" si="196"/>
        <v>0.88723558323881302</v>
      </c>
      <c r="DL157" s="55">
        <v>234.61999999999995</v>
      </c>
      <c r="DM157" s="55">
        <v>0</v>
      </c>
      <c r="DN157" s="61">
        <f t="shared" si="197"/>
        <v>234.61999999999995</v>
      </c>
      <c r="DO157" s="70">
        <f t="shared" si="198"/>
        <v>0</v>
      </c>
      <c r="DP157" s="71">
        <v>7856.2100000000009</v>
      </c>
      <c r="DQ157" s="71">
        <v>3655.4300000000003</v>
      </c>
      <c r="DR157" s="61">
        <f t="shared" si="199"/>
        <v>4200.7800000000007</v>
      </c>
      <c r="DS157" s="69">
        <f t="shared" si="200"/>
        <v>0.46529178827959028</v>
      </c>
      <c r="DT157" s="80">
        <v>1046.3500000000008</v>
      </c>
      <c r="DU157" s="55">
        <v>0</v>
      </c>
      <c r="DV157" s="55">
        <v>0</v>
      </c>
      <c r="DW157" s="61">
        <f t="shared" si="201"/>
        <v>0</v>
      </c>
      <c r="DX157" s="72"/>
      <c r="DY157" s="56" t="e">
        <v>#REF!</v>
      </c>
      <c r="DZ157" s="363">
        <v>1520.92</v>
      </c>
      <c r="EA157" s="363">
        <v>1090.92</v>
      </c>
      <c r="EB157" s="362">
        <f t="shared" si="207"/>
        <v>430</v>
      </c>
      <c r="EC157" s="365">
        <f t="shared" si="208"/>
        <v>0.71727638534571181</v>
      </c>
      <c r="ED157" s="54">
        <v>3906.65</v>
      </c>
      <c r="EE157" s="294">
        <v>3514.2200000000003</v>
      </c>
      <c r="EF157" s="291">
        <f t="shared" si="209"/>
        <v>115274.59</v>
      </c>
      <c r="EG157" s="291">
        <f t="shared" si="210"/>
        <v>119438.56999999998</v>
      </c>
      <c r="EH157" s="61">
        <f t="shared" si="211"/>
        <v>-4163.9799999999814</v>
      </c>
      <c r="EI157" s="70">
        <f t="shared" si="204"/>
        <v>1.0361222711787565</v>
      </c>
      <c r="EJ157" s="80"/>
      <c r="EK157" s="298">
        <v>710</v>
      </c>
      <c r="EL157" s="300">
        <f t="shared" si="220"/>
        <v>-25245.579999999987</v>
      </c>
      <c r="EM157" s="65">
        <f t="shared" si="221"/>
        <v>-41058.650000000031</v>
      </c>
      <c r="EN157" s="374" t="s">
        <v>666</v>
      </c>
      <c r="EO157" s="373">
        <v>6716.43</v>
      </c>
      <c r="EP157" s="74">
        <v>7072.1</v>
      </c>
      <c r="EQ157" s="75">
        <f t="shared" si="202"/>
        <v>355.67000000000007</v>
      </c>
      <c r="ER157" s="76">
        <f t="shared" si="203"/>
        <v>5.2955215791722694E-2</v>
      </c>
      <c r="ET157" s="74">
        <v>12096.8</v>
      </c>
      <c r="EU157" s="74">
        <v>13008.33</v>
      </c>
      <c r="EV157" s="75">
        <f t="shared" si="212"/>
        <v>911.53000000000065</v>
      </c>
      <c r="EW157" s="377">
        <f t="shared" si="213"/>
        <v>7.5352985913630113E-2</v>
      </c>
      <c r="EX157" s="379">
        <f t="shared" si="214"/>
        <v>111367.94</v>
      </c>
      <c r="EY157" s="379">
        <f t="shared" si="215"/>
        <v>115924.34999999998</v>
      </c>
      <c r="FB157" s="381"/>
      <c r="FC157" s="381"/>
    </row>
    <row r="158" spans="1:159" s="2" customFormat="1" ht="15.75" customHeight="1" x14ac:dyDescent="0.25">
      <c r="A158" s="1" t="s">
        <v>113</v>
      </c>
      <c r="B158" s="77">
        <v>2</v>
      </c>
      <c r="C158" s="78">
        <v>2</v>
      </c>
      <c r="D158" s="52" t="s">
        <v>353</v>
      </c>
      <c r="E158" s="79">
        <v>0</v>
      </c>
      <c r="F158" s="53">
        <v>-87621.48</v>
      </c>
      <c r="G158" s="343">
        <v>-109698.61800000002</v>
      </c>
      <c r="H158" s="54">
        <v>2964.4399999999996</v>
      </c>
      <c r="I158" s="55">
        <v>698.57</v>
      </c>
      <c r="J158" s="56">
        <f t="shared" si="152"/>
        <v>2265.8699999999994</v>
      </c>
      <c r="K158" s="57">
        <f t="shared" si="153"/>
        <v>0.23564990352309378</v>
      </c>
      <c r="L158" s="58">
        <v>2645.3099999999995</v>
      </c>
      <c r="M158" s="58">
        <v>718.86999999999989</v>
      </c>
      <c r="N158" s="56">
        <f t="shared" si="154"/>
        <v>1926.4399999999996</v>
      </c>
      <c r="O158" s="59">
        <f t="shared" si="155"/>
        <v>0.27175264902790225</v>
      </c>
      <c r="P158" s="54">
        <v>2667.18</v>
      </c>
      <c r="Q158" s="54">
        <v>2319.5</v>
      </c>
      <c r="R158" s="56">
        <f t="shared" si="156"/>
        <v>347.67999999999984</v>
      </c>
      <c r="S158" s="57">
        <f t="shared" si="157"/>
        <v>0.86964509331953599</v>
      </c>
      <c r="T158" s="54">
        <v>641.59</v>
      </c>
      <c r="U158" s="54">
        <v>568.63</v>
      </c>
      <c r="V158" s="56">
        <f t="shared" si="158"/>
        <v>72.960000000000036</v>
      </c>
      <c r="W158" s="57">
        <f t="shared" si="159"/>
        <v>0.88628251687214576</v>
      </c>
      <c r="X158" s="58">
        <v>0</v>
      </c>
      <c r="Y158" s="58">
        <v>0</v>
      </c>
      <c r="Z158" s="56">
        <f t="shared" si="160"/>
        <v>0</v>
      </c>
      <c r="AA158" s="59"/>
      <c r="AB158" s="54">
        <v>2571.15</v>
      </c>
      <c r="AC158" s="54">
        <v>1678.9099999999996</v>
      </c>
      <c r="AD158" s="56">
        <f t="shared" si="162"/>
        <v>892.24000000000046</v>
      </c>
      <c r="AE158" s="57">
        <f t="shared" si="163"/>
        <v>0.65298018396437374</v>
      </c>
      <c r="AF158" s="58">
        <v>411.78</v>
      </c>
      <c r="AG158" s="58">
        <v>0</v>
      </c>
      <c r="AH158" s="56">
        <f t="shared" si="164"/>
        <v>411.78</v>
      </c>
      <c r="AI158" s="60">
        <f t="shared" si="165"/>
        <v>0</v>
      </c>
      <c r="AJ158" s="54">
        <v>4719.2199999999993</v>
      </c>
      <c r="AK158" s="54">
        <v>6093.1600000000008</v>
      </c>
      <c r="AL158" s="56">
        <f t="shared" si="166"/>
        <v>-1373.9400000000014</v>
      </c>
      <c r="AM158" s="57">
        <f t="shared" si="167"/>
        <v>1.291137094689377</v>
      </c>
      <c r="AN158" s="58">
        <v>0</v>
      </c>
      <c r="AO158" s="58">
        <v>0</v>
      </c>
      <c r="AP158" s="61">
        <f t="shared" si="168"/>
        <v>0</v>
      </c>
      <c r="AQ158" s="59"/>
      <c r="AR158" s="54">
        <v>0</v>
      </c>
      <c r="AS158" s="54">
        <v>0</v>
      </c>
      <c r="AT158" s="61">
        <f t="shared" si="169"/>
        <v>0</v>
      </c>
      <c r="AU158" s="62"/>
      <c r="AV158" s="58">
        <v>1654.4299999999998</v>
      </c>
      <c r="AW158" s="58">
        <v>1499.05</v>
      </c>
      <c r="AX158" s="61">
        <f t="shared" si="170"/>
        <v>155.37999999999988</v>
      </c>
      <c r="AY158" s="59">
        <f t="shared" si="171"/>
        <v>0.90608245740224735</v>
      </c>
      <c r="AZ158" s="63">
        <v>0</v>
      </c>
      <c r="BA158" s="56">
        <v>0</v>
      </c>
      <c r="BB158" s="56">
        <f t="shared" si="172"/>
        <v>0</v>
      </c>
      <c r="BC158" s="64"/>
      <c r="BD158" s="54">
        <v>12476.94</v>
      </c>
      <c r="BE158" s="58">
        <v>4521.88</v>
      </c>
      <c r="BF158" s="61">
        <f t="shared" si="173"/>
        <v>7955.06</v>
      </c>
      <c r="BG158" s="57">
        <f t="shared" si="174"/>
        <v>0.36241899055377358</v>
      </c>
      <c r="BH158" s="54">
        <v>2105.5499999999997</v>
      </c>
      <c r="BI158" s="54">
        <v>0</v>
      </c>
      <c r="BJ158" s="56">
        <f t="shared" si="175"/>
        <v>2105.5499999999997</v>
      </c>
      <c r="BK158" s="57">
        <f t="shared" si="176"/>
        <v>0</v>
      </c>
      <c r="BL158" s="58">
        <v>3937.4900000000002</v>
      </c>
      <c r="BM158" s="58">
        <v>0</v>
      </c>
      <c r="BN158" s="56">
        <f t="shared" si="177"/>
        <v>3937.4900000000002</v>
      </c>
      <c r="BO158" s="59">
        <f t="shared" si="178"/>
        <v>0</v>
      </c>
      <c r="BP158" s="54">
        <v>389.97</v>
      </c>
      <c r="BQ158" s="54">
        <v>0</v>
      </c>
      <c r="BR158" s="56">
        <f t="shared" si="179"/>
        <v>389.97</v>
      </c>
      <c r="BS158" s="57">
        <f t="shared" si="180"/>
        <v>0</v>
      </c>
      <c r="BT158" s="58">
        <v>779.27000000000021</v>
      </c>
      <c r="BU158" s="58">
        <v>0</v>
      </c>
      <c r="BV158" s="56">
        <f t="shared" si="181"/>
        <v>779.27000000000021</v>
      </c>
      <c r="BW158" s="59">
        <f t="shared" si="182"/>
        <v>0</v>
      </c>
      <c r="BX158" s="54">
        <v>0</v>
      </c>
      <c r="BY158" s="54">
        <v>0</v>
      </c>
      <c r="BZ158" s="56">
        <f t="shared" si="183"/>
        <v>0</v>
      </c>
      <c r="CA158" s="57"/>
      <c r="CB158" s="58">
        <v>379.86</v>
      </c>
      <c r="CC158" s="58">
        <v>0</v>
      </c>
      <c r="CD158" s="56">
        <f t="shared" si="185"/>
        <v>379.86</v>
      </c>
      <c r="CE158" s="59">
        <f t="shared" si="186"/>
        <v>0</v>
      </c>
      <c r="CF158" s="54">
        <v>154.69999999999999</v>
      </c>
      <c r="CG158" s="54">
        <v>0</v>
      </c>
      <c r="CH158" s="56">
        <f t="shared" si="187"/>
        <v>154.69999999999999</v>
      </c>
      <c r="CI158" s="57">
        <f t="shared" si="188"/>
        <v>0</v>
      </c>
      <c r="CJ158" s="58">
        <v>0</v>
      </c>
      <c r="CK158" s="55">
        <v>0</v>
      </c>
      <c r="CL158" s="55">
        <v>0</v>
      </c>
      <c r="CM158" s="65"/>
      <c r="CN158" s="66">
        <v>16117.919999999998</v>
      </c>
      <c r="CO158" s="67">
        <v>18185.080000000002</v>
      </c>
      <c r="CP158" s="61">
        <f t="shared" si="189"/>
        <v>-2067.1600000000035</v>
      </c>
      <c r="CQ158" s="68">
        <f t="shared" si="190"/>
        <v>1.1282522806913053</v>
      </c>
      <c r="CR158" s="58">
        <v>11308.5</v>
      </c>
      <c r="CS158" s="58">
        <v>10366</v>
      </c>
      <c r="CT158" s="61">
        <f t="shared" si="191"/>
        <v>942.5</v>
      </c>
      <c r="CU158" s="353">
        <f t="shared" si="192"/>
        <v>0.9166556130344431</v>
      </c>
      <c r="CV158" s="359">
        <v>6233.05</v>
      </c>
      <c r="CW158" s="61">
        <v>5838.29</v>
      </c>
      <c r="CX158" s="61">
        <f t="shared" si="219"/>
        <v>394.76000000000022</v>
      </c>
      <c r="CY158" s="68">
        <f t="shared" si="222"/>
        <v>0.93666663992748334</v>
      </c>
      <c r="CZ158" s="291">
        <v>141.32</v>
      </c>
      <c r="DA158" s="61">
        <v>0</v>
      </c>
      <c r="DB158" s="61">
        <f t="shared" si="205"/>
        <v>141.32</v>
      </c>
      <c r="DC158" s="69">
        <f t="shared" si="206"/>
        <v>0</v>
      </c>
      <c r="DD158" s="55">
        <v>5599.92</v>
      </c>
      <c r="DE158" s="55">
        <v>5567.25</v>
      </c>
      <c r="DF158" s="61">
        <f t="shared" si="193"/>
        <v>32.670000000000073</v>
      </c>
      <c r="DG158" s="70">
        <f t="shared" si="194"/>
        <v>0.99416598808554402</v>
      </c>
      <c r="DH158" s="55">
        <v>0</v>
      </c>
      <c r="DI158" s="55">
        <v>0</v>
      </c>
      <c r="DJ158" s="61">
        <f t="shared" si="195"/>
        <v>0</v>
      </c>
      <c r="DK158" s="70"/>
      <c r="DL158" s="55">
        <v>0</v>
      </c>
      <c r="DM158" s="55">
        <v>0</v>
      </c>
      <c r="DN158" s="61">
        <f t="shared" si="197"/>
        <v>0</v>
      </c>
      <c r="DO158" s="70"/>
      <c r="DP158" s="71">
        <v>12431.420000000002</v>
      </c>
      <c r="DQ158" s="71">
        <v>6295.57</v>
      </c>
      <c r="DR158" s="61">
        <f t="shared" si="199"/>
        <v>6135.8500000000022</v>
      </c>
      <c r="DS158" s="69">
        <f t="shared" si="200"/>
        <v>0.50642404487982862</v>
      </c>
      <c r="DT158" s="80">
        <v>1611.1600000000017</v>
      </c>
      <c r="DU158" s="55">
        <v>0</v>
      </c>
      <c r="DV158" s="55">
        <v>0</v>
      </c>
      <c r="DW158" s="61">
        <f t="shared" si="201"/>
        <v>0</v>
      </c>
      <c r="DX158" s="72"/>
      <c r="DY158" s="56" t="e">
        <v>#REF!</v>
      </c>
      <c r="DZ158" s="363">
        <v>1393.23</v>
      </c>
      <c r="EA158" s="363">
        <v>979.37000000000012</v>
      </c>
      <c r="EB158" s="362">
        <f t="shared" si="207"/>
        <v>413.8599999999999</v>
      </c>
      <c r="EC158" s="365">
        <f t="shared" si="208"/>
        <v>0.7029492617873575</v>
      </c>
      <c r="ED158" s="54">
        <v>3154.5700000000006</v>
      </c>
      <c r="EE158" s="294">
        <v>2085.7400000000002</v>
      </c>
      <c r="EF158" s="291">
        <f t="shared" si="209"/>
        <v>94878.81</v>
      </c>
      <c r="EG158" s="291">
        <f t="shared" si="210"/>
        <v>67415.87</v>
      </c>
      <c r="EH158" s="61">
        <f t="shared" si="211"/>
        <v>27462.940000000002</v>
      </c>
      <c r="EI158" s="70">
        <f t="shared" si="204"/>
        <v>0.71054717064853568</v>
      </c>
      <c r="EJ158" s="80"/>
      <c r="EK158" s="298">
        <v>710</v>
      </c>
      <c r="EL158" s="300">
        <f t="shared" si="220"/>
        <v>-59448.539999999994</v>
      </c>
      <c r="EM158" s="65">
        <f t="shared" si="221"/>
        <v>-93996.718000000008</v>
      </c>
      <c r="EN158" s="374" t="s">
        <v>666</v>
      </c>
      <c r="EO158" s="373">
        <v>5794.28</v>
      </c>
      <c r="EP158" s="74">
        <v>20520.89</v>
      </c>
      <c r="EQ158" s="75">
        <f t="shared" si="202"/>
        <v>14726.61</v>
      </c>
      <c r="ER158" s="76">
        <f t="shared" si="203"/>
        <v>2.5415772106284131</v>
      </c>
      <c r="ET158" s="74">
        <v>9278.76</v>
      </c>
      <c r="EU158" s="74">
        <v>51813.36</v>
      </c>
      <c r="EV158" s="75">
        <f t="shared" si="212"/>
        <v>42534.6</v>
      </c>
      <c r="EW158" s="377">
        <f t="shared" si="213"/>
        <v>4.5840823558320292</v>
      </c>
      <c r="EX158" s="379">
        <f t="shared" si="214"/>
        <v>91724.239999999991</v>
      </c>
      <c r="EY158" s="379">
        <f t="shared" si="215"/>
        <v>65330.13</v>
      </c>
      <c r="FB158" s="381"/>
      <c r="FC158" s="381"/>
    </row>
    <row r="159" spans="1:159" s="2" customFormat="1" ht="15.75" customHeight="1" x14ac:dyDescent="0.25">
      <c r="A159" s="1" t="s">
        <v>114</v>
      </c>
      <c r="B159" s="77">
        <v>2</v>
      </c>
      <c r="C159" s="78">
        <v>4</v>
      </c>
      <c r="D159" s="52" t="s">
        <v>354</v>
      </c>
      <c r="E159" s="79">
        <v>853.41666666666663</v>
      </c>
      <c r="F159" s="53">
        <v>-3434.5699999999979</v>
      </c>
      <c r="G159" s="343">
        <v>6018.8199999999988</v>
      </c>
      <c r="H159" s="54">
        <v>1766.3700000000001</v>
      </c>
      <c r="I159" s="55">
        <v>1602.93</v>
      </c>
      <c r="J159" s="56">
        <f t="shared" si="152"/>
        <v>163.44000000000005</v>
      </c>
      <c r="K159" s="57">
        <f t="shared" si="153"/>
        <v>0.9074712546069057</v>
      </c>
      <c r="L159" s="58">
        <v>1019.55</v>
      </c>
      <c r="M159" s="58">
        <v>998.14</v>
      </c>
      <c r="N159" s="56">
        <f t="shared" si="154"/>
        <v>21.409999999999968</v>
      </c>
      <c r="O159" s="59">
        <f t="shared" si="155"/>
        <v>0.9790005394536806</v>
      </c>
      <c r="P159" s="54">
        <v>2406.48</v>
      </c>
      <c r="Q159" s="54">
        <v>2089.1900000000005</v>
      </c>
      <c r="R159" s="56">
        <f t="shared" si="156"/>
        <v>317.28999999999951</v>
      </c>
      <c r="S159" s="57">
        <f t="shared" si="157"/>
        <v>0.8681518234101262</v>
      </c>
      <c r="T159" s="54">
        <v>472.66</v>
      </c>
      <c r="U159" s="54">
        <v>418.3</v>
      </c>
      <c r="V159" s="56">
        <f t="shared" si="158"/>
        <v>54.360000000000014</v>
      </c>
      <c r="W159" s="57">
        <f t="shared" si="159"/>
        <v>0.88499132568865568</v>
      </c>
      <c r="X159" s="58">
        <v>0</v>
      </c>
      <c r="Y159" s="58">
        <v>0</v>
      </c>
      <c r="Z159" s="56">
        <f t="shared" si="160"/>
        <v>0</v>
      </c>
      <c r="AA159" s="59"/>
      <c r="AB159" s="54">
        <v>3572.58</v>
      </c>
      <c r="AC159" s="54">
        <v>4388.5899999999992</v>
      </c>
      <c r="AD159" s="56">
        <f t="shared" si="162"/>
        <v>-816.00999999999931</v>
      </c>
      <c r="AE159" s="57">
        <f t="shared" si="163"/>
        <v>1.22840916088653</v>
      </c>
      <c r="AF159" s="58">
        <v>364.65999999999997</v>
      </c>
      <c r="AG159" s="58">
        <v>0</v>
      </c>
      <c r="AH159" s="56">
        <f t="shared" si="164"/>
        <v>364.65999999999997</v>
      </c>
      <c r="AI159" s="60">
        <f t="shared" si="165"/>
        <v>0</v>
      </c>
      <c r="AJ159" s="54">
        <v>4179.2999999999993</v>
      </c>
      <c r="AK159" s="54">
        <v>2102.14</v>
      </c>
      <c r="AL159" s="56">
        <f t="shared" si="166"/>
        <v>2077.1599999999994</v>
      </c>
      <c r="AM159" s="57">
        <f t="shared" si="167"/>
        <v>0.50298853875050853</v>
      </c>
      <c r="AN159" s="58">
        <v>0</v>
      </c>
      <c r="AO159" s="58">
        <v>0</v>
      </c>
      <c r="AP159" s="61">
        <f t="shared" si="168"/>
        <v>0</v>
      </c>
      <c r="AQ159" s="59"/>
      <c r="AR159" s="54">
        <v>0</v>
      </c>
      <c r="AS159" s="54">
        <v>0</v>
      </c>
      <c r="AT159" s="61">
        <f t="shared" si="169"/>
        <v>0</v>
      </c>
      <c r="AU159" s="62"/>
      <c r="AV159" s="58">
        <v>1019.59</v>
      </c>
      <c r="AW159" s="58">
        <v>923.88</v>
      </c>
      <c r="AX159" s="61">
        <f t="shared" si="170"/>
        <v>95.710000000000036</v>
      </c>
      <c r="AY159" s="59">
        <f t="shared" si="171"/>
        <v>0.90612893417942508</v>
      </c>
      <c r="AZ159" s="63">
        <v>0</v>
      </c>
      <c r="BA159" s="56">
        <v>0</v>
      </c>
      <c r="BB159" s="56">
        <f t="shared" si="172"/>
        <v>0</v>
      </c>
      <c r="BC159" s="64"/>
      <c r="BD159" s="54">
        <v>9915.8000000000011</v>
      </c>
      <c r="BE159" s="58">
        <v>0</v>
      </c>
      <c r="BF159" s="61">
        <f t="shared" si="173"/>
        <v>9915.8000000000011</v>
      </c>
      <c r="BG159" s="57">
        <f t="shared" si="174"/>
        <v>0</v>
      </c>
      <c r="BH159" s="54">
        <v>1142.25</v>
      </c>
      <c r="BI159" s="54">
        <v>849.32</v>
      </c>
      <c r="BJ159" s="56">
        <f t="shared" si="175"/>
        <v>292.92999999999995</v>
      </c>
      <c r="BK159" s="57">
        <f t="shared" si="176"/>
        <v>0.74355001094331363</v>
      </c>
      <c r="BL159" s="58">
        <v>1340.93</v>
      </c>
      <c r="BM159" s="58">
        <v>0</v>
      </c>
      <c r="BN159" s="56">
        <f t="shared" si="177"/>
        <v>1340.93</v>
      </c>
      <c r="BO159" s="59">
        <f t="shared" si="178"/>
        <v>0</v>
      </c>
      <c r="BP159" s="54">
        <v>383.57000000000005</v>
      </c>
      <c r="BQ159" s="54">
        <v>0</v>
      </c>
      <c r="BR159" s="56">
        <f t="shared" si="179"/>
        <v>383.57000000000005</v>
      </c>
      <c r="BS159" s="57">
        <f t="shared" si="180"/>
        <v>0</v>
      </c>
      <c r="BT159" s="58">
        <v>253.67999999999995</v>
      </c>
      <c r="BU159" s="58">
        <v>0</v>
      </c>
      <c r="BV159" s="56">
        <f t="shared" si="181"/>
        <v>253.67999999999995</v>
      </c>
      <c r="BW159" s="59">
        <f t="shared" si="182"/>
        <v>0</v>
      </c>
      <c r="BX159" s="54">
        <v>0</v>
      </c>
      <c r="BY159" s="54">
        <v>0</v>
      </c>
      <c r="BZ159" s="56">
        <f t="shared" si="183"/>
        <v>0</v>
      </c>
      <c r="CA159" s="57"/>
      <c r="CB159" s="58">
        <v>586.52</v>
      </c>
      <c r="CC159" s="58">
        <v>873.12</v>
      </c>
      <c r="CD159" s="56">
        <f t="shared" si="185"/>
        <v>-286.60000000000002</v>
      </c>
      <c r="CE159" s="59">
        <f t="shared" si="186"/>
        <v>1.4886448884948511</v>
      </c>
      <c r="CF159" s="54">
        <v>179.2</v>
      </c>
      <c r="CG159" s="54">
        <v>0</v>
      </c>
      <c r="CH159" s="56">
        <f t="shared" si="187"/>
        <v>179.2</v>
      </c>
      <c r="CI159" s="57">
        <f t="shared" si="188"/>
        <v>0</v>
      </c>
      <c r="CJ159" s="58">
        <v>0</v>
      </c>
      <c r="CK159" s="55">
        <v>0</v>
      </c>
      <c r="CL159" s="55">
        <v>0</v>
      </c>
      <c r="CM159" s="65"/>
      <c r="CN159" s="66">
        <v>18964.57</v>
      </c>
      <c r="CO159" s="67">
        <v>22986.480000000003</v>
      </c>
      <c r="CP159" s="61">
        <f t="shared" si="189"/>
        <v>-4021.9100000000035</v>
      </c>
      <c r="CQ159" s="68">
        <f t="shared" si="190"/>
        <v>1.2120749376337034</v>
      </c>
      <c r="CR159" s="58">
        <v>7466.2399999999989</v>
      </c>
      <c r="CS159" s="58">
        <v>7417.53</v>
      </c>
      <c r="CT159" s="61">
        <f t="shared" si="191"/>
        <v>48.709999999999127</v>
      </c>
      <c r="CU159" s="353">
        <f t="shared" si="192"/>
        <v>0.99347596648379921</v>
      </c>
      <c r="CV159" s="359">
        <v>3722.2799999999997</v>
      </c>
      <c r="CW159" s="61">
        <v>3842.46</v>
      </c>
      <c r="CX159" s="61">
        <f t="shared" si="219"/>
        <v>-120.18000000000029</v>
      </c>
      <c r="CY159" s="68">
        <f t="shared" si="222"/>
        <v>1.0322866630129921</v>
      </c>
      <c r="CZ159" s="291">
        <v>293.36</v>
      </c>
      <c r="DA159" s="61">
        <v>263.33999999999997</v>
      </c>
      <c r="DB159" s="61">
        <f t="shared" si="205"/>
        <v>30.020000000000039</v>
      </c>
      <c r="DC159" s="69">
        <f t="shared" si="206"/>
        <v>0.89766839378238328</v>
      </c>
      <c r="DD159" s="55">
        <v>8323.58</v>
      </c>
      <c r="DE159" s="55">
        <v>7253.02</v>
      </c>
      <c r="DF159" s="61">
        <f t="shared" si="193"/>
        <v>1070.5599999999995</v>
      </c>
      <c r="DG159" s="70">
        <f t="shared" si="194"/>
        <v>0.87138226580389699</v>
      </c>
      <c r="DH159" s="55">
        <v>983.76999999999987</v>
      </c>
      <c r="DI159" s="55">
        <v>872.46</v>
      </c>
      <c r="DJ159" s="61">
        <f t="shared" si="195"/>
        <v>111.30999999999983</v>
      </c>
      <c r="DK159" s="70">
        <f t="shared" si="196"/>
        <v>0.88685363448773613</v>
      </c>
      <c r="DL159" s="55">
        <v>148.35</v>
      </c>
      <c r="DM159" s="55">
        <v>0</v>
      </c>
      <c r="DN159" s="61">
        <f t="shared" si="197"/>
        <v>148.35</v>
      </c>
      <c r="DO159" s="70">
        <f t="shared" si="198"/>
        <v>0</v>
      </c>
      <c r="DP159" s="71">
        <v>5145.74</v>
      </c>
      <c r="DQ159" s="71">
        <v>6681.4600000000009</v>
      </c>
      <c r="DR159" s="61">
        <f t="shared" si="199"/>
        <v>-1535.7200000000012</v>
      </c>
      <c r="DS159" s="69">
        <f t="shared" si="200"/>
        <v>1.2984449272602194</v>
      </c>
      <c r="DT159" s="80">
        <v>435.76000000000022</v>
      </c>
      <c r="DU159" s="55">
        <v>0</v>
      </c>
      <c r="DV159" s="55">
        <v>0</v>
      </c>
      <c r="DW159" s="61">
        <f t="shared" si="201"/>
        <v>0</v>
      </c>
      <c r="DX159" s="72"/>
      <c r="DY159" s="56" t="e">
        <v>#REF!</v>
      </c>
      <c r="DZ159" s="363">
        <v>993.17</v>
      </c>
      <c r="EA159" s="363">
        <v>710.76</v>
      </c>
      <c r="EB159" s="362">
        <f t="shared" si="207"/>
        <v>282.40999999999997</v>
      </c>
      <c r="EC159" s="365">
        <f t="shared" si="208"/>
        <v>0.71564787498615545</v>
      </c>
      <c r="ED159" s="54">
        <v>2614.6000000000004</v>
      </c>
      <c r="EE159" s="294">
        <v>2089.2400000000002</v>
      </c>
      <c r="EF159" s="291">
        <f t="shared" si="209"/>
        <v>77258.8</v>
      </c>
      <c r="EG159" s="291">
        <f t="shared" si="210"/>
        <v>66362.36</v>
      </c>
      <c r="EH159" s="61">
        <f t="shared" si="211"/>
        <v>10896.440000000002</v>
      </c>
      <c r="EI159" s="70">
        <f t="shared" si="204"/>
        <v>0.85896182700223145</v>
      </c>
      <c r="EJ159" s="80"/>
      <c r="EK159" s="298">
        <v>710</v>
      </c>
      <c r="EL159" s="300">
        <f t="shared" si="220"/>
        <v>8171.8700000000099</v>
      </c>
      <c r="EM159" s="65">
        <f t="shared" si="221"/>
        <v>18098.330000000002</v>
      </c>
      <c r="EN159" s="374" t="s">
        <v>666</v>
      </c>
      <c r="EO159" s="373">
        <v>4518.29</v>
      </c>
      <c r="EP159" s="74">
        <v>3558.94</v>
      </c>
      <c r="EQ159" s="76">
        <v>0</v>
      </c>
      <c r="ER159" s="76">
        <v>0</v>
      </c>
      <c r="ET159" s="74">
        <v>8062.02</v>
      </c>
      <c r="EU159" s="74">
        <v>9095.84</v>
      </c>
      <c r="EV159" s="75">
        <f t="shared" si="212"/>
        <v>1033.8199999999997</v>
      </c>
      <c r="EW159" s="377">
        <f t="shared" si="213"/>
        <v>0.12823337079292779</v>
      </c>
      <c r="EX159" s="379">
        <f t="shared" si="214"/>
        <v>74644.2</v>
      </c>
      <c r="EY159" s="379">
        <f t="shared" si="215"/>
        <v>64273.120000000003</v>
      </c>
      <c r="FB159" s="381"/>
      <c r="FC159" s="381"/>
    </row>
    <row r="160" spans="1:159" s="2" customFormat="1" ht="15.75" customHeight="1" x14ac:dyDescent="0.25">
      <c r="A160" s="1" t="s">
        <v>115</v>
      </c>
      <c r="B160" s="77">
        <v>4</v>
      </c>
      <c r="C160" s="78">
        <v>7</v>
      </c>
      <c r="D160" s="52" t="s">
        <v>355</v>
      </c>
      <c r="E160" s="79">
        <v>1025.9666666666669</v>
      </c>
      <c r="F160" s="53">
        <v>257154.53000000003</v>
      </c>
      <c r="G160" s="343">
        <v>40727.209999999992</v>
      </c>
      <c r="H160" s="54">
        <v>13306</v>
      </c>
      <c r="I160" s="55">
        <v>3364.1200000000003</v>
      </c>
      <c r="J160" s="56">
        <f t="shared" si="152"/>
        <v>9941.8799999999992</v>
      </c>
      <c r="K160" s="57">
        <f t="shared" si="153"/>
        <v>0.25282729595671127</v>
      </c>
      <c r="L160" s="58">
        <v>8380.0500000000011</v>
      </c>
      <c r="M160" s="58">
        <v>1919.9500000000003</v>
      </c>
      <c r="N160" s="56">
        <f t="shared" si="154"/>
        <v>6460.1</v>
      </c>
      <c r="O160" s="59">
        <f t="shared" si="155"/>
        <v>0.22910961151783105</v>
      </c>
      <c r="P160" s="54">
        <v>11816.119999999997</v>
      </c>
      <c r="Q160" s="54">
        <v>10268.14</v>
      </c>
      <c r="R160" s="56">
        <f t="shared" si="156"/>
        <v>1547.9799999999977</v>
      </c>
      <c r="S160" s="57">
        <f t="shared" si="157"/>
        <v>0.86899422145340455</v>
      </c>
      <c r="T160" s="54">
        <v>2713.92</v>
      </c>
      <c r="U160" s="54">
        <v>2405.1400000000003</v>
      </c>
      <c r="V160" s="56">
        <f t="shared" si="158"/>
        <v>308.77999999999975</v>
      </c>
      <c r="W160" s="57">
        <f t="shared" si="159"/>
        <v>0.88622361749793666</v>
      </c>
      <c r="X160" s="58">
        <v>0</v>
      </c>
      <c r="Y160" s="58">
        <v>0</v>
      </c>
      <c r="Z160" s="56">
        <f t="shared" si="160"/>
        <v>0</v>
      </c>
      <c r="AA160" s="59"/>
      <c r="AB160" s="54">
        <v>18630.940000000002</v>
      </c>
      <c r="AC160" s="54">
        <v>17838.95</v>
      </c>
      <c r="AD160" s="56">
        <f t="shared" si="162"/>
        <v>791.9900000000016</v>
      </c>
      <c r="AE160" s="57">
        <f t="shared" si="163"/>
        <v>0.95749060433880406</v>
      </c>
      <c r="AF160" s="58">
        <v>1769.41</v>
      </c>
      <c r="AG160" s="58">
        <v>0</v>
      </c>
      <c r="AH160" s="56">
        <f t="shared" si="164"/>
        <v>1769.41</v>
      </c>
      <c r="AI160" s="60">
        <f t="shared" si="165"/>
        <v>0</v>
      </c>
      <c r="AJ160" s="54">
        <v>20280.609999999993</v>
      </c>
      <c r="AK160" s="54">
        <v>20024.849999999995</v>
      </c>
      <c r="AL160" s="56">
        <f t="shared" si="166"/>
        <v>255.7599999999984</v>
      </c>
      <c r="AM160" s="57">
        <f t="shared" si="167"/>
        <v>0.98738893948456197</v>
      </c>
      <c r="AN160" s="58">
        <v>0</v>
      </c>
      <c r="AO160" s="58">
        <v>0</v>
      </c>
      <c r="AP160" s="61">
        <f t="shared" si="168"/>
        <v>0</v>
      </c>
      <c r="AQ160" s="59"/>
      <c r="AR160" s="54">
        <v>0</v>
      </c>
      <c r="AS160" s="54">
        <v>0</v>
      </c>
      <c r="AT160" s="61">
        <f t="shared" si="169"/>
        <v>0</v>
      </c>
      <c r="AU160" s="62"/>
      <c r="AV160" s="58">
        <v>4583.3999999999996</v>
      </c>
      <c r="AW160" s="58">
        <v>4157.4399999999996</v>
      </c>
      <c r="AX160" s="61">
        <f t="shared" si="170"/>
        <v>425.96000000000004</v>
      </c>
      <c r="AY160" s="59">
        <f t="shared" si="171"/>
        <v>0.9070646245145525</v>
      </c>
      <c r="AZ160" s="63">
        <v>0</v>
      </c>
      <c r="BA160" s="56">
        <v>0</v>
      </c>
      <c r="BB160" s="56">
        <f t="shared" si="172"/>
        <v>0</v>
      </c>
      <c r="BC160" s="64"/>
      <c r="BD160" s="54">
        <v>49403.850000000013</v>
      </c>
      <c r="BE160" s="58">
        <v>52248.86</v>
      </c>
      <c r="BF160" s="61">
        <f t="shared" si="173"/>
        <v>-2845.0099999999875</v>
      </c>
      <c r="BG160" s="57">
        <f t="shared" si="174"/>
        <v>1.0575868075058925</v>
      </c>
      <c r="BH160" s="54">
        <v>9134.1500000000015</v>
      </c>
      <c r="BI160" s="54">
        <v>0</v>
      </c>
      <c r="BJ160" s="56">
        <f t="shared" si="175"/>
        <v>9134.1500000000015</v>
      </c>
      <c r="BK160" s="57">
        <f t="shared" si="176"/>
        <v>0</v>
      </c>
      <c r="BL160" s="58">
        <v>12996.349999999999</v>
      </c>
      <c r="BM160" s="58">
        <v>7670.12</v>
      </c>
      <c r="BN160" s="56">
        <f t="shared" si="177"/>
        <v>5326.2299999999987</v>
      </c>
      <c r="BO160" s="59">
        <f t="shared" si="178"/>
        <v>0.59017493373139385</v>
      </c>
      <c r="BP160" s="54">
        <v>1688.2499999999998</v>
      </c>
      <c r="BQ160" s="54">
        <v>0</v>
      </c>
      <c r="BR160" s="56">
        <f t="shared" si="179"/>
        <v>1688.2499999999998</v>
      </c>
      <c r="BS160" s="57">
        <f t="shared" si="180"/>
        <v>0</v>
      </c>
      <c r="BT160" s="58">
        <v>3138.5000000000005</v>
      </c>
      <c r="BU160" s="58">
        <v>3420.38</v>
      </c>
      <c r="BV160" s="56">
        <f t="shared" si="181"/>
        <v>-281.87999999999965</v>
      </c>
      <c r="BW160" s="59">
        <f t="shared" si="182"/>
        <v>1.0898136052254261</v>
      </c>
      <c r="BX160" s="54">
        <v>0</v>
      </c>
      <c r="BY160" s="54">
        <v>0</v>
      </c>
      <c r="BZ160" s="56">
        <f t="shared" si="183"/>
        <v>0</v>
      </c>
      <c r="CA160" s="57"/>
      <c r="CB160" s="58">
        <v>6859.3899999999994</v>
      </c>
      <c r="CC160" s="58">
        <v>3309.78</v>
      </c>
      <c r="CD160" s="56">
        <f t="shared" si="185"/>
        <v>3549.6099999999992</v>
      </c>
      <c r="CE160" s="59">
        <f t="shared" si="186"/>
        <v>0.48251812478952216</v>
      </c>
      <c r="CF160" s="54">
        <v>384.07000000000005</v>
      </c>
      <c r="CG160" s="54">
        <v>0</v>
      </c>
      <c r="CH160" s="56">
        <f t="shared" si="187"/>
        <v>384.07000000000005</v>
      </c>
      <c r="CI160" s="57">
        <f t="shared" si="188"/>
        <v>0</v>
      </c>
      <c r="CJ160" s="58">
        <v>0</v>
      </c>
      <c r="CK160" s="55">
        <v>0</v>
      </c>
      <c r="CL160" s="55">
        <v>0</v>
      </c>
      <c r="CM160" s="65"/>
      <c r="CN160" s="66">
        <v>49933.020000000004</v>
      </c>
      <c r="CO160" s="67">
        <v>54055.56</v>
      </c>
      <c r="CP160" s="61">
        <f t="shared" si="189"/>
        <v>-4122.5399999999936</v>
      </c>
      <c r="CQ160" s="68">
        <f t="shared" si="190"/>
        <v>1.0825613992504357</v>
      </c>
      <c r="CR160" s="58">
        <v>23125.350000000002</v>
      </c>
      <c r="CS160" s="58">
        <v>20340.940000000002</v>
      </c>
      <c r="CT160" s="61">
        <f t="shared" si="191"/>
        <v>2784.41</v>
      </c>
      <c r="CU160" s="353">
        <f t="shared" si="192"/>
        <v>0.87959490342848867</v>
      </c>
      <c r="CV160" s="359">
        <v>12074.98</v>
      </c>
      <c r="CW160" s="61">
        <v>11869.91</v>
      </c>
      <c r="CX160" s="61">
        <f t="shared" si="219"/>
        <v>205.06999999999971</v>
      </c>
      <c r="CY160" s="68">
        <f t="shared" si="222"/>
        <v>0.98301694909639603</v>
      </c>
      <c r="CZ160" s="291">
        <v>944.48</v>
      </c>
      <c r="DA160" s="61">
        <v>845.46</v>
      </c>
      <c r="DB160" s="61">
        <f t="shared" si="205"/>
        <v>99.019999999999982</v>
      </c>
      <c r="DC160" s="69">
        <f t="shared" si="206"/>
        <v>0.89515924106386591</v>
      </c>
      <c r="DD160" s="55">
        <v>17629.289999999997</v>
      </c>
      <c r="DE160" s="55">
        <v>16782.71</v>
      </c>
      <c r="DF160" s="61">
        <f t="shared" si="193"/>
        <v>846.57999999999811</v>
      </c>
      <c r="DG160" s="70">
        <f t="shared" si="194"/>
        <v>0.95197878076768838</v>
      </c>
      <c r="DH160" s="55">
        <v>3229.869999999999</v>
      </c>
      <c r="DI160" s="55">
        <v>2865.25</v>
      </c>
      <c r="DJ160" s="61">
        <f t="shared" si="195"/>
        <v>364.61999999999898</v>
      </c>
      <c r="DK160" s="70">
        <f t="shared" si="196"/>
        <v>0.88711000752352287</v>
      </c>
      <c r="DL160" s="55">
        <v>484.08999999999992</v>
      </c>
      <c r="DM160" s="55">
        <v>358.42</v>
      </c>
      <c r="DN160" s="61">
        <f t="shared" si="197"/>
        <v>125.6699999999999</v>
      </c>
      <c r="DO160" s="70">
        <f t="shared" si="198"/>
        <v>0.74039951248734759</v>
      </c>
      <c r="DP160" s="71">
        <v>20303.57</v>
      </c>
      <c r="DQ160" s="71">
        <v>9555.26</v>
      </c>
      <c r="DR160" s="61">
        <f t="shared" si="199"/>
        <v>10748.31</v>
      </c>
      <c r="DS160" s="69">
        <f t="shared" si="200"/>
        <v>0.47061969890024269</v>
      </c>
      <c r="DT160" s="80">
        <v>286.47000000000298</v>
      </c>
      <c r="DU160" s="55">
        <v>0</v>
      </c>
      <c r="DV160" s="55">
        <v>0</v>
      </c>
      <c r="DW160" s="61">
        <f t="shared" si="201"/>
        <v>0</v>
      </c>
      <c r="DX160" s="72"/>
      <c r="DY160" s="56" t="e">
        <v>#REF!</v>
      </c>
      <c r="DZ160" s="363">
        <v>4623.0999999999995</v>
      </c>
      <c r="EA160" s="363">
        <v>3323.3599999999997</v>
      </c>
      <c r="EB160" s="362">
        <f t="shared" si="207"/>
        <v>1299.7399999999998</v>
      </c>
      <c r="EC160" s="365">
        <f t="shared" si="208"/>
        <v>0.71885963963574229</v>
      </c>
      <c r="ED160" s="54">
        <v>10340.040000000001</v>
      </c>
      <c r="EE160" s="294">
        <v>8683.34</v>
      </c>
      <c r="EF160" s="291">
        <f t="shared" si="209"/>
        <v>307772.79999999993</v>
      </c>
      <c r="EG160" s="291">
        <f t="shared" si="210"/>
        <v>255307.93999999997</v>
      </c>
      <c r="EH160" s="61">
        <f t="shared" si="211"/>
        <v>52464.859999999957</v>
      </c>
      <c r="EI160" s="70">
        <f t="shared" si="204"/>
        <v>0.82953379895819268</v>
      </c>
      <c r="EJ160" s="80"/>
      <c r="EK160" s="298">
        <v>710</v>
      </c>
      <c r="EL160" s="300">
        <f t="shared" si="220"/>
        <v>310329.39</v>
      </c>
      <c r="EM160" s="65">
        <f t="shared" si="221"/>
        <v>57682.63</v>
      </c>
      <c r="EN160" s="374" t="s">
        <v>666</v>
      </c>
      <c r="EO160" s="373">
        <v>18329.02</v>
      </c>
      <c r="EP160" s="74">
        <v>29364.29</v>
      </c>
      <c r="EQ160" s="75">
        <f t="shared" si="202"/>
        <v>11035.27</v>
      </c>
      <c r="ER160" s="76">
        <f t="shared" si="203"/>
        <v>0.60206546776641634</v>
      </c>
      <c r="ET160" s="74">
        <v>31293.02</v>
      </c>
      <c r="EU160" s="74">
        <v>43957.54</v>
      </c>
      <c r="EV160" s="75">
        <f t="shared" si="212"/>
        <v>12664.52</v>
      </c>
      <c r="EW160" s="377">
        <f t="shared" si="213"/>
        <v>0.4047075034624335</v>
      </c>
      <c r="EX160" s="379">
        <f t="shared" si="214"/>
        <v>297432.75999999995</v>
      </c>
      <c r="EY160" s="379">
        <f t="shared" si="215"/>
        <v>246624.59999999998</v>
      </c>
      <c r="FB160" s="381"/>
      <c r="FC160" s="381"/>
    </row>
    <row r="161" spans="1:159" s="2" customFormat="1" ht="15.75" customHeight="1" x14ac:dyDescent="0.25">
      <c r="A161" s="1" t="s">
        <v>116</v>
      </c>
      <c r="B161" s="77">
        <v>2</v>
      </c>
      <c r="C161" s="78">
        <v>2</v>
      </c>
      <c r="D161" s="52" t="s">
        <v>356</v>
      </c>
      <c r="E161" s="79">
        <v>1843.0999999999997</v>
      </c>
      <c r="F161" s="53">
        <v>3822.1500000000028</v>
      </c>
      <c r="G161" s="343">
        <v>8698.9100000000053</v>
      </c>
      <c r="H161" s="54">
        <v>2584.81</v>
      </c>
      <c r="I161" s="55">
        <v>651.37</v>
      </c>
      <c r="J161" s="56">
        <f t="shared" si="152"/>
        <v>1933.44</v>
      </c>
      <c r="K161" s="57">
        <f t="shared" si="153"/>
        <v>0.2519991798236621</v>
      </c>
      <c r="L161" s="58">
        <v>2221.6900000000005</v>
      </c>
      <c r="M161" s="58">
        <v>716.31000000000006</v>
      </c>
      <c r="N161" s="56">
        <f t="shared" si="154"/>
        <v>1505.3800000000006</v>
      </c>
      <c r="O161" s="59">
        <f t="shared" si="155"/>
        <v>0.32241671880415357</v>
      </c>
      <c r="P161" s="54">
        <v>2669.2900000000004</v>
      </c>
      <c r="Q161" s="54">
        <v>2322.2300000000005</v>
      </c>
      <c r="R161" s="56">
        <f t="shared" si="156"/>
        <v>347.05999999999995</v>
      </c>
      <c r="S161" s="57">
        <f t="shared" si="157"/>
        <v>0.86998040677483535</v>
      </c>
      <c r="T161" s="54">
        <v>607.5</v>
      </c>
      <c r="U161" s="54">
        <v>540.02</v>
      </c>
      <c r="V161" s="56">
        <f t="shared" si="158"/>
        <v>67.480000000000018</v>
      </c>
      <c r="W161" s="57">
        <f t="shared" si="159"/>
        <v>0.88892181069958842</v>
      </c>
      <c r="X161" s="58">
        <v>0</v>
      </c>
      <c r="Y161" s="58">
        <v>0</v>
      </c>
      <c r="Z161" s="56">
        <f t="shared" si="160"/>
        <v>0</v>
      </c>
      <c r="AA161" s="59"/>
      <c r="AB161" s="54">
        <v>3037.7100000000005</v>
      </c>
      <c r="AC161" s="54">
        <v>4609.32</v>
      </c>
      <c r="AD161" s="56">
        <f t="shared" si="162"/>
        <v>-1571.6099999999992</v>
      </c>
      <c r="AE161" s="57">
        <f t="shared" si="163"/>
        <v>1.5173667005737872</v>
      </c>
      <c r="AF161" s="58">
        <v>0</v>
      </c>
      <c r="AG161" s="58">
        <v>0</v>
      </c>
      <c r="AH161" s="56">
        <f t="shared" si="164"/>
        <v>0</v>
      </c>
      <c r="AI161" s="60"/>
      <c r="AJ161" s="54">
        <v>4786.12</v>
      </c>
      <c r="AK161" s="54">
        <v>12324.25</v>
      </c>
      <c r="AL161" s="56">
        <f t="shared" si="166"/>
        <v>-7538.13</v>
      </c>
      <c r="AM161" s="57">
        <f t="shared" si="167"/>
        <v>2.5749981195624012</v>
      </c>
      <c r="AN161" s="58">
        <v>0</v>
      </c>
      <c r="AO161" s="58">
        <v>0</v>
      </c>
      <c r="AP161" s="61">
        <f t="shared" si="168"/>
        <v>0</v>
      </c>
      <c r="AQ161" s="59"/>
      <c r="AR161" s="54">
        <v>0</v>
      </c>
      <c r="AS161" s="54">
        <v>0</v>
      </c>
      <c r="AT161" s="61">
        <f t="shared" si="169"/>
        <v>0</v>
      </c>
      <c r="AU161" s="62"/>
      <c r="AV161" s="58">
        <v>1272.46</v>
      </c>
      <c r="AW161" s="58">
        <v>1688.89</v>
      </c>
      <c r="AX161" s="61">
        <f t="shared" si="170"/>
        <v>-416.43000000000006</v>
      </c>
      <c r="AY161" s="59">
        <f t="shared" si="171"/>
        <v>1.3272637253823303</v>
      </c>
      <c r="AZ161" s="63">
        <v>0</v>
      </c>
      <c r="BA161" s="56">
        <v>0</v>
      </c>
      <c r="BB161" s="56">
        <f t="shared" si="172"/>
        <v>0</v>
      </c>
      <c r="BC161" s="64"/>
      <c r="BD161" s="54">
        <v>8436.9900000000016</v>
      </c>
      <c r="BE161" s="58">
        <v>0</v>
      </c>
      <c r="BF161" s="61">
        <f t="shared" si="173"/>
        <v>8436.9900000000016</v>
      </c>
      <c r="BG161" s="57">
        <f t="shared" si="174"/>
        <v>0</v>
      </c>
      <c r="BH161" s="54">
        <v>1772.6299999999997</v>
      </c>
      <c r="BI161" s="54">
        <v>0</v>
      </c>
      <c r="BJ161" s="56">
        <f t="shared" si="175"/>
        <v>1772.6299999999997</v>
      </c>
      <c r="BK161" s="57">
        <f t="shared" si="176"/>
        <v>0</v>
      </c>
      <c r="BL161" s="58">
        <v>3204.86</v>
      </c>
      <c r="BM161" s="58">
        <v>0</v>
      </c>
      <c r="BN161" s="56">
        <f t="shared" si="177"/>
        <v>3204.86</v>
      </c>
      <c r="BO161" s="59">
        <f t="shared" si="178"/>
        <v>0</v>
      </c>
      <c r="BP161" s="54">
        <v>312.48</v>
      </c>
      <c r="BQ161" s="54">
        <v>0</v>
      </c>
      <c r="BR161" s="56">
        <f t="shared" si="179"/>
        <v>312.48</v>
      </c>
      <c r="BS161" s="57">
        <f t="shared" si="180"/>
        <v>0</v>
      </c>
      <c r="BT161" s="58">
        <v>556.24</v>
      </c>
      <c r="BU161" s="58">
        <v>0</v>
      </c>
      <c r="BV161" s="56">
        <f t="shared" si="181"/>
        <v>556.24</v>
      </c>
      <c r="BW161" s="59">
        <f t="shared" si="182"/>
        <v>0</v>
      </c>
      <c r="BX161" s="54">
        <v>0</v>
      </c>
      <c r="BY161" s="54">
        <v>0</v>
      </c>
      <c r="BZ161" s="56">
        <f t="shared" si="183"/>
        <v>0</v>
      </c>
      <c r="CA161" s="57"/>
      <c r="CB161" s="58">
        <v>250.57</v>
      </c>
      <c r="CC161" s="58">
        <v>0</v>
      </c>
      <c r="CD161" s="56">
        <f t="shared" si="185"/>
        <v>250.57</v>
      </c>
      <c r="CE161" s="59">
        <f t="shared" si="186"/>
        <v>0</v>
      </c>
      <c r="CF161" s="54">
        <v>0</v>
      </c>
      <c r="CG161" s="54">
        <v>0</v>
      </c>
      <c r="CH161" s="56">
        <f t="shared" si="187"/>
        <v>0</v>
      </c>
      <c r="CI161" s="57"/>
      <c r="CJ161" s="58">
        <v>0</v>
      </c>
      <c r="CK161" s="55">
        <v>0</v>
      </c>
      <c r="CL161" s="55">
        <v>0</v>
      </c>
      <c r="CM161" s="65"/>
      <c r="CN161" s="66">
        <v>23189.879999999997</v>
      </c>
      <c r="CO161" s="67">
        <v>27273.979999999996</v>
      </c>
      <c r="CP161" s="61">
        <f t="shared" si="189"/>
        <v>-4084.0999999999985</v>
      </c>
      <c r="CQ161" s="68">
        <f t="shared" si="190"/>
        <v>1.1761156159497159</v>
      </c>
      <c r="CR161" s="58">
        <v>10525.12</v>
      </c>
      <c r="CS161" s="58">
        <v>11228.869999999999</v>
      </c>
      <c r="CT161" s="61">
        <f t="shared" si="191"/>
        <v>-703.74999999999818</v>
      </c>
      <c r="CU161" s="353">
        <f t="shared" si="192"/>
        <v>1.0668638457328752</v>
      </c>
      <c r="CV161" s="359">
        <v>6065.2000000000007</v>
      </c>
      <c r="CW161" s="61">
        <v>6324.42</v>
      </c>
      <c r="CX161" s="61">
        <f t="shared" si="219"/>
        <v>-259.21999999999935</v>
      </c>
      <c r="CY161" s="68">
        <f t="shared" si="222"/>
        <v>1.0427389039108355</v>
      </c>
      <c r="CZ161" s="291">
        <v>131.57</v>
      </c>
      <c r="DA161" s="61">
        <v>0</v>
      </c>
      <c r="DB161" s="61">
        <f t="shared" si="205"/>
        <v>131.57</v>
      </c>
      <c r="DC161" s="69">
        <f t="shared" si="206"/>
        <v>0</v>
      </c>
      <c r="DD161" s="55">
        <v>5119.920000000001</v>
      </c>
      <c r="DE161" s="55">
        <v>7730.73</v>
      </c>
      <c r="DF161" s="61">
        <f t="shared" si="193"/>
        <v>-2610.8099999999986</v>
      </c>
      <c r="DG161" s="70">
        <f t="shared" si="194"/>
        <v>1.5099317958093093</v>
      </c>
      <c r="DH161" s="55">
        <v>0</v>
      </c>
      <c r="DI161" s="55">
        <v>0</v>
      </c>
      <c r="DJ161" s="61">
        <f t="shared" si="195"/>
        <v>0</v>
      </c>
      <c r="DK161" s="70"/>
      <c r="DL161" s="55">
        <v>0</v>
      </c>
      <c r="DM161" s="55">
        <v>0</v>
      </c>
      <c r="DN161" s="61">
        <f t="shared" si="197"/>
        <v>0</v>
      </c>
      <c r="DO161" s="70"/>
      <c r="DP161" s="71">
        <v>7948.32</v>
      </c>
      <c r="DQ161" s="71">
        <v>4089.0999999999995</v>
      </c>
      <c r="DR161" s="61">
        <f t="shared" si="199"/>
        <v>3859.2200000000003</v>
      </c>
      <c r="DS161" s="69">
        <f t="shared" si="200"/>
        <v>0.51446091752722578</v>
      </c>
      <c r="DT161" s="80">
        <v>178.75000000000091</v>
      </c>
      <c r="DU161" s="55">
        <v>0</v>
      </c>
      <c r="DV161" s="55">
        <v>0</v>
      </c>
      <c r="DW161" s="61">
        <f t="shared" si="201"/>
        <v>0</v>
      </c>
      <c r="DX161" s="72"/>
      <c r="DY161" s="56" t="e">
        <v>#REF!</v>
      </c>
      <c r="DZ161" s="363">
        <v>1400.7200000000003</v>
      </c>
      <c r="EA161" s="363">
        <v>985.11000000000013</v>
      </c>
      <c r="EB161" s="362">
        <f t="shared" si="207"/>
        <v>415.61000000000013</v>
      </c>
      <c r="EC161" s="365">
        <f t="shared" si="208"/>
        <v>0.70328830886972415</v>
      </c>
      <c r="ED161" s="54">
        <v>3021.1899999999996</v>
      </c>
      <c r="EE161" s="294">
        <v>2817.7200000000003</v>
      </c>
      <c r="EF161" s="291">
        <f t="shared" si="209"/>
        <v>89115.27</v>
      </c>
      <c r="EG161" s="291">
        <f t="shared" si="210"/>
        <v>83302.319999999992</v>
      </c>
      <c r="EH161" s="61">
        <f t="shared" si="211"/>
        <v>5812.9500000000116</v>
      </c>
      <c r="EI161" s="70">
        <f t="shared" si="204"/>
        <v>0.93477043833228568</v>
      </c>
      <c r="EJ161" s="80"/>
      <c r="EK161" s="298">
        <v>710</v>
      </c>
      <c r="EL161" s="300">
        <f t="shared" si="220"/>
        <v>10345.10000000002</v>
      </c>
      <c r="EM161" s="65">
        <f t="shared" si="221"/>
        <v>23232.680000000011</v>
      </c>
      <c r="EN161" s="374" t="s">
        <v>666</v>
      </c>
      <c r="EO161" s="373">
        <v>5191.97</v>
      </c>
      <c r="EP161" s="74">
        <v>18134.86</v>
      </c>
      <c r="EQ161" s="75">
        <f t="shared" si="202"/>
        <v>12942.89</v>
      </c>
      <c r="ER161" s="76">
        <f t="shared" si="203"/>
        <v>2.4928668694156553</v>
      </c>
      <c r="ET161" s="74">
        <v>9353.49</v>
      </c>
      <c r="EU161" s="74">
        <v>14872.82</v>
      </c>
      <c r="EV161" s="75">
        <f t="shared" si="212"/>
        <v>5519.33</v>
      </c>
      <c r="EW161" s="377">
        <f t="shared" si="213"/>
        <v>0.59008241843418874</v>
      </c>
      <c r="EX161" s="379">
        <f t="shared" si="214"/>
        <v>86094.080000000002</v>
      </c>
      <c r="EY161" s="379">
        <f t="shared" si="215"/>
        <v>80484.599999999991</v>
      </c>
      <c r="FB161" s="381"/>
      <c r="FC161" s="381"/>
    </row>
    <row r="162" spans="1:159" s="2" customFormat="1" ht="15.75" customHeight="1" x14ac:dyDescent="0.25">
      <c r="A162" s="1" t="s">
        <v>117</v>
      </c>
      <c r="B162" s="77">
        <v>3</v>
      </c>
      <c r="C162" s="78">
        <v>4</v>
      </c>
      <c r="D162" s="52" t="s">
        <v>357</v>
      </c>
      <c r="E162" s="79">
        <v>3767.4333333333343</v>
      </c>
      <c r="F162" s="53">
        <v>-30807.150000000005</v>
      </c>
      <c r="G162" s="343">
        <v>-1373.2499999999984</v>
      </c>
      <c r="H162" s="54">
        <v>4476.4299999999994</v>
      </c>
      <c r="I162" s="55">
        <v>2041.0499999999997</v>
      </c>
      <c r="J162" s="56">
        <f t="shared" si="152"/>
        <v>2435.3799999999997</v>
      </c>
      <c r="K162" s="57">
        <f t="shared" si="153"/>
        <v>0.45595485688372206</v>
      </c>
      <c r="L162" s="58">
        <v>3321.0499999999997</v>
      </c>
      <c r="M162" s="58">
        <v>962.19</v>
      </c>
      <c r="N162" s="56">
        <f t="shared" si="154"/>
        <v>2358.8599999999997</v>
      </c>
      <c r="O162" s="59">
        <f t="shared" si="155"/>
        <v>0.28972463528101056</v>
      </c>
      <c r="P162" s="54">
        <v>4326.1000000000004</v>
      </c>
      <c r="Q162" s="54">
        <v>3761.4300000000003</v>
      </c>
      <c r="R162" s="56">
        <f t="shared" si="156"/>
        <v>564.67000000000007</v>
      </c>
      <c r="S162" s="57">
        <f t="shared" si="157"/>
        <v>0.86947365987841241</v>
      </c>
      <c r="T162" s="54">
        <v>950.71</v>
      </c>
      <c r="U162" s="54">
        <v>844.16999999999985</v>
      </c>
      <c r="V162" s="56">
        <f t="shared" si="158"/>
        <v>106.54000000000019</v>
      </c>
      <c r="W162" s="57">
        <f t="shared" si="159"/>
        <v>0.88793638438640576</v>
      </c>
      <c r="X162" s="58">
        <v>0</v>
      </c>
      <c r="Y162" s="58">
        <v>0</v>
      </c>
      <c r="Z162" s="56">
        <f t="shared" si="160"/>
        <v>0</v>
      </c>
      <c r="AA162" s="59"/>
      <c r="AB162" s="54">
        <v>5155.1000000000004</v>
      </c>
      <c r="AC162" s="54">
        <v>5147.3899999999994</v>
      </c>
      <c r="AD162" s="56">
        <f t="shared" si="162"/>
        <v>7.7100000000009459</v>
      </c>
      <c r="AE162" s="57">
        <f t="shared" si="163"/>
        <v>0.99850439370720234</v>
      </c>
      <c r="AF162" s="58">
        <v>627.83000000000004</v>
      </c>
      <c r="AG162" s="58">
        <v>0</v>
      </c>
      <c r="AH162" s="56">
        <f t="shared" si="164"/>
        <v>627.83000000000004</v>
      </c>
      <c r="AI162" s="60">
        <f t="shared" si="165"/>
        <v>0</v>
      </c>
      <c r="AJ162" s="54">
        <v>7196.1900000000005</v>
      </c>
      <c r="AK162" s="54">
        <v>13500.669999999996</v>
      </c>
      <c r="AL162" s="56">
        <f t="shared" si="166"/>
        <v>-6304.4799999999959</v>
      </c>
      <c r="AM162" s="57">
        <f t="shared" si="167"/>
        <v>1.8760858176340529</v>
      </c>
      <c r="AN162" s="58">
        <v>0</v>
      </c>
      <c r="AO162" s="58">
        <v>0</v>
      </c>
      <c r="AP162" s="61">
        <f t="shared" si="168"/>
        <v>0</v>
      </c>
      <c r="AQ162" s="59"/>
      <c r="AR162" s="54">
        <v>0</v>
      </c>
      <c r="AS162" s="54">
        <v>0</v>
      </c>
      <c r="AT162" s="61">
        <f t="shared" si="169"/>
        <v>0</v>
      </c>
      <c r="AU162" s="62"/>
      <c r="AV162" s="58">
        <v>1527.2699999999995</v>
      </c>
      <c r="AW162" s="58">
        <v>1383.74</v>
      </c>
      <c r="AX162" s="61">
        <f t="shared" si="170"/>
        <v>143.52999999999952</v>
      </c>
      <c r="AY162" s="59">
        <f t="shared" si="171"/>
        <v>0.90602185599140983</v>
      </c>
      <c r="AZ162" s="63">
        <v>0</v>
      </c>
      <c r="BA162" s="56">
        <v>0</v>
      </c>
      <c r="BB162" s="56">
        <f t="shared" si="172"/>
        <v>0</v>
      </c>
      <c r="BC162" s="64"/>
      <c r="BD162" s="54">
        <v>24378.409999999996</v>
      </c>
      <c r="BE162" s="58">
        <v>0</v>
      </c>
      <c r="BF162" s="61">
        <f t="shared" si="173"/>
        <v>24378.409999999996</v>
      </c>
      <c r="BG162" s="57">
        <f t="shared" si="174"/>
        <v>0</v>
      </c>
      <c r="BH162" s="54">
        <v>2749.7099999999996</v>
      </c>
      <c r="BI162" s="54">
        <v>1078.8</v>
      </c>
      <c r="BJ162" s="56">
        <f t="shared" si="175"/>
        <v>1670.9099999999996</v>
      </c>
      <c r="BK162" s="57">
        <f t="shared" si="176"/>
        <v>0.39233228231340767</v>
      </c>
      <c r="BL162" s="58">
        <v>5149.2299999999996</v>
      </c>
      <c r="BM162" s="58">
        <v>0</v>
      </c>
      <c r="BN162" s="56">
        <f t="shared" si="177"/>
        <v>5149.2299999999996</v>
      </c>
      <c r="BO162" s="59">
        <f t="shared" si="178"/>
        <v>0</v>
      </c>
      <c r="BP162" s="54">
        <v>595.14</v>
      </c>
      <c r="BQ162" s="54">
        <v>0</v>
      </c>
      <c r="BR162" s="56">
        <f t="shared" si="179"/>
        <v>595.14</v>
      </c>
      <c r="BS162" s="57">
        <f t="shared" si="180"/>
        <v>0</v>
      </c>
      <c r="BT162" s="58">
        <v>705.87</v>
      </c>
      <c r="BU162" s="58">
        <v>0</v>
      </c>
      <c r="BV162" s="56">
        <f t="shared" si="181"/>
        <v>705.87</v>
      </c>
      <c r="BW162" s="59">
        <f t="shared" si="182"/>
        <v>0</v>
      </c>
      <c r="BX162" s="54">
        <v>0</v>
      </c>
      <c r="BY162" s="54">
        <v>0</v>
      </c>
      <c r="BZ162" s="56">
        <f t="shared" si="183"/>
        <v>0</v>
      </c>
      <c r="CA162" s="57"/>
      <c r="CB162" s="58">
        <v>1180.3</v>
      </c>
      <c r="CC162" s="58">
        <v>0</v>
      </c>
      <c r="CD162" s="56">
        <f t="shared" si="185"/>
        <v>1180.3</v>
      </c>
      <c r="CE162" s="59">
        <f t="shared" si="186"/>
        <v>0</v>
      </c>
      <c r="CF162" s="54">
        <v>194.11999999999998</v>
      </c>
      <c r="CG162" s="54">
        <v>0</v>
      </c>
      <c r="CH162" s="56">
        <f t="shared" si="187"/>
        <v>194.11999999999998</v>
      </c>
      <c r="CI162" s="57">
        <f t="shared" si="188"/>
        <v>0</v>
      </c>
      <c r="CJ162" s="58">
        <v>0</v>
      </c>
      <c r="CK162" s="55">
        <v>0</v>
      </c>
      <c r="CL162" s="55">
        <v>0</v>
      </c>
      <c r="CM162" s="65"/>
      <c r="CN162" s="66">
        <v>18576.04</v>
      </c>
      <c r="CO162" s="67">
        <v>26369.789999999997</v>
      </c>
      <c r="CP162" s="61">
        <f t="shared" si="189"/>
        <v>-7793.7499999999964</v>
      </c>
      <c r="CQ162" s="68">
        <f t="shared" si="190"/>
        <v>1.4195592817414258</v>
      </c>
      <c r="CR162" s="58">
        <v>12362.160000000002</v>
      </c>
      <c r="CS162" s="58">
        <v>10813.29</v>
      </c>
      <c r="CT162" s="61">
        <f t="shared" si="191"/>
        <v>1548.8700000000008</v>
      </c>
      <c r="CU162" s="353">
        <f t="shared" si="192"/>
        <v>0.87470878875536306</v>
      </c>
      <c r="CV162" s="359">
        <v>6484.1</v>
      </c>
      <c r="CW162" s="61">
        <v>6076.2</v>
      </c>
      <c r="CX162" s="61">
        <f t="shared" si="219"/>
        <v>407.90000000000055</v>
      </c>
      <c r="CY162" s="68">
        <f t="shared" si="222"/>
        <v>0.93709227186502364</v>
      </c>
      <c r="CZ162" s="291">
        <v>405.91999999999996</v>
      </c>
      <c r="DA162" s="61">
        <v>443.52</v>
      </c>
      <c r="DB162" s="61">
        <f t="shared" si="205"/>
        <v>-37.600000000000023</v>
      </c>
      <c r="DC162" s="69">
        <f t="shared" si="206"/>
        <v>1.0926290894757589</v>
      </c>
      <c r="DD162" s="55">
        <v>10172.550000000001</v>
      </c>
      <c r="DE162" s="55">
        <v>8855.11</v>
      </c>
      <c r="DF162" s="61">
        <f t="shared" si="193"/>
        <v>1317.4400000000005</v>
      </c>
      <c r="DG162" s="70">
        <f t="shared" si="194"/>
        <v>0.87049068326034273</v>
      </c>
      <c r="DH162" s="55">
        <v>1682.35</v>
      </c>
      <c r="DI162" s="55">
        <v>1494.58</v>
      </c>
      <c r="DJ162" s="61">
        <f t="shared" si="195"/>
        <v>187.76999999999998</v>
      </c>
      <c r="DK162" s="70">
        <f t="shared" si="196"/>
        <v>0.88838826641305313</v>
      </c>
      <c r="DL162" s="55">
        <v>253.47000000000003</v>
      </c>
      <c r="DM162" s="55">
        <v>0</v>
      </c>
      <c r="DN162" s="61">
        <f t="shared" si="197"/>
        <v>253.47000000000003</v>
      </c>
      <c r="DO162" s="70">
        <f t="shared" si="198"/>
        <v>0</v>
      </c>
      <c r="DP162" s="71">
        <v>7667.01</v>
      </c>
      <c r="DQ162" s="71">
        <v>2766.97</v>
      </c>
      <c r="DR162" s="61">
        <f t="shared" si="199"/>
        <v>4900.0400000000009</v>
      </c>
      <c r="DS162" s="69">
        <f t="shared" si="200"/>
        <v>0.36089296870618398</v>
      </c>
      <c r="DT162" s="80">
        <v>3553.0299999999993</v>
      </c>
      <c r="DU162" s="55">
        <v>0</v>
      </c>
      <c r="DV162" s="55">
        <v>0</v>
      </c>
      <c r="DW162" s="61">
        <f t="shared" si="201"/>
        <v>0</v>
      </c>
      <c r="DX162" s="72"/>
      <c r="DY162" s="56" t="e">
        <v>#REF!</v>
      </c>
      <c r="DZ162" s="363">
        <v>1586.9099999999999</v>
      </c>
      <c r="EA162" s="363">
        <v>1144.69</v>
      </c>
      <c r="EB162" s="362">
        <f t="shared" si="207"/>
        <v>442.2199999999998</v>
      </c>
      <c r="EC162" s="365">
        <f t="shared" si="208"/>
        <v>0.72133265276543734</v>
      </c>
      <c r="ED162" s="54">
        <v>4260.3600000000006</v>
      </c>
      <c r="EE162" s="294">
        <v>2772.87</v>
      </c>
      <c r="EF162" s="291">
        <f t="shared" si="209"/>
        <v>125984.33</v>
      </c>
      <c r="EG162" s="291">
        <f t="shared" si="210"/>
        <v>89456.46</v>
      </c>
      <c r="EH162" s="61">
        <f t="shared" si="211"/>
        <v>36527.869999999995</v>
      </c>
      <c r="EI162" s="70">
        <f t="shared" si="204"/>
        <v>0.71006021145645659</v>
      </c>
      <c r="EJ162" s="80"/>
      <c r="EK162" s="298">
        <v>710</v>
      </c>
      <c r="EL162" s="300">
        <f t="shared" si="220"/>
        <v>6430.7199999999866</v>
      </c>
      <c r="EM162" s="65">
        <f t="shared" si="221"/>
        <v>32500.729999999992</v>
      </c>
      <c r="EN162" s="374" t="s">
        <v>666</v>
      </c>
      <c r="EO162" s="373">
        <v>7391.32</v>
      </c>
      <c r="EP162" s="74">
        <v>58389.78</v>
      </c>
      <c r="EQ162" s="75">
        <f t="shared" si="202"/>
        <v>50998.46</v>
      </c>
      <c r="ER162" s="76">
        <f t="shared" si="203"/>
        <v>6.8997770357662773</v>
      </c>
      <c r="ET162" s="74">
        <v>13114.57</v>
      </c>
      <c r="EU162" s="74">
        <v>130994.26</v>
      </c>
      <c r="EV162" s="75">
        <f t="shared" si="212"/>
        <v>117879.69</v>
      </c>
      <c r="EW162" s="377">
        <f t="shared" si="213"/>
        <v>8.9884525379025018</v>
      </c>
      <c r="EX162" s="379">
        <f t="shared" si="214"/>
        <v>121723.97</v>
      </c>
      <c r="EY162" s="379">
        <f t="shared" si="215"/>
        <v>86683.590000000011</v>
      </c>
      <c r="FB162" s="381"/>
      <c r="FC162" s="381"/>
    </row>
    <row r="163" spans="1:159" s="2" customFormat="1" ht="15.75" customHeight="1" x14ac:dyDescent="0.25">
      <c r="A163" s="1" t="s">
        <v>118</v>
      </c>
      <c r="B163" s="77">
        <v>2</v>
      </c>
      <c r="C163" s="78">
        <v>3</v>
      </c>
      <c r="D163" s="52" t="s">
        <v>358</v>
      </c>
      <c r="E163" s="79">
        <v>1180.4000000000003</v>
      </c>
      <c r="F163" s="53">
        <v>-259989.31</v>
      </c>
      <c r="G163" s="343">
        <v>-252368.08399999989</v>
      </c>
      <c r="H163" s="54">
        <v>1946.5499999999997</v>
      </c>
      <c r="I163" s="55">
        <v>1540.1099999999997</v>
      </c>
      <c r="J163" s="56">
        <f t="shared" si="152"/>
        <v>406.44000000000005</v>
      </c>
      <c r="K163" s="57">
        <f t="shared" si="153"/>
        <v>0.79119981505740922</v>
      </c>
      <c r="L163" s="58">
        <v>1333.3400000000001</v>
      </c>
      <c r="M163" s="58">
        <v>1295.9000000000001</v>
      </c>
      <c r="N163" s="56">
        <f t="shared" si="154"/>
        <v>37.440000000000055</v>
      </c>
      <c r="O163" s="59">
        <f t="shared" si="155"/>
        <v>0.97192014039929797</v>
      </c>
      <c r="P163" s="54">
        <v>2099.7500000000005</v>
      </c>
      <c r="Q163" s="54">
        <v>1826.4499999999998</v>
      </c>
      <c r="R163" s="56">
        <f t="shared" si="156"/>
        <v>273.30000000000064</v>
      </c>
      <c r="S163" s="57">
        <f t="shared" si="157"/>
        <v>0.86984164781521578</v>
      </c>
      <c r="T163" s="54">
        <v>451.54999999999995</v>
      </c>
      <c r="U163" s="54">
        <v>399.94</v>
      </c>
      <c r="V163" s="56">
        <f t="shared" si="158"/>
        <v>51.609999999999957</v>
      </c>
      <c r="W163" s="57">
        <f t="shared" si="159"/>
        <v>0.88570479459639029</v>
      </c>
      <c r="X163" s="58">
        <v>0</v>
      </c>
      <c r="Y163" s="58">
        <v>0</v>
      </c>
      <c r="Z163" s="56">
        <f t="shared" si="160"/>
        <v>0</v>
      </c>
      <c r="AA163" s="59"/>
      <c r="AB163" s="54">
        <v>2594.19</v>
      </c>
      <c r="AC163" s="54">
        <v>2808.6699999999996</v>
      </c>
      <c r="AD163" s="56">
        <f t="shared" si="162"/>
        <v>-214.47999999999956</v>
      </c>
      <c r="AE163" s="57">
        <f t="shared" si="163"/>
        <v>1.0826770591205732</v>
      </c>
      <c r="AF163" s="58">
        <v>306.90999999999997</v>
      </c>
      <c r="AG163" s="58">
        <v>0</v>
      </c>
      <c r="AH163" s="56">
        <f t="shared" si="164"/>
        <v>306.90999999999997</v>
      </c>
      <c r="AI163" s="60">
        <f t="shared" si="165"/>
        <v>0</v>
      </c>
      <c r="AJ163" s="54">
        <v>3517.4999999999995</v>
      </c>
      <c r="AK163" s="54">
        <v>1769.25</v>
      </c>
      <c r="AL163" s="56">
        <f t="shared" si="166"/>
        <v>1748.2499999999995</v>
      </c>
      <c r="AM163" s="57">
        <f t="shared" si="167"/>
        <v>0.5029850746268657</v>
      </c>
      <c r="AN163" s="58">
        <v>0</v>
      </c>
      <c r="AO163" s="58">
        <v>0</v>
      </c>
      <c r="AP163" s="61">
        <f t="shared" si="168"/>
        <v>0</v>
      </c>
      <c r="AQ163" s="59"/>
      <c r="AR163" s="54">
        <v>0</v>
      </c>
      <c r="AS163" s="54">
        <v>0</v>
      </c>
      <c r="AT163" s="61">
        <f t="shared" si="169"/>
        <v>0</v>
      </c>
      <c r="AU163" s="62"/>
      <c r="AV163" s="58">
        <v>1017.8199999999999</v>
      </c>
      <c r="AW163" s="58">
        <v>1351.12</v>
      </c>
      <c r="AX163" s="61">
        <f t="shared" si="170"/>
        <v>-333.29999999999995</v>
      </c>
      <c r="AY163" s="59">
        <f t="shared" si="171"/>
        <v>1.3274645811636634</v>
      </c>
      <c r="AZ163" s="63">
        <v>0</v>
      </c>
      <c r="BA163" s="56">
        <v>0</v>
      </c>
      <c r="BB163" s="56">
        <f t="shared" si="172"/>
        <v>0</v>
      </c>
      <c r="BC163" s="64"/>
      <c r="BD163" s="54">
        <v>8271.59</v>
      </c>
      <c r="BE163" s="58">
        <v>0</v>
      </c>
      <c r="BF163" s="61">
        <f t="shared" si="173"/>
        <v>8271.59</v>
      </c>
      <c r="BG163" s="57">
        <f t="shared" si="174"/>
        <v>0</v>
      </c>
      <c r="BH163" s="54">
        <v>1210.22</v>
      </c>
      <c r="BI163" s="54">
        <v>582.76</v>
      </c>
      <c r="BJ163" s="56">
        <f t="shared" si="175"/>
        <v>627.46</v>
      </c>
      <c r="BK163" s="57">
        <f t="shared" si="176"/>
        <v>0.48153228338649168</v>
      </c>
      <c r="BL163" s="58">
        <v>1886.27</v>
      </c>
      <c r="BM163" s="58">
        <v>25308.949999999997</v>
      </c>
      <c r="BN163" s="56">
        <f t="shared" si="177"/>
        <v>-23422.679999999997</v>
      </c>
      <c r="BO163" s="59">
        <f t="shared" si="178"/>
        <v>13.417458794340151</v>
      </c>
      <c r="BP163" s="54">
        <v>283.39999999999998</v>
      </c>
      <c r="BQ163" s="54">
        <v>0</v>
      </c>
      <c r="BR163" s="56">
        <f t="shared" si="179"/>
        <v>283.39999999999998</v>
      </c>
      <c r="BS163" s="57">
        <f t="shared" si="180"/>
        <v>0</v>
      </c>
      <c r="BT163" s="58">
        <v>641.80999999999995</v>
      </c>
      <c r="BU163" s="58">
        <v>0</v>
      </c>
      <c r="BV163" s="56">
        <f t="shared" si="181"/>
        <v>641.80999999999995</v>
      </c>
      <c r="BW163" s="59">
        <f t="shared" si="182"/>
        <v>0</v>
      </c>
      <c r="BX163" s="54">
        <v>0</v>
      </c>
      <c r="BY163" s="54">
        <v>0</v>
      </c>
      <c r="BZ163" s="56">
        <f t="shared" si="183"/>
        <v>0</v>
      </c>
      <c r="CA163" s="57"/>
      <c r="CB163" s="58">
        <v>640.79</v>
      </c>
      <c r="CC163" s="58">
        <v>1158.53</v>
      </c>
      <c r="CD163" s="56">
        <f t="shared" si="185"/>
        <v>-517.74</v>
      </c>
      <c r="CE163" s="59">
        <f t="shared" si="186"/>
        <v>1.8079714102904227</v>
      </c>
      <c r="CF163" s="54">
        <v>144.54</v>
      </c>
      <c r="CG163" s="54">
        <v>0</v>
      </c>
      <c r="CH163" s="56">
        <f t="shared" si="187"/>
        <v>144.54</v>
      </c>
      <c r="CI163" s="57">
        <f t="shared" si="188"/>
        <v>0</v>
      </c>
      <c r="CJ163" s="58">
        <v>0</v>
      </c>
      <c r="CK163" s="55">
        <v>0</v>
      </c>
      <c r="CL163" s="55">
        <v>0</v>
      </c>
      <c r="CM163" s="65"/>
      <c r="CN163" s="66">
        <v>14671.680000000002</v>
      </c>
      <c r="CO163" s="67">
        <v>18346.379999999997</v>
      </c>
      <c r="CP163" s="61">
        <f t="shared" si="189"/>
        <v>-3674.6999999999953</v>
      </c>
      <c r="CQ163" s="68">
        <f t="shared" si="190"/>
        <v>1.2504621147680426</v>
      </c>
      <c r="CR163" s="58">
        <v>5969.52</v>
      </c>
      <c r="CS163" s="58">
        <v>5622.4</v>
      </c>
      <c r="CT163" s="61">
        <f t="shared" si="191"/>
        <v>347.1200000000008</v>
      </c>
      <c r="CU163" s="353">
        <f t="shared" si="192"/>
        <v>0.94185127112397637</v>
      </c>
      <c r="CV163" s="359">
        <v>2965.13</v>
      </c>
      <c r="CW163" s="61">
        <v>2923.73</v>
      </c>
      <c r="CX163" s="61">
        <f t="shared" si="219"/>
        <v>41.400000000000091</v>
      </c>
      <c r="CY163" s="68">
        <f t="shared" si="222"/>
        <v>0.9860377116686283</v>
      </c>
      <c r="CZ163" s="291">
        <v>239.9</v>
      </c>
      <c r="DA163" s="61">
        <v>0</v>
      </c>
      <c r="DB163" s="61">
        <f t="shared" si="205"/>
        <v>239.9</v>
      </c>
      <c r="DC163" s="69">
        <f t="shared" si="206"/>
        <v>0</v>
      </c>
      <c r="DD163" s="55">
        <v>6145.23</v>
      </c>
      <c r="DE163" s="55">
        <v>5720.09</v>
      </c>
      <c r="DF163" s="61">
        <f t="shared" si="193"/>
        <v>425.13999999999942</v>
      </c>
      <c r="DG163" s="70">
        <f t="shared" si="194"/>
        <v>0.9308178863931863</v>
      </c>
      <c r="DH163" s="55">
        <v>850.35000000000014</v>
      </c>
      <c r="DI163" s="55">
        <v>755.06</v>
      </c>
      <c r="DJ163" s="61">
        <f t="shared" si="195"/>
        <v>95.290000000000191</v>
      </c>
      <c r="DK163" s="70">
        <f t="shared" si="196"/>
        <v>0.88794025989298508</v>
      </c>
      <c r="DL163" s="55">
        <v>128.02000000000001</v>
      </c>
      <c r="DM163" s="55">
        <v>0</v>
      </c>
      <c r="DN163" s="61">
        <f t="shared" si="197"/>
        <v>128.02000000000001</v>
      </c>
      <c r="DO163" s="70">
        <f t="shared" si="198"/>
        <v>0</v>
      </c>
      <c r="DP163" s="71">
        <v>2260.7800000000002</v>
      </c>
      <c r="DQ163" s="71">
        <v>1413.64</v>
      </c>
      <c r="DR163" s="61">
        <f t="shared" si="199"/>
        <v>847.1400000000001</v>
      </c>
      <c r="DS163" s="69">
        <f t="shared" si="200"/>
        <v>0.62528861720291229</v>
      </c>
      <c r="DT163" s="80">
        <v>-70.959999999999923</v>
      </c>
      <c r="DU163" s="55">
        <v>0</v>
      </c>
      <c r="DV163" s="55">
        <v>0</v>
      </c>
      <c r="DW163" s="61">
        <f t="shared" si="201"/>
        <v>0</v>
      </c>
      <c r="DX163" s="72"/>
      <c r="DY163" s="56" t="e">
        <v>#REF!</v>
      </c>
      <c r="DZ163" s="363">
        <v>922.54</v>
      </c>
      <c r="EA163" s="363">
        <v>654.67999999999995</v>
      </c>
      <c r="EB163" s="362">
        <f t="shared" si="207"/>
        <v>267.86</v>
      </c>
      <c r="EC163" s="365">
        <f t="shared" si="208"/>
        <v>0.70964944609447822</v>
      </c>
      <c r="ED163" s="54">
        <v>2126.77</v>
      </c>
      <c r="EE163" s="294">
        <v>2648.71</v>
      </c>
      <c r="EF163" s="291">
        <f t="shared" si="209"/>
        <v>62626.14999999998</v>
      </c>
      <c r="EG163" s="291">
        <f t="shared" si="210"/>
        <v>76126.37</v>
      </c>
      <c r="EH163" s="61">
        <f t="shared" si="211"/>
        <v>-13500.220000000016</v>
      </c>
      <c r="EI163" s="70">
        <f t="shared" si="204"/>
        <v>1.2155684167077174</v>
      </c>
      <c r="EJ163" s="80"/>
      <c r="EK163" s="298">
        <v>710</v>
      </c>
      <c r="EL163" s="300">
        <f t="shared" si="220"/>
        <v>-272779.53000000003</v>
      </c>
      <c r="EM163" s="65">
        <f t="shared" si="221"/>
        <v>-266339.70399999997</v>
      </c>
      <c r="EN163" s="374" t="s">
        <v>666</v>
      </c>
      <c r="EO163" s="373">
        <v>3635.78</v>
      </c>
      <c r="EP163" s="74">
        <v>5102.67</v>
      </c>
      <c r="EQ163" s="75">
        <f t="shared" si="202"/>
        <v>1466.8899999999999</v>
      </c>
      <c r="ER163" s="76">
        <f t="shared" si="203"/>
        <v>0.40345950525059265</v>
      </c>
      <c r="ET163" s="74">
        <v>6618.96</v>
      </c>
      <c r="EU163" s="74">
        <v>9512.94</v>
      </c>
      <c r="EV163" s="75">
        <f t="shared" si="212"/>
        <v>2893.9800000000005</v>
      </c>
      <c r="EW163" s="377">
        <f t="shared" si="213"/>
        <v>0.43722578773704635</v>
      </c>
      <c r="EX163" s="379">
        <f t="shared" si="214"/>
        <v>60499.379999999983</v>
      </c>
      <c r="EY163" s="379">
        <f t="shared" si="215"/>
        <v>73477.659999999989</v>
      </c>
      <c r="FB163" s="381"/>
      <c r="FC163" s="381"/>
    </row>
    <row r="164" spans="1:159" s="2" customFormat="1" ht="15.75" customHeight="1" x14ac:dyDescent="0.25">
      <c r="A164" s="1" t="s">
        <v>119</v>
      </c>
      <c r="B164" s="77">
        <v>3</v>
      </c>
      <c r="C164" s="78">
        <v>3</v>
      </c>
      <c r="D164" s="52" t="s">
        <v>359</v>
      </c>
      <c r="E164" s="79">
        <v>1424.05</v>
      </c>
      <c r="F164" s="53">
        <v>-17785.64</v>
      </c>
      <c r="G164" s="343">
        <v>-36285.529999999984</v>
      </c>
      <c r="H164" s="54">
        <v>3983.47</v>
      </c>
      <c r="I164" s="55">
        <v>1581.5900000000001</v>
      </c>
      <c r="J164" s="56">
        <f t="shared" si="152"/>
        <v>2401.8799999999997</v>
      </c>
      <c r="K164" s="57">
        <f t="shared" si="153"/>
        <v>0.39703826061197905</v>
      </c>
      <c r="L164" s="58">
        <v>2918.1899999999996</v>
      </c>
      <c r="M164" s="58">
        <v>960.39</v>
      </c>
      <c r="N164" s="56">
        <f t="shared" si="154"/>
        <v>1957.7999999999997</v>
      </c>
      <c r="O164" s="59">
        <f t="shared" si="155"/>
        <v>0.32910468475322036</v>
      </c>
      <c r="P164" s="54">
        <v>3608.5500000000006</v>
      </c>
      <c r="Q164" s="54">
        <v>3134.6</v>
      </c>
      <c r="R164" s="56">
        <f t="shared" si="156"/>
        <v>473.95000000000073</v>
      </c>
      <c r="S164" s="57">
        <f t="shared" si="157"/>
        <v>0.86865915672500016</v>
      </c>
      <c r="T164" s="54">
        <v>855.77</v>
      </c>
      <c r="U164" s="54">
        <v>758.13</v>
      </c>
      <c r="V164" s="56">
        <f t="shared" si="158"/>
        <v>97.639999999999986</v>
      </c>
      <c r="W164" s="57">
        <f t="shared" si="159"/>
        <v>0.88590392278299079</v>
      </c>
      <c r="X164" s="58">
        <v>0</v>
      </c>
      <c r="Y164" s="58">
        <v>0</v>
      </c>
      <c r="Z164" s="56">
        <f t="shared" si="160"/>
        <v>0</v>
      </c>
      <c r="AA164" s="59"/>
      <c r="AB164" s="54">
        <v>3866.3300000000008</v>
      </c>
      <c r="AC164" s="54">
        <v>3847.3800000000006</v>
      </c>
      <c r="AD164" s="56">
        <f t="shared" si="162"/>
        <v>18.950000000000273</v>
      </c>
      <c r="AE164" s="57">
        <f t="shared" si="163"/>
        <v>0.99509871118088722</v>
      </c>
      <c r="AF164" s="58">
        <v>543.19000000000005</v>
      </c>
      <c r="AG164" s="58">
        <v>0</v>
      </c>
      <c r="AH164" s="56">
        <f t="shared" si="164"/>
        <v>543.19000000000005</v>
      </c>
      <c r="AI164" s="60">
        <f t="shared" si="165"/>
        <v>0</v>
      </c>
      <c r="AJ164" s="54">
        <v>6228.2299999999987</v>
      </c>
      <c r="AK164" s="54">
        <v>3131.0199999999995</v>
      </c>
      <c r="AL164" s="56">
        <f t="shared" si="166"/>
        <v>3097.2099999999991</v>
      </c>
      <c r="AM164" s="57">
        <f t="shared" si="167"/>
        <v>0.50271425429054484</v>
      </c>
      <c r="AN164" s="58">
        <v>0</v>
      </c>
      <c r="AO164" s="58">
        <v>0</v>
      </c>
      <c r="AP164" s="61">
        <f t="shared" si="168"/>
        <v>0</v>
      </c>
      <c r="AQ164" s="59"/>
      <c r="AR164" s="54">
        <v>0</v>
      </c>
      <c r="AS164" s="54">
        <v>0</v>
      </c>
      <c r="AT164" s="61">
        <f t="shared" si="169"/>
        <v>0</v>
      </c>
      <c r="AU164" s="62"/>
      <c r="AV164" s="58">
        <v>1528.39</v>
      </c>
      <c r="AW164" s="58">
        <v>2026.67</v>
      </c>
      <c r="AX164" s="61">
        <f t="shared" si="170"/>
        <v>-498.28</v>
      </c>
      <c r="AY164" s="59">
        <f t="shared" si="171"/>
        <v>1.3260162654819778</v>
      </c>
      <c r="AZ164" s="63">
        <v>0</v>
      </c>
      <c r="BA164" s="56">
        <v>0</v>
      </c>
      <c r="BB164" s="56">
        <f t="shared" si="172"/>
        <v>0</v>
      </c>
      <c r="BC164" s="64"/>
      <c r="BD164" s="54">
        <v>16459.62</v>
      </c>
      <c r="BE164" s="58">
        <v>13257.46</v>
      </c>
      <c r="BF164" s="61">
        <f t="shared" si="173"/>
        <v>3202.16</v>
      </c>
      <c r="BG164" s="57">
        <f t="shared" si="174"/>
        <v>0.80545358884348484</v>
      </c>
      <c r="BH164" s="54">
        <v>2444.9700000000003</v>
      </c>
      <c r="BI164" s="54">
        <v>582.76</v>
      </c>
      <c r="BJ164" s="56">
        <f t="shared" si="175"/>
        <v>1862.2100000000003</v>
      </c>
      <c r="BK164" s="57">
        <f t="shared" si="176"/>
        <v>0.23835057280866428</v>
      </c>
      <c r="BL164" s="58">
        <v>4525.1099999999997</v>
      </c>
      <c r="BM164" s="58">
        <v>0</v>
      </c>
      <c r="BN164" s="56">
        <f t="shared" si="177"/>
        <v>4525.1099999999997</v>
      </c>
      <c r="BO164" s="59">
        <f t="shared" si="178"/>
        <v>0</v>
      </c>
      <c r="BP164" s="54">
        <v>508.56</v>
      </c>
      <c r="BQ164" s="54">
        <v>0</v>
      </c>
      <c r="BR164" s="56">
        <f t="shared" si="179"/>
        <v>508.56</v>
      </c>
      <c r="BS164" s="57">
        <f t="shared" si="180"/>
        <v>0</v>
      </c>
      <c r="BT164" s="58">
        <v>932.21</v>
      </c>
      <c r="BU164" s="58">
        <v>0</v>
      </c>
      <c r="BV164" s="56">
        <f t="shared" si="181"/>
        <v>932.21</v>
      </c>
      <c r="BW164" s="59">
        <f t="shared" si="182"/>
        <v>0</v>
      </c>
      <c r="BX164" s="54">
        <v>0</v>
      </c>
      <c r="BY164" s="54">
        <v>0</v>
      </c>
      <c r="BZ164" s="56">
        <f t="shared" si="183"/>
        <v>0</v>
      </c>
      <c r="CA164" s="57"/>
      <c r="CB164" s="58">
        <v>880.29000000000008</v>
      </c>
      <c r="CC164" s="58">
        <v>185.24</v>
      </c>
      <c r="CD164" s="56">
        <f t="shared" si="185"/>
        <v>695.05000000000007</v>
      </c>
      <c r="CE164" s="59">
        <f t="shared" si="186"/>
        <v>0.21043065353463061</v>
      </c>
      <c r="CF164" s="54">
        <v>177.46</v>
      </c>
      <c r="CG164" s="54">
        <v>0</v>
      </c>
      <c r="CH164" s="56">
        <f t="shared" si="187"/>
        <v>177.46</v>
      </c>
      <c r="CI164" s="57">
        <f t="shared" si="188"/>
        <v>0</v>
      </c>
      <c r="CJ164" s="58">
        <v>0</v>
      </c>
      <c r="CK164" s="55">
        <v>0</v>
      </c>
      <c r="CL164" s="55">
        <v>0</v>
      </c>
      <c r="CM164" s="65"/>
      <c r="CN164" s="66">
        <v>23204.400000000001</v>
      </c>
      <c r="CO164" s="67">
        <v>26379.45</v>
      </c>
      <c r="CP164" s="61">
        <f t="shared" si="189"/>
        <v>-3175.0499999999993</v>
      </c>
      <c r="CQ164" s="68">
        <f t="shared" si="190"/>
        <v>1.1368296529968454</v>
      </c>
      <c r="CR164" s="58">
        <v>8676.4</v>
      </c>
      <c r="CS164" s="58">
        <v>7826.4600000000009</v>
      </c>
      <c r="CT164" s="61">
        <f t="shared" si="191"/>
        <v>849.93999999999869</v>
      </c>
      <c r="CU164" s="353">
        <f t="shared" si="192"/>
        <v>0.90204001659674538</v>
      </c>
      <c r="CV164" s="359">
        <v>4499.17</v>
      </c>
      <c r="CW164" s="61">
        <v>4209.2700000000004</v>
      </c>
      <c r="CX164" s="61">
        <f t="shared" si="219"/>
        <v>289.89999999999964</v>
      </c>
      <c r="CY164" s="68">
        <f t="shared" si="222"/>
        <v>0.93556589326475781</v>
      </c>
      <c r="CZ164" s="291">
        <v>324.53999999999996</v>
      </c>
      <c r="DA164" s="61">
        <v>374.21</v>
      </c>
      <c r="DB164" s="61">
        <f t="shared" si="205"/>
        <v>-49.670000000000016</v>
      </c>
      <c r="DC164" s="69">
        <f t="shared" si="206"/>
        <v>1.1530473901522156</v>
      </c>
      <c r="DD164" s="55">
        <v>6916.170000000001</v>
      </c>
      <c r="DE164" s="55">
        <v>8159.63</v>
      </c>
      <c r="DF164" s="61">
        <f t="shared" si="193"/>
        <v>-1243.4599999999991</v>
      </c>
      <c r="DG164" s="70">
        <f t="shared" si="194"/>
        <v>1.1797902596379208</v>
      </c>
      <c r="DH164" s="55">
        <v>1449.8999999999996</v>
      </c>
      <c r="DI164" s="55">
        <v>1285.78</v>
      </c>
      <c r="DJ164" s="61">
        <f t="shared" si="195"/>
        <v>164.11999999999966</v>
      </c>
      <c r="DK164" s="70">
        <f t="shared" si="196"/>
        <v>0.88680598661976706</v>
      </c>
      <c r="DL164" s="55">
        <v>217.69000000000003</v>
      </c>
      <c r="DM164" s="55">
        <v>0</v>
      </c>
      <c r="DN164" s="61">
        <f t="shared" si="197"/>
        <v>217.69000000000003</v>
      </c>
      <c r="DO164" s="70">
        <f t="shared" si="198"/>
        <v>0</v>
      </c>
      <c r="DP164" s="71">
        <v>3605.12</v>
      </c>
      <c r="DQ164" s="71">
        <v>1441.03</v>
      </c>
      <c r="DR164" s="61">
        <f t="shared" si="199"/>
        <v>2164.09</v>
      </c>
      <c r="DS164" s="69">
        <f t="shared" si="200"/>
        <v>0.39971762382389492</v>
      </c>
      <c r="DT164" s="80">
        <v>371.76</v>
      </c>
      <c r="DU164" s="55">
        <v>0</v>
      </c>
      <c r="DV164" s="55">
        <v>0</v>
      </c>
      <c r="DW164" s="61">
        <f t="shared" si="201"/>
        <v>0</v>
      </c>
      <c r="DX164" s="72"/>
      <c r="DY164" s="56" t="e">
        <v>#REF!</v>
      </c>
      <c r="DZ164" s="363">
        <v>1485.94</v>
      </c>
      <c r="EA164" s="363">
        <v>1062.73</v>
      </c>
      <c r="EB164" s="362">
        <f t="shared" si="207"/>
        <v>423.21000000000004</v>
      </c>
      <c r="EC164" s="365">
        <f t="shared" si="208"/>
        <v>0.71519038453773365</v>
      </c>
      <c r="ED164" s="54">
        <v>3503.3900000000003</v>
      </c>
      <c r="EE164" s="294">
        <v>2851.38</v>
      </c>
      <c r="EF164" s="291">
        <f t="shared" si="209"/>
        <v>103343.06</v>
      </c>
      <c r="EG164" s="291">
        <f t="shared" si="210"/>
        <v>83055.179999999993</v>
      </c>
      <c r="EH164" s="61">
        <f t="shared" si="211"/>
        <v>20287.880000000005</v>
      </c>
      <c r="EI164" s="70">
        <f t="shared" si="204"/>
        <v>0.80368415643972602</v>
      </c>
      <c r="EJ164" s="80"/>
      <c r="EK164" s="298">
        <v>710</v>
      </c>
      <c r="EL164" s="300">
        <f t="shared" si="220"/>
        <v>3212.2400000000052</v>
      </c>
      <c r="EM164" s="65">
        <f t="shared" si="221"/>
        <v>-24382.769999999979</v>
      </c>
      <c r="EN164" s="374" t="s">
        <v>666</v>
      </c>
      <c r="EO164" s="373">
        <v>6020.49</v>
      </c>
      <c r="EP164" s="74">
        <v>5586.79</v>
      </c>
      <c r="EQ164" s="76">
        <v>0</v>
      </c>
      <c r="ER164" s="76">
        <v>0</v>
      </c>
      <c r="ET164" s="74">
        <v>10860.7</v>
      </c>
      <c r="EU164" s="74">
        <v>16572.41</v>
      </c>
      <c r="EV164" s="75">
        <f t="shared" si="212"/>
        <v>5711.7099999999991</v>
      </c>
      <c r="EW164" s="377">
        <f t="shared" si="213"/>
        <v>0.52590624913679584</v>
      </c>
      <c r="EX164" s="379">
        <f t="shared" si="214"/>
        <v>99839.67</v>
      </c>
      <c r="EY164" s="379">
        <f t="shared" si="215"/>
        <v>80203.799999999988</v>
      </c>
      <c r="FB164" s="381"/>
      <c r="FC164" s="381"/>
    </row>
    <row r="165" spans="1:159" s="2" customFormat="1" ht="15.75" customHeight="1" x14ac:dyDescent="0.25">
      <c r="A165" s="1" t="s">
        <v>120</v>
      </c>
      <c r="B165" s="77">
        <v>3</v>
      </c>
      <c r="C165" s="78">
        <v>2</v>
      </c>
      <c r="D165" s="52" t="s">
        <v>360</v>
      </c>
      <c r="E165" s="79">
        <v>1091.2</v>
      </c>
      <c r="F165" s="53">
        <v>-8180.7199999999993</v>
      </c>
      <c r="G165" s="343">
        <v>-13126.920000000011</v>
      </c>
      <c r="H165" s="54">
        <v>2047.0900000000001</v>
      </c>
      <c r="I165" s="55">
        <v>1263.8399999999999</v>
      </c>
      <c r="J165" s="56">
        <f t="shared" si="152"/>
        <v>783.25000000000023</v>
      </c>
      <c r="K165" s="57">
        <f t="shared" si="153"/>
        <v>0.61738370076547677</v>
      </c>
      <c r="L165" s="58">
        <v>1159.43</v>
      </c>
      <c r="M165" s="58">
        <v>857.38999999999987</v>
      </c>
      <c r="N165" s="56">
        <f t="shared" si="154"/>
        <v>302.04000000000019</v>
      </c>
      <c r="O165" s="59">
        <f t="shared" si="155"/>
        <v>0.73949268174879024</v>
      </c>
      <c r="P165" s="54">
        <v>1892.3200000000002</v>
      </c>
      <c r="Q165" s="54">
        <v>1646.23</v>
      </c>
      <c r="R165" s="56">
        <f t="shared" si="156"/>
        <v>246.09000000000015</v>
      </c>
      <c r="S165" s="57">
        <f t="shared" si="157"/>
        <v>0.86995328485668377</v>
      </c>
      <c r="T165" s="54">
        <v>439.78999999999996</v>
      </c>
      <c r="U165" s="54">
        <v>389.94000000000005</v>
      </c>
      <c r="V165" s="56">
        <f t="shared" si="158"/>
        <v>49.849999999999909</v>
      </c>
      <c r="W165" s="57">
        <f t="shared" si="159"/>
        <v>0.88665044680415672</v>
      </c>
      <c r="X165" s="58">
        <v>0</v>
      </c>
      <c r="Y165" s="58">
        <v>0</v>
      </c>
      <c r="Z165" s="56">
        <f t="shared" si="160"/>
        <v>0</v>
      </c>
      <c r="AA165" s="59"/>
      <c r="AB165" s="54">
        <v>1811.4299999999998</v>
      </c>
      <c r="AC165" s="54">
        <v>1633.3100000000002</v>
      </c>
      <c r="AD165" s="56">
        <f t="shared" si="162"/>
        <v>178.11999999999966</v>
      </c>
      <c r="AE165" s="57">
        <f t="shared" si="163"/>
        <v>0.90166884726431618</v>
      </c>
      <c r="AF165" s="58">
        <v>277.26</v>
      </c>
      <c r="AG165" s="58">
        <v>0</v>
      </c>
      <c r="AH165" s="56">
        <f t="shared" si="164"/>
        <v>277.26</v>
      </c>
      <c r="AI165" s="60">
        <f t="shared" si="165"/>
        <v>0</v>
      </c>
      <c r="AJ165" s="54">
        <v>3178.1200000000008</v>
      </c>
      <c r="AK165" s="54">
        <v>1598.55</v>
      </c>
      <c r="AL165" s="56">
        <f t="shared" si="166"/>
        <v>1579.5700000000008</v>
      </c>
      <c r="AM165" s="57">
        <f t="shared" si="167"/>
        <v>0.50298604206260289</v>
      </c>
      <c r="AN165" s="58">
        <v>0</v>
      </c>
      <c r="AO165" s="58">
        <v>0</v>
      </c>
      <c r="AP165" s="61">
        <f t="shared" si="168"/>
        <v>0</v>
      </c>
      <c r="AQ165" s="59"/>
      <c r="AR165" s="54">
        <v>0</v>
      </c>
      <c r="AS165" s="54">
        <v>0</v>
      </c>
      <c r="AT165" s="61">
        <f t="shared" si="169"/>
        <v>0</v>
      </c>
      <c r="AU165" s="62"/>
      <c r="AV165" s="58">
        <v>763.42000000000007</v>
      </c>
      <c r="AW165" s="58">
        <v>722.58</v>
      </c>
      <c r="AX165" s="61">
        <f t="shared" si="170"/>
        <v>40.840000000000032</v>
      </c>
      <c r="AY165" s="59">
        <f t="shared" si="171"/>
        <v>0.94650389038799088</v>
      </c>
      <c r="AZ165" s="63">
        <v>0</v>
      </c>
      <c r="BA165" s="56">
        <v>0</v>
      </c>
      <c r="BB165" s="56">
        <f t="shared" si="172"/>
        <v>0</v>
      </c>
      <c r="BC165" s="64"/>
      <c r="BD165" s="54">
        <v>8495.43</v>
      </c>
      <c r="BE165" s="58">
        <v>0</v>
      </c>
      <c r="BF165" s="61">
        <f t="shared" si="173"/>
        <v>8495.43</v>
      </c>
      <c r="BG165" s="57">
        <f t="shared" si="174"/>
        <v>0</v>
      </c>
      <c r="BH165" s="54">
        <v>1310.3600000000001</v>
      </c>
      <c r="BI165" s="54">
        <v>0</v>
      </c>
      <c r="BJ165" s="56">
        <f t="shared" si="175"/>
        <v>1310.3600000000001</v>
      </c>
      <c r="BK165" s="57">
        <f t="shared" si="176"/>
        <v>0</v>
      </c>
      <c r="BL165" s="58">
        <v>1798.0200000000002</v>
      </c>
      <c r="BM165" s="58">
        <v>0</v>
      </c>
      <c r="BN165" s="56">
        <f t="shared" si="177"/>
        <v>1798.0200000000002</v>
      </c>
      <c r="BO165" s="59">
        <f t="shared" si="178"/>
        <v>0</v>
      </c>
      <c r="BP165" s="54">
        <v>255.20999999999998</v>
      </c>
      <c r="BQ165" s="54">
        <v>0</v>
      </c>
      <c r="BR165" s="56">
        <f t="shared" si="179"/>
        <v>255.20999999999998</v>
      </c>
      <c r="BS165" s="57">
        <f t="shared" si="180"/>
        <v>0</v>
      </c>
      <c r="BT165" s="58">
        <v>490.75</v>
      </c>
      <c r="BU165" s="58">
        <v>0</v>
      </c>
      <c r="BV165" s="56">
        <f t="shared" si="181"/>
        <v>490.75</v>
      </c>
      <c r="BW165" s="59">
        <f t="shared" si="182"/>
        <v>0</v>
      </c>
      <c r="BX165" s="54">
        <v>0</v>
      </c>
      <c r="BY165" s="54">
        <v>0</v>
      </c>
      <c r="BZ165" s="56">
        <f t="shared" si="183"/>
        <v>0</v>
      </c>
      <c r="CA165" s="57"/>
      <c r="CB165" s="58">
        <v>354.27000000000004</v>
      </c>
      <c r="CC165" s="58">
        <v>0</v>
      </c>
      <c r="CD165" s="56">
        <f t="shared" si="185"/>
        <v>354.27000000000004</v>
      </c>
      <c r="CE165" s="59">
        <f t="shared" si="186"/>
        <v>0</v>
      </c>
      <c r="CF165" s="54">
        <v>83.17</v>
      </c>
      <c r="CG165" s="54">
        <v>0</v>
      </c>
      <c r="CH165" s="56">
        <f t="shared" si="187"/>
        <v>83.17</v>
      </c>
      <c r="CI165" s="57">
        <f t="shared" si="188"/>
        <v>0</v>
      </c>
      <c r="CJ165" s="58">
        <v>0</v>
      </c>
      <c r="CK165" s="55">
        <v>0</v>
      </c>
      <c r="CL165" s="55">
        <v>0</v>
      </c>
      <c r="CM165" s="65"/>
      <c r="CN165" s="66">
        <v>9144.34</v>
      </c>
      <c r="CO165" s="67">
        <v>11819.78</v>
      </c>
      <c r="CP165" s="61">
        <f t="shared" si="189"/>
        <v>-2675.4400000000005</v>
      </c>
      <c r="CQ165" s="68">
        <f t="shared" si="190"/>
        <v>1.2925787973763005</v>
      </c>
      <c r="CR165" s="58">
        <v>5973.1200000000008</v>
      </c>
      <c r="CS165" s="58">
        <v>5420.2000000000007</v>
      </c>
      <c r="CT165" s="61">
        <f t="shared" si="191"/>
        <v>552.92000000000007</v>
      </c>
      <c r="CU165" s="353">
        <f t="shared" si="192"/>
        <v>0.90743196185578057</v>
      </c>
      <c r="CV165" s="359">
        <v>3174.21</v>
      </c>
      <c r="CW165" s="61">
        <v>2971.6600000000003</v>
      </c>
      <c r="CX165" s="61">
        <f t="shared" si="219"/>
        <v>202.54999999999973</v>
      </c>
      <c r="CY165" s="68">
        <f t="shared" si="222"/>
        <v>0.93618884698869964</v>
      </c>
      <c r="CZ165" s="291">
        <v>197.07999999999998</v>
      </c>
      <c r="DA165" s="61">
        <v>152.47</v>
      </c>
      <c r="DB165" s="61">
        <f t="shared" si="205"/>
        <v>44.609999999999985</v>
      </c>
      <c r="DC165" s="69">
        <f t="shared" si="206"/>
        <v>0.77364522021514115</v>
      </c>
      <c r="DD165" s="55">
        <v>3116.4100000000003</v>
      </c>
      <c r="DE165" s="55">
        <v>3281.24</v>
      </c>
      <c r="DF165" s="61">
        <f t="shared" si="193"/>
        <v>-164.82999999999947</v>
      </c>
      <c r="DG165" s="70">
        <f t="shared" si="194"/>
        <v>1.0528909867443628</v>
      </c>
      <c r="DH165" s="55">
        <v>601.78000000000009</v>
      </c>
      <c r="DI165" s="55">
        <v>534.34</v>
      </c>
      <c r="DJ165" s="61">
        <f t="shared" si="195"/>
        <v>67.440000000000055</v>
      </c>
      <c r="DK165" s="70">
        <f t="shared" si="196"/>
        <v>0.88793246701452355</v>
      </c>
      <c r="DL165" s="55">
        <v>90.59</v>
      </c>
      <c r="DM165" s="55">
        <v>0</v>
      </c>
      <c r="DN165" s="61">
        <f t="shared" si="197"/>
        <v>90.59</v>
      </c>
      <c r="DO165" s="70">
        <f t="shared" si="198"/>
        <v>0</v>
      </c>
      <c r="DP165" s="71">
        <v>5220.2999999999993</v>
      </c>
      <c r="DQ165" s="71">
        <v>1189.6599999999999</v>
      </c>
      <c r="DR165" s="61">
        <f t="shared" si="199"/>
        <v>4030.6399999999994</v>
      </c>
      <c r="DS165" s="69">
        <f t="shared" si="200"/>
        <v>0.2278911173687336</v>
      </c>
      <c r="DT165" s="80">
        <v>-227.25</v>
      </c>
      <c r="DU165" s="55">
        <v>0</v>
      </c>
      <c r="DV165" s="55">
        <v>0</v>
      </c>
      <c r="DW165" s="61">
        <f t="shared" si="201"/>
        <v>0</v>
      </c>
      <c r="DX165" s="72"/>
      <c r="DY165" s="56" t="e">
        <v>#REF!</v>
      </c>
      <c r="DZ165" s="363">
        <v>748.88</v>
      </c>
      <c r="EA165" s="363">
        <v>536.76</v>
      </c>
      <c r="EB165" s="362">
        <f t="shared" si="207"/>
        <v>212.12</v>
      </c>
      <c r="EC165" s="365">
        <f t="shared" si="208"/>
        <v>0.71675034718512975</v>
      </c>
      <c r="ED165" s="54">
        <v>1845.9499999999998</v>
      </c>
      <c r="EE165" s="294">
        <v>1086.17</v>
      </c>
      <c r="EF165" s="291">
        <f t="shared" si="209"/>
        <v>54468.729999999996</v>
      </c>
      <c r="EG165" s="291">
        <f t="shared" si="210"/>
        <v>35104.12000000001</v>
      </c>
      <c r="EH165" s="61">
        <f t="shared" si="211"/>
        <v>19364.609999999986</v>
      </c>
      <c r="EI165" s="70">
        <f t="shared" si="204"/>
        <v>0.64448207255796142</v>
      </c>
      <c r="EJ165" s="80"/>
      <c r="EK165" s="298">
        <v>710</v>
      </c>
      <c r="EL165" s="300">
        <f t="shared" si="220"/>
        <v>11893.889999999985</v>
      </c>
      <c r="EM165" s="65">
        <f t="shared" si="221"/>
        <v>-339.71000000001027</v>
      </c>
      <c r="EN165" s="374" t="s">
        <v>666</v>
      </c>
      <c r="EO165" s="373">
        <v>3180.64</v>
      </c>
      <c r="EP165" s="74">
        <v>3048.78</v>
      </c>
      <c r="EQ165" s="76">
        <v>0</v>
      </c>
      <c r="ER165" s="76">
        <v>0</v>
      </c>
      <c r="ET165" s="74">
        <v>5708.83</v>
      </c>
      <c r="EU165" s="74">
        <v>5881.61</v>
      </c>
      <c r="EV165" s="75">
        <f t="shared" si="212"/>
        <v>172.77999999999975</v>
      </c>
      <c r="EW165" s="377">
        <f t="shared" si="213"/>
        <v>3.0265395886722803E-2</v>
      </c>
      <c r="EX165" s="379">
        <f t="shared" si="214"/>
        <v>52622.78</v>
      </c>
      <c r="EY165" s="379">
        <f t="shared" si="215"/>
        <v>34017.950000000012</v>
      </c>
      <c r="FB165" s="381"/>
      <c r="FC165" s="381"/>
    </row>
    <row r="166" spans="1:159" s="2" customFormat="1" ht="15.75" customHeight="1" x14ac:dyDescent="0.25">
      <c r="A166" s="1" t="s">
        <v>121</v>
      </c>
      <c r="B166" s="77">
        <v>2</v>
      </c>
      <c r="C166" s="78">
        <v>3</v>
      </c>
      <c r="D166" s="52" t="s">
        <v>361</v>
      </c>
      <c r="E166" s="79">
        <v>945.99166666666645</v>
      </c>
      <c r="F166" s="53">
        <v>-126569.70999999999</v>
      </c>
      <c r="G166" s="343">
        <v>-97936.422000000035</v>
      </c>
      <c r="H166" s="54">
        <v>2337.6299999999997</v>
      </c>
      <c r="I166" s="55">
        <v>1554.49</v>
      </c>
      <c r="J166" s="56">
        <f t="shared" si="152"/>
        <v>783.13999999999965</v>
      </c>
      <c r="K166" s="57">
        <f t="shared" si="153"/>
        <v>0.66498547674353947</v>
      </c>
      <c r="L166" s="58">
        <v>1592.1300000000003</v>
      </c>
      <c r="M166" s="58">
        <v>954.43999999999994</v>
      </c>
      <c r="N166" s="56">
        <f t="shared" si="154"/>
        <v>637.6900000000004</v>
      </c>
      <c r="O166" s="59">
        <f t="shared" si="155"/>
        <v>0.5994736610703898</v>
      </c>
      <c r="P166" s="54">
        <v>2509.5100000000007</v>
      </c>
      <c r="Q166" s="54">
        <v>2182.98</v>
      </c>
      <c r="R166" s="56">
        <f t="shared" si="156"/>
        <v>326.53000000000065</v>
      </c>
      <c r="S166" s="57">
        <f t="shared" si="157"/>
        <v>0.86988296520037756</v>
      </c>
      <c r="T166" s="54">
        <v>524.17999999999995</v>
      </c>
      <c r="U166" s="54">
        <v>465.49</v>
      </c>
      <c r="V166" s="56">
        <f t="shared" si="158"/>
        <v>58.689999999999941</v>
      </c>
      <c r="W166" s="57">
        <f t="shared" si="159"/>
        <v>0.88803464458773718</v>
      </c>
      <c r="X166" s="58">
        <v>0</v>
      </c>
      <c r="Y166" s="58">
        <v>0</v>
      </c>
      <c r="Z166" s="56">
        <f t="shared" si="160"/>
        <v>0</v>
      </c>
      <c r="AA166" s="59"/>
      <c r="AB166" s="54">
        <v>3252.56</v>
      </c>
      <c r="AC166" s="54">
        <v>3253.08</v>
      </c>
      <c r="AD166" s="56">
        <f t="shared" si="162"/>
        <v>-0.51999999999998181</v>
      </c>
      <c r="AE166" s="57">
        <f t="shared" si="163"/>
        <v>1.0001598740684261</v>
      </c>
      <c r="AF166" s="58">
        <v>362.07</v>
      </c>
      <c r="AG166" s="58">
        <v>0</v>
      </c>
      <c r="AH166" s="56">
        <f t="shared" si="164"/>
        <v>362.07</v>
      </c>
      <c r="AI166" s="60">
        <f t="shared" si="165"/>
        <v>0</v>
      </c>
      <c r="AJ166" s="54">
        <v>4150.2699999999995</v>
      </c>
      <c r="AK166" s="54">
        <v>14124.79</v>
      </c>
      <c r="AL166" s="56">
        <f t="shared" si="166"/>
        <v>-9974.52</v>
      </c>
      <c r="AM166" s="57">
        <f t="shared" si="167"/>
        <v>3.4033424331429045</v>
      </c>
      <c r="AN166" s="58">
        <v>0</v>
      </c>
      <c r="AO166" s="58">
        <v>0</v>
      </c>
      <c r="AP166" s="61">
        <f t="shared" si="168"/>
        <v>0</v>
      </c>
      <c r="AQ166" s="59"/>
      <c r="AR166" s="54">
        <v>0</v>
      </c>
      <c r="AS166" s="54">
        <v>0</v>
      </c>
      <c r="AT166" s="61">
        <f t="shared" si="169"/>
        <v>0</v>
      </c>
      <c r="AU166" s="62"/>
      <c r="AV166" s="58">
        <v>1017.6600000000001</v>
      </c>
      <c r="AW166" s="58">
        <v>923.88</v>
      </c>
      <c r="AX166" s="61">
        <f t="shared" si="170"/>
        <v>93.780000000000086</v>
      </c>
      <c r="AY166" s="59">
        <f t="shared" si="171"/>
        <v>0.90784741465715457</v>
      </c>
      <c r="AZ166" s="63">
        <v>0</v>
      </c>
      <c r="BA166" s="56">
        <v>0</v>
      </c>
      <c r="BB166" s="56">
        <f t="shared" si="172"/>
        <v>0</v>
      </c>
      <c r="BC166" s="64"/>
      <c r="BD166" s="54">
        <v>10117.36</v>
      </c>
      <c r="BE166" s="58">
        <v>69012.600000000006</v>
      </c>
      <c r="BF166" s="61">
        <f t="shared" si="173"/>
        <v>-58895.240000000005</v>
      </c>
      <c r="BG166" s="57">
        <f t="shared" si="174"/>
        <v>6.8212063225979902</v>
      </c>
      <c r="BH166" s="54">
        <v>1480.8799999999997</v>
      </c>
      <c r="BI166" s="54">
        <v>0</v>
      </c>
      <c r="BJ166" s="56">
        <f t="shared" si="175"/>
        <v>1480.8799999999997</v>
      </c>
      <c r="BK166" s="57">
        <f t="shared" si="176"/>
        <v>0</v>
      </c>
      <c r="BL166" s="58">
        <v>2433.3399999999997</v>
      </c>
      <c r="BM166" s="58">
        <v>4822.51</v>
      </c>
      <c r="BN166" s="56">
        <f t="shared" si="177"/>
        <v>-2389.1700000000005</v>
      </c>
      <c r="BO166" s="59">
        <f t="shared" si="178"/>
        <v>1.9818479949370005</v>
      </c>
      <c r="BP166" s="54">
        <v>328.48</v>
      </c>
      <c r="BQ166" s="54">
        <v>0</v>
      </c>
      <c r="BR166" s="56">
        <f t="shared" si="179"/>
        <v>328.48</v>
      </c>
      <c r="BS166" s="57">
        <f t="shared" si="180"/>
        <v>0</v>
      </c>
      <c r="BT166" s="58">
        <v>785.01999999999987</v>
      </c>
      <c r="BU166" s="58">
        <v>0</v>
      </c>
      <c r="BV166" s="56">
        <f t="shared" si="181"/>
        <v>785.01999999999987</v>
      </c>
      <c r="BW166" s="59">
        <f t="shared" si="182"/>
        <v>0</v>
      </c>
      <c r="BX166" s="54">
        <v>0</v>
      </c>
      <c r="BY166" s="54">
        <v>0</v>
      </c>
      <c r="BZ166" s="56">
        <f t="shared" si="183"/>
        <v>0</v>
      </c>
      <c r="CA166" s="57"/>
      <c r="CB166" s="58">
        <v>734.64</v>
      </c>
      <c r="CC166" s="58">
        <v>145.69999999999999</v>
      </c>
      <c r="CD166" s="56">
        <f t="shared" si="185"/>
        <v>588.94000000000005</v>
      </c>
      <c r="CE166" s="59">
        <f t="shared" si="186"/>
        <v>0.19832843297397362</v>
      </c>
      <c r="CF166" s="54">
        <v>177.96999999999997</v>
      </c>
      <c r="CG166" s="54">
        <v>0</v>
      </c>
      <c r="CH166" s="56">
        <f t="shared" si="187"/>
        <v>177.96999999999997</v>
      </c>
      <c r="CI166" s="57">
        <f t="shared" si="188"/>
        <v>0</v>
      </c>
      <c r="CJ166" s="58">
        <v>0</v>
      </c>
      <c r="CK166" s="55">
        <v>0</v>
      </c>
      <c r="CL166" s="55">
        <v>0</v>
      </c>
      <c r="CM166" s="65"/>
      <c r="CN166" s="66">
        <v>20769.87</v>
      </c>
      <c r="CO166" s="67">
        <v>25144.54</v>
      </c>
      <c r="CP166" s="61">
        <f t="shared" si="189"/>
        <v>-4374.6700000000019</v>
      </c>
      <c r="CQ166" s="68">
        <f t="shared" si="190"/>
        <v>1.2106257766659108</v>
      </c>
      <c r="CR166" s="58">
        <v>5192</v>
      </c>
      <c r="CS166" s="58">
        <v>4882.4000000000005</v>
      </c>
      <c r="CT166" s="61">
        <f t="shared" si="191"/>
        <v>309.59999999999945</v>
      </c>
      <c r="CU166" s="353">
        <f t="shared" si="192"/>
        <v>0.94036979969183365</v>
      </c>
      <c r="CV166" s="359">
        <v>2727.5499999999997</v>
      </c>
      <c r="CW166" s="61">
        <v>2552.4899999999998</v>
      </c>
      <c r="CX166" s="61">
        <f t="shared" si="219"/>
        <v>175.05999999999995</v>
      </c>
      <c r="CY166" s="68">
        <f t="shared" si="222"/>
        <v>0.93581785851771737</v>
      </c>
      <c r="CZ166" s="291">
        <v>204.8</v>
      </c>
      <c r="DA166" s="61">
        <v>0</v>
      </c>
      <c r="DB166" s="61">
        <f t="shared" si="205"/>
        <v>204.8</v>
      </c>
      <c r="DC166" s="69">
        <f t="shared" si="206"/>
        <v>0</v>
      </c>
      <c r="DD166" s="55">
        <v>6674.6799999999985</v>
      </c>
      <c r="DE166" s="55">
        <v>7427.05</v>
      </c>
      <c r="DF166" s="61">
        <f t="shared" si="193"/>
        <v>-752.37000000000171</v>
      </c>
      <c r="DG166" s="70">
        <f t="shared" si="194"/>
        <v>1.1127200105473225</v>
      </c>
      <c r="DH166" s="55">
        <v>687.74</v>
      </c>
      <c r="DI166" s="55">
        <v>611.09999999999991</v>
      </c>
      <c r="DJ166" s="61">
        <f t="shared" si="195"/>
        <v>76.6400000000001</v>
      </c>
      <c r="DK166" s="70">
        <f t="shared" si="196"/>
        <v>0.88856253816849373</v>
      </c>
      <c r="DL166" s="55">
        <v>103.49000000000001</v>
      </c>
      <c r="DM166" s="55">
        <v>0</v>
      </c>
      <c r="DN166" s="61">
        <f t="shared" si="197"/>
        <v>103.49000000000001</v>
      </c>
      <c r="DO166" s="70">
        <f t="shared" si="198"/>
        <v>0</v>
      </c>
      <c r="DP166" s="71">
        <v>3436.3200000000006</v>
      </c>
      <c r="DQ166" s="71">
        <v>1568.69</v>
      </c>
      <c r="DR166" s="61">
        <f t="shared" si="199"/>
        <v>1867.6300000000006</v>
      </c>
      <c r="DS166" s="69">
        <f t="shared" si="200"/>
        <v>0.45650288680914458</v>
      </c>
      <c r="DT166" s="80">
        <v>1005.6399999999992</v>
      </c>
      <c r="DU166" s="55">
        <v>0</v>
      </c>
      <c r="DV166" s="55">
        <v>0</v>
      </c>
      <c r="DW166" s="61">
        <f t="shared" si="201"/>
        <v>0</v>
      </c>
      <c r="DX166" s="72"/>
      <c r="DY166" s="56" t="e">
        <v>#REF!</v>
      </c>
      <c r="DZ166" s="363">
        <v>989.54</v>
      </c>
      <c r="EA166" s="363">
        <v>708.3</v>
      </c>
      <c r="EB166" s="362">
        <f t="shared" si="207"/>
        <v>281.24</v>
      </c>
      <c r="EC166" s="365">
        <f t="shared" si="208"/>
        <v>0.71578713341552636</v>
      </c>
      <c r="ED166" s="54">
        <v>2540.2600000000002</v>
      </c>
      <c r="EE166" s="294">
        <v>5613.34</v>
      </c>
      <c r="EF166" s="291">
        <f t="shared" si="209"/>
        <v>75129.949999999983</v>
      </c>
      <c r="EG166" s="291">
        <f t="shared" si="210"/>
        <v>145947.86999999997</v>
      </c>
      <c r="EH166" s="61">
        <f t="shared" si="211"/>
        <v>-70817.919999999984</v>
      </c>
      <c r="EI166" s="70">
        <f t="shared" si="204"/>
        <v>1.9426057118366244</v>
      </c>
      <c r="EJ166" s="80"/>
      <c r="EK166" s="298">
        <v>710</v>
      </c>
      <c r="EL166" s="300">
        <f t="shared" si="220"/>
        <v>-196677.62999999998</v>
      </c>
      <c r="EM166" s="65">
        <f t="shared" si="221"/>
        <v>-155859.54200000004</v>
      </c>
      <c r="EN166" s="374" t="s">
        <v>666</v>
      </c>
      <c r="EO166" s="373">
        <v>4409.0600000000004</v>
      </c>
      <c r="EP166" s="74">
        <v>4507.04</v>
      </c>
      <c r="EQ166" s="76">
        <v>0</v>
      </c>
      <c r="ER166" s="76">
        <v>0</v>
      </c>
      <c r="ET166" s="74">
        <v>7817.44</v>
      </c>
      <c r="EU166" s="74">
        <v>10398.01</v>
      </c>
      <c r="EV166" s="75">
        <f t="shared" si="212"/>
        <v>2580.5700000000006</v>
      </c>
      <c r="EW166" s="377">
        <f t="shared" si="213"/>
        <v>0.33010422849423859</v>
      </c>
      <c r="EX166" s="379">
        <f t="shared" si="214"/>
        <v>72589.689999999988</v>
      </c>
      <c r="EY166" s="379">
        <f t="shared" si="215"/>
        <v>140334.52999999997</v>
      </c>
      <c r="FB166" s="381"/>
      <c r="FC166" s="381"/>
    </row>
    <row r="167" spans="1:159" s="2" customFormat="1" ht="15.75" customHeight="1" x14ac:dyDescent="0.25">
      <c r="A167" s="1" t="s">
        <v>167</v>
      </c>
      <c r="B167" s="77">
        <v>3</v>
      </c>
      <c r="C167" s="78"/>
      <c r="D167" s="52" t="s">
        <v>497</v>
      </c>
      <c r="E167" s="79">
        <v>4241.1750000000002</v>
      </c>
      <c r="F167" s="53">
        <v>-15057.12</v>
      </c>
      <c r="G167" s="343">
        <v>-25247.152000000013</v>
      </c>
      <c r="H167" s="54">
        <v>5571.08</v>
      </c>
      <c r="I167" s="55">
        <v>1561.9600000000003</v>
      </c>
      <c r="J167" s="56">
        <f t="shared" si="152"/>
        <v>4009.12</v>
      </c>
      <c r="K167" s="57">
        <f t="shared" si="153"/>
        <v>0.2803693359276837</v>
      </c>
      <c r="L167" s="58">
        <v>1990.93</v>
      </c>
      <c r="M167" s="58">
        <v>960.78</v>
      </c>
      <c r="N167" s="56">
        <f t="shared" si="154"/>
        <v>1030.1500000000001</v>
      </c>
      <c r="O167" s="59">
        <f t="shared" si="155"/>
        <v>0.48257849346787679</v>
      </c>
      <c r="P167" s="54">
        <v>3672.1099999999997</v>
      </c>
      <c r="Q167" s="54">
        <v>3296.6199999999994</v>
      </c>
      <c r="R167" s="56">
        <f t="shared" si="156"/>
        <v>375.49000000000024</v>
      </c>
      <c r="S167" s="57">
        <f t="shared" si="157"/>
        <v>0.89774543790899508</v>
      </c>
      <c r="T167" s="54">
        <v>830.68999999999983</v>
      </c>
      <c r="U167" s="54">
        <v>771.01</v>
      </c>
      <c r="V167" s="56">
        <f t="shared" si="158"/>
        <v>59.679999999999836</v>
      </c>
      <c r="W167" s="57">
        <f t="shared" si="159"/>
        <v>0.928156111184678</v>
      </c>
      <c r="X167" s="58">
        <v>0</v>
      </c>
      <c r="Y167" s="58">
        <v>0</v>
      </c>
      <c r="Z167" s="56">
        <f t="shared" si="160"/>
        <v>0</v>
      </c>
      <c r="AA167" s="59"/>
      <c r="AB167" s="54">
        <v>3678.37</v>
      </c>
      <c r="AC167" s="54">
        <v>2937.61</v>
      </c>
      <c r="AD167" s="56">
        <f t="shared" si="162"/>
        <v>740.75999999999976</v>
      </c>
      <c r="AE167" s="57">
        <f t="shared" si="163"/>
        <v>0.79861732234658289</v>
      </c>
      <c r="AF167" s="58">
        <v>634.91000000000008</v>
      </c>
      <c r="AG167" s="58">
        <v>0</v>
      </c>
      <c r="AH167" s="56">
        <f t="shared" si="164"/>
        <v>634.91000000000008</v>
      </c>
      <c r="AI167" s="60">
        <f t="shared" si="165"/>
        <v>0</v>
      </c>
      <c r="AJ167" s="54">
        <v>4739.6099999999997</v>
      </c>
      <c r="AK167" s="54">
        <v>13329.05</v>
      </c>
      <c r="AL167" s="56">
        <f t="shared" si="166"/>
        <v>-8589.4399999999987</v>
      </c>
      <c r="AM167" s="57">
        <f t="shared" si="167"/>
        <v>2.8122672540567684</v>
      </c>
      <c r="AN167" s="58">
        <v>0</v>
      </c>
      <c r="AO167" s="58">
        <v>0</v>
      </c>
      <c r="AP167" s="61">
        <f t="shared" si="168"/>
        <v>0</v>
      </c>
      <c r="AQ167" s="59"/>
      <c r="AR167" s="54">
        <v>0</v>
      </c>
      <c r="AS167" s="54">
        <v>0</v>
      </c>
      <c r="AT167" s="61">
        <f t="shared" si="169"/>
        <v>0</v>
      </c>
      <c r="AU167" s="62"/>
      <c r="AV167" s="58">
        <v>1012.4000000000001</v>
      </c>
      <c r="AW167" s="58">
        <v>1359.19</v>
      </c>
      <c r="AX167" s="61">
        <f t="shared" si="170"/>
        <v>-346.78999999999996</v>
      </c>
      <c r="AY167" s="59">
        <f t="shared" si="171"/>
        <v>1.3425424733306992</v>
      </c>
      <c r="AZ167" s="63">
        <v>0</v>
      </c>
      <c r="BA167" s="56">
        <v>0</v>
      </c>
      <c r="BB167" s="56">
        <f t="shared" si="172"/>
        <v>0</v>
      </c>
      <c r="BC167" s="64"/>
      <c r="BD167" s="54">
        <v>18646.7</v>
      </c>
      <c r="BE167" s="58">
        <v>2832.53</v>
      </c>
      <c r="BF167" s="61">
        <f t="shared" si="173"/>
        <v>15814.17</v>
      </c>
      <c r="BG167" s="57">
        <f t="shared" si="174"/>
        <v>0.1519051628438276</v>
      </c>
      <c r="BH167" s="54">
        <v>3335.1500000000005</v>
      </c>
      <c r="BI167" s="54">
        <v>812.29</v>
      </c>
      <c r="BJ167" s="56">
        <f t="shared" si="175"/>
        <v>2522.8600000000006</v>
      </c>
      <c r="BK167" s="57">
        <f t="shared" si="176"/>
        <v>0.2435542629267049</v>
      </c>
      <c r="BL167" s="58">
        <v>5599.7599999999993</v>
      </c>
      <c r="BM167" s="58">
        <v>0</v>
      </c>
      <c r="BN167" s="56">
        <f t="shared" si="177"/>
        <v>5599.7599999999993</v>
      </c>
      <c r="BO167" s="59">
        <f t="shared" si="178"/>
        <v>0</v>
      </c>
      <c r="BP167" s="54">
        <v>793.61999999999989</v>
      </c>
      <c r="BQ167" s="54">
        <v>0</v>
      </c>
      <c r="BR167" s="56">
        <f t="shared" si="179"/>
        <v>793.61999999999989</v>
      </c>
      <c r="BS167" s="57">
        <f t="shared" si="180"/>
        <v>0</v>
      </c>
      <c r="BT167" s="58">
        <v>1850.6499999999996</v>
      </c>
      <c r="BU167" s="58">
        <v>0</v>
      </c>
      <c r="BV167" s="56">
        <f t="shared" si="181"/>
        <v>1850.6499999999996</v>
      </c>
      <c r="BW167" s="59">
        <f t="shared" si="182"/>
        <v>0</v>
      </c>
      <c r="BX167" s="54">
        <v>0</v>
      </c>
      <c r="BY167" s="54">
        <v>0</v>
      </c>
      <c r="BZ167" s="56">
        <f t="shared" si="183"/>
        <v>0</v>
      </c>
      <c r="CA167" s="57"/>
      <c r="CB167" s="58">
        <v>2360.7599999999998</v>
      </c>
      <c r="CC167" s="58">
        <v>0</v>
      </c>
      <c r="CD167" s="56">
        <f t="shared" si="185"/>
        <v>2360.7599999999998</v>
      </c>
      <c r="CE167" s="59">
        <f t="shared" si="186"/>
        <v>0</v>
      </c>
      <c r="CF167" s="54">
        <v>154.76</v>
      </c>
      <c r="CG167" s="54">
        <v>0</v>
      </c>
      <c r="CH167" s="56">
        <f t="shared" si="187"/>
        <v>154.76</v>
      </c>
      <c r="CI167" s="57">
        <f t="shared" si="188"/>
        <v>0</v>
      </c>
      <c r="CJ167" s="58">
        <v>0</v>
      </c>
      <c r="CK167" s="55">
        <v>0</v>
      </c>
      <c r="CL167" s="55">
        <v>0</v>
      </c>
      <c r="CM167" s="65"/>
      <c r="CN167" s="66">
        <v>9577.2699999999986</v>
      </c>
      <c r="CO167" s="67">
        <v>13767.64</v>
      </c>
      <c r="CP167" s="61">
        <f t="shared" si="189"/>
        <v>-4190.3700000000008</v>
      </c>
      <c r="CQ167" s="68">
        <f t="shared" si="190"/>
        <v>1.4375328251161346</v>
      </c>
      <c r="CR167" s="58">
        <v>7592.3400000000011</v>
      </c>
      <c r="CS167" s="58">
        <v>11727.11</v>
      </c>
      <c r="CT167" s="61">
        <f t="shared" si="191"/>
        <v>-4134.7699999999995</v>
      </c>
      <c r="CU167" s="353">
        <f t="shared" si="192"/>
        <v>1.5445975812463613</v>
      </c>
      <c r="CV167" s="359">
        <v>5888.88</v>
      </c>
      <c r="CW167" s="61">
        <v>5756.17</v>
      </c>
      <c r="CX167" s="61">
        <f t="shared" si="219"/>
        <v>132.71000000000004</v>
      </c>
      <c r="CY167" s="68">
        <f t="shared" si="222"/>
        <v>0.977464305606499</v>
      </c>
      <c r="CZ167" s="291">
        <v>433.55999999999995</v>
      </c>
      <c r="DA167" s="61">
        <v>11.16</v>
      </c>
      <c r="DB167" s="61">
        <f t="shared" si="205"/>
        <v>422.39999999999992</v>
      </c>
      <c r="DC167" s="69">
        <f t="shared" si="206"/>
        <v>2.5740381954054807E-2</v>
      </c>
      <c r="DD167" s="55">
        <v>6337.1200000000008</v>
      </c>
      <c r="DE167" s="55">
        <v>4754.25</v>
      </c>
      <c r="DF167" s="61">
        <f t="shared" si="193"/>
        <v>1582.8700000000008</v>
      </c>
      <c r="DG167" s="70">
        <f t="shared" si="194"/>
        <v>0.75022249854823631</v>
      </c>
      <c r="DH167" s="55">
        <v>1172.46</v>
      </c>
      <c r="DI167" s="55">
        <v>1225.02</v>
      </c>
      <c r="DJ167" s="61">
        <f t="shared" si="195"/>
        <v>-52.559999999999945</v>
      </c>
      <c r="DK167" s="70">
        <f t="shared" si="196"/>
        <v>1.0448288214523309</v>
      </c>
      <c r="DL167" s="55">
        <v>161.39000000000001</v>
      </c>
      <c r="DM167" s="55">
        <v>0</v>
      </c>
      <c r="DN167" s="61">
        <f t="shared" si="197"/>
        <v>161.39000000000001</v>
      </c>
      <c r="DO167" s="70">
        <f t="shared" si="198"/>
        <v>0</v>
      </c>
      <c r="DP167" s="71">
        <v>9880.5999999999985</v>
      </c>
      <c r="DQ167" s="71">
        <v>2273.7600000000002</v>
      </c>
      <c r="DR167" s="61">
        <f t="shared" si="199"/>
        <v>7606.8399999999983</v>
      </c>
      <c r="DS167" s="69">
        <f t="shared" si="200"/>
        <v>0.23012367669979561</v>
      </c>
      <c r="DT167" s="80"/>
      <c r="DU167" s="55">
        <v>0</v>
      </c>
      <c r="DV167" s="55">
        <v>0</v>
      </c>
      <c r="DW167" s="61">
        <f t="shared" si="201"/>
        <v>0</v>
      </c>
      <c r="DX167" s="72"/>
      <c r="DY167" s="56"/>
      <c r="DZ167" s="363">
        <v>1571.85</v>
      </c>
      <c r="EA167" s="363">
        <v>1129.6899999999998</v>
      </c>
      <c r="EB167" s="362">
        <f t="shared" si="207"/>
        <v>442.16000000000008</v>
      </c>
      <c r="EC167" s="365">
        <f t="shared" si="208"/>
        <v>0.7187008938511944</v>
      </c>
      <c r="ED167" s="54">
        <v>5059.2899999999991</v>
      </c>
      <c r="EE167" s="294">
        <v>2255.61</v>
      </c>
      <c r="EF167" s="291">
        <f t="shared" si="209"/>
        <v>102546.26</v>
      </c>
      <c r="EG167" s="291">
        <f t="shared" si="210"/>
        <v>70761.450000000012</v>
      </c>
      <c r="EH167" s="61">
        <f t="shared" si="211"/>
        <v>31784.809999999983</v>
      </c>
      <c r="EI167" s="70">
        <f t="shared" si="204"/>
        <v>0.69004418103595411</v>
      </c>
      <c r="EJ167" s="80"/>
      <c r="EK167" s="298">
        <v>710</v>
      </c>
      <c r="EL167" s="300">
        <f t="shared" si="220"/>
        <v>17437.689999999988</v>
      </c>
      <c r="EM167" s="65">
        <f t="shared" si="221"/>
        <v>3849.4279999999862</v>
      </c>
      <c r="EN167" s="374" t="s">
        <v>666</v>
      </c>
      <c r="EO167" s="373">
        <v>7028.42</v>
      </c>
      <c r="EP167" s="74">
        <v>10815.65</v>
      </c>
      <c r="EQ167" s="75">
        <f>EP167-EO167</f>
        <v>3787.2299999999996</v>
      </c>
      <c r="ER167" s="76">
        <f>EQ167/EO167</f>
        <v>0.5388451458507032</v>
      </c>
      <c r="ET167" s="74">
        <v>12608.69</v>
      </c>
      <c r="EU167" s="74">
        <v>24573.88</v>
      </c>
      <c r="EV167" s="75">
        <f t="shared" si="212"/>
        <v>11965.19</v>
      </c>
      <c r="EW167" s="377">
        <f t="shared" si="213"/>
        <v>0.94896377022513834</v>
      </c>
      <c r="EX167" s="379">
        <f t="shared" si="214"/>
        <v>97486.97</v>
      </c>
      <c r="EY167" s="379">
        <f t="shared" si="215"/>
        <v>68505.840000000011</v>
      </c>
      <c r="FB167" s="381"/>
      <c r="FC167" s="381"/>
    </row>
    <row r="168" spans="1:159" s="2" customFormat="1" ht="15.75" customHeight="1" x14ac:dyDescent="0.25">
      <c r="A168" s="1" t="s">
        <v>122</v>
      </c>
      <c r="B168" s="77">
        <v>2</v>
      </c>
      <c r="C168" s="78">
        <v>3</v>
      </c>
      <c r="D168" s="52" t="s">
        <v>362</v>
      </c>
      <c r="E168" s="79">
        <v>1360.8999999999996</v>
      </c>
      <c r="F168" s="53">
        <v>-89945.069999999992</v>
      </c>
      <c r="G168" s="343">
        <v>-80088.517999999982</v>
      </c>
      <c r="H168" s="54">
        <v>2257.3199999999997</v>
      </c>
      <c r="I168" s="55">
        <v>1549.2099999999998</v>
      </c>
      <c r="J168" s="56">
        <f t="shared" si="152"/>
        <v>708.1099999999999</v>
      </c>
      <c r="K168" s="57">
        <f t="shared" si="153"/>
        <v>0.68630499884819163</v>
      </c>
      <c r="L168" s="58">
        <v>1494.85</v>
      </c>
      <c r="M168" s="58">
        <v>953.85</v>
      </c>
      <c r="N168" s="56">
        <f t="shared" si="154"/>
        <v>540.99999999999989</v>
      </c>
      <c r="O168" s="59">
        <f t="shared" si="155"/>
        <v>0.63809077833896388</v>
      </c>
      <c r="P168" s="54">
        <v>2271.2499999999995</v>
      </c>
      <c r="Q168" s="54">
        <v>1975.1100000000001</v>
      </c>
      <c r="R168" s="56">
        <f t="shared" si="156"/>
        <v>296.13999999999942</v>
      </c>
      <c r="S168" s="57">
        <f t="shared" si="157"/>
        <v>0.86961364887176684</v>
      </c>
      <c r="T168" s="54">
        <v>0</v>
      </c>
      <c r="U168" s="54">
        <v>0</v>
      </c>
      <c r="V168" s="56">
        <f t="shared" si="158"/>
        <v>0</v>
      </c>
      <c r="W168" s="57"/>
      <c r="X168" s="58">
        <v>0</v>
      </c>
      <c r="Y168" s="58">
        <v>0</v>
      </c>
      <c r="Z168" s="56">
        <f t="shared" si="160"/>
        <v>0</v>
      </c>
      <c r="AA168" s="59"/>
      <c r="AB168" s="54">
        <v>3098.0800000000008</v>
      </c>
      <c r="AC168" s="54">
        <v>2913.86</v>
      </c>
      <c r="AD168" s="56">
        <f t="shared" si="162"/>
        <v>184.22000000000071</v>
      </c>
      <c r="AE168" s="57">
        <f t="shared" si="163"/>
        <v>0.94053736507772534</v>
      </c>
      <c r="AF168" s="58">
        <v>329.90999999999997</v>
      </c>
      <c r="AG168" s="58">
        <v>0</v>
      </c>
      <c r="AH168" s="56">
        <f t="shared" si="164"/>
        <v>329.90999999999997</v>
      </c>
      <c r="AI168" s="60">
        <f t="shared" si="165"/>
        <v>0</v>
      </c>
      <c r="AJ168" s="54">
        <v>3712.0200000000004</v>
      </c>
      <c r="AK168" s="54">
        <v>5153.8799999999992</v>
      </c>
      <c r="AL168" s="56">
        <f t="shared" si="166"/>
        <v>-1441.8599999999988</v>
      </c>
      <c r="AM168" s="57">
        <f t="shared" si="167"/>
        <v>1.3884300192348098</v>
      </c>
      <c r="AN168" s="58">
        <v>0</v>
      </c>
      <c r="AO168" s="58">
        <v>0</v>
      </c>
      <c r="AP168" s="61">
        <f t="shared" si="168"/>
        <v>0</v>
      </c>
      <c r="AQ168" s="59"/>
      <c r="AR168" s="54">
        <v>0</v>
      </c>
      <c r="AS168" s="54">
        <v>0</v>
      </c>
      <c r="AT168" s="61">
        <f t="shared" si="169"/>
        <v>0</v>
      </c>
      <c r="AU168" s="62"/>
      <c r="AV168" s="58">
        <v>3054.0799999999995</v>
      </c>
      <c r="AW168" s="58">
        <v>2770.1099999999997</v>
      </c>
      <c r="AX168" s="61">
        <f t="shared" si="170"/>
        <v>283.9699999999998</v>
      </c>
      <c r="AY168" s="59">
        <f t="shared" si="171"/>
        <v>0.90701946248952225</v>
      </c>
      <c r="AZ168" s="63">
        <v>0</v>
      </c>
      <c r="BA168" s="56">
        <v>0</v>
      </c>
      <c r="BB168" s="56">
        <f t="shared" si="172"/>
        <v>0</v>
      </c>
      <c r="BC168" s="64"/>
      <c r="BD168" s="54">
        <v>10957.630000000001</v>
      </c>
      <c r="BE168" s="58">
        <v>0</v>
      </c>
      <c r="BF168" s="61">
        <f t="shared" si="173"/>
        <v>10957.630000000001</v>
      </c>
      <c r="BG168" s="57">
        <f t="shared" si="174"/>
        <v>0</v>
      </c>
      <c r="BH168" s="54">
        <v>1339.0399999999997</v>
      </c>
      <c r="BI168" s="54">
        <v>0</v>
      </c>
      <c r="BJ168" s="56">
        <f t="shared" si="175"/>
        <v>1339.0399999999997</v>
      </c>
      <c r="BK168" s="57">
        <f t="shared" si="176"/>
        <v>0</v>
      </c>
      <c r="BL168" s="58">
        <v>2227.9499999999998</v>
      </c>
      <c r="BM168" s="58">
        <v>0</v>
      </c>
      <c r="BN168" s="56">
        <f t="shared" si="177"/>
        <v>2227.9499999999998</v>
      </c>
      <c r="BO168" s="59">
        <f t="shared" si="178"/>
        <v>0</v>
      </c>
      <c r="BP168" s="54">
        <v>278.73</v>
      </c>
      <c r="BQ168" s="54">
        <v>0</v>
      </c>
      <c r="BR168" s="56">
        <f t="shared" si="179"/>
        <v>278.73</v>
      </c>
      <c r="BS168" s="57">
        <f t="shared" si="180"/>
        <v>0</v>
      </c>
      <c r="BT168" s="58">
        <v>0</v>
      </c>
      <c r="BU168" s="58">
        <v>0</v>
      </c>
      <c r="BV168" s="56">
        <f t="shared" si="181"/>
        <v>0</v>
      </c>
      <c r="BW168" s="59"/>
      <c r="BX168" s="54">
        <v>0</v>
      </c>
      <c r="BY168" s="54">
        <v>0</v>
      </c>
      <c r="BZ168" s="56">
        <f t="shared" si="183"/>
        <v>0</v>
      </c>
      <c r="CA168" s="57"/>
      <c r="CB168" s="58">
        <v>692.21</v>
      </c>
      <c r="CC168" s="58">
        <v>0</v>
      </c>
      <c r="CD168" s="56">
        <f t="shared" si="185"/>
        <v>692.21</v>
      </c>
      <c r="CE168" s="59">
        <f t="shared" si="186"/>
        <v>0</v>
      </c>
      <c r="CF168" s="54">
        <v>162.47999999999996</v>
      </c>
      <c r="CG168" s="54">
        <v>0</v>
      </c>
      <c r="CH168" s="56">
        <f t="shared" si="187"/>
        <v>162.47999999999996</v>
      </c>
      <c r="CI168" s="57">
        <f t="shared" si="188"/>
        <v>0</v>
      </c>
      <c r="CJ168" s="58">
        <v>0</v>
      </c>
      <c r="CK168" s="55">
        <v>0</v>
      </c>
      <c r="CL168" s="55">
        <v>0</v>
      </c>
      <c r="CM168" s="65"/>
      <c r="CN168" s="66">
        <v>15833.320000000002</v>
      </c>
      <c r="CO168" s="67">
        <v>18359.84</v>
      </c>
      <c r="CP168" s="61">
        <f t="shared" si="189"/>
        <v>-2526.5199999999986</v>
      </c>
      <c r="CQ168" s="68">
        <f t="shared" si="190"/>
        <v>1.1595698185851102</v>
      </c>
      <c r="CR168" s="58">
        <v>5758.96</v>
      </c>
      <c r="CS168" s="58">
        <v>5509.99</v>
      </c>
      <c r="CT168" s="61">
        <f t="shared" si="191"/>
        <v>248.97000000000025</v>
      </c>
      <c r="CU168" s="353">
        <f t="shared" si="192"/>
        <v>0.95676823593148763</v>
      </c>
      <c r="CV168" s="359">
        <v>2912.48</v>
      </c>
      <c r="CW168" s="61">
        <v>2723.8900000000003</v>
      </c>
      <c r="CX168" s="61">
        <f t="shared" si="219"/>
        <v>188.58999999999969</v>
      </c>
      <c r="CY168" s="68">
        <f t="shared" si="222"/>
        <v>0.93524762401801909</v>
      </c>
      <c r="CZ168" s="291">
        <v>275.40999999999997</v>
      </c>
      <c r="DA168" s="61">
        <v>0</v>
      </c>
      <c r="DB168" s="61">
        <f t="shared" si="205"/>
        <v>275.40999999999997</v>
      </c>
      <c r="DC168" s="69">
        <f t="shared" si="206"/>
        <v>0</v>
      </c>
      <c r="DD168" s="55">
        <v>5231.71</v>
      </c>
      <c r="DE168" s="55">
        <v>5836.0300000000007</v>
      </c>
      <c r="DF168" s="61">
        <f t="shared" si="193"/>
        <v>-604.32000000000062</v>
      </c>
      <c r="DG168" s="70">
        <f t="shared" si="194"/>
        <v>1.115510989714644</v>
      </c>
      <c r="DH168" s="55">
        <v>1329.25</v>
      </c>
      <c r="DI168" s="55">
        <v>1180.94</v>
      </c>
      <c r="DJ168" s="61">
        <f t="shared" si="195"/>
        <v>148.30999999999995</v>
      </c>
      <c r="DK168" s="70">
        <f t="shared" si="196"/>
        <v>0.88842580402482607</v>
      </c>
      <c r="DL168" s="55">
        <v>200.10000000000002</v>
      </c>
      <c r="DM168" s="55">
        <v>0</v>
      </c>
      <c r="DN168" s="61">
        <f t="shared" si="197"/>
        <v>200.10000000000002</v>
      </c>
      <c r="DO168" s="70">
        <f t="shared" si="198"/>
        <v>0</v>
      </c>
      <c r="DP168" s="71">
        <v>3936.08</v>
      </c>
      <c r="DQ168" s="71">
        <v>2249.4900000000002</v>
      </c>
      <c r="DR168" s="61">
        <f t="shared" si="199"/>
        <v>1686.5899999999997</v>
      </c>
      <c r="DS168" s="69">
        <f t="shared" si="200"/>
        <v>0.57150515233430221</v>
      </c>
      <c r="DT168" s="80">
        <v>939.27999999999952</v>
      </c>
      <c r="DU168" s="55">
        <v>0</v>
      </c>
      <c r="DV168" s="55">
        <v>0</v>
      </c>
      <c r="DW168" s="61">
        <f t="shared" si="201"/>
        <v>0</v>
      </c>
      <c r="DX168" s="72"/>
      <c r="DY168" s="56" t="e">
        <v>#REF!</v>
      </c>
      <c r="DZ168" s="363">
        <v>950.35000000000014</v>
      </c>
      <c r="EA168" s="363">
        <v>676.99</v>
      </c>
      <c r="EB168" s="362">
        <f t="shared" si="207"/>
        <v>273.36000000000013</v>
      </c>
      <c r="EC168" s="365">
        <f t="shared" si="208"/>
        <v>0.71235860472457502</v>
      </c>
      <c r="ED168" s="54">
        <v>2391.08</v>
      </c>
      <c r="EE168" s="294">
        <v>1699.0500000000002</v>
      </c>
      <c r="EF168" s="291">
        <f t="shared" si="209"/>
        <v>70694.290000000008</v>
      </c>
      <c r="EG168" s="291">
        <f t="shared" si="210"/>
        <v>53552.24</v>
      </c>
      <c r="EH168" s="61">
        <f t="shared" si="211"/>
        <v>17142.05000000001</v>
      </c>
      <c r="EI168" s="70">
        <f t="shared" si="204"/>
        <v>0.75751860581667896</v>
      </c>
      <c r="EJ168" s="80"/>
      <c r="EK168" s="298">
        <v>710</v>
      </c>
      <c r="EL168" s="300">
        <f t="shared" si="220"/>
        <v>-72093.01999999999</v>
      </c>
      <c r="EM168" s="65">
        <f t="shared" si="221"/>
        <v>-64430.477999999981</v>
      </c>
      <c r="EN168" s="374" t="s">
        <v>666</v>
      </c>
      <c r="EO168" s="373">
        <v>4147.87</v>
      </c>
      <c r="EP168" s="74">
        <v>4307.7700000000004</v>
      </c>
      <c r="EQ168" s="76">
        <v>0</v>
      </c>
      <c r="ER168" s="76">
        <v>0</v>
      </c>
      <c r="ET168" s="74">
        <v>7358.17</v>
      </c>
      <c r="EU168" s="74">
        <v>8082.86</v>
      </c>
      <c r="EV168" s="75">
        <f t="shared" si="212"/>
        <v>724.6899999999996</v>
      </c>
      <c r="EW168" s="377">
        <f t="shared" si="213"/>
        <v>9.8487803353279363E-2</v>
      </c>
      <c r="EX168" s="379">
        <f t="shared" si="214"/>
        <v>68303.210000000006</v>
      </c>
      <c r="EY168" s="379">
        <f t="shared" si="215"/>
        <v>51853.189999999995</v>
      </c>
      <c r="FB168" s="381"/>
      <c r="FC168" s="381"/>
    </row>
    <row r="169" spans="1:159" s="2" customFormat="1" ht="15.75" customHeight="1" x14ac:dyDescent="0.25">
      <c r="A169" s="1" t="s">
        <v>123</v>
      </c>
      <c r="B169" s="77">
        <v>2</v>
      </c>
      <c r="C169" s="78">
        <v>3</v>
      </c>
      <c r="D169" s="52" t="s">
        <v>363</v>
      </c>
      <c r="E169" s="79">
        <v>1566.5249999999999</v>
      </c>
      <c r="F169" s="53">
        <v>-60529.159999999989</v>
      </c>
      <c r="G169" s="343">
        <v>-46984.78</v>
      </c>
      <c r="H169" s="54">
        <v>2189.0200000000004</v>
      </c>
      <c r="I169" s="55">
        <v>1551.21</v>
      </c>
      <c r="J169" s="56">
        <f t="shared" si="152"/>
        <v>637.8100000000004</v>
      </c>
      <c r="K169" s="57">
        <f t="shared" si="153"/>
        <v>0.70863217330129447</v>
      </c>
      <c r="L169" s="58">
        <v>1997.2200000000003</v>
      </c>
      <c r="M169" s="58">
        <v>956.88</v>
      </c>
      <c r="N169" s="56">
        <f t="shared" si="154"/>
        <v>1040.3400000000001</v>
      </c>
      <c r="O169" s="59">
        <f t="shared" si="155"/>
        <v>0.47910595728062</v>
      </c>
      <c r="P169" s="54">
        <v>2516.4700000000003</v>
      </c>
      <c r="Q169" s="54">
        <v>2189.1999999999998</v>
      </c>
      <c r="R169" s="56">
        <f t="shared" si="156"/>
        <v>327.27000000000044</v>
      </c>
      <c r="S169" s="57">
        <f t="shared" si="157"/>
        <v>0.86994877745413202</v>
      </c>
      <c r="T169" s="54">
        <v>527.77</v>
      </c>
      <c r="U169" s="54">
        <v>468.17999999999989</v>
      </c>
      <c r="V169" s="56">
        <f t="shared" si="158"/>
        <v>59.590000000000089</v>
      </c>
      <c r="W169" s="57">
        <f t="shared" si="159"/>
        <v>0.8870909676563653</v>
      </c>
      <c r="X169" s="58">
        <v>0</v>
      </c>
      <c r="Y169" s="58">
        <v>0</v>
      </c>
      <c r="Z169" s="56">
        <f t="shared" si="160"/>
        <v>0</v>
      </c>
      <c r="AA169" s="59"/>
      <c r="AB169" s="54">
        <v>3221.8300000000004</v>
      </c>
      <c r="AC169" s="54">
        <v>3168.2400000000002</v>
      </c>
      <c r="AD169" s="56">
        <f t="shared" si="162"/>
        <v>53.590000000000146</v>
      </c>
      <c r="AE169" s="57">
        <f t="shared" si="163"/>
        <v>0.98336659600289267</v>
      </c>
      <c r="AF169" s="58">
        <v>361.99</v>
      </c>
      <c r="AG169" s="58">
        <v>0</v>
      </c>
      <c r="AH169" s="56">
        <f t="shared" si="164"/>
        <v>361.99</v>
      </c>
      <c r="AI169" s="60">
        <f t="shared" si="165"/>
        <v>0</v>
      </c>
      <c r="AJ169" s="54">
        <v>4148.87</v>
      </c>
      <c r="AK169" s="54">
        <v>5207.5</v>
      </c>
      <c r="AL169" s="56">
        <f t="shared" si="166"/>
        <v>-1058.6300000000001</v>
      </c>
      <c r="AM169" s="57">
        <f t="shared" si="167"/>
        <v>1.2551610438504943</v>
      </c>
      <c r="AN169" s="58">
        <v>0</v>
      </c>
      <c r="AO169" s="58">
        <v>0</v>
      </c>
      <c r="AP169" s="61">
        <f t="shared" si="168"/>
        <v>0</v>
      </c>
      <c r="AQ169" s="59"/>
      <c r="AR169" s="54">
        <v>0</v>
      </c>
      <c r="AS169" s="54">
        <v>0</v>
      </c>
      <c r="AT169" s="61">
        <f t="shared" si="169"/>
        <v>0</v>
      </c>
      <c r="AU169" s="62"/>
      <c r="AV169" s="58">
        <v>1018.11</v>
      </c>
      <c r="AW169" s="58">
        <v>1351.12</v>
      </c>
      <c r="AX169" s="61">
        <f t="shared" si="170"/>
        <v>-333.00999999999988</v>
      </c>
      <c r="AY169" s="59">
        <f t="shared" si="171"/>
        <v>1.3270864641345237</v>
      </c>
      <c r="AZ169" s="63">
        <v>0</v>
      </c>
      <c r="BA169" s="56">
        <v>0</v>
      </c>
      <c r="BB169" s="56">
        <f t="shared" si="172"/>
        <v>0</v>
      </c>
      <c r="BC169" s="64"/>
      <c r="BD169" s="54">
        <v>9819.48</v>
      </c>
      <c r="BE169" s="58">
        <v>0</v>
      </c>
      <c r="BF169" s="61">
        <f t="shared" si="173"/>
        <v>9819.48</v>
      </c>
      <c r="BG169" s="57">
        <f t="shared" si="174"/>
        <v>0</v>
      </c>
      <c r="BH169" s="54">
        <v>1392.6699999999996</v>
      </c>
      <c r="BI169" s="54">
        <v>0</v>
      </c>
      <c r="BJ169" s="56">
        <f t="shared" si="175"/>
        <v>1392.6699999999996</v>
      </c>
      <c r="BK169" s="57">
        <f t="shared" si="176"/>
        <v>0</v>
      </c>
      <c r="BL169" s="58">
        <v>3292.4900000000002</v>
      </c>
      <c r="BM169" s="58">
        <v>0</v>
      </c>
      <c r="BN169" s="56">
        <f t="shared" si="177"/>
        <v>3292.4900000000002</v>
      </c>
      <c r="BO169" s="59">
        <f t="shared" si="178"/>
        <v>0</v>
      </c>
      <c r="BP169" s="54">
        <v>330.96</v>
      </c>
      <c r="BQ169" s="54">
        <v>0</v>
      </c>
      <c r="BR169" s="56">
        <f t="shared" si="179"/>
        <v>330.96</v>
      </c>
      <c r="BS169" s="57">
        <f t="shared" si="180"/>
        <v>0</v>
      </c>
      <c r="BT169" s="58">
        <v>835.47</v>
      </c>
      <c r="BU169" s="58">
        <v>0</v>
      </c>
      <c r="BV169" s="56">
        <f t="shared" si="181"/>
        <v>835.47</v>
      </c>
      <c r="BW169" s="59">
        <f t="shared" si="182"/>
        <v>0</v>
      </c>
      <c r="BX169" s="54">
        <v>0</v>
      </c>
      <c r="BY169" s="54">
        <v>0</v>
      </c>
      <c r="BZ169" s="56">
        <f t="shared" si="183"/>
        <v>0</v>
      </c>
      <c r="CA169" s="57"/>
      <c r="CB169" s="58">
        <v>725.90000000000009</v>
      </c>
      <c r="CC169" s="58">
        <v>190.48</v>
      </c>
      <c r="CD169" s="56">
        <f t="shared" si="185"/>
        <v>535.42000000000007</v>
      </c>
      <c r="CE169" s="59">
        <f t="shared" si="186"/>
        <v>0.26240528998484636</v>
      </c>
      <c r="CF169" s="54">
        <v>174.22000000000003</v>
      </c>
      <c r="CG169" s="54">
        <v>0</v>
      </c>
      <c r="CH169" s="56">
        <f t="shared" si="187"/>
        <v>174.22000000000003</v>
      </c>
      <c r="CI169" s="57">
        <f t="shared" si="188"/>
        <v>0</v>
      </c>
      <c r="CJ169" s="58">
        <v>0</v>
      </c>
      <c r="CK169" s="55">
        <v>0</v>
      </c>
      <c r="CL169" s="55">
        <v>0</v>
      </c>
      <c r="CM169" s="65"/>
      <c r="CN169" s="66">
        <v>18292.64</v>
      </c>
      <c r="CO169" s="67">
        <v>24494.12</v>
      </c>
      <c r="CP169" s="61">
        <f t="shared" si="189"/>
        <v>-6201.48</v>
      </c>
      <c r="CQ169" s="68">
        <f t="shared" si="190"/>
        <v>1.3390150355552835</v>
      </c>
      <c r="CR169" s="58">
        <v>5095.2</v>
      </c>
      <c r="CS169" s="58">
        <v>5344.08</v>
      </c>
      <c r="CT169" s="61">
        <f t="shared" si="191"/>
        <v>-248.88000000000011</v>
      </c>
      <c r="CU169" s="353">
        <f t="shared" si="192"/>
        <v>1.0488459726801695</v>
      </c>
      <c r="CV169" s="359">
        <v>2545.88</v>
      </c>
      <c r="CW169" s="61">
        <v>2495.13</v>
      </c>
      <c r="CX169" s="61">
        <f t="shared" si="219"/>
        <v>50.75</v>
      </c>
      <c r="CY169" s="68">
        <f t="shared" si="222"/>
        <v>0.98006583185381868</v>
      </c>
      <c r="CZ169" s="291">
        <v>333.64</v>
      </c>
      <c r="DA169" s="61">
        <v>0</v>
      </c>
      <c r="DB169" s="61">
        <f t="shared" si="205"/>
        <v>333.64</v>
      </c>
      <c r="DC169" s="69">
        <f t="shared" si="206"/>
        <v>0</v>
      </c>
      <c r="DD169" s="55">
        <v>5572.1699999999992</v>
      </c>
      <c r="DE169" s="55">
        <v>6648.7099999999991</v>
      </c>
      <c r="DF169" s="61">
        <f t="shared" si="193"/>
        <v>-1076.54</v>
      </c>
      <c r="DG169" s="70">
        <f t="shared" si="194"/>
        <v>1.1931994178210643</v>
      </c>
      <c r="DH169" s="55">
        <v>1431.8799999999999</v>
      </c>
      <c r="DI169" s="55">
        <v>1271.27</v>
      </c>
      <c r="DJ169" s="61">
        <f t="shared" si="195"/>
        <v>160.6099999999999</v>
      </c>
      <c r="DK169" s="70">
        <f t="shared" si="196"/>
        <v>0.88783277928318016</v>
      </c>
      <c r="DL169" s="55">
        <v>215.12999999999997</v>
      </c>
      <c r="DM169" s="55">
        <v>687.68</v>
      </c>
      <c r="DN169" s="61">
        <f t="shared" si="197"/>
        <v>-472.54999999999995</v>
      </c>
      <c r="DO169" s="70">
        <f t="shared" si="198"/>
        <v>3.1965788128108588</v>
      </c>
      <c r="DP169" s="71">
        <v>4175.8099999999995</v>
      </c>
      <c r="DQ169" s="71">
        <v>5527.7800000000007</v>
      </c>
      <c r="DR169" s="61">
        <f t="shared" si="199"/>
        <v>-1351.9700000000012</v>
      </c>
      <c r="DS169" s="69">
        <f t="shared" si="200"/>
        <v>1.3237623359300354</v>
      </c>
      <c r="DT169" s="80">
        <v>35.419999999999845</v>
      </c>
      <c r="DU169" s="55">
        <v>0</v>
      </c>
      <c r="DV169" s="55">
        <v>0</v>
      </c>
      <c r="DW169" s="61">
        <f t="shared" si="201"/>
        <v>0</v>
      </c>
      <c r="DX169" s="72"/>
      <c r="DY169" s="56" t="e">
        <v>#REF!</v>
      </c>
      <c r="DZ169" s="363">
        <v>989.23</v>
      </c>
      <c r="EA169" s="363">
        <v>708.18000000000006</v>
      </c>
      <c r="EB169" s="362">
        <f t="shared" si="207"/>
        <v>281.04999999999995</v>
      </c>
      <c r="EC169" s="365">
        <f t="shared" si="208"/>
        <v>0.7158901367730458</v>
      </c>
      <c r="ED169" s="54">
        <v>2497.4500000000003</v>
      </c>
      <c r="EE169" s="294">
        <v>1988.72</v>
      </c>
      <c r="EF169" s="291">
        <f t="shared" si="209"/>
        <v>73701.5</v>
      </c>
      <c r="EG169" s="291">
        <f t="shared" si="210"/>
        <v>64248.479999999996</v>
      </c>
      <c r="EH169" s="61">
        <f t="shared" si="211"/>
        <v>9453.0200000000041</v>
      </c>
      <c r="EI169" s="70">
        <f t="shared" si="204"/>
        <v>0.87173910978745339</v>
      </c>
      <c r="EJ169" s="80"/>
      <c r="EK169" s="298">
        <v>710</v>
      </c>
      <c r="EL169" s="300">
        <f t="shared" si="220"/>
        <v>-50366.139999999985</v>
      </c>
      <c r="EM169" s="65">
        <f t="shared" si="221"/>
        <v>-30604.07</v>
      </c>
      <c r="EN169" s="374" t="s">
        <v>666</v>
      </c>
      <c r="EO169" s="373">
        <v>4302.9399999999996</v>
      </c>
      <c r="EP169" s="74">
        <v>3336.38</v>
      </c>
      <c r="EQ169" s="76">
        <v>0</v>
      </c>
      <c r="ER169" s="76">
        <v>0</v>
      </c>
      <c r="ET169" s="74">
        <v>7726.79</v>
      </c>
      <c r="EU169" s="74">
        <v>16085.06</v>
      </c>
      <c r="EV169" s="75">
        <f t="shared" si="212"/>
        <v>8358.27</v>
      </c>
      <c r="EW169" s="377">
        <f t="shared" si="213"/>
        <v>1.0817260466506791</v>
      </c>
      <c r="EX169" s="379">
        <f t="shared" si="214"/>
        <v>71204.05</v>
      </c>
      <c r="EY169" s="379">
        <f t="shared" si="215"/>
        <v>62259.759999999995</v>
      </c>
      <c r="FB169" s="381"/>
      <c r="FC169" s="381"/>
    </row>
    <row r="170" spans="1:159" s="2" customFormat="1" ht="15.75" customHeight="1" x14ac:dyDescent="0.25">
      <c r="A170" s="1" t="s">
        <v>124</v>
      </c>
      <c r="B170" s="77">
        <v>3</v>
      </c>
      <c r="C170" s="78">
        <v>4</v>
      </c>
      <c r="D170" s="52" t="s">
        <v>364</v>
      </c>
      <c r="E170" s="79">
        <v>856.35</v>
      </c>
      <c r="F170" s="53">
        <v>32372.990000000005</v>
      </c>
      <c r="G170" s="343">
        <v>31660.520000000004</v>
      </c>
      <c r="H170" s="54">
        <v>2562.4199999999996</v>
      </c>
      <c r="I170" s="55">
        <v>2421.75</v>
      </c>
      <c r="J170" s="56">
        <f t="shared" si="152"/>
        <v>140.66999999999962</v>
      </c>
      <c r="K170" s="57">
        <f t="shared" si="153"/>
        <v>0.94510267637623824</v>
      </c>
      <c r="L170" s="58">
        <v>2371.96</v>
      </c>
      <c r="M170" s="58">
        <v>957.98</v>
      </c>
      <c r="N170" s="56">
        <f t="shared" si="154"/>
        <v>1413.98</v>
      </c>
      <c r="O170" s="59">
        <f t="shared" si="155"/>
        <v>0.40387696251201538</v>
      </c>
      <c r="P170" s="54">
        <v>3663.1600000000008</v>
      </c>
      <c r="Q170" s="54">
        <v>3187.06</v>
      </c>
      <c r="R170" s="56">
        <f t="shared" si="156"/>
        <v>476.10000000000082</v>
      </c>
      <c r="S170" s="57">
        <f t="shared" si="157"/>
        <v>0.87003024710905319</v>
      </c>
      <c r="T170" s="54">
        <v>865.31999999999994</v>
      </c>
      <c r="U170" s="54">
        <v>766.14999999999986</v>
      </c>
      <c r="V170" s="56">
        <f t="shared" si="158"/>
        <v>99.170000000000073</v>
      </c>
      <c r="W170" s="57">
        <f t="shared" si="159"/>
        <v>0.88539499838210134</v>
      </c>
      <c r="X170" s="58">
        <v>0</v>
      </c>
      <c r="Y170" s="58">
        <v>0</v>
      </c>
      <c r="Z170" s="56">
        <f t="shared" si="160"/>
        <v>0</v>
      </c>
      <c r="AA170" s="59"/>
      <c r="AB170" s="54">
        <v>4925.49</v>
      </c>
      <c r="AC170" s="54">
        <v>6725.97</v>
      </c>
      <c r="AD170" s="56">
        <f t="shared" si="162"/>
        <v>-1800.4800000000005</v>
      </c>
      <c r="AE170" s="57">
        <f t="shared" si="163"/>
        <v>1.3655433266537949</v>
      </c>
      <c r="AF170" s="58">
        <v>539.04999999999995</v>
      </c>
      <c r="AG170" s="58">
        <v>0</v>
      </c>
      <c r="AH170" s="56">
        <f t="shared" si="164"/>
        <v>539.04999999999995</v>
      </c>
      <c r="AI170" s="60">
        <f t="shared" si="165"/>
        <v>0</v>
      </c>
      <c r="AJ170" s="54">
        <v>6177.989999999998</v>
      </c>
      <c r="AK170" s="54">
        <v>3107.59</v>
      </c>
      <c r="AL170" s="56">
        <f t="shared" si="166"/>
        <v>3070.3999999999978</v>
      </c>
      <c r="AM170" s="57">
        <f t="shared" si="167"/>
        <v>0.50300987861747937</v>
      </c>
      <c r="AN170" s="58">
        <v>0</v>
      </c>
      <c r="AO170" s="58">
        <v>0</v>
      </c>
      <c r="AP170" s="61">
        <f t="shared" si="168"/>
        <v>0</v>
      </c>
      <c r="AQ170" s="59"/>
      <c r="AR170" s="54">
        <v>0</v>
      </c>
      <c r="AS170" s="54">
        <v>0</v>
      </c>
      <c r="AT170" s="61">
        <f t="shared" si="169"/>
        <v>0</v>
      </c>
      <c r="AU170" s="62"/>
      <c r="AV170" s="58">
        <v>1527.0700000000002</v>
      </c>
      <c r="AW170" s="58">
        <v>1445.15</v>
      </c>
      <c r="AX170" s="61">
        <f t="shared" si="170"/>
        <v>81.920000000000073</v>
      </c>
      <c r="AY170" s="59">
        <f t="shared" si="171"/>
        <v>0.94635478399811401</v>
      </c>
      <c r="AZ170" s="63">
        <v>0</v>
      </c>
      <c r="BA170" s="56">
        <v>0</v>
      </c>
      <c r="BB170" s="56">
        <f t="shared" si="172"/>
        <v>0</v>
      </c>
      <c r="BC170" s="64"/>
      <c r="BD170" s="54">
        <v>14450.41</v>
      </c>
      <c r="BE170" s="58">
        <v>5168.03</v>
      </c>
      <c r="BF170" s="61">
        <f t="shared" si="173"/>
        <v>9282.380000000001</v>
      </c>
      <c r="BG170" s="57">
        <f t="shared" si="174"/>
        <v>0.35763898740589367</v>
      </c>
      <c r="BH170" s="54">
        <v>1633.4099999999999</v>
      </c>
      <c r="BI170" s="54">
        <v>494.29</v>
      </c>
      <c r="BJ170" s="56">
        <f t="shared" si="175"/>
        <v>1139.1199999999999</v>
      </c>
      <c r="BK170" s="57">
        <f t="shared" si="176"/>
        <v>0.30261232636019131</v>
      </c>
      <c r="BL170" s="58">
        <v>3678.5200000000004</v>
      </c>
      <c r="BM170" s="58">
        <v>0</v>
      </c>
      <c r="BN170" s="56">
        <f t="shared" si="177"/>
        <v>3678.5200000000004</v>
      </c>
      <c r="BO170" s="59">
        <f t="shared" si="178"/>
        <v>0</v>
      </c>
      <c r="BP170" s="54">
        <v>529.69000000000005</v>
      </c>
      <c r="BQ170" s="54">
        <v>4288.66</v>
      </c>
      <c r="BR170" s="56">
        <f t="shared" si="179"/>
        <v>-3758.97</v>
      </c>
      <c r="BS170" s="57">
        <f t="shared" si="180"/>
        <v>8.0965470369461379</v>
      </c>
      <c r="BT170" s="58">
        <v>1091.81</v>
      </c>
      <c r="BU170" s="58">
        <v>6152.69</v>
      </c>
      <c r="BV170" s="56">
        <f t="shared" si="181"/>
        <v>-5060.8799999999992</v>
      </c>
      <c r="BW170" s="59">
        <f t="shared" si="182"/>
        <v>5.6353120048360061</v>
      </c>
      <c r="BX170" s="54">
        <v>0</v>
      </c>
      <c r="BY170" s="54">
        <v>0</v>
      </c>
      <c r="BZ170" s="56">
        <f t="shared" si="183"/>
        <v>0</v>
      </c>
      <c r="CA170" s="57"/>
      <c r="CB170" s="58">
        <v>1117.82</v>
      </c>
      <c r="CC170" s="58">
        <v>1783.52</v>
      </c>
      <c r="CD170" s="56">
        <f t="shared" si="185"/>
        <v>-665.7</v>
      </c>
      <c r="CE170" s="59">
        <f t="shared" si="186"/>
        <v>1.5955341647134602</v>
      </c>
      <c r="CF170" s="54">
        <v>178.24</v>
      </c>
      <c r="CG170" s="54">
        <v>0</v>
      </c>
      <c r="CH170" s="56">
        <f t="shared" si="187"/>
        <v>178.24</v>
      </c>
      <c r="CI170" s="57">
        <f t="shared" si="188"/>
        <v>0</v>
      </c>
      <c r="CJ170" s="58">
        <v>0</v>
      </c>
      <c r="CK170" s="55">
        <v>0</v>
      </c>
      <c r="CL170" s="55">
        <v>0</v>
      </c>
      <c r="CM170" s="65"/>
      <c r="CN170" s="66">
        <v>23944.929999999997</v>
      </c>
      <c r="CO170" s="67">
        <v>28050.319999999996</v>
      </c>
      <c r="CP170" s="61">
        <f t="shared" si="189"/>
        <v>-4105.3899999999994</v>
      </c>
      <c r="CQ170" s="68">
        <f t="shared" si="190"/>
        <v>1.1714513260218342</v>
      </c>
      <c r="CR170" s="58">
        <v>9881.5200000000023</v>
      </c>
      <c r="CS170" s="58">
        <v>9030.5600000000013</v>
      </c>
      <c r="CT170" s="61">
        <f t="shared" si="191"/>
        <v>850.96000000000095</v>
      </c>
      <c r="CU170" s="353">
        <f t="shared" si="192"/>
        <v>0.91388369400658997</v>
      </c>
      <c r="CV170" s="359">
        <v>5239.7299999999996</v>
      </c>
      <c r="CW170" s="61">
        <v>5150.33</v>
      </c>
      <c r="CX170" s="61">
        <f t="shared" si="219"/>
        <v>89.399999999999636</v>
      </c>
      <c r="CY170" s="68">
        <f t="shared" si="222"/>
        <v>0.98293805215154217</v>
      </c>
      <c r="CZ170" s="291">
        <v>336.11</v>
      </c>
      <c r="DA170" s="61">
        <v>0</v>
      </c>
      <c r="DB170" s="61">
        <f t="shared" si="205"/>
        <v>336.11</v>
      </c>
      <c r="DC170" s="69">
        <f t="shared" si="206"/>
        <v>0</v>
      </c>
      <c r="DD170" s="55">
        <v>8220.1200000000008</v>
      </c>
      <c r="DE170" s="55">
        <v>9899.7900000000009</v>
      </c>
      <c r="DF170" s="61">
        <f t="shared" si="193"/>
        <v>-1679.67</v>
      </c>
      <c r="DG170" s="70">
        <f t="shared" si="194"/>
        <v>1.204336433044773</v>
      </c>
      <c r="DH170" s="55">
        <v>1047.01</v>
      </c>
      <c r="DI170" s="55">
        <v>929.25000000000011</v>
      </c>
      <c r="DJ170" s="61">
        <f t="shared" si="195"/>
        <v>117.75999999999988</v>
      </c>
      <c r="DK170" s="70">
        <f t="shared" si="196"/>
        <v>0.8875273397579776</v>
      </c>
      <c r="DL170" s="55">
        <v>156.88</v>
      </c>
      <c r="DM170" s="55">
        <v>0</v>
      </c>
      <c r="DN170" s="61">
        <f t="shared" si="197"/>
        <v>156.88</v>
      </c>
      <c r="DO170" s="70">
        <f t="shared" si="198"/>
        <v>0</v>
      </c>
      <c r="DP170" s="71">
        <v>9144.57</v>
      </c>
      <c r="DQ170" s="71">
        <v>19679.390000000003</v>
      </c>
      <c r="DR170" s="61">
        <f t="shared" si="199"/>
        <v>-10534.820000000003</v>
      </c>
      <c r="DS170" s="69">
        <f t="shared" si="200"/>
        <v>2.1520301118587319</v>
      </c>
      <c r="DT170" s="80">
        <v>189.54999999999973</v>
      </c>
      <c r="DU170" s="55">
        <v>0</v>
      </c>
      <c r="DV170" s="55">
        <v>0</v>
      </c>
      <c r="DW170" s="61">
        <f t="shared" si="201"/>
        <v>0</v>
      </c>
      <c r="DX170" s="72"/>
      <c r="DY170" s="56" t="e">
        <v>#REF!</v>
      </c>
      <c r="DZ170" s="363">
        <v>1478.96</v>
      </c>
      <c r="EA170" s="363">
        <v>1058.44</v>
      </c>
      <c r="EB170" s="362">
        <f t="shared" si="207"/>
        <v>420.52</v>
      </c>
      <c r="EC170" s="365">
        <f t="shared" si="208"/>
        <v>0.71566506193541413</v>
      </c>
      <c r="ED170" s="54">
        <v>3676.0900000000006</v>
      </c>
      <c r="EE170" s="294">
        <v>3523.3999999999996</v>
      </c>
      <c r="EF170" s="291">
        <f t="shared" si="209"/>
        <v>108438.28000000001</v>
      </c>
      <c r="EG170" s="291">
        <f t="shared" si="210"/>
        <v>113820.32</v>
      </c>
      <c r="EH170" s="61">
        <f t="shared" si="211"/>
        <v>-5382.0399999999936</v>
      </c>
      <c r="EI170" s="70">
        <f t="shared" si="204"/>
        <v>1.0496322885239417</v>
      </c>
      <c r="EJ170" s="80"/>
      <c r="EK170" s="298">
        <v>710</v>
      </c>
      <c r="EL170" s="300">
        <f t="shared" si="220"/>
        <v>27700.950000000012</v>
      </c>
      <c r="EM170" s="65">
        <f t="shared" si="221"/>
        <v>36453.230000000003</v>
      </c>
      <c r="EN170" s="374" t="s">
        <v>666</v>
      </c>
      <c r="EO170" s="373">
        <v>6323.02</v>
      </c>
      <c r="EP170" s="74">
        <v>24429.23</v>
      </c>
      <c r="EQ170" s="75">
        <f t="shared" ref="EQ170:EQ186" si="223">EP170-EO170</f>
        <v>18106.21</v>
      </c>
      <c r="ER170" s="76">
        <f t="shared" ref="ER170:ER186" si="224">EQ170/EO170</f>
        <v>2.8635383092256546</v>
      </c>
      <c r="ET170" s="74">
        <v>11389.1</v>
      </c>
      <c r="EU170" s="74">
        <v>63552.67</v>
      </c>
      <c r="EV170" s="75">
        <f t="shared" si="212"/>
        <v>52163.57</v>
      </c>
      <c r="EW170" s="377">
        <f t="shared" si="213"/>
        <v>4.5801310024497104</v>
      </c>
      <c r="EX170" s="379">
        <f t="shared" si="214"/>
        <v>104762.19000000002</v>
      </c>
      <c r="EY170" s="379">
        <f t="shared" si="215"/>
        <v>110296.92000000001</v>
      </c>
      <c r="FB170" s="381"/>
      <c r="FC170" s="381"/>
    </row>
    <row r="171" spans="1:159" s="2" customFormat="1" ht="15.75" customHeight="1" x14ac:dyDescent="0.25">
      <c r="A171" s="1" t="s">
        <v>508</v>
      </c>
      <c r="B171" s="77">
        <v>2</v>
      </c>
      <c r="C171" s="78">
        <v>3</v>
      </c>
      <c r="D171" s="52"/>
      <c r="E171" s="219">
        <v>1343.8916666666669</v>
      </c>
      <c r="F171" s="53">
        <v>-213273.93000000002</v>
      </c>
      <c r="G171" s="343">
        <v>-213419.02000000011</v>
      </c>
      <c r="H171" s="54">
        <v>2065.58</v>
      </c>
      <c r="I171" s="55">
        <v>1530.3700000000003</v>
      </c>
      <c r="J171" s="56">
        <f t="shared" ref="J171" si="225">H171-I171</f>
        <v>535.20999999999958</v>
      </c>
      <c r="K171" s="57">
        <f t="shared" ref="K171" si="226">I171/H171</f>
        <v>0.74089117826470063</v>
      </c>
      <c r="L171" s="58">
        <v>2175.0399999999995</v>
      </c>
      <c r="M171" s="58">
        <v>956.94999999999993</v>
      </c>
      <c r="N171" s="56">
        <f t="shared" ref="N171" si="227">L171-M171</f>
        <v>1218.0899999999997</v>
      </c>
      <c r="O171" s="59">
        <f t="shared" ref="O171" si="228">M171/L171</f>
        <v>0.4399689201118141</v>
      </c>
      <c r="P171" s="54">
        <v>0</v>
      </c>
      <c r="Q171" s="54">
        <v>0</v>
      </c>
      <c r="R171" s="56">
        <f t="shared" ref="R171" si="229">P171-Q171</f>
        <v>0</v>
      </c>
      <c r="S171" s="57"/>
      <c r="T171" s="54">
        <v>0</v>
      </c>
      <c r="U171" s="54">
        <v>0</v>
      </c>
      <c r="V171" s="56">
        <f t="shared" ref="V171" si="230">T171-U171</f>
        <v>0</v>
      </c>
      <c r="W171" s="57"/>
      <c r="X171" s="58">
        <v>0</v>
      </c>
      <c r="Y171" s="58">
        <v>0</v>
      </c>
      <c r="Z171" s="56"/>
      <c r="AA171" s="59"/>
      <c r="AB171" s="54">
        <v>3470.37</v>
      </c>
      <c r="AC171" s="54">
        <v>3135.0899999999997</v>
      </c>
      <c r="AD171" s="56">
        <f t="shared" ref="AD171" si="231">AB171-AC171</f>
        <v>335.2800000000002</v>
      </c>
      <c r="AE171" s="57">
        <f t="shared" ref="AE171" si="232">AC171/AB171</f>
        <v>0.903387823200408</v>
      </c>
      <c r="AF171" s="58">
        <v>371.14</v>
      </c>
      <c r="AG171" s="58">
        <v>0</v>
      </c>
      <c r="AH171" s="56">
        <f t="shared" ref="AH171" si="233">AF171-AG171</f>
        <v>371.14</v>
      </c>
      <c r="AI171" s="60">
        <f t="shared" ref="AI171" si="234">AG171/AF171</f>
        <v>0</v>
      </c>
      <c r="AJ171" s="54">
        <v>4332.71</v>
      </c>
      <c r="AK171" s="54">
        <v>2139.7000000000003</v>
      </c>
      <c r="AL171" s="56">
        <f t="shared" ref="AL171" si="235">AJ171-AK171</f>
        <v>2193.0099999999998</v>
      </c>
      <c r="AM171" s="57">
        <f t="shared" ref="AM171" si="236">AK171/AJ171</f>
        <v>0.49384796120672747</v>
      </c>
      <c r="AN171" s="58">
        <v>0</v>
      </c>
      <c r="AO171" s="58">
        <v>0</v>
      </c>
      <c r="AP171" s="61"/>
      <c r="AQ171" s="59"/>
      <c r="AR171" s="54">
        <v>0</v>
      </c>
      <c r="AS171" s="54">
        <v>0</v>
      </c>
      <c r="AT171" s="61"/>
      <c r="AU171" s="62"/>
      <c r="AV171" s="58">
        <v>3058.9900000000002</v>
      </c>
      <c r="AW171" s="58">
        <v>2770.1099999999997</v>
      </c>
      <c r="AX171" s="61">
        <f t="shared" ref="AX171" si="237">AV171-AW171</f>
        <v>288.88000000000056</v>
      </c>
      <c r="AY171" s="59">
        <f t="shared" ref="AY171" si="238">AW171/AV171</f>
        <v>0.90556360105786537</v>
      </c>
      <c r="AZ171" s="63"/>
      <c r="BA171" s="56"/>
      <c r="BB171" s="56"/>
      <c r="BC171" s="64"/>
      <c r="BD171" s="54">
        <v>13444.260000000002</v>
      </c>
      <c r="BE171" s="58">
        <v>0</v>
      </c>
      <c r="BF171" s="61">
        <f t="shared" ref="BF171" si="239">BD171-BE171</f>
        <v>13444.260000000002</v>
      </c>
      <c r="BG171" s="57">
        <f t="shared" ref="BG171" si="240">BE171/BD171</f>
        <v>0</v>
      </c>
      <c r="BH171" s="54">
        <v>1281.1600000000001</v>
      </c>
      <c r="BI171" s="54">
        <v>0</v>
      </c>
      <c r="BJ171" s="56">
        <f t="shared" ref="BJ171" si="241">BH171-BI171</f>
        <v>1281.1600000000001</v>
      </c>
      <c r="BK171" s="57">
        <f t="shared" ref="BK171" si="242">BI171/BH171</f>
        <v>0</v>
      </c>
      <c r="BL171" s="58">
        <v>3642.3900000000003</v>
      </c>
      <c r="BM171" s="58">
        <v>0</v>
      </c>
      <c r="BN171" s="56">
        <f t="shared" ref="BN171" si="243">BL171-BM171</f>
        <v>3642.3900000000003</v>
      </c>
      <c r="BO171" s="59">
        <f t="shared" ref="BO171" si="244">BM171/BL171</f>
        <v>0</v>
      </c>
      <c r="BP171" s="54">
        <v>0</v>
      </c>
      <c r="BQ171" s="54">
        <v>0</v>
      </c>
      <c r="BR171" s="56">
        <f t="shared" ref="BR171" si="245">BP171-BQ171</f>
        <v>0</v>
      </c>
      <c r="BS171" s="57"/>
      <c r="BT171" s="58">
        <v>0</v>
      </c>
      <c r="BU171" s="58">
        <v>0</v>
      </c>
      <c r="BV171" s="56"/>
      <c r="BW171" s="59"/>
      <c r="BX171" s="54">
        <v>0</v>
      </c>
      <c r="BY171" s="54">
        <v>0</v>
      </c>
      <c r="BZ171" s="56"/>
      <c r="CA171" s="57"/>
      <c r="CB171" s="58">
        <v>789.19</v>
      </c>
      <c r="CC171" s="58">
        <v>0</v>
      </c>
      <c r="CD171" s="56">
        <f t="shared" ref="CD171" si="246">CB171-CC171</f>
        <v>789.19</v>
      </c>
      <c r="CE171" s="59">
        <f t="shared" ref="CE171" si="247">CC171/CB171</f>
        <v>0</v>
      </c>
      <c r="CF171" s="54">
        <v>190.57</v>
      </c>
      <c r="CG171" s="54">
        <v>0</v>
      </c>
      <c r="CH171" s="56">
        <f t="shared" ref="CH171" si="248">CF171-CG171</f>
        <v>190.57</v>
      </c>
      <c r="CI171" s="57">
        <f t="shared" ref="CI171" si="249">CG171/CF171</f>
        <v>0</v>
      </c>
      <c r="CJ171" s="58"/>
      <c r="CK171" s="55"/>
      <c r="CL171" s="55"/>
      <c r="CM171" s="65"/>
      <c r="CN171" s="66">
        <v>21186.190000000002</v>
      </c>
      <c r="CO171" s="67">
        <v>18128.650000000001</v>
      </c>
      <c r="CP171" s="61">
        <f t="shared" ref="CP171" si="250">CN171-CO171</f>
        <v>3057.5400000000009</v>
      </c>
      <c r="CQ171" s="68">
        <f t="shared" ref="CQ171" si="251">CO171/CN171</f>
        <v>0.85568240443420929</v>
      </c>
      <c r="CR171" s="58">
        <v>4361.3599999999997</v>
      </c>
      <c r="CS171" s="58">
        <v>4918.3899999999994</v>
      </c>
      <c r="CT171" s="61">
        <f t="shared" ref="CT171" si="252">CR171-CS171</f>
        <v>-557.02999999999975</v>
      </c>
      <c r="CU171" s="353">
        <f t="shared" ref="CU171" si="253">CS171/CR171</f>
        <v>1.1277193352532238</v>
      </c>
      <c r="CV171" s="359">
        <v>2819.8099999999995</v>
      </c>
      <c r="CW171" s="61">
        <v>2764.5199999999995</v>
      </c>
      <c r="CX171" s="61">
        <f t="shared" si="219"/>
        <v>55.289999999999964</v>
      </c>
      <c r="CY171" s="68">
        <f t="shared" si="222"/>
        <v>0.98039229593483246</v>
      </c>
      <c r="CZ171" s="291">
        <v>259.23</v>
      </c>
      <c r="DA171" s="61">
        <v>0</v>
      </c>
      <c r="DB171" s="61">
        <f t="shared" si="205"/>
        <v>259.23</v>
      </c>
      <c r="DC171" s="69">
        <f t="shared" si="206"/>
        <v>0</v>
      </c>
      <c r="DD171" s="55">
        <v>8830.2199999999993</v>
      </c>
      <c r="DE171" s="55">
        <v>6682.92</v>
      </c>
      <c r="DF171" s="61">
        <f t="shared" ref="DF171" si="254">DD171-DE171</f>
        <v>2147.2999999999993</v>
      </c>
      <c r="DG171" s="70">
        <f t="shared" ref="DG171" si="255">DE171/DD171</f>
        <v>0.7568237257961864</v>
      </c>
      <c r="DH171" s="55">
        <v>1443.3800000000003</v>
      </c>
      <c r="DI171" s="55">
        <v>1278.98</v>
      </c>
      <c r="DJ171" s="61">
        <f t="shared" ref="DJ171" si="256">DH171-DI171</f>
        <v>164.40000000000032</v>
      </c>
      <c r="DK171" s="70">
        <f t="shared" ref="DK171" si="257">DI171/DH171</f>
        <v>0.88610068034751743</v>
      </c>
      <c r="DL171" s="55">
        <v>216.77000000000004</v>
      </c>
      <c r="DM171" s="55">
        <v>0</v>
      </c>
      <c r="DN171" s="61">
        <f t="shared" ref="DN171" si="258">DL171-DM171</f>
        <v>216.77000000000004</v>
      </c>
      <c r="DO171" s="70">
        <f t="shared" ref="DO171" si="259">DM171/DL171</f>
        <v>0</v>
      </c>
      <c r="DP171" s="71">
        <v>4973.53</v>
      </c>
      <c r="DQ171" s="71">
        <v>4984.07</v>
      </c>
      <c r="DR171" s="61">
        <f t="shared" ref="DR171" si="260">DP171-DQ171</f>
        <v>-10.539999999999964</v>
      </c>
      <c r="DS171" s="69">
        <f t="shared" ref="DS171" si="261">DQ171/DP171</f>
        <v>1.0021192191461599</v>
      </c>
      <c r="DT171" s="80"/>
      <c r="DU171" s="55">
        <v>0</v>
      </c>
      <c r="DV171" s="55">
        <v>0</v>
      </c>
      <c r="DW171" s="61"/>
      <c r="DX171" s="72"/>
      <c r="DY171" s="56"/>
      <c r="DZ171" s="363">
        <v>1000.86</v>
      </c>
      <c r="EA171" s="363">
        <v>717.09999999999991</v>
      </c>
      <c r="EB171" s="362">
        <f t="shared" si="207"/>
        <v>283.7600000000001</v>
      </c>
      <c r="EC171" s="365">
        <f t="shared" si="208"/>
        <v>0.71648382391143606</v>
      </c>
      <c r="ED171" s="54">
        <v>2753.6400000000003</v>
      </c>
      <c r="EE171" s="294">
        <v>1625.96</v>
      </c>
      <c r="EF171" s="291">
        <f t="shared" si="209"/>
        <v>82666.39</v>
      </c>
      <c r="EG171" s="291">
        <f t="shared" si="210"/>
        <v>51632.80999999999</v>
      </c>
      <c r="EH171" s="61">
        <f t="shared" si="211"/>
        <v>31033.580000000009</v>
      </c>
      <c r="EI171" s="70">
        <f t="shared" ref="EI171" si="262">EG171/EF171</f>
        <v>0.62459253391856095</v>
      </c>
      <c r="EJ171" s="80"/>
      <c r="EK171" s="298">
        <v>710</v>
      </c>
      <c r="EL171" s="300">
        <f t="shared" si="220"/>
        <v>-181530.35</v>
      </c>
      <c r="EM171" s="65">
        <f t="shared" si="221"/>
        <v>-194071.45000000007</v>
      </c>
      <c r="EN171" s="374" t="s">
        <v>666</v>
      </c>
      <c r="EO171" s="373"/>
      <c r="EP171" s="74"/>
      <c r="EQ171" s="75"/>
      <c r="ER171" s="76"/>
      <c r="ET171" s="74">
        <v>8140.94</v>
      </c>
      <c r="EU171" s="74">
        <v>10719.35</v>
      </c>
      <c r="EV171" s="75">
        <f t="shared" si="212"/>
        <v>2578.4100000000008</v>
      </c>
      <c r="EW171" s="377">
        <f t="shared" si="213"/>
        <v>0.31672141054964181</v>
      </c>
      <c r="EX171" s="379">
        <f t="shared" si="214"/>
        <v>79912.75</v>
      </c>
      <c r="EY171" s="379">
        <f t="shared" si="215"/>
        <v>50006.849999999991</v>
      </c>
      <c r="FB171" s="381"/>
      <c r="FC171" s="381"/>
    </row>
    <row r="172" spans="1:159" s="2" customFormat="1" ht="15.75" customHeight="1" x14ac:dyDescent="0.25">
      <c r="A172" s="1" t="s">
        <v>125</v>
      </c>
      <c r="B172" s="77">
        <v>2</v>
      </c>
      <c r="C172" s="78">
        <v>3</v>
      </c>
      <c r="D172" s="52" t="s">
        <v>365</v>
      </c>
      <c r="E172" s="219">
        <v>768.57499999999993</v>
      </c>
      <c r="F172" s="53">
        <v>-238.64000000000078</v>
      </c>
      <c r="G172" s="343">
        <v>16589.159999999996</v>
      </c>
      <c r="H172" s="54">
        <v>1971.9500000000003</v>
      </c>
      <c r="I172" s="55">
        <v>1530.3700000000003</v>
      </c>
      <c r="J172" s="56">
        <f t="shared" si="152"/>
        <v>441.57999999999993</v>
      </c>
      <c r="K172" s="57">
        <f t="shared" si="153"/>
        <v>0.77606937295570377</v>
      </c>
      <c r="L172" s="58">
        <v>2012.66</v>
      </c>
      <c r="M172" s="58">
        <v>956.94999999999993</v>
      </c>
      <c r="N172" s="56">
        <f t="shared" si="154"/>
        <v>1055.71</v>
      </c>
      <c r="O172" s="59">
        <f t="shared" si="155"/>
        <v>0.4754653046217443</v>
      </c>
      <c r="P172" s="54">
        <v>2585.1900000000005</v>
      </c>
      <c r="Q172" s="54">
        <v>2243.34</v>
      </c>
      <c r="R172" s="56">
        <f t="shared" si="156"/>
        <v>341.85000000000036</v>
      </c>
      <c r="S172" s="57">
        <f t="shared" si="157"/>
        <v>0.86776600559339923</v>
      </c>
      <c r="T172" s="54">
        <v>538.39</v>
      </c>
      <c r="U172" s="54">
        <v>476.76000000000005</v>
      </c>
      <c r="V172" s="56">
        <f t="shared" si="158"/>
        <v>61.629999999999939</v>
      </c>
      <c r="W172" s="57">
        <f t="shared" si="159"/>
        <v>0.88552907743457354</v>
      </c>
      <c r="X172" s="58">
        <v>0</v>
      </c>
      <c r="Y172" s="58">
        <v>0</v>
      </c>
      <c r="Z172" s="56">
        <f t="shared" si="160"/>
        <v>0</v>
      </c>
      <c r="AA172" s="59"/>
      <c r="AB172" s="54">
        <v>3260.7400000000002</v>
      </c>
      <c r="AC172" s="54">
        <v>3135.0899999999997</v>
      </c>
      <c r="AD172" s="56">
        <f t="shared" si="162"/>
        <v>125.65000000000055</v>
      </c>
      <c r="AE172" s="57">
        <f t="shared" si="163"/>
        <v>0.96146580224120892</v>
      </c>
      <c r="AF172" s="58">
        <v>368.14000000000004</v>
      </c>
      <c r="AG172" s="58">
        <v>0</v>
      </c>
      <c r="AH172" s="56">
        <f t="shared" si="164"/>
        <v>368.14000000000004</v>
      </c>
      <c r="AI172" s="60">
        <f t="shared" si="165"/>
        <v>0</v>
      </c>
      <c r="AJ172" s="54">
        <v>4223.32</v>
      </c>
      <c r="AK172" s="54">
        <v>13285.85</v>
      </c>
      <c r="AL172" s="56">
        <f t="shared" si="166"/>
        <v>-9062.5300000000007</v>
      </c>
      <c r="AM172" s="57">
        <f t="shared" si="167"/>
        <v>3.145830768210792</v>
      </c>
      <c r="AN172" s="58">
        <v>0</v>
      </c>
      <c r="AO172" s="58">
        <v>0</v>
      </c>
      <c r="AP172" s="61">
        <f t="shared" si="168"/>
        <v>0</v>
      </c>
      <c r="AQ172" s="59"/>
      <c r="AR172" s="54">
        <v>0</v>
      </c>
      <c r="AS172" s="54">
        <v>0</v>
      </c>
      <c r="AT172" s="61">
        <f t="shared" si="169"/>
        <v>0</v>
      </c>
      <c r="AU172" s="62"/>
      <c r="AV172" s="58">
        <v>1020.5599999999998</v>
      </c>
      <c r="AW172" s="58">
        <v>901.63000000000011</v>
      </c>
      <c r="AX172" s="61">
        <f t="shared" si="170"/>
        <v>118.92999999999972</v>
      </c>
      <c r="AY172" s="59">
        <f t="shared" si="171"/>
        <v>0.88346594026808833</v>
      </c>
      <c r="AZ172" s="63">
        <v>0</v>
      </c>
      <c r="BA172" s="56">
        <v>0</v>
      </c>
      <c r="BB172" s="56">
        <f t="shared" si="172"/>
        <v>0</v>
      </c>
      <c r="BC172" s="64"/>
      <c r="BD172" s="54">
        <v>10235.11</v>
      </c>
      <c r="BE172" s="58">
        <v>16612.98</v>
      </c>
      <c r="BF172" s="61">
        <f t="shared" si="173"/>
        <v>-6377.869999999999</v>
      </c>
      <c r="BG172" s="57">
        <f t="shared" si="174"/>
        <v>1.6231364391784748</v>
      </c>
      <c r="BH172" s="54">
        <v>1201.32</v>
      </c>
      <c r="BI172" s="54">
        <v>0</v>
      </c>
      <c r="BJ172" s="56">
        <f t="shared" si="175"/>
        <v>1201.32</v>
      </c>
      <c r="BK172" s="57">
        <f t="shared" si="176"/>
        <v>0</v>
      </c>
      <c r="BL172" s="58">
        <v>3324.4099999999994</v>
      </c>
      <c r="BM172" s="58">
        <v>4322.3900000000003</v>
      </c>
      <c r="BN172" s="56">
        <f t="shared" si="177"/>
        <v>-997.98000000000093</v>
      </c>
      <c r="BO172" s="59">
        <f t="shared" si="178"/>
        <v>1.3001976290529751</v>
      </c>
      <c r="BP172" s="54">
        <v>351.32</v>
      </c>
      <c r="BQ172" s="54">
        <v>0</v>
      </c>
      <c r="BR172" s="56">
        <f t="shared" si="179"/>
        <v>351.32</v>
      </c>
      <c r="BS172" s="57">
        <f t="shared" si="180"/>
        <v>0</v>
      </c>
      <c r="BT172" s="58">
        <v>848.68999999999994</v>
      </c>
      <c r="BU172" s="58">
        <v>0</v>
      </c>
      <c r="BV172" s="56">
        <f t="shared" si="181"/>
        <v>848.68999999999994</v>
      </c>
      <c r="BW172" s="59">
        <f t="shared" si="182"/>
        <v>0</v>
      </c>
      <c r="BX172" s="54">
        <v>0</v>
      </c>
      <c r="BY172" s="54">
        <v>0</v>
      </c>
      <c r="BZ172" s="56">
        <f t="shared" si="183"/>
        <v>0</v>
      </c>
      <c r="CA172" s="57"/>
      <c r="CB172" s="58">
        <v>736.93000000000006</v>
      </c>
      <c r="CC172" s="58">
        <v>0</v>
      </c>
      <c r="CD172" s="56">
        <f t="shared" si="185"/>
        <v>736.93000000000006</v>
      </c>
      <c r="CE172" s="59">
        <f t="shared" si="186"/>
        <v>0</v>
      </c>
      <c r="CF172" s="54">
        <v>177.71000000000004</v>
      </c>
      <c r="CG172" s="54">
        <v>0</v>
      </c>
      <c r="CH172" s="56">
        <f t="shared" si="187"/>
        <v>177.71000000000004</v>
      </c>
      <c r="CI172" s="57">
        <f t="shared" si="188"/>
        <v>0</v>
      </c>
      <c r="CJ172" s="58">
        <v>0</v>
      </c>
      <c r="CK172" s="55">
        <v>0</v>
      </c>
      <c r="CL172" s="55">
        <v>0</v>
      </c>
      <c r="CM172" s="65"/>
      <c r="CN172" s="66">
        <v>22258.110000000004</v>
      </c>
      <c r="CO172" s="67">
        <v>26429.3</v>
      </c>
      <c r="CP172" s="61">
        <f t="shared" si="189"/>
        <v>-4171.1899999999951</v>
      </c>
      <c r="CQ172" s="68">
        <f t="shared" si="190"/>
        <v>1.1874009069053928</v>
      </c>
      <c r="CR172" s="58">
        <v>5256.59</v>
      </c>
      <c r="CS172" s="58">
        <v>5657.14</v>
      </c>
      <c r="CT172" s="61">
        <f t="shared" si="191"/>
        <v>-400.55000000000018</v>
      </c>
      <c r="CU172" s="353">
        <f t="shared" si="192"/>
        <v>1.0761995894676968</v>
      </c>
      <c r="CV172" s="359">
        <v>2541.16</v>
      </c>
      <c r="CW172" s="61">
        <v>2764.4700000000003</v>
      </c>
      <c r="CX172" s="61">
        <f t="shared" si="219"/>
        <v>-223.3100000000004</v>
      </c>
      <c r="CY172" s="68">
        <f t="shared" si="222"/>
        <v>1.0878771899447499</v>
      </c>
      <c r="CZ172" s="291">
        <v>271.25</v>
      </c>
      <c r="DA172" s="61">
        <v>0</v>
      </c>
      <c r="DB172" s="61">
        <f t="shared" si="205"/>
        <v>271.25</v>
      </c>
      <c r="DC172" s="69">
        <f t="shared" si="206"/>
        <v>0</v>
      </c>
      <c r="DD172" s="55">
        <v>6101.06</v>
      </c>
      <c r="DE172" s="55">
        <v>8123.24</v>
      </c>
      <c r="DF172" s="61">
        <f t="shared" si="193"/>
        <v>-2022.1799999999994</v>
      </c>
      <c r="DG172" s="70">
        <f t="shared" si="194"/>
        <v>1.3314473222685892</v>
      </c>
      <c r="DH172" s="55">
        <v>1443.81</v>
      </c>
      <c r="DI172" s="55">
        <v>1278.98</v>
      </c>
      <c r="DJ172" s="61">
        <f t="shared" si="195"/>
        <v>164.82999999999993</v>
      </c>
      <c r="DK172" s="70">
        <f t="shared" si="196"/>
        <v>0.88583677907757952</v>
      </c>
      <c r="DL172" s="55">
        <v>217.5</v>
      </c>
      <c r="DM172" s="55">
        <v>0</v>
      </c>
      <c r="DN172" s="61">
        <f t="shared" si="197"/>
        <v>217.5</v>
      </c>
      <c r="DO172" s="70">
        <f t="shared" si="198"/>
        <v>0</v>
      </c>
      <c r="DP172" s="71">
        <v>3193.67</v>
      </c>
      <c r="DQ172" s="71">
        <v>318.23</v>
      </c>
      <c r="DR172" s="61">
        <f t="shared" si="199"/>
        <v>2875.44</v>
      </c>
      <c r="DS172" s="69">
        <f t="shared" si="200"/>
        <v>9.9643983254375068E-2</v>
      </c>
      <c r="DT172" s="80">
        <v>-280.63000000000011</v>
      </c>
      <c r="DU172" s="55">
        <v>0</v>
      </c>
      <c r="DV172" s="55">
        <v>0</v>
      </c>
      <c r="DW172" s="61">
        <f t="shared" si="201"/>
        <v>0</v>
      </c>
      <c r="DX172" s="72"/>
      <c r="DY172" s="56" t="e">
        <v>#REF!</v>
      </c>
      <c r="DZ172" s="363">
        <v>1000.0000000000002</v>
      </c>
      <c r="EA172" s="363">
        <v>715.05</v>
      </c>
      <c r="EB172" s="362">
        <f t="shared" si="207"/>
        <v>284.95000000000027</v>
      </c>
      <c r="EC172" s="365">
        <f t="shared" si="208"/>
        <v>0.71504999999999974</v>
      </c>
      <c r="ED172" s="54">
        <v>2632.96</v>
      </c>
      <c r="EE172" s="294">
        <v>2697.8399999999997</v>
      </c>
      <c r="EF172" s="291">
        <f t="shared" si="209"/>
        <v>77772.55</v>
      </c>
      <c r="EG172" s="291">
        <f t="shared" si="210"/>
        <v>91449.609999999986</v>
      </c>
      <c r="EH172" s="61">
        <f t="shared" si="211"/>
        <v>-13677.059999999983</v>
      </c>
      <c r="EI172" s="70">
        <f t="shared" si="204"/>
        <v>1.1758597345721593</v>
      </c>
      <c r="EJ172" s="80"/>
      <c r="EK172" s="298">
        <v>710</v>
      </c>
      <c r="EL172" s="300">
        <f t="shared" si="220"/>
        <v>-13205.699999999983</v>
      </c>
      <c r="EM172" s="65">
        <f t="shared" si="221"/>
        <v>12529.279999999999</v>
      </c>
      <c r="EN172" s="374" t="s">
        <v>666</v>
      </c>
      <c r="EO172" s="373">
        <v>4545.2299999999996</v>
      </c>
      <c r="EP172" s="74">
        <v>17031.509999999998</v>
      </c>
      <c r="EQ172" s="75">
        <f t="shared" si="223"/>
        <v>12486.279999999999</v>
      </c>
      <c r="ER172" s="76">
        <f t="shared" si="224"/>
        <v>2.7471173075949951</v>
      </c>
      <c r="ET172" s="74">
        <v>8123.76</v>
      </c>
      <c r="EU172" s="74">
        <v>20274.490000000002</v>
      </c>
      <c r="EV172" s="75">
        <f t="shared" si="212"/>
        <v>12150.730000000001</v>
      </c>
      <c r="EW172" s="377">
        <f t="shared" si="213"/>
        <v>1.4957027287856857</v>
      </c>
      <c r="EX172" s="379">
        <f t="shared" si="214"/>
        <v>75139.59</v>
      </c>
      <c r="EY172" s="379">
        <f t="shared" si="215"/>
        <v>88751.76999999999</v>
      </c>
      <c r="FB172" s="381"/>
      <c r="FC172" s="381"/>
    </row>
    <row r="173" spans="1:159" s="2" customFormat="1" ht="15.75" customHeight="1" x14ac:dyDescent="0.25">
      <c r="A173" s="1" t="s">
        <v>126</v>
      </c>
      <c r="B173" s="77">
        <v>2</v>
      </c>
      <c r="C173" s="78">
        <v>3</v>
      </c>
      <c r="D173" s="52" t="s">
        <v>366</v>
      </c>
      <c r="E173" s="219">
        <v>911.25833333333321</v>
      </c>
      <c r="F173" s="53">
        <v>818.05999999999904</v>
      </c>
      <c r="G173" s="343">
        <v>-3087.9100000000017</v>
      </c>
      <c r="H173" s="54">
        <v>2048.69</v>
      </c>
      <c r="I173" s="55">
        <v>1331.5399999999997</v>
      </c>
      <c r="J173" s="56">
        <f t="shared" si="152"/>
        <v>717.15000000000032</v>
      </c>
      <c r="K173" s="57">
        <f t="shared" si="153"/>
        <v>0.64994703932757014</v>
      </c>
      <c r="L173" s="58">
        <v>1615.5900000000001</v>
      </c>
      <c r="M173" s="58">
        <v>907.63</v>
      </c>
      <c r="N173" s="56">
        <f t="shared" si="154"/>
        <v>707.96000000000015</v>
      </c>
      <c r="O173" s="59">
        <f t="shared" si="155"/>
        <v>0.56179476228498559</v>
      </c>
      <c r="P173" s="54">
        <v>0</v>
      </c>
      <c r="Q173" s="54">
        <v>0</v>
      </c>
      <c r="R173" s="56">
        <f t="shared" si="156"/>
        <v>0</v>
      </c>
      <c r="S173" s="57"/>
      <c r="T173" s="54">
        <v>0</v>
      </c>
      <c r="U173" s="54">
        <v>0</v>
      </c>
      <c r="V173" s="56">
        <f t="shared" si="158"/>
        <v>0</v>
      </c>
      <c r="W173" s="57"/>
      <c r="X173" s="58">
        <v>0</v>
      </c>
      <c r="Y173" s="58">
        <v>0</v>
      </c>
      <c r="Z173" s="56">
        <f t="shared" si="160"/>
        <v>0</v>
      </c>
      <c r="AA173" s="59"/>
      <c r="AB173" s="54">
        <v>2820.33</v>
      </c>
      <c r="AC173" s="54">
        <v>2377.2799999999997</v>
      </c>
      <c r="AD173" s="56">
        <f t="shared" si="162"/>
        <v>443.05000000000018</v>
      </c>
      <c r="AE173" s="57">
        <f t="shared" si="163"/>
        <v>0.84290845397524394</v>
      </c>
      <c r="AF173" s="58">
        <v>308.77</v>
      </c>
      <c r="AG173" s="58">
        <v>0</v>
      </c>
      <c r="AH173" s="56">
        <f t="shared" si="164"/>
        <v>308.77</v>
      </c>
      <c r="AI173" s="60">
        <f t="shared" si="165"/>
        <v>0</v>
      </c>
      <c r="AJ173" s="54">
        <v>3424.17</v>
      </c>
      <c r="AK173" s="54">
        <v>1780.14</v>
      </c>
      <c r="AL173" s="56">
        <f t="shared" si="166"/>
        <v>1644.03</v>
      </c>
      <c r="AM173" s="57">
        <f t="shared" si="167"/>
        <v>0.51987488938925352</v>
      </c>
      <c r="AN173" s="58">
        <v>0</v>
      </c>
      <c r="AO173" s="58">
        <v>0</v>
      </c>
      <c r="AP173" s="61">
        <f t="shared" si="168"/>
        <v>0</v>
      </c>
      <c r="AQ173" s="59"/>
      <c r="AR173" s="54">
        <v>0</v>
      </c>
      <c r="AS173" s="54">
        <v>0</v>
      </c>
      <c r="AT173" s="61">
        <f t="shared" si="169"/>
        <v>0</v>
      </c>
      <c r="AU173" s="62"/>
      <c r="AV173" s="58">
        <v>3068.2400000000007</v>
      </c>
      <c r="AW173" s="58">
        <v>2770.1099999999997</v>
      </c>
      <c r="AX173" s="61">
        <f t="shared" si="170"/>
        <v>298.13000000000102</v>
      </c>
      <c r="AY173" s="59">
        <f t="shared" si="171"/>
        <v>0.90283354626756673</v>
      </c>
      <c r="AZ173" s="63">
        <v>0</v>
      </c>
      <c r="BA173" s="56">
        <v>0</v>
      </c>
      <c r="BB173" s="56">
        <f t="shared" si="172"/>
        <v>0</v>
      </c>
      <c r="BC173" s="64"/>
      <c r="BD173" s="54">
        <v>12339.44</v>
      </c>
      <c r="BE173" s="58">
        <v>0</v>
      </c>
      <c r="BF173" s="61">
        <f t="shared" si="173"/>
        <v>12339.44</v>
      </c>
      <c r="BG173" s="57">
        <f t="shared" si="174"/>
        <v>0</v>
      </c>
      <c r="BH173" s="54">
        <v>1411.5800000000004</v>
      </c>
      <c r="BI173" s="54">
        <v>0</v>
      </c>
      <c r="BJ173" s="56">
        <f t="shared" si="175"/>
        <v>1411.5800000000004</v>
      </c>
      <c r="BK173" s="57">
        <f t="shared" si="176"/>
        <v>0</v>
      </c>
      <c r="BL173" s="58">
        <v>2480.34</v>
      </c>
      <c r="BM173" s="58">
        <v>0</v>
      </c>
      <c r="BN173" s="56">
        <f t="shared" si="177"/>
        <v>2480.34</v>
      </c>
      <c r="BO173" s="59">
        <f t="shared" si="178"/>
        <v>0</v>
      </c>
      <c r="BP173" s="54">
        <v>0</v>
      </c>
      <c r="BQ173" s="54">
        <v>0</v>
      </c>
      <c r="BR173" s="56">
        <f t="shared" si="179"/>
        <v>0</v>
      </c>
      <c r="BS173" s="57"/>
      <c r="BT173" s="58">
        <v>0</v>
      </c>
      <c r="BU173" s="58">
        <v>0</v>
      </c>
      <c r="BV173" s="56">
        <f t="shared" si="181"/>
        <v>0</v>
      </c>
      <c r="BW173" s="59"/>
      <c r="BX173" s="54">
        <v>0</v>
      </c>
      <c r="BY173" s="54">
        <v>0</v>
      </c>
      <c r="BZ173" s="56">
        <f t="shared" si="183"/>
        <v>0</v>
      </c>
      <c r="CA173" s="57"/>
      <c r="CB173" s="58">
        <v>582.6400000000001</v>
      </c>
      <c r="CC173" s="58">
        <v>0</v>
      </c>
      <c r="CD173" s="56">
        <f t="shared" si="185"/>
        <v>582.6400000000001</v>
      </c>
      <c r="CE173" s="59">
        <f t="shared" si="186"/>
        <v>0</v>
      </c>
      <c r="CF173" s="54">
        <v>145.43999999999997</v>
      </c>
      <c r="CG173" s="54">
        <v>0</v>
      </c>
      <c r="CH173" s="56">
        <f t="shared" si="187"/>
        <v>145.43999999999997</v>
      </c>
      <c r="CI173" s="57">
        <f t="shared" si="188"/>
        <v>0</v>
      </c>
      <c r="CJ173" s="58">
        <v>0</v>
      </c>
      <c r="CK173" s="55">
        <v>0</v>
      </c>
      <c r="CL173" s="55">
        <v>0</v>
      </c>
      <c r="CM173" s="65"/>
      <c r="CN173" s="66">
        <v>15578.089999999998</v>
      </c>
      <c r="CO173" s="67">
        <v>19648.150000000001</v>
      </c>
      <c r="CP173" s="61">
        <f t="shared" si="189"/>
        <v>-4070.0600000000031</v>
      </c>
      <c r="CQ173" s="68">
        <f t="shared" si="190"/>
        <v>1.2612682299306273</v>
      </c>
      <c r="CR173" s="58">
        <v>5881.5999999999995</v>
      </c>
      <c r="CS173" s="58">
        <v>5921.74</v>
      </c>
      <c r="CT173" s="61">
        <f t="shared" si="191"/>
        <v>-40.140000000000327</v>
      </c>
      <c r="CU173" s="353">
        <f t="shared" si="192"/>
        <v>1.0068246735582156</v>
      </c>
      <c r="CV173" s="359">
        <v>3244.37</v>
      </c>
      <c r="CW173" s="61">
        <v>3173.61</v>
      </c>
      <c r="CX173" s="61">
        <f t="shared" si="219"/>
        <v>70.759999999999764</v>
      </c>
      <c r="CY173" s="68">
        <f t="shared" si="222"/>
        <v>0.97818991052191961</v>
      </c>
      <c r="CZ173" s="291">
        <v>73.52</v>
      </c>
      <c r="DA173" s="61">
        <v>0</v>
      </c>
      <c r="DB173" s="61">
        <f t="shared" si="205"/>
        <v>73.52</v>
      </c>
      <c r="DC173" s="69">
        <f t="shared" si="206"/>
        <v>0</v>
      </c>
      <c r="DD173" s="55">
        <v>5303.73</v>
      </c>
      <c r="DE173" s="55">
        <v>6042.12</v>
      </c>
      <c r="DF173" s="61">
        <f t="shared" si="193"/>
        <v>-738.39000000000033</v>
      </c>
      <c r="DG173" s="70">
        <f t="shared" si="194"/>
        <v>1.1392208879411283</v>
      </c>
      <c r="DH173" s="55">
        <v>0</v>
      </c>
      <c r="DI173" s="55">
        <v>0</v>
      </c>
      <c r="DJ173" s="61">
        <f t="shared" si="195"/>
        <v>0</v>
      </c>
      <c r="DK173" s="70"/>
      <c r="DL173" s="55">
        <v>0</v>
      </c>
      <c r="DM173" s="55">
        <v>0</v>
      </c>
      <c r="DN173" s="61">
        <f t="shared" si="197"/>
        <v>0</v>
      </c>
      <c r="DO173" s="70"/>
      <c r="DP173" s="71">
        <v>4824.82</v>
      </c>
      <c r="DQ173" s="71">
        <v>4170.7300000000005</v>
      </c>
      <c r="DR173" s="61">
        <f t="shared" si="199"/>
        <v>654.08999999999924</v>
      </c>
      <c r="DS173" s="69">
        <f t="shared" si="200"/>
        <v>0.86443224824967579</v>
      </c>
      <c r="DT173" s="80">
        <v>872.97000000000025</v>
      </c>
      <c r="DU173" s="55">
        <v>0</v>
      </c>
      <c r="DV173" s="55">
        <v>0</v>
      </c>
      <c r="DW173" s="61">
        <f t="shared" si="201"/>
        <v>0</v>
      </c>
      <c r="DX173" s="72"/>
      <c r="DY173" s="56" t="e">
        <v>#REF!</v>
      </c>
      <c r="DZ173" s="363">
        <v>927.22</v>
      </c>
      <c r="EA173" s="363">
        <v>656.51</v>
      </c>
      <c r="EB173" s="362">
        <f t="shared" si="207"/>
        <v>270.71000000000004</v>
      </c>
      <c r="EC173" s="365">
        <f t="shared" si="208"/>
        <v>0.70804124156079462</v>
      </c>
      <c r="ED173" s="54">
        <v>2293.31</v>
      </c>
      <c r="EE173" s="294">
        <v>1578.79</v>
      </c>
      <c r="EF173" s="291">
        <f t="shared" si="209"/>
        <v>68371.889999999985</v>
      </c>
      <c r="EG173" s="291">
        <f t="shared" si="210"/>
        <v>50358.350000000006</v>
      </c>
      <c r="EH173" s="61">
        <f t="shared" si="211"/>
        <v>18013.539999999979</v>
      </c>
      <c r="EI173" s="70">
        <f t="shared" si="204"/>
        <v>0.73653587753680672</v>
      </c>
      <c r="EJ173" s="80"/>
      <c r="EK173" s="298">
        <v>710</v>
      </c>
      <c r="EL173" s="300">
        <f t="shared" si="220"/>
        <v>19541.599999999977</v>
      </c>
      <c r="EM173" s="65">
        <f t="shared" si="221"/>
        <v>13871.529999999999</v>
      </c>
      <c r="EN173" s="374" t="s">
        <v>666</v>
      </c>
      <c r="EO173" s="373">
        <v>4072.73</v>
      </c>
      <c r="EP173" s="74">
        <v>10528.84</v>
      </c>
      <c r="EQ173" s="75">
        <f t="shared" si="223"/>
        <v>6456.1100000000006</v>
      </c>
      <c r="ER173" s="76">
        <f t="shared" si="224"/>
        <v>1.5852045188362598</v>
      </c>
      <c r="ET173" s="74">
        <v>6908.23</v>
      </c>
      <c r="EU173" s="74">
        <v>7329.84</v>
      </c>
      <c r="EV173" s="75">
        <f t="shared" si="212"/>
        <v>421.61000000000058</v>
      </c>
      <c r="EW173" s="377">
        <f t="shared" si="213"/>
        <v>6.1030104672253331E-2</v>
      </c>
      <c r="EX173" s="379">
        <f t="shared" si="214"/>
        <v>66078.579999999987</v>
      </c>
      <c r="EY173" s="379">
        <f t="shared" si="215"/>
        <v>48779.560000000005</v>
      </c>
      <c r="FB173" s="381"/>
      <c r="FC173" s="381"/>
    </row>
    <row r="174" spans="1:159" s="2" customFormat="1" ht="15.75" customHeight="1" x14ac:dyDescent="0.25">
      <c r="A174" s="1" t="s">
        <v>127</v>
      </c>
      <c r="B174" s="77">
        <v>5</v>
      </c>
      <c r="C174" s="78">
        <v>6</v>
      </c>
      <c r="D174" s="52" t="s">
        <v>367</v>
      </c>
      <c r="E174" s="219">
        <v>1516.0416666666667</v>
      </c>
      <c r="F174" s="53">
        <v>111429.59</v>
      </c>
      <c r="G174" s="343">
        <v>33036.999999999956</v>
      </c>
      <c r="H174" s="54">
        <v>11249.66</v>
      </c>
      <c r="I174" s="55">
        <v>3076.8599999999997</v>
      </c>
      <c r="J174" s="56">
        <f t="shared" si="152"/>
        <v>8172.8</v>
      </c>
      <c r="K174" s="57">
        <f t="shared" si="153"/>
        <v>0.27350693265396464</v>
      </c>
      <c r="L174" s="58">
        <v>7229.9500000000016</v>
      </c>
      <c r="M174" s="58">
        <v>1402.82</v>
      </c>
      <c r="N174" s="56">
        <f t="shared" si="154"/>
        <v>5827.1300000000019</v>
      </c>
      <c r="O174" s="59">
        <f t="shared" si="155"/>
        <v>0.19402900434996087</v>
      </c>
      <c r="P174" s="54">
        <v>12161.57</v>
      </c>
      <c r="Q174" s="54">
        <v>10588.689999999999</v>
      </c>
      <c r="R174" s="56">
        <f t="shared" si="156"/>
        <v>1572.880000000001</v>
      </c>
      <c r="S174" s="57">
        <f t="shared" si="157"/>
        <v>0.87066801408041883</v>
      </c>
      <c r="T174" s="54">
        <v>2695.58</v>
      </c>
      <c r="U174" s="54">
        <v>2394.2900000000004</v>
      </c>
      <c r="V174" s="56">
        <f t="shared" si="158"/>
        <v>301.28999999999951</v>
      </c>
      <c r="W174" s="57">
        <f t="shared" si="159"/>
        <v>0.88822813643074983</v>
      </c>
      <c r="X174" s="58">
        <v>945.4699999999998</v>
      </c>
      <c r="Y174" s="58">
        <v>1269.8899999999999</v>
      </c>
      <c r="Z174" s="56">
        <f t="shared" si="160"/>
        <v>-324.42000000000007</v>
      </c>
      <c r="AA174" s="59">
        <f t="shared" si="161"/>
        <v>1.3431309295905742</v>
      </c>
      <c r="AB174" s="54">
        <v>15698.340000000002</v>
      </c>
      <c r="AC174" s="54">
        <v>22199.63</v>
      </c>
      <c r="AD174" s="56">
        <f t="shared" si="162"/>
        <v>-6501.2899999999991</v>
      </c>
      <c r="AE174" s="57">
        <f t="shared" si="163"/>
        <v>1.4141386923712953</v>
      </c>
      <c r="AF174" s="58">
        <v>1794.7199999999998</v>
      </c>
      <c r="AG174" s="58">
        <v>0</v>
      </c>
      <c r="AH174" s="56">
        <f t="shared" si="164"/>
        <v>1794.7199999999998</v>
      </c>
      <c r="AI174" s="60">
        <f t="shared" si="165"/>
        <v>0</v>
      </c>
      <c r="AJ174" s="54">
        <v>20569.849999999995</v>
      </c>
      <c r="AK174" s="54">
        <v>11312.8</v>
      </c>
      <c r="AL174" s="56">
        <f t="shared" si="166"/>
        <v>9257.0499999999956</v>
      </c>
      <c r="AM174" s="57">
        <f t="shared" si="167"/>
        <v>0.54996998033529665</v>
      </c>
      <c r="AN174" s="58">
        <v>0</v>
      </c>
      <c r="AO174" s="58">
        <v>0</v>
      </c>
      <c r="AP174" s="61">
        <f t="shared" si="168"/>
        <v>0</v>
      </c>
      <c r="AQ174" s="59"/>
      <c r="AR174" s="54">
        <v>0</v>
      </c>
      <c r="AS174" s="54">
        <v>0</v>
      </c>
      <c r="AT174" s="61">
        <f t="shared" si="169"/>
        <v>0</v>
      </c>
      <c r="AU174" s="62"/>
      <c r="AV174" s="58">
        <v>5720.4500000000007</v>
      </c>
      <c r="AW174" s="58">
        <v>5189.03</v>
      </c>
      <c r="AX174" s="61">
        <f t="shared" si="170"/>
        <v>531.42000000000098</v>
      </c>
      <c r="AY174" s="59">
        <f t="shared" si="171"/>
        <v>0.90710171402599427</v>
      </c>
      <c r="AZ174" s="63">
        <v>0</v>
      </c>
      <c r="BA174" s="56">
        <v>0</v>
      </c>
      <c r="BB174" s="56">
        <f t="shared" si="172"/>
        <v>0</v>
      </c>
      <c r="BC174" s="64"/>
      <c r="BD174" s="54">
        <v>85141.870000000024</v>
      </c>
      <c r="BE174" s="58">
        <v>29017.18</v>
      </c>
      <c r="BF174" s="61">
        <f t="shared" si="173"/>
        <v>56124.690000000024</v>
      </c>
      <c r="BG174" s="57">
        <f t="shared" si="174"/>
        <v>0.34080975670372277</v>
      </c>
      <c r="BH174" s="54">
        <v>7045.8600000000006</v>
      </c>
      <c r="BI174" s="54">
        <v>0</v>
      </c>
      <c r="BJ174" s="56">
        <f t="shared" si="175"/>
        <v>7045.8600000000006</v>
      </c>
      <c r="BK174" s="57">
        <f t="shared" si="176"/>
        <v>0</v>
      </c>
      <c r="BL174" s="58">
        <v>11234.460000000001</v>
      </c>
      <c r="BM174" s="58">
        <v>6010.62</v>
      </c>
      <c r="BN174" s="56">
        <f t="shared" si="177"/>
        <v>5223.8400000000011</v>
      </c>
      <c r="BO174" s="59">
        <f t="shared" si="178"/>
        <v>0.53501636927809604</v>
      </c>
      <c r="BP174" s="54">
        <v>1833.1100000000006</v>
      </c>
      <c r="BQ174" s="54">
        <v>0</v>
      </c>
      <c r="BR174" s="56">
        <f t="shared" si="179"/>
        <v>1833.1100000000006</v>
      </c>
      <c r="BS174" s="57">
        <f t="shared" si="180"/>
        <v>0</v>
      </c>
      <c r="BT174" s="58">
        <v>2801.5799999999995</v>
      </c>
      <c r="BU174" s="58">
        <v>0</v>
      </c>
      <c r="BV174" s="56">
        <f t="shared" si="181"/>
        <v>2801.5799999999995</v>
      </c>
      <c r="BW174" s="59">
        <f t="shared" si="182"/>
        <v>0</v>
      </c>
      <c r="BX174" s="54">
        <v>2259.2600000000002</v>
      </c>
      <c r="BY174" s="54">
        <v>0</v>
      </c>
      <c r="BZ174" s="56">
        <f t="shared" si="183"/>
        <v>2259.2600000000002</v>
      </c>
      <c r="CA174" s="57">
        <f t="shared" si="184"/>
        <v>0</v>
      </c>
      <c r="CB174" s="58">
        <v>5366.98</v>
      </c>
      <c r="CC174" s="58">
        <v>907.67000000000007</v>
      </c>
      <c r="CD174" s="56">
        <f t="shared" si="185"/>
        <v>4459.3099999999995</v>
      </c>
      <c r="CE174" s="59">
        <f t="shared" si="186"/>
        <v>0.16912118174466836</v>
      </c>
      <c r="CF174" s="54">
        <v>512.66</v>
      </c>
      <c r="CG174" s="54">
        <v>0</v>
      </c>
      <c r="CH174" s="56">
        <f t="shared" si="187"/>
        <v>512.66</v>
      </c>
      <c r="CI174" s="57">
        <f t="shared" si="188"/>
        <v>0</v>
      </c>
      <c r="CJ174" s="58">
        <v>0</v>
      </c>
      <c r="CK174" s="55">
        <v>0</v>
      </c>
      <c r="CL174" s="55">
        <v>0</v>
      </c>
      <c r="CM174" s="65"/>
      <c r="CN174" s="66">
        <v>67182.86</v>
      </c>
      <c r="CO174" s="67">
        <v>78504.72</v>
      </c>
      <c r="CP174" s="61">
        <f t="shared" si="189"/>
        <v>-11321.86</v>
      </c>
      <c r="CQ174" s="68">
        <f t="shared" si="190"/>
        <v>1.1685230429308904</v>
      </c>
      <c r="CR174" s="58">
        <v>22619.279999999999</v>
      </c>
      <c r="CS174" s="58">
        <v>20826.03</v>
      </c>
      <c r="CT174" s="61">
        <f t="shared" si="191"/>
        <v>1793.25</v>
      </c>
      <c r="CU174" s="353">
        <f t="shared" si="192"/>
        <v>0.92072028817893403</v>
      </c>
      <c r="CV174" s="359">
        <v>11418.53</v>
      </c>
      <c r="CW174" s="61">
        <v>11263.4</v>
      </c>
      <c r="CX174" s="61">
        <f t="shared" si="219"/>
        <v>155.13000000000102</v>
      </c>
      <c r="CY174" s="68">
        <f t="shared" si="222"/>
        <v>0.98641418816607729</v>
      </c>
      <c r="CZ174" s="291">
        <v>1319.32</v>
      </c>
      <c r="DA174" s="61">
        <v>18.22</v>
      </c>
      <c r="DB174" s="61">
        <f t="shared" si="205"/>
        <v>1301.0999999999999</v>
      </c>
      <c r="DC174" s="69">
        <f t="shared" si="206"/>
        <v>1.3810144619955734E-2</v>
      </c>
      <c r="DD174" s="55">
        <v>16999.950000000004</v>
      </c>
      <c r="DE174" s="55">
        <v>23176.99</v>
      </c>
      <c r="DF174" s="61">
        <f t="shared" si="193"/>
        <v>-6177.0399999999972</v>
      </c>
      <c r="DG174" s="70">
        <f t="shared" si="194"/>
        <v>1.3633563628128316</v>
      </c>
      <c r="DH174" s="55">
        <v>2397.11</v>
      </c>
      <c r="DI174" s="55">
        <v>2131.52</v>
      </c>
      <c r="DJ174" s="61">
        <f t="shared" si="195"/>
        <v>265.59000000000015</v>
      </c>
      <c r="DK174" s="70">
        <f t="shared" si="196"/>
        <v>0.88920408325024713</v>
      </c>
      <c r="DL174" s="55">
        <v>360.41999999999996</v>
      </c>
      <c r="DM174" s="55">
        <v>0</v>
      </c>
      <c r="DN174" s="61">
        <f t="shared" si="197"/>
        <v>360.41999999999996</v>
      </c>
      <c r="DO174" s="70">
        <f t="shared" si="198"/>
        <v>0</v>
      </c>
      <c r="DP174" s="71">
        <v>14184.839999999998</v>
      </c>
      <c r="DQ174" s="71">
        <v>8283.9700000000012</v>
      </c>
      <c r="DR174" s="61">
        <f t="shared" si="199"/>
        <v>5900.8699999999972</v>
      </c>
      <c r="DS174" s="69">
        <f t="shared" si="200"/>
        <v>0.58400165246841007</v>
      </c>
      <c r="DT174" s="80">
        <v>433.7599999999984</v>
      </c>
      <c r="DU174" s="55">
        <v>0</v>
      </c>
      <c r="DV174" s="55">
        <v>0</v>
      </c>
      <c r="DW174" s="61">
        <f t="shared" si="201"/>
        <v>0</v>
      </c>
      <c r="DX174" s="72"/>
      <c r="DY174" s="56" t="e">
        <v>#REF!</v>
      </c>
      <c r="DZ174" s="363">
        <v>5269.13</v>
      </c>
      <c r="EA174" s="363">
        <v>3771.37</v>
      </c>
      <c r="EB174" s="362">
        <f t="shared" si="207"/>
        <v>1497.7600000000002</v>
      </c>
      <c r="EC174" s="365">
        <f t="shared" si="208"/>
        <v>0.71574814058487835</v>
      </c>
      <c r="ED174" s="54">
        <v>11735.43</v>
      </c>
      <c r="EE174" s="294">
        <v>8185.3099999999995</v>
      </c>
      <c r="EF174" s="291">
        <f t="shared" si="209"/>
        <v>347748.24000000011</v>
      </c>
      <c r="EG174" s="291">
        <f t="shared" si="210"/>
        <v>249531.00999999995</v>
      </c>
      <c r="EH174" s="61">
        <f t="shared" si="211"/>
        <v>98217.230000000156</v>
      </c>
      <c r="EI174" s="70">
        <f t="shared" si="204"/>
        <v>0.71756225135747598</v>
      </c>
      <c r="EJ174" s="80"/>
      <c r="EK174" s="298">
        <v>2304.08</v>
      </c>
      <c r="EL174" s="300">
        <f t="shared" si="220"/>
        <v>211950.90000000011</v>
      </c>
      <c r="EM174" s="65">
        <f t="shared" si="221"/>
        <v>113297.30999999998</v>
      </c>
      <c r="EN174" s="374" t="s">
        <v>666</v>
      </c>
      <c r="EO174" s="373">
        <v>20520.34</v>
      </c>
      <c r="EP174" s="74">
        <v>27999.3</v>
      </c>
      <c r="EQ174" s="75">
        <f t="shared" si="223"/>
        <v>7478.9599999999991</v>
      </c>
      <c r="ER174" s="76">
        <f t="shared" si="224"/>
        <v>0.36446569598749334</v>
      </c>
      <c r="ET174" s="74">
        <v>35930.85</v>
      </c>
      <c r="EU174" s="74">
        <v>50668.66</v>
      </c>
      <c r="EV174" s="75">
        <f t="shared" si="212"/>
        <v>14737.810000000005</v>
      </c>
      <c r="EW174" s="377">
        <f t="shared" si="213"/>
        <v>0.41017148216643928</v>
      </c>
      <c r="EX174" s="379">
        <f t="shared" si="214"/>
        <v>336012.81000000011</v>
      </c>
      <c r="EY174" s="379">
        <f t="shared" si="215"/>
        <v>241345.69999999995</v>
      </c>
      <c r="FB174" s="381"/>
      <c r="FC174" s="381"/>
    </row>
    <row r="175" spans="1:159" s="2" customFormat="1" ht="15.75" customHeight="1" x14ac:dyDescent="0.25">
      <c r="A175" s="1" t="s">
        <v>128</v>
      </c>
      <c r="B175" s="77">
        <v>5</v>
      </c>
      <c r="C175" s="78">
        <v>4</v>
      </c>
      <c r="D175" s="52" t="s">
        <v>368</v>
      </c>
      <c r="E175" s="219">
        <v>906.60833333333346</v>
      </c>
      <c r="F175" s="53">
        <v>22458.52</v>
      </c>
      <c r="G175" s="343">
        <v>-11514.780000000012</v>
      </c>
      <c r="H175" s="54">
        <v>7060.7599999999993</v>
      </c>
      <c r="I175" s="55">
        <v>2136.23</v>
      </c>
      <c r="J175" s="56">
        <f t="shared" si="152"/>
        <v>4924.5299999999988</v>
      </c>
      <c r="K175" s="57">
        <f t="shared" si="153"/>
        <v>0.30254958389748415</v>
      </c>
      <c r="L175" s="58">
        <v>4583.130000000001</v>
      </c>
      <c r="M175" s="58">
        <v>912.03</v>
      </c>
      <c r="N175" s="56">
        <f t="shared" si="154"/>
        <v>3671.1000000000013</v>
      </c>
      <c r="O175" s="59">
        <f t="shared" si="155"/>
        <v>0.19899719187542134</v>
      </c>
      <c r="P175" s="54">
        <v>7055.1900000000005</v>
      </c>
      <c r="Q175" s="54">
        <v>6129.1700000000019</v>
      </c>
      <c r="R175" s="56">
        <f t="shared" si="156"/>
        <v>926.01999999999862</v>
      </c>
      <c r="S175" s="57">
        <f t="shared" si="157"/>
        <v>0.86874627047606112</v>
      </c>
      <c r="T175" s="54">
        <v>1601.8499999999997</v>
      </c>
      <c r="U175" s="54">
        <v>1420.7900000000002</v>
      </c>
      <c r="V175" s="56">
        <f t="shared" si="158"/>
        <v>181.05999999999949</v>
      </c>
      <c r="W175" s="57">
        <f t="shared" si="159"/>
        <v>0.88696819302681307</v>
      </c>
      <c r="X175" s="58">
        <v>421.37</v>
      </c>
      <c r="Y175" s="58">
        <v>820.85</v>
      </c>
      <c r="Z175" s="56">
        <f t="shared" si="160"/>
        <v>-399.48</v>
      </c>
      <c r="AA175" s="59">
        <f t="shared" si="161"/>
        <v>1.9480504070057194</v>
      </c>
      <c r="AB175" s="54">
        <v>8203.36</v>
      </c>
      <c r="AC175" s="54">
        <v>6297.3000000000011</v>
      </c>
      <c r="AD175" s="56">
        <f t="shared" si="162"/>
        <v>1906.0599999999995</v>
      </c>
      <c r="AE175" s="57">
        <f t="shared" si="163"/>
        <v>0.76764886583058656</v>
      </c>
      <c r="AF175" s="58">
        <v>1067.2</v>
      </c>
      <c r="AG175" s="58">
        <v>0</v>
      </c>
      <c r="AH175" s="56">
        <f t="shared" si="164"/>
        <v>1067.2</v>
      </c>
      <c r="AI175" s="60">
        <f t="shared" si="165"/>
        <v>0</v>
      </c>
      <c r="AJ175" s="54">
        <v>12231.460000000001</v>
      </c>
      <c r="AK175" s="54">
        <v>7116.65</v>
      </c>
      <c r="AL175" s="56">
        <f t="shared" si="166"/>
        <v>5114.8100000000013</v>
      </c>
      <c r="AM175" s="57">
        <f t="shared" si="167"/>
        <v>0.58183160473075157</v>
      </c>
      <c r="AN175" s="58">
        <v>0</v>
      </c>
      <c r="AO175" s="58">
        <v>0</v>
      </c>
      <c r="AP175" s="61">
        <f t="shared" si="168"/>
        <v>0</v>
      </c>
      <c r="AQ175" s="59"/>
      <c r="AR175" s="54">
        <v>0</v>
      </c>
      <c r="AS175" s="54">
        <v>0</v>
      </c>
      <c r="AT175" s="61">
        <f t="shared" si="169"/>
        <v>0</v>
      </c>
      <c r="AU175" s="62"/>
      <c r="AV175" s="58">
        <v>3821.3200000000006</v>
      </c>
      <c r="AW175" s="58">
        <v>5011.42</v>
      </c>
      <c r="AX175" s="61">
        <f t="shared" si="170"/>
        <v>-1190.0999999999995</v>
      </c>
      <c r="AY175" s="59">
        <f t="shared" si="171"/>
        <v>1.3114368856834808</v>
      </c>
      <c r="AZ175" s="63">
        <v>0</v>
      </c>
      <c r="BA175" s="56">
        <v>0</v>
      </c>
      <c r="BB175" s="56">
        <f t="shared" si="172"/>
        <v>0</v>
      </c>
      <c r="BC175" s="64"/>
      <c r="BD175" s="54">
        <v>44690.23000000001</v>
      </c>
      <c r="BE175" s="58">
        <v>21360.46</v>
      </c>
      <c r="BF175" s="61">
        <f t="shared" si="173"/>
        <v>23329.770000000011</v>
      </c>
      <c r="BG175" s="57">
        <f t="shared" si="174"/>
        <v>0.47796710824714916</v>
      </c>
      <c r="BH175" s="54">
        <v>4424.0499999999993</v>
      </c>
      <c r="BI175" s="54">
        <v>4667.7300000000005</v>
      </c>
      <c r="BJ175" s="56">
        <f t="shared" si="175"/>
        <v>-243.6800000000012</v>
      </c>
      <c r="BK175" s="57">
        <f t="shared" si="176"/>
        <v>1.0550807517998217</v>
      </c>
      <c r="BL175" s="58">
        <v>7106.9400000000005</v>
      </c>
      <c r="BM175" s="58">
        <v>7156.81</v>
      </c>
      <c r="BN175" s="56">
        <f t="shared" si="177"/>
        <v>-49.869999999999891</v>
      </c>
      <c r="BO175" s="59">
        <f t="shared" si="178"/>
        <v>1.0070170847087494</v>
      </c>
      <c r="BP175" s="54">
        <v>1043.27</v>
      </c>
      <c r="BQ175" s="54">
        <v>0</v>
      </c>
      <c r="BR175" s="56">
        <f t="shared" si="179"/>
        <v>1043.27</v>
      </c>
      <c r="BS175" s="57">
        <f t="shared" si="180"/>
        <v>0</v>
      </c>
      <c r="BT175" s="58">
        <v>1811.0699999999997</v>
      </c>
      <c r="BU175" s="58">
        <v>0</v>
      </c>
      <c r="BV175" s="56">
        <f t="shared" si="181"/>
        <v>1811.0699999999997</v>
      </c>
      <c r="BW175" s="59">
        <f t="shared" si="182"/>
        <v>0</v>
      </c>
      <c r="BX175" s="54">
        <v>1006.79</v>
      </c>
      <c r="BY175" s="54">
        <v>0</v>
      </c>
      <c r="BZ175" s="56">
        <f t="shared" si="183"/>
        <v>1006.79</v>
      </c>
      <c r="CA175" s="57">
        <f t="shared" si="184"/>
        <v>0</v>
      </c>
      <c r="CB175" s="58">
        <v>2589.9700000000003</v>
      </c>
      <c r="CC175" s="58">
        <v>2498.8099999999995</v>
      </c>
      <c r="CD175" s="56">
        <f t="shared" si="185"/>
        <v>91.160000000000764</v>
      </c>
      <c r="CE175" s="59">
        <f t="shared" si="186"/>
        <v>0.96480268111213618</v>
      </c>
      <c r="CF175" s="54">
        <v>340.9</v>
      </c>
      <c r="CG175" s="54">
        <v>0</v>
      </c>
      <c r="CH175" s="56">
        <f t="shared" si="187"/>
        <v>340.9</v>
      </c>
      <c r="CI175" s="57">
        <f t="shared" si="188"/>
        <v>0</v>
      </c>
      <c r="CJ175" s="58">
        <v>0</v>
      </c>
      <c r="CK175" s="55">
        <v>0</v>
      </c>
      <c r="CL175" s="55">
        <v>0</v>
      </c>
      <c r="CM175" s="65"/>
      <c r="CN175" s="66">
        <v>44482.36</v>
      </c>
      <c r="CO175" s="67">
        <v>48725.670000000006</v>
      </c>
      <c r="CP175" s="61">
        <f t="shared" si="189"/>
        <v>-4243.3100000000049</v>
      </c>
      <c r="CQ175" s="68">
        <f t="shared" si="190"/>
        <v>1.0953930951505273</v>
      </c>
      <c r="CR175" s="58">
        <v>15040.680000000002</v>
      </c>
      <c r="CS175" s="58">
        <v>13582.49</v>
      </c>
      <c r="CT175" s="61">
        <f t="shared" si="191"/>
        <v>1458.1900000000023</v>
      </c>
      <c r="CU175" s="353">
        <f t="shared" si="192"/>
        <v>0.90305026102543218</v>
      </c>
      <c r="CV175" s="359">
        <v>7640.41</v>
      </c>
      <c r="CW175" s="61">
        <v>5762.83</v>
      </c>
      <c r="CX175" s="61">
        <f t="shared" si="219"/>
        <v>1877.58</v>
      </c>
      <c r="CY175" s="68">
        <f t="shared" si="222"/>
        <v>0.75425664329532049</v>
      </c>
      <c r="CZ175" s="291">
        <v>826.84999999999991</v>
      </c>
      <c r="DA175" s="61">
        <v>11.219999999999999</v>
      </c>
      <c r="DB175" s="61">
        <f t="shared" si="205"/>
        <v>815.62999999999988</v>
      </c>
      <c r="DC175" s="69">
        <f t="shared" si="206"/>
        <v>1.3569571264437322E-2</v>
      </c>
      <c r="DD175" s="55">
        <v>11010.470000000001</v>
      </c>
      <c r="DE175" s="55">
        <v>12672.320000000002</v>
      </c>
      <c r="DF175" s="61">
        <f t="shared" si="193"/>
        <v>-1661.8500000000004</v>
      </c>
      <c r="DG175" s="70">
        <f t="shared" si="194"/>
        <v>1.1509336113717217</v>
      </c>
      <c r="DH175" s="55">
        <v>1480.1699999999998</v>
      </c>
      <c r="DI175" s="55">
        <v>1313.23</v>
      </c>
      <c r="DJ175" s="61">
        <f t="shared" si="195"/>
        <v>166.93999999999983</v>
      </c>
      <c r="DK175" s="70">
        <f t="shared" si="196"/>
        <v>0.88721565766094446</v>
      </c>
      <c r="DL175" s="55">
        <v>223.12000000000003</v>
      </c>
      <c r="DM175" s="55">
        <v>337.1</v>
      </c>
      <c r="DN175" s="61">
        <f t="shared" si="197"/>
        <v>-113.97999999999999</v>
      </c>
      <c r="DO175" s="70">
        <f t="shared" si="198"/>
        <v>1.5108461814270346</v>
      </c>
      <c r="DP175" s="71">
        <v>9956.07</v>
      </c>
      <c r="DQ175" s="71">
        <v>3781.9900000000002</v>
      </c>
      <c r="DR175" s="61">
        <f t="shared" si="199"/>
        <v>6174.08</v>
      </c>
      <c r="DS175" s="69">
        <f t="shared" si="200"/>
        <v>0.37986775906557513</v>
      </c>
      <c r="DT175" s="80">
        <v>620.5699999999988</v>
      </c>
      <c r="DU175" s="55">
        <v>0</v>
      </c>
      <c r="DV175" s="55">
        <v>0</v>
      </c>
      <c r="DW175" s="61">
        <f t="shared" si="201"/>
        <v>0</v>
      </c>
      <c r="DX175" s="72"/>
      <c r="DY175" s="56" t="e">
        <v>#REF!</v>
      </c>
      <c r="DZ175" s="363">
        <v>3359.77</v>
      </c>
      <c r="EA175" s="363">
        <v>2373.9299999999998</v>
      </c>
      <c r="EB175" s="362">
        <f t="shared" si="207"/>
        <v>985.84000000000015</v>
      </c>
      <c r="EC175" s="365">
        <f t="shared" si="208"/>
        <v>0.70657515246579372</v>
      </c>
      <c r="ED175" s="54">
        <v>7093.2899999999991</v>
      </c>
      <c r="EE175" s="294">
        <v>5423.2</v>
      </c>
      <c r="EF175" s="291">
        <f t="shared" si="209"/>
        <v>210172.05000000002</v>
      </c>
      <c r="EG175" s="291">
        <f t="shared" si="210"/>
        <v>159512.22999999998</v>
      </c>
      <c r="EH175" s="61">
        <f t="shared" si="211"/>
        <v>50659.820000000036</v>
      </c>
      <c r="EI175" s="70">
        <f t="shared" si="204"/>
        <v>0.75896024233479176</v>
      </c>
      <c r="EJ175" s="80"/>
      <c r="EK175" s="298">
        <v>2038</v>
      </c>
      <c r="EL175" s="300">
        <f t="shared" si="220"/>
        <v>75156.340000000026</v>
      </c>
      <c r="EM175" s="65">
        <f t="shared" si="221"/>
        <v>15814.630000000001</v>
      </c>
      <c r="EN175" s="374" t="s">
        <v>666</v>
      </c>
      <c r="EO175" s="373">
        <v>12376.27</v>
      </c>
      <c r="EP175" s="74">
        <v>31839.54</v>
      </c>
      <c r="EQ175" s="75">
        <f t="shared" si="223"/>
        <v>19463.27</v>
      </c>
      <c r="ER175" s="76">
        <f t="shared" si="224"/>
        <v>1.5726281020048851</v>
      </c>
      <c r="ET175" s="74">
        <v>21722.95</v>
      </c>
      <c r="EU175" s="74">
        <v>56105.55</v>
      </c>
      <c r="EV175" s="75">
        <f t="shared" si="212"/>
        <v>34382.600000000006</v>
      </c>
      <c r="EW175" s="377">
        <f t="shared" si="213"/>
        <v>1.5827776614133902</v>
      </c>
      <c r="EX175" s="379">
        <f t="shared" si="214"/>
        <v>203078.76</v>
      </c>
      <c r="EY175" s="379">
        <f t="shared" si="215"/>
        <v>154089.02999999997</v>
      </c>
      <c r="FB175" s="381"/>
      <c r="FC175" s="381"/>
    </row>
    <row r="176" spans="1:159" s="2" customFormat="1" ht="15.75" customHeight="1" x14ac:dyDescent="0.25">
      <c r="A176" s="1" t="s">
        <v>129</v>
      </c>
      <c r="B176" s="77">
        <v>5</v>
      </c>
      <c r="C176" s="78">
        <v>4</v>
      </c>
      <c r="D176" s="52" t="s">
        <v>369</v>
      </c>
      <c r="E176" s="219">
        <v>922.23333333333358</v>
      </c>
      <c r="F176" s="53">
        <v>58873.85</v>
      </c>
      <c r="G176" s="343">
        <v>32055.279999999988</v>
      </c>
      <c r="H176" s="54">
        <v>7027.4199999999983</v>
      </c>
      <c r="I176" s="55">
        <v>2128.73</v>
      </c>
      <c r="J176" s="56">
        <f t="shared" si="152"/>
        <v>4898.6899999999987</v>
      </c>
      <c r="K176" s="57">
        <f t="shared" si="153"/>
        <v>0.30291771375554621</v>
      </c>
      <c r="L176" s="58">
        <v>4581.58</v>
      </c>
      <c r="M176" s="58">
        <v>912.03</v>
      </c>
      <c r="N176" s="56">
        <f t="shared" si="154"/>
        <v>3669.55</v>
      </c>
      <c r="O176" s="59">
        <f t="shared" si="155"/>
        <v>0.19906451486168528</v>
      </c>
      <c r="P176" s="54">
        <v>7086.34</v>
      </c>
      <c r="Q176" s="54">
        <v>6159.08</v>
      </c>
      <c r="R176" s="56">
        <f t="shared" si="156"/>
        <v>927.26000000000022</v>
      </c>
      <c r="S176" s="57">
        <f t="shared" si="157"/>
        <v>0.86914824860224038</v>
      </c>
      <c r="T176" s="54">
        <v>1612.99</v>
      </c>
      <c r="U176" s="54">
        <v>1429.29</v>
      </c>
      <c r="V176" s="56">
        <f t="shared" si="158"/>
        <v>183.70000000000005</v>
      </c>
      <c r="W176" s="57">
        <f t="shared" si="159"/>
        <v>0.88611212716755838</v>
      </c>
      <c r="X176" s="58">
        <v>419.85999999999996</v>
      </c>
      <c r="Y176" s="58">
        <v>820.85</v>
      </c>
      <c r="Z176" s="56">
        <f t="shared" si="160"/>
        <v>-400.99000000000007</v>
      </c>
      <c r="AA176" s="59">
        <f t="shared" si="161"/>
        <v>1.9550564473872245</v>
      </c>
      <c r="AB176" s="54">
        <v>8198.76</v>
      </c>
      <c r="AC176" s="54">
        <v>9225.25</v>
      </c>
      <c r="AD176" s="56">
        <f t="shared" si="162"/>
        <v>-1026.4899999999998</v>
      </c>
      <c r="AE176" s="57">
        <f t="shared" si="163"/>
        <v>1.1252006400967951</v>
      </c>
      <c r="AF176" s="58">
        <v>1071.6699999999998</v>
      </c>
      <c r="AG176" s="58">
        <v>0</v>
      </c>
      <c r="AH176" s="56">
        <f t="shared" si="164"/>
        <v>1071.6699999999998</v>
      </c>
      <c r="AI176" s="60">
        <f t="shared" si="165"/>
        <v>0</v>
      </c>
      <c r="AJ176" s="54">
        <v>12283.44</v>
      </c>
      <c r="AK176" s="54">
        <v>6178.05</v>
      </c>
      <c r="AL176" s="56">
        <f t="shared" si="166"/>
        <v>6105.39</v>
      </c>
      <c r="AM176" s="57">
        <f t="shared" si="167"/>
        <v>0.50295764053066572</v>
      </c>
      <c r="AN176" s="58">
        <v>0</v>
      </c>
      <c r="AO176" s="58">
        <v>0</v>
      </c>
      <c r="AP176" s="61">
        <f t="shared" si="168"/>
        <v>0</v>
      </c>
      <c r="AQ176" s="59"/>
      <c r="AR176" s="54">
        <v>0</v>
      </c>
      <c r="AS176" s="54">
        <v>0</v>
      </c>
      <c r="AT176" s="61">
        <f t="shared" si="169"/>
        <v>0</v>
      </c>
      <c r="AU176" s="62"/>
      <c r="AV176" s="58">
        <v>3756.36</v>
      </c>
      <c r="AW176" s="58">
        <v>4927.8999999999996</v>
      </c>
      <c r="AX176" s="61">
        <f t="shared" si="170"/>
        <v>-1171.5399999999995</v>
      </c>
      <c r="AY176" s="59">
        <f t="shared" si="171"/>
        <v>1.3118817152775557</v>
      </c>
      <c r="AZ176" s="63">
        <v>0</v>
      </c>
      <c r="BA176" s="56">
        <v>0</v>
      </c>
      <c r="BB176" s="56">
        <f t="shared" si="172"/>
        <v>0</v>
      </c>
      <c r="BC176" s="64"/>
      <c r="BD176" s="54">
        <v>48250.220000000008</v>
      </c>
      <c r="BE176" s="58">
        <v>78642.010000000009</v>
      </c>
      <c r="BF176" s="61">
        <f t="shared" si="173"/>
        <v>-30391.79</v>
      </c>
      <c r="BG176" s="57">
        <f t="shared" si="174"/>
        <v>1.6298787860449133</v>
      </c>
      <c r="BH176" s="54">
        <v>4373.8599999999997</v>
      </c>
      <c r="BI176" s="54">
        <v>0</v>
      </c>
      <c r="BJ176" s="56">
        <f t="shared" si="175"/>
        <v>4373.8599999999997</v>
      </c>
      <c r="BK176" s="57">
        <f t="shared" si="176"/>
        <v>0</v>
      </c>
      <c r="BL176" s="58">
        <v>7106.43</v>
      </c>
      <c r="BM176" s="58">
        <v>0</v>
      </c>
      <c r="BN176" s="56">
        <f t="shared" si="177"/>
        <v>7106.43</v>
      </c>
      <c r="BO176" s="59">
        <f t="shared" si="178"/>
        <v>0</v>
      </c>
      <c r="BP176" s="54">
        <v>1048.78</v>
      </c>
      <c r="BQ176" s="54">
        <v>0</v>
      </c>
      <c r="BR176" s="56">
        <f t="shared" si="179"/>
        <v>1048.78</v>
      </c>
      <c r="BS176" s="57">
        <f t="shared" si="180"/>
        <v>0</v>
      </c>
      <c r="BT176" s="58">
        <v>1850.58</v>
      </c>
      <c r="BU176" s="58">
        <v>0</v>
      </c>
      <c r="BV176" s="56">
        <f t="shared" si="181"/>
        <v>1850.58</v>
      </c>
      <c r="BW176" s="59">
        <f t="shared" si="182"/>
        <v>0</v>
      </c>
      <c r="BX176" s="54">
        <v>1003.3799999999999</v>
      </c>
      <c r="BY176" s="54">
        <v>0</v>
      </c>
      <c r="BZ176" s="56">
        <f t="shared" si="183"/>
        <v>1003.3799999999999</v>
      </c>
      <c r="CA176" s="57">
        <f t="shared" si="184"/>
        <v>0</v>
      </c>
      <c r="CB176" s="58">
        <v>2587.8399999999997</v>
      </c>
      <c r="CC176" s="58">
        <v>3609.0499999999997</v>
      </c>
      <c r="CD176" s="56">
        <f t="shared" si="185"/>
        <v>-1021.21</v>
      </c>
      <c r="CE176" s="59">
        <f t="shared" si="186"/>
        <v>1.3946186781253864</v>
      </c>
      <c r="CF176" s="54">
        <v>339.09</v>
      </c>
      <c r="CG176" s="54">
        <v>0</v>
      </c>
      <c r="CH176" s="56">
        <f t="shared" si="187"/>
        <v>339.09</v>
      </c>
      <c r="CI176" s="57">
        <f t="shared" si="188"/>
        <v>0</v>
      </c>
      <c r="CJ176" s="58">
        <v>0</v>
      </c>
      <c r="CK176" s="55">
        <v>0</v>
      </c>
      <c r="CL176" s="55">
        <v>0</v>
      </c>
      <c r="CM176" s="65"/>
      <c r="CN176" s="66">
        <v>37797.829999999994</v>
      </c>
      <c r="CO176" s="67">
        <v>44258.720000000001</v>
      </c>
      <c r="CP176" s="61">
        <f t="shared" si="189"/>
        <v>-6460.8900000000067</v>
      </c>
      <c r="CQ176" s="68">
        <f t="shared" si="190"/>
        <v>1.1709328286835516</v>
      </c>
      <c r="CR176" s="58">
        <v>15892.160000000002</v>
      </c>
      <c r="CS176" s="58">
        <v>14386.39</v>
      </c>
      <c r="CT176" s="61">
        <f t="shared" si="191"/>
        <v>1505.7700000000023</v>
      </c>
      <c r="CU176" s="353">
        <f t="shared" si="192"/>
        <v>0.90525076515715908</v>
      </c>
      <c r="CV176" s="359">
        <v>8105.3700000000008</v>
      </c>
      <c r="CW176" s="61">
        <v>6122.4400000000005</v>
      </c>
      <c r="CX176" s="61">
        <f t="shared" si="219"/>
        <v>1982.9300000000003</v>
      </c>
      <c r="CY176" s="68">
        <f t="shared" si="222"/>
        <v>0.75535601706029454</v>
      </c>
      <c r="CZ176" s="291">
        <v>834.88</v>
      </c>
      <c r="DA176" s="61">
        <v>11.190000000000001</v>
      </c>
      <c r="DB176" s="61">
        <f t="shared" si="205"/>
        <v>823.68999999999994</v>
      </c>
      <c r="DC176" s="69">
        <f t="shared" si="206"/>
        <v>1.3403123802223076E-2</v>
      </c>
      <c r="DD176" s="55">
        <v>11212.740000000002</v>
      </c>
      <c r="DE176" s="55">
        <v>11090.949999999999</v>
      </c>
      <c r="DF176" s="61">
        <f t="shared" si="193"/>
        <v>121.79000000000269</v>
      </c>
      <c r="DG176" s="70">
        <f t="shared" si="194"/>
        <v>0.9891382480999289</v>
      </c>
      <c r="DH176" s="55">
        <v>1473.2900000000002</v>
      </c>
      <c r="DI176" s="55">
        <v>1307.71</v>
      </c>
      <c r="DJ176" s="61">
        <f t="shared" si="195"/>
        <v>165.58000000000015</v>
      </c>
      <c r="DK176" s="70">
        <f t="shared" si="196"/>
        <v>0.88761207908829887</v>
      </c>
      <c r="DL176" s="55">
        <v>221.84000000000003</v>
      </c>
      <c r="DM176" s="55">
        <v>0</v>
      </c>
      <c r="DN176" s="61">
        <f t="shared" si="197"/>
        <v>221.84000000000003</v>
      </c>
      <c r="DO176" s="70">
        <f t="shared" si="198"/>
        <v>0</v>
      </c>
      <c r="DP176" s="71">
        <v>9708.91</v>
      </c>
      <c r="DQ176" s="71">
        <v>6489.9499999999989</v>
      </c>
      <c r="DR176" s="61">
        <f t="shared" si="199"/>
        <v>3218.9600000000009</v>
      </c>
      <c r="DS176" s="69">
        <f t="shared" si="200"/>
        <v>0.66845299832833949</v>
      </c>
      <c r="DT176" s="80">
        <v>347.3100000000004</v>
      </c>
      <c r="DU176" s="55">
        <v>0</v>
      </c>
      <c r="DV176" s="55">
        <v>0</v>
      </c>
      <c r="DW176" s="61">
        <f t="shared" si="201"/>
        <v>0</v>
      </c>
      <c r="DX176" s="72"/>
      <c r="DY176" s="56" t="e">
        <v>#REF!</v>
      </c>
      <c r="DZ176" s="363">
        <v>3363.3999999999996</v>
      </c>
      <c r="EA176" s="363">
        <v>2400.62</v>
      </c>
      <c r="EB176" s="362">
        <f t="shared" si="207"/>
        <v>962.77999999999975</v>
      </c>
      <c r="EC176" s="365">
        <f t="shared" si="208"/>
        <v>0.71374799310221804</v>
      </c>
      <c r="ED176" s="54">
        <v>7036.9599999999991</v>
      </c>
      <c r="EE176" s="294">
        <v>7792.09</v>
      </c>
      <c r="EF176" s="291">
        <f t="shared" si="209"/>
        <v>208245.97999999995</v>
      </c>
      <c r="EG176" s="291">
        <f t="shared" si="210"/>
        <v>207892.30000000002</v>
      </c>
      <c r="EH176" s="61">
        <f t="shared" si="211"/>
        <v>353.67999999993481</v>
      </c>
      <c r="EI176" s="70">
        <f t="shared" si="204"/>
        <v>0.99830162387768573</v>
      </c>
      <c r="EJ176" s="80"/>
      <c r="EK176" s="298">
        <v>2421.66</v>
      </c>
      <c r="EL176" s="300">
        <f t="shared" si="220"/>
        <v>61649.189999999944</v>
      </c>
      <c r="EM176" s="65">
        <f t="shared" si="221"/>
        <v>16364.399999999994</v>
      </c>
      <c r="EN176" s="374" t="s">
        <v>666</v>
      </c>
      <c r="EO176" s="373">
        <v>12234.93</v>
      </c>
      <c r="EP176" s="74">
        <v>23831.18</v>
      </c>
      <c r="EQ176" s="75">
        <f t="shared" si="223"/>
        <v>11596.25</v>
      </c>
      <c r="ER176" s="76">
        <f t="shared" si="224"/>
        <v>0.94779863881526083</v>
      </c>
      <c r="ET176" s="74">
        <v>21611.59</v>
      </c>
      <c r="EU176" s="74">
        <v>33231.93</v>
      </c>
      <c r="EV176" s="75">
        <f t="shared" si="212"/>
        <v>11620.34</v>
      </c>
      <c r="EW176" s="377">
        <f t="shared" si="213"/>
        <v>0.5376901930862098</v>
      </c>
      <c r="EX176" s="379">
        <f t="shared" si="214"/>
        <v>201209.01999999996</v>
      </c>
      <c r="EY176" s="379">
        <f t="shared" si="215"/>
        <v>200100.21000000002</v>
      </c>
      <c r="FB176" s="381"/>
      <c r="FC176" s="381"/>
    </row>
    <row r="177" spans="1:159" s="2" customFormat="1" ht="15.75" customHeight="1" x14ac:dyDescent="0.25">
      <c r="A177" s="1" t="s">
        <v>130</v>
      </c>
      <c r="B177" s="77">
        <v>5</v>
      </c>
      <c r="C177" s="78">
        <v>6</v>
      </c>
      <c r="D177" s="52" t="s">
        <v>370</v>
      </c>
      <c r="E177" s="219">
        <v>1345.6333333333334</v>
      </c>
      <c r="F177" s="53">
        <v>272791.14</v>
      </c>
      <c r="G177" s="343">
        <v>144932.03</v>
      </c>
      <c r="H177" s="54">
        <v>10429.789999999999</v>
      </c>
      <c r="I177" s="55">
        <v>2995.85</v>
      </c>
      <c r="J177" s="56">
        <f t="shared" si="152"/>
        <v>7433.9399999999987</v>
      </c>
      <c r="K177" s="57">
        <f t="shared" si="153"/>
        <v>0.28723972390623398</v>
      </c>
      <c r="L177" s="58">
        <v>6799.1100000000006</v>
      </c>
      <c r="M177" s="58">
        <v>1106.5700000000002</v>
      </c>
      <c r="N177" s="56">
        <f t="shared" si="154"/>
        <v>5692.5400000000009</v>
      </c>
      <c r="O177" s="59">
        <f t="shared" si="155"/>
        <v>0.16275218374169562</v>
      </c>
      <c r="P177" s="54">
        <v>11876.49</v>
      </c>
      <c r="Q177" s="54">
        <v>10330.32</v>
      </c>
      <c r="R177" s="56">
        <f t="shared" si="156"/>
        <v>1546.17</v>
      </c>
      <c r="S177" s="57">
        <f t="shared" si="157"/>
        <v>0.86981254562585408</v>
      </c>
      <c r="T177" s="54">
        <v>2657.1</v>
      </c>
      <c r="U177" s="54">
        <v>2358.1099999999997</v>
      </c>
      <c r="V177" s="56">
        <f t="shared" si="158"/>
        <v>298.99000000000024</v>
      </c>
      <c r="W177" s="57">
        <f t="shared" si="159"/>
        <v>0.8874750668021526</v>
      </c>
      <c r="X177" s="58">
        <v>944.67000000000007</v>
      </c>
      <c r="Y177" s="58">
        <v>1244.5700000000002</v>
      </c>
      <c r="Z177" s="56">
        <f t="shared" si="160"/>
        <v>-299.90000000000009</v>
      </c>
      <c r="AA177" s="59">
        <f t="shared" si="161"/>
        <v>1.3174653582732596</v>
      </c>
      <c r="AB177" s="54">
        <v>15687.3</v>
      </c>
      <c r="AC177" s="54">
        <v>15779.91</v>
      </c>
      <c r="AD177" s="56">
        <f t="shared" si="162"/>
        <v>-92.610000000000582</v>
      </c>
      <c r="AE177" s="57">
        <f t="shared" si="163"/>
        <v>1.0059035015585855</v>
      </c>
      <c r="AF177" s="58">
        <v>1752.3899999999999</v>
      </c>
      <c r="AG177" s="58">
        <v>0</v>
      </c>
      <c r="AH177" s="56">
        <f t="shared" si="164"/>
        <v>1752.3899999999999</v>
      </c>
      <c r="AI177" s="60">
        <f t="shared" si="165"/>
        <v>0</v>
      </c>
      <c r="AJ177" s="54">
        <v>20084.64</v>
      </c>
      <c r="AK177" s="54">
        <v>10102.42</v>
      </c>
      <c r="AL177" s="56">
        <f t="shared" si="166"/>
        <v>9982.2199999999993</v>
      </c>
      <c r="AM177" s="57">
        <f t="shared" si="167"/>
        <v>0.50299233643221886</v>
      </c>
      <c r="AN177" s="58">
        <v>0</v>
      </c>
      <c r="AO177" s="58">
        <v>0</v>
      </c>
      <c r="AP177" s="61">
        <f t="shared" si="168"/>
        <v>0</v>
      </c>
      <c r="AQ177" s="59"/>
      <c r="AR177" s="54">
        <v>0</v>
      </c>
      <c r="AS177" s="54">
        <v>0</v>
      </c>
      <c r="AT177" s="61">
        <f t="shared" si="169"/>
        <v>0</v>
      </c>
      <c r="AU177" s="62"/>
      <c r="AV177" s="58">
        <v>5727.3499999999995</v>
      </c>
      <c r="AW177" s="58">
        <v>7517.12</v>
      </c>
      <c r="AX177" s="61">
        <f t="shared" si="170"/>
        <v>-1789.7700000000004</v>
      </c>
      <c r="AY177" s="59">
        <f t="shared" si="171"/>
        <v>1.3124953076029928</v>
      </c>
      <c r="AZ177" s="63">
        <v>0</v>
      </c>
      <c r="BA177" s="56">
        <v>0</v>
      </c>
      <c r="BB177" s="56">
        <f t="shared" si="172"/>
        <v>0</v>
      </c>
      <c r="BC177" s="64"/>
      <c r="BD177" s="54">
        <v>83019.189999999973</v>
      </c>
      <c r="BE177" s="58">
        <v>448015.35</v>
      </c>
      <c r="BF177" s="61">
        <f t="shared" si="173"/>
        <v>-364996.16000000003</v>
      </c>
      <c r="BG177" s="57">
        <f t="shared" si="174"/>
        <v>5.3965275980167977</v>
      </c>
      <c r="BH177" s="54">
        <v>6570.2300000000005</v>
      </c>
      <c r="BI177" s="54">
        <v>0</v>
      </c>
      <c r="BJ177" s="56">
        <f t="shared" si="175"/>
        <v>6570.2300000000005</v>
      </c>
      <c r="BK177" s="57">
        <f t="shared" si="176"/>
        <v>0</v>
      </c>
      <c r="BL177" s="58">
        <v>10546.13</v>
      </c>
      <c r="BM177" s="58">
        <v>11156.26</v>
      </c>
      <c r="BN177" s="56">
        <f t="shared" si="177"/>
        <v>-610.13000000000102</v>
      </c>
      <c r="BO177" s="59">
        <f t="shared" si="178"/>
        <v>1.0578534495592222</v>
      </c>
      <c r="BP177" s="54">
        <v>1775.5700000000002</v>
      </c>
      <c r="BQ177" s="54">
        <v>0</v>
      </c>
      <c r="BR177" s="56">
        <f t="shared" si="179"/>
        <v>1775.5700000000002</v>
      </c>
      <c r="BS177" s="57">
        <f t="shared" si="180"/>
        <v>0</v>
      </c>
      <c r="BT177" s="58">
        <v>2986.4599999999991</v>
      </c>
      <c r="BU177" s="58">
        <v>0</v>
      </c>
      <c r="BV177" s="56">
        <f t="shared" si="181"/>
        <v>2986.4599999999991</v>
      </c>
      <c r="BW177" s="59">
        <f t="shared" si="182"/>
        <v>0</v>
      </c>
      <c r="BX177" s="54">
        <v>2259.6800000000003</v>
      </c>
      <c r="BY177" s="54">
        <v>0</v>
      </c>
      <c r="BZ177" s="56">
        <f t="shared" si="183"/>
        <v>2259.6800000000003</v>
      </c>
      <c r="CA177" s="57">
        <f t="shared" si="184"/>
        <v>0</v>
      </c>
      <c r="CB177" s="58">
        <v>5372.72</v>
      </c>
      <c r="CC177" s="58">
        <v>1204.5</v>
      </c>
      <c r="CD177" s="56">
        <f t="shared" si="185"/>
        <v>4168.22</v>
      </c>
      <c r="CE177" s="59">
        <f t="shared" si="186"/>
        <v>0.22418812072842059</v>
      </c>
      <c r="CF177" s="54">
        <v>511.37</v>
      </c>
      <c r="CG177" s="54">
        <v>0</v>
      </c>
      <c r="CH177" s="56">
        <f t="shared" si="187"/>
        <v>511.37</v>
      </c>
      <c r="CI177" s="57">
        <f t="shared" si="188"/>
        <v>0</v>
      </c>
      <c r="CJ177" s="58">
        <v>0</v>
      </c>
      <c r="CK177" s="55">
        <v>0</v>
      </c>
      <c r="CL177" s="55">
        <v>0</v>
      </c>
      <c r="CM177" s="65"/>
      <c r="CN177" s="66">
        <v>65195.600000000006</v>
      </c>
      <c r="CO177" s="67">
        <v>69746.700000000012</v>
      </c>
      <c r="CP177" s="61">
        <f t="shared" si="189"/>
        <v>-4551.1000000000058</v>
      </c>
      <c r="CQ177" s="68">
        <f t="shared" si="190"/>
        <v>1.0698068581315305</v>
      </c>
      <c r="CR177" s="58">
        <v>22863.3</v>
      </c>
      <c r="CS177" s="58">
        <v>16885.27</v>
      </c>
      <c r="CT177" s="61">
        <f t="shared" si="191"/>
        <v>5978.0299999999988</v>
      </c>
      <c r="CU177" s="353">
        <f t="shared" si="192"/>
        <v>0.73853162054471577</v>
      </c>
      <c r="CV177" s="359">
        <v>11589.11</v>
      </c>
      <c r="CW177" s="61">
        <v>11287.27</v>
      </c>
      <c r="CX177" s="61">
        <f t="shared" si="219"/>
        <v>301.84000000000015</v>
      </c>
      <c r="CY177" s="68">
        <f t="shared" si="222"/>
        <v>0.97395485934640369</v>
      </c>
      <c r="CZ177" s="291">
        <v>1201.4100000000001</v>
      </c>
      <c r="DA177" s="61">
        <v>17.079999999999998</v>
      </c>
      <c r="DB177" s="61">
        <f t="shared" si="205"/>
        <v>1184.3300000000002</v>
      </c>
      <c r="DC177" s="69">
        <f t="shared" si="206"/>
        <v>1.4216628794499794E-2</v>
      </c>
      <c r="DD177" s="55">
        <v>18474.32</v>
      </c>
      <c r="DE177" s="55">
        <v>21843.760000000002</v>
      </c>
      <c r="DF177" s="61">
        <f t="shared" si="193"/>
        <v>-3369.4400000000023</v>
      </c>
      <c r="DG177" s="70">
        <f t="shared" si="194"/>
        <v>1.1823850620753567</v>
      </c>
      <c r="DH177" s="55">
        <v>2365.7600000000002</v>
      </c>
      <c r="DI177" s="55">
        <v>2100.21</v>
      </c>
      <c r="DJ177" s="61">
        <f t="shared" si="195"/>
        <v>265.55000000000018</v>
      </c>
      <c r="DK177" s="70">
        <f t="shared" si="196"/>
        <v>0.88775277289327736</v>
      </c>
      <c r="DL177" s="55">
        <v>355.57</v>
      </c>
      <c r="DM177" s="55">
        <v>0</v>
      </c>
      <c r="DN177" s="61">
        <f t="shared" si="197"/>
        <v>355.57</v>
      </c>
      <c r="DO177" s="70">
        <f t="shared" si="198"/>
        <v>0</v>
      </c>
      <c r="DP177" s="71">
        <v>8081.9400000000014</v>
      </c>
      <c r="DQ177" s="71">
        <v>8166.5199999999995</v>
      </c>
      <c r="DR177" s="61">
        <f t="shared" si="199"/>
        <v>-84.579999999998108</v>
      </c>
      <c r="DS177" s="69">
        <f t="shared" si="200"/>
        <v>1.0104653090718316</v>
      </c>
      <c r="DT177" s="80">
        <v>1818.1000000000004</v>
      </c>
      <c r="DU177" s="55">
        <v>0</v>
      </c>
      <c r="DV177" s="55">
        <v>0</v>
      </c>
      <c r="DW177" s="61">
        <f t="shared" si="201"/>
        <v>0</v>
      </c>
      <c r="DX177" s="72"/>
      <c r="DY177" s="56" t="e">
        <v>#REF!</v>
      </c>
      <c r="DZ177" s="363">
        <v>5220.1099999999997</v>
      </c>
      <c r="EA177" s="363">
        <v>3774.83</v>
      </c>
      <c r="EB177" s="362">
        <f t="shared" si="207"/>
        <v>1445.2799999999997</v>
      </c>
      <c r="EC177" s="365">
        <f t="shared" si="208"/>
        <v>0.72313227115903689</v>
      </c>
      <c r="ED177" s="54">
        <v>11358.529999999999</v>
      </c>
      <c r="EE177" s="294">
        <v>28890.73</v>
      </c>
      <c r="EF177" s="291">
        <f t="shared" si="209"/>
        <v>335705.83999999991</v>
      </c>
      <c r="EG177" s="291">
        <f t="shared" si="210"/>
        <v>674523.35</v>
      </c>
      <c r="EH177" s="61">
        <f t="shared" si="211"/>
        <v>-338817.51000000007</v>
      </c>
      <c r="EI177" s="70">
        <f t="shared" si="204"/>
        <v>2.0092690374406361</v>
      </c>
      <c r="EJ177" s="80"/>
      <c r="EK177" s="298">
        <v>3021.66</v>
      </c>
      <c r="EL177" s="300">
        <f t="shared" si="220"/>
        <v>-63004.709999999992</v>
      </c>
      <c r="EM177" s="65">
        <f t="shared" si="221"/>
        <v>-202402.73</v>
      </c>
      <c r="EN177" s="374" t="s">
        <v>666</v>
      </c>
      <c r="EO177" s="373">
        <v>19664.78</v>
      </c>
      <c r="EP177" s="74">
        <v>30333.46</v>
      </c>
      <c r="EQ177" s="75">
        <f t="shared" si="223"/>
        <v>10668.68</v>
      </c>
      <c r="ER177" s="76">
        <f t="shared" si="224"/>
        <v>0.54252730007658367</v>
      </c>
      <c r="ET177" s="74">
        <v>35010.71</v>
      </c>
      <c r="EU177" s="74">
        <v>64008.34</v>
      </c>
      <c r="EV177" s="75">
        <f t="shared" si="212"/>
        <v>28997.629999999997</v>
      </c>
      <c r="EW177" s="377">
        <f t="shared" si="213"/>
        <v>0.82825026970318505</v>
      </c>
      <c r="EX177" s="379">
        <f t="shared" si="214"/>
        <v>324347.30999999994</v>
      </c>
      <c r="EY177" s="379">
        <f t="shared" si="215"/>
        <v>645632.62</v>
      </c>
      <c r="FB177" s="381"/>
      <c r="FC177" s="381"/>
    </row>
    <row r="178" spans="1:159" s="2" customFormat="1" ht="15.75" customHeight="1" x14ac:dyDescent="0.25">
      <c r="A178" s="1" t="s">
        <v>131</v>
      </c>
      <c r="B178" s="77">
        <v>5</v>
      </c>
      <c r="C178" s="78">
        <v>4</v>
      </c>
      <c r="D178" s="52" t="s">
        <v>371</v>
      </c>
      <c r="E178" s="219">
        <v>988.50833333333355</v>
      </c>
      <c r="F178" s="53">
        <v>-42919.329999999994</v>
      </c>
      <c r="G178" s="343">
        <v>-23013.286000000004</v>
      </c>
      <c r="H178" s="54">
        <v>7057.4499999999989</v>
      </c>
      <c r="I178" s="55">
        <v>2216.7700000000004</v>
      </c>
      <c r="J178" s="56">
        <f t="shared" si="152"/>
        <v>4840.6799999999985</v>
      </c>
      <c r="K178" s="57">
        <f t="shared" si="153"/>
        <v>0.31410353597970947</v>
      </c>
      <c r="L178" s="58">
        <v>4579.630000000001</v>
      </c>
      <c r="M178" s="58">
        <v>903.99</v>
      </c>
      <c r="N178" s="56">
        <f t="shared" si="154"/>
        <v>3675.6400000000012</v>
      </c>
      <c r="O178" s="59">
        <f t="shared" si="155"/>
        <v>0.19739367590831569</v>
      </c>
      <c r="P178" s="54">
        <v>7148.9199999999992</v>
      </c>
      <c r="Q178" s="54">
        <v>6220.36</v>
      </c>
      <c r="R178" s="56">
        <f t="shared" si="156"/>
        <v>928.55999999999949</v>
      </c>
      <c r="S178" s="57">
        <f t="shared" si="157"/>
        <v>0.87011184906251582</v>
      </c>
      <c r="T178" s="54">
        <v>1637.0400000000002</v>
      </c>
      <c r="U178" s="54">
        <v>1453.62</v>
      </c>
      <c r="V178" s="56">
        <f t="shared" si="158"/>
        <v>183.4200000000003</v>
      </c>
      <c r="W178" s="57">
        <f t="shared" si="159"/>
        <v>0.88795631139129139</v>
      </c>
      <c r="X178" s="58">
        <v>419.96000000000004</v>
      </c>
      <c r="Y178" s="58">
        <v>820.85</v>
      </c>
      <c r="Z178" s="56">
        <f t="shared" si="160"/>
        <v>-400.89</v>
      </c>
      <c r="AA178" s="59">
        <f t="shared" si="161"/>
        <v>1.9545909134203256</v>
      </c>
      <c r="AB178" s="54">
        <v>8191.71</v>
      </c>
      <c r="AC178" s="54">
        <v>9624.34</v>
      </c>
      <c r="AD178" s="56">
        <f t="shared" si="162"/>
        <v>-1432.63</v>
      </c>
      <c r="AE178" s="57">
        <f t="shared" si="163"/>
        <v>1.1748877828927049</v>
      </c>
      <c r="AF178" s="58">
        <v>1080.3799999999999</v>
      </c>
      <c r="AG178" s="58">
        <v>0</v>
      </c>
      <c r="AH178" s="56">
        <f t="shared" si="164"/>
        <v>1080.3799999999999</v>
      </c>
      <c r="AI178" s="60">
        <f t="shared" si="165"/>
        <v>0</v>
      </c>
      <c r="AJ178" s="54">
        <v>12382.419999999998</v>
      </c>
      <c r="AK178" s="54">
        <v>18007.77</v>
      </c>
      <c r="AL178" s="56">
        <f t="shared" si="166"/>
        <v>-5625.3500000000022</v>
      </c>
      <c r="AM178" s="57">
        <f t="shared" si="167"/>
        <v>1.4543013401257592</v>
      </c>
      <c r="AN178" s="58">
        <v>0</v>
      </c>
      <c r="AO178" s="58">
        <v>0</v>
      </c>
      <c r="AP178" s="61">
        <f t="shared" si="168"/>
        <v>0</v>
      </c>
      <c r="AQ178" s="59"/>
      <c r="AR178" s="54">
        <v>0</v>
      </c>
      <c r="AS178" s="54">
        <v>0</v>
      </c>
      <c r="AT178" s="61">
        <f t="shared" si="169"/>
        <v>0</v>
      </c>
      <c r="AU178" s="62"/>
      <c r="AV178" s="58">
        <v>3817.54</v>
      </c>
      <c r="AW178" s="58">
        <v>3397.98</v>
      </c>
      <c r="AX178" s="61">
        <f t="shared" si="170"/>
        <v>419.55999999999995</v>
      </c>
      <c r="AY178" s="59">
        <f t="shared" si="171"/>
        <v>0.8900967638845958</v>
      </c>
      <c r="AZ178" s="63">
        <v>0</v>
      </c>
      <c r="BA178" s="56">
        <v>0</v>
      </c>
      <c r="BB178" s="56">
        <f t="shared" si="172"/>
        <v>0</v>
      </c>
      <c r="BC178" s="64"/>
      <c r="BD178" s="54">
        <v>41618.540000000008</v>
      </c>
      <c r="BE178" s="58">
        <v>77678.47</v>
      </c>
      <c r="BF178" s="61">
        <f t="shared" si="173"/>
        <v>-36059.929999999993</v>
      </c>
      <c r="BG178" s="57">
        <f t="shared" si="174"/>
        <v>1.8664390918086022</v>
      </c>
      <c r="BH178" s="54">
        <v>4422.3500000000004</v>
      </c>
      <c r="BI178" s="54">
        <v>10165.130000000001</v>
      </c>
      <c r="BJ178" s="56">
        <f t="shared" si="175"/>
        <v>-5742.7800000000007</v>
      </c>
      <c r="BK178" s="57">
        <f t="shared" si="176"/>
        <v>2.2985810711499544</v>
      </c>
      <c r="BL178" s="58">
        <v>7101.59</v>
      </c>
      <c r="BM178" s="58">
        <v>0</v>
      </c>
      <c r="BN178" s="56">
        <f t="shared" si="177"/>
        <v>7101.59</v>
      </c>
      <c r="BO178" s="59">
        <f t="shared" si="178"/>
        <v>0</v>
      </c>
      <c r="BP178" s="54">
        <v>1058.32</v>
      </c>
      <c r="BQ178" s="54">
        <v>0</v>
      </c>
      <c r="BR178" s="56">
        <f t="shared" si="179"/>
        <v>1058.32</v>
      </c>
      <c r="BS178" s="57">
        <f t="shared" si="180"/>
        <v>0</v>
      </c>
      <c r="BT178" s="58">
        <v>1935.12</v>
      </c>
      <c r="BU178" s="58">
        <v>0</v>
      </c>
      <c r="BV178" s="56">
        <f t="shared" si="181"/>
        <v>1935.12</v>
      </c>
      <c r="BW178" s="59">
        <f t="shared" si="182"/>
        <v>0</v>
      </c>
      <c r="BX178" s="54">
        <v>1003.7200000000001</v>
      </c>
      <c r="BY178" s="54">
        <v>0</v>
      </c>
      <c r="BZ178" s="56">
        <f t="shared" si="183"/>
        <v>1003.7200000000001</v>
      </c>
      <c r="CA178" s="57">
        <f t="shared" si="184"/>
        <v>0</v>
      </c>
      <c r="CB178" s="58">
        <v>2585.4699999999998</v>
      </c>
      <c r="CC178" s="58">
        <v>210.52</v>
      </c>
      <c r="CD178" s="56">
        <f t="shared" si="185"/>
        <v>2374.9499999999998</v>
      </c>
      <c r="CE178" s="59">
        <f t="shared" si="186"/>
        <v>8.1424267154521238E-2</v>
      </c>
      <c r="CF178" s="54">
        <v>338.45</v>
      </c>
      <c r="CG178" s="54">
        <v>0</v>
      </c>
      <c r="CH178" s="56">
        <f t="shared" si="187"/>
        <v>338.45</v>
      </c>
      <c r="CI178" s="57">
        <f t="shared" si="188"/>
        <v>0</v>
      </c>
      <c r="CJ178" s="58">
        <v>0</v>
      </c>
      <c r="CK178" s="55">
        <v>0</v>
      </c>
      <c r="CL178" s="55">
        <v>0</v>
      </c>
      <c r="CM178" s="65"/>
      <c r="CN178" s="66">
        <v>52664.659999999982</v>
      </c>
      <c r="CO178" s="67">
        <v>58302.11</v>
      </c>
      <c r="CP178" s="61">
        <f t="shared" si="189"/>
        <v>-5637.4500000000189</v>
      </c>
      <c r="CQ178" s="68">
        <f t="shared" si="190"/>
        <v>1.107044268395543</v>
      </c>
      <c r="CR178" s="58">
        <v>14969.199999999999</v>
      </c>
      <c r="CS178" s="58">
        <v>13652.23</v>
      </c>
      <c r="CT178" s="61">
        <f t="shared" si="191"/>
        <v>1316.9699999999993</v>
      </c>
      <c r="CU178" s="353">
        <f t="shared" si="192"/>
        <v>0.91202135050637312</v>
      </c>
      <c r="CV178" s="359">
        <v>7598.1399999999994</v>
      </c>
      <c r="CW178" s="61">
        <v>2951.48</v>
      </c>
      <c r="CX178" s="61">
        <f t="shared" si="219"/>
        <v>4646.66</v>
      </c>
      <c r="CY178" s="68">
        <f t="shared" si="222"/>
        <v>0.38844769904213405</v>
      </c>
      <c r="CZ178" s="291">
        <v>832.7299999999999</v>
      </c>
      <c r="DA178" s="61">
        <v>236.57</v>
      </c>
      <c r="DB178" s="61">
        <f t="shared" si="205"/>
        <v>596.15999999999985</v>
      </c>
      <c r="DC178" s="69">
        <f t="shared" si="206"/>
        <v>0.28408968092899262</v>
      </c>
      <c r="DD178" s="55">
        <v>11048.079999999996</v>
      </c>
      <c r="DE178" s="55">
        <v>13332.95</v>
      </c>
      <c r="DF178" s="61">
        <f t="shared" si="193"/>
        <v>-2284.8700000000044</v>
      </c>
      <c r="DG178" s="70">
        <f t="shared" si="194"/>
        <v>1.206811500278782</v>
      </c>
      <c r="DH178" s="55">
        <v>1472.8999999999996</v>
      </c>
      <c r="DI178" s="55">
        <v>1308.7199999999998</v>
      </c>
      <c r="DJ178" s="61">
        <f t="shared" si="195"/>
        <v>164.17999999999984</v>
      </c>
      <c r="DK178" s="70">
        <f t="shared" si="196"/>
        <v>0.88853282639690412</v>
      </c>
      <c r="DL178" s="55">
        <v>220.23999999999998</v>
      </c>
      <c r="DM178" s="55">
        <v>0</v>
      </c>
      <c r="DN178" s="61">
        <f t="shared" si="197"/>
        <v>220.23999999999998</v>
      </c>
      <c r="DO178" s="70">
        <f t="shared" si="198"/>
        <v>0</v>
      </c>
      <c r="DP178" s="71">
        <v>13546.309999999998</v>
      </c>
      <c r="DQ178" s="71">
        <v>11142.169999999998</v>
      </c>
      <c r="DR178" s="61">
        <f t="shared" si="199"/>
        <v>2404.1399999999994</v>
      </c>
      <c r="DS178" s="69">
        <f t="shared" si="200"/>
        <v>0.82252436272313278</v>
      </c>
      <c r="DT178" s="80">
        <v>1730.0600000000004</v>
      </c>
      <c r="DU178" s="55">
        <v>0</v>
      </c>
      <c r="DV178" s="55">
        <v>0</v>
      </c>
      <c r="DW178" s="61">
        <f t="shared" si="201"/>
        <v>0</v>
      </c>
      <c r="DX178" s="72"/>
      <c r="DY178" s="56" t="e">
        <v>#REF!</v>
      </c>
      <c r="DZ178" s="363">
        <v>3374.08</v>
      </c>
      <c r="EA178" s="363">
        <v>2386.6799999999998</v>
      </c>
      <c r="EB178" s="362">
        <f t="shared" si="207"/>
        <v>987.40000000000009</v>
      </c>
      <c r="EC178" s="365">
        <f t="shared" si="208"/>
        <v>0.70735726479514416</v>
      </c>
      <c r="ED178" s="54">
        <v>7419.74</v>
      </c>
      <c r="EE178" s="294">
        <v>7032.7100000000009</v>
      </c>
      <c r="EF178" s="291">
        <f t="shared" si="209"/>
        <v>219524.68999999997</v>
      </c>
      <c r="EG178" s="291">
        <f t="shared" si="210"/>
        <v>241045.42000000004</v>
      </c>
      <c r="EH178" s="61">
        <f t="shared" si="211"/>
        <v>-21520.730000000069</v>
      </c>
      <c r="EI178" s="70">
        <f t="shared" si="204"/>
        <v>1.0980333009466956</v>
      </c>
      <c r="EJ178" s="80"/>
      <c r="EK178" s="298">
        <v>2158</v>
      </c>
      <c r="EL178" s="300">
        <f t="shared" si="220"/>
        <v>-62282.060000000056</v>
      </c>
      <c r="EM178" s="65">
        <f t="shared" si="221"/>
        <v>-51003.845999999998</v>
      </c>
      <c r="EN178" s="374" t="s">
        <v>666</v>
      </c>
      <c r="EO178" s="373">
        <v>12898.78</v>
      </c>
      <c r="EP178" s="74">
        <v>27545.33</v>
      </c>
      <c r="EQ178" s="75">
        <f t="shared" si="223"/>
        <v>14646.550000000001</v>
      </c>
      <c r="ER178" s="76">
        <f t="shared" si="224"/>
        <v>1.1354988611326033</v>
      </c>
      <c r="ET178" s="74">
        <v>22804.37</v>
      </c>
      <c r="EU178" s="74">
        <v>89716.37</v>
      </c>
      <c r="EV178" s="75">
        <f t="shared" si="212"/>
        <v>66912</v>
      </c>
      <c r="EW178" s="377">
        <f t="shared" si="213"/>
        <v>2.9341744586673522</v>
      </c>
      <c r="EX178" s="379">
        <f t="shared" si="214"/>
        <v>212104.94999999998</v>
      </c>
      <c r="EY178" s="379">
        <f t="shared" si="215"/>
        <v>234012.71000000005</v>
      </c>
      <c r="FB178" s="381"/>
      <c r="FC178" s="381"/>
    </row>
    <row r="179" spans="1:159" s="2" customFormat="1" ht="15.75" customHeight="1" x14ac:dyDescent="0.25">
      <c r="A179" s="1" t="s">
        <v>132</v>
      </c>
      <c r="B179" s="77">
        <v>5</v>
      </c>
      <c r="C179" s="78">
        <v>4</v>
      </c>
      <c r="D179" s="52" t="s">
        <v>372</v>
      </c>
      <c r="E179" s="219">
        <v>946.41666666666686</v>
      </c>
      <c r="F179" s="53">
        <v>82518.320000000007</v>
      </c>
      <c r="G179" s="343">
        <v>9759.2099999999955</v>
      </c>
      <c r="H179" s="54">
        <v>7420.7999999999993</v>
      </c>
      <c r="I179" s="55">
        <v>2220.44</v>
      </c>
      <c r="J179" s="56">
        <f t="shared" si="152"/>
        <v>5200.3599999999988</v>
      </c>
      <c r="K179" s="57">
        <f t="shared" si="153"/>
        <v>0.2992184131090988</v>
      </c>
      <c r="L179" s="58">
        <v>4978.04</v>
      </c>
      <c r="M179" s="58">
        <v>905.7700000000001</v>
      </c>
      <c r="N179" s="56">
        <f t="shared" si="154"/>
        <v>4072.27</v>
      </c>
      <c r="O179" s="59">
        <f t="shared" si="155"/>
        <v>0.18195313818289932</v>
      </c>
      <c r="P179" s="54">
        <v>7600.32</v>
      </c>
      <c r="Q179" s="54">
        <v>6610.5999999999995</v>
      </c>
      <c r="R179" s="56">
        <f t="shared" si="156"/>
        <v>989.72000000000025</v>
      </c>
      <c r="S179" s="57">
        <f t="shared" si="157"/>
        <v>0.86977916719296022</v>
      </c>
      <c r="T179" s="54">
        <v>1721.7799999999997</v>
      </c>
      <c r="U179" s="54">
        <v>1526.8600000000001</v>
      </c>
      <c r="V179" s="56">
        <f t="shared" si="158"/>
        <v>194.91999999999962</v>
      </c>
      <c r="W179" s="57">
        <f t="shared" si="159"/>
        <v>0.88679157615955606</v>
      </c>
      <c r="X179" s="58">
        <v>471.78999999999996</v>
      </c>
      <c r="Y179" s="58">
        <v>820.95999999999992</v>
      </c>
      <c r="Z179" s="56">
        <f t="shared" si="160"/>
        <v>-349.16999999999996</v>
      </c>
      <c r="AA179" s="59">
        <f t="shared" si="161"/>
        <v>1.7400962292545412</v>
      </c>
      <c r="AB179" s="54">
        <v>8151.7699999999995</v>
      </c>
      <c r="AC179" s="54">
        <v>13270.309999999998</v>
      </c>
      <c r="AD179" s="56">
        <f t="shared" si="162"/>
        <v>-5118.5399999999981</v>
      </c>
      <c r="AE179" s="57">
        <f t="shared" si="163"/>
        <v>1.6279053506171051</v>
      </c>
      <c r="AF179" s="58">
        <v>1141.58</v>
      </c>
      <c r="AG179" s="58">
        <v>0</v>
      </c>
      <c r="AH179" s="56">
        <f t="shared" si="164"/>
        <v>1141.58</v>
      </c>
      <c r="AI179" s="60">
        <f t="shared" si="165"/>
        <v>0</v>
      </c>
      <c r="AJ179" s="54">
        <v>13085.140000000001</v>
      </c>
      <c r="AK179" s="54">
        <v>15743.990000000002</v>
      </c>
      <c r="AL179" s="56">
        <f t="shared" si="166"/>
        <v>-2658.8500000000004</v>
      </c>
      <c r="AM179" s="57">
        <f t="shared" si="167"/>
        <v>1.2031961446342951</v>
      </c>
      <c r="AN179" s="58">
        <v>0</v>
      </c>
      <c r="AO179" s="58">
        <v>0</v>
      </c>
      <c r="AP179" s="61">
        <f t="shared" si="168"/>
        <v>0</v>
      </c>
      <c r="AQ179" s="59"/>
      <c r="AR179" s="54">
        <v>0</v>
      </c>
      <c r="AS179" s="54">
        <v>0</v>
      </c>
      <c r="AT179" s="61">
        <f t="shared" si="169"/>
        <v>0</v>
      </c>
      <c r="AU179" s="62"/>
      <c r="AV179" s="58">
        <v>3816.7400000000007</v>
      </c>
      <c r="AW179" s="58">
        <v>3397.98</v>
      </c>
      <c r="AX179" s="61">
        <f t="shared" si="170"/>
        <v>418.76000000000067</v>
      </c>
      <c r="AY179" s="59">
        <f t="shared" si="171"/>
        <v>0.89028333080063071</v>
      </c>
      <c r="AZ179" s="63">
        <v>0</v>
      </c>
      <c r="BA179" s="56">
        <v>0</v>
      </c>
      <c r="BB179" s="56">
        <f t="shared" si="172"/>
        <v>0</v>
      </c>
      <c r="BC179" s="64"/>
      <c r="BD179" s="54">
        <v>50107.579999999994</v>
      </c>
      <c r="BE179" s="58">
        <v>109315.48999999999</v>
      </c>
      <c r="BF179" s="61">
        <f t="shared" si="173"/>
        <v>-59207.909999999996</v>
      </c>
      <c r="BG179" s="57">
        <f t="shared" si="174"/>
        <v>2.1816158353686208</v>
      </c>
      <c r="BH179" s="54">
        <v>4697.8700000000008</v>
      </c>
      <c r="BI179" s="54">
        <v>0</v>
      </c>
      <c r="BJ179" s="56">
        <f t="shared" si="175"/>
        <v>4697.8700000000008</v>
      </c>
      <c r="BK179" s="57">
        <f t="shared" si="176"/>
        <v>0</v>
      </c>
      <c r="BL179" s="58">
        <v>7722.2099999999991</v>
      </c>
      <c r="BM179" s="58">
        <v>0</v>
      </c>
      <c r="BN179" s="56">
        <f t="shared" si="177"/>
        <v>7722.2099999999991</v>
      </c>
      <c r="BO179" s="59">
        <f t="shared" si="178"/>
        <v>0</v>
      </c>
      <c r="BP179" s="54">
        <v>1132.3599999999999</v>
      </c>
      <c r="BQ179" s="54">
        <v>0</v>
      </c>
      <c r="BR179" s="56">
        <f t="shared" si="179"/>
        <v>1132.3599999999999</v>
      </c>
      <c r="BS179" s="57">
        <f t="shared" si="180"/>
        <v>0</v>
      </c>
      <c r="BT179" s="58">
        <v>1967.86</v>
      </c>
      <c r="BU179" s="58">
        <v>0</v>
      </c>
      <c r="BV179" s="56">
        <f t="shared" si="181"/>
        <v>1967.86</v>
      </c>
      <c r="BW179" s="59">
        <f t="shared" si="182"/>
        <v>0</v>
      </c>
      <c r="BX179" s="54">
        <v>1130.6799999999998</v>
      </c>
      <c r="BY179" s="54">
        <v>0</v>
      </c>
      <c r="BZ179" s="56">
        <f t="shared" si="183"/>
        <v>1130.6799999999998</v>
      </c>
      <c r="CA179" s="57">
        <f t="shared" si="184"/>
        <v>0</v>
      </c>
      <c r="CB179" s="58">
        <v>2587.7799999999997</v>
      </c>
      <c r="CC179" s="58">
        <v>0</v>
      </c>
      <c r="CD179" s="56">
        <f t="shared" si="185"/>
        <v>2587.7799999999997</v>
      </c>
      <c r="CE179" s="59">
        <f t="shared" si="186"/>
        <v>0</v>
      </c>
      <c r="CF179" s="54">
        <v>338.93999999999994</v>
      </c>
      <c r="CG179" s="54">
        <v>0</v>
      </c>
      <c r="CH179" s="56">
        <f t="shared" si="187"/>
        <v>338.93999999999994</v>
      </c>
      <c r="CI179" s="57">
        <f t="shared" si="188"/>
        <v>0</v>
      </c>
      <c r="CJ179" s="58">
        <v>0</v>
      </c>
      <c r="CK179" s="55">
        <v>0</v>
      </c>
      <c r="CL179" s="55">
        <v>0</v>
      </c>
      <c r="CM179" s="65"/>
      <c r="CN179" s="66">
        <v>41146.86</v>
      </c>
      <c r="CO179" s="67">
        <v>46699.96</v>
      </c>
      <c r="CP179" s="61">
        <f t="shared" si="189"/>
        <v>-5553.0999999999985</v>
      </c>
      <c r="CQ179" s="68">
        <f t="shared" si="190"/>
        <v>1.1349580502619154</v>
      </c>
      <c r="CR179" s="58">
        <v>15224.640000000001</v>
      </c>
      <c r="CS179" s="58">
        <v>14108.509999999998</v>
      </c>
      <c r="CT179" s="61">
        <f t="shared" si="191"/>
        <v>1116.1300000000028</v>
      </c>
      <c r="CU179" s="353">
        <f t="shared" si="192"/>
        <v>0.92668923534480929</v>
      </c>
      <c r="CV179" s="359">
        <v>7720.5199999999995</v>
      </c>
      <c r="CW179" s="61">
        <v>6720.2899999999991</v>
      </c>
      <c r="CX179" s="61">
        <f t="shared" si="219"/>
        <v>1000.2300000000005</v>
      </c>
      <c r="CY179" s="68">
        <f t="shared" si="222"/>
        <v>0.87044525498282488</v>
      </c>
      <c r="CZ179" s="291">
        <v>838.39999999999986</v>
      </c>
      <c r="DA179" s="61">
        <v>11.38</v>
      </c>
      <c r="DB179" s="61">
        <f t="shared" si="205"/>
        <v>827.01999999999987</v>
      </c>
      <c r="DC179" s="69">
        <f t="shared" si="206"/>
        <v>1.3573473282442751E-2</v>
      </c>
      <c r="DD179" s="55">
        <v>11389.37</v>
      </c>
      <c r="DE179" s="55">
        <v>13340.009999999998</v>
      </c>
      <c r="DF179" s="61">
        <f t="shared" si="193"/>
        <v>-1950.6399999999976</v>
      </c>
      <c r="DG179" s="70">
        <f t="shared" si="194"/>
        <v>1.1712684722684397</v>
      </c>
      <c r="DH179" s="55">
        <v>1574.0699999999997</v>
      </c>
      <c r="DI179" s="55">
        <v>1397.4499999999998</v>
      </c>
      <c r="DJ179" s="61">
        <f t="shared" si="195"/>
        <v>176.61999999999989</v>
      </c>
      <c r="DK179" s="70">
        <f t="shared" si="196"/>
        <v>0.88779406252580895</v>
      </c>
      <c r="DL179" s="55">
        <v>236.29000000000002</v>
      </c>
      <c r="DM179" s="55">
        <v>0</v>
      </c>
      <c r="DN179" s="61">
        <f t="shared" si="197"/>
        <v>236.29000000000002</v>
      </c>
      <c r="DO179" s="70">
        <f t="shared" si="198"/>
        <v>0</v>
      </c>
      <c r="DP179" s="71">
        <v>8592.8700000000008</v>
      </c>
      <c r="DQ179" s="71">
        <v>7654.43</v>
      </c>
      <c r="DR179" s="61">
        <f t="shared" si="199"/>
        <v>938.44000000000051</v>
      </c>
      <c r="DS179" s="69">
        <f t="shared" si="200"/>
        <v>0.89078852583595469</v>
      </c>
      <c r="DT179" s="80">
        <v>-4275.4500000000007</v>
      </c>
      <c r="DU179" s="55">
        <v>0</v>
      </c>
      <c r="DV179" s="55">
        <v>0</v>
      </c>
      <c r="DW179" s="61">
        <f t="shared" si="201"/>
        <v>0</v>
      </c>
      <c r="DX179" s="72"/>
      <c r="DY179" s="56" t="e">
        <v>#REF!</v>
      </c>
      <c r="DZ179" s="363">
        <v>3449.3900000000003</v>
      </c>
      <c r="EA179" s="363">
        <v>2446.3000000000002</v>
      </c>
      <c r="EB179" s="362">
        <f t="shared" si="207"/>
        <v>1003.0900000000001</v>
      </c>
      <c r="EC179" s="365">
        <f t="shared" si="208"/>
        <v>0.70919785817202463</v>
      </c>
      <c r="ED179" s="54">
        <v>7293.7499999999982</v>
      </c>
      <c r="EE179" s="294">
        <v>7586.88</v>
      </c>
      <c r="EF179" s="291">
        <f t="shared" si="209"/>
        <v>215539.39999999994</v>
      </c>
      <c r="EG179" s="291">
        <f t="shared" si="210"/>
        <v>253777.61000000002</v>
      </c>
      <c r="EH179" s="61">
        <f t="shared" si="211"/>
        <v>-38238.210000000079</v>
      </c>
      <c r="EI179" s="70">
        <f t="shared" si="204"/>
        <v>1.1774070541163244</v>
      </c>
      <c r="EJ179" s="80"/>
      <c r="EK179" s="298">
        <v>1584.08</v>
      </c>
      <c r="EL179" s="300">
        <f t="shared" si="220"/>
        <v>45864.189999999959</v>
      </c>
      <c r="EM179" s="65">
        <f t="shared" si="221"/>
        <v>-29870.999999999996</v>
      </c>
      <c r="EN179" s="374" t="s">
        <v>666</v>
      </c>
      <c r="EO179" s="373">
        <v>12626.21</v>
      </c>
      <c r="EP179" s="74">
        <v>29006.98</v>
      </c>
      <c r="EQ179" s="75">
        <f t="shared" si="223"/>
        <v>16380.77</v>
      </c>
      <c r="ER179" s="76">
        <f t="shared" si="224"/>
        <v>1.2973623914064476</v>
      </c>
      <c r="ET179" s="74">
        <v>22479.47</v>
      </c>
      <c r="EU179" s="74">
        <v>50252.49</v>
      </c>
      <c r="EV179" s="75">
        <f t="shared" si="212"/>
        <v>27773.019999999997</v>
      </c>
      <c r="EW179" s="377">
        <f t="shared" si="213"/>
        <v>1.2354837547326514</v>
      </c>
      <c r="EX179" s="379">
        <f t="shared" si="214"/>
        <v>208245.64999999994</v>
      </c>
      <c r="EY179" s="379">
        <f t="shared" si="215"/>
        <v>246190.73</v>
      </c>
      <c r="FB179" s="381"/>
      <c r="FC179" s="381"/>
    </row>
    <row r="180" spans="1:159" s="2" customFormat="1" ht="15.75" customHeight="1" x14ac:dyDescent="0.25">
      <c r="A180" s="1" t="s">
        <v>133</v>
      </c>
      <c r="B180" s="77">
        <v>5</v>
      </c>
      <c r="C180" s="78">
        <v>6</v>
      </c>
      <c r="D180" s="52" t="s">
        <v>373</v>
      </c>
      <c r="E180" s="219">
        <v>805.08333333333337</v>
      </c>
      <c r="F180" s="53">
        <v>13742.909999999971</v>
      </c>
      <c r="G180" s="343">
        <v>-15830.159999999987</v>
      </c>
      <c r="H180" s="54">
        <v>9985.49</v>
      </c>
      <c r="I180" s="55">
        <v>2815.97</v>
      </c>
      <c r="J180" s="56">
        <f t="shared" si="152"/>
        <v>7169.52</v>
      </c>
      <c r="K180" s="57">
        <f t="shared" si="153"/>
        <v>0.28200619098311647</v>
      </c>
      <c r="L180" s="58">
        <v>7676.8999999999987</v>
      </c>
      <c r="M180" s="58">
        <v>1569.99</v>
      </c>
      <c r="N180" s="56">
        <f t="shared" si="154"/>
        <v>6106.9099999999989</v>
      </c>
      <c r="O180" s="59">
        <f t="shared" si="155"/>
        <v>0.20450833018536133</v>
      </c>
      <c r="P180" s="54">
        <v>11317.07</v>
      </c>
      <c r="Q180" s="54">
        <v>9833.9299999999985</v>
      </c>
      <c r="R180" s="56">
        <f t="shared" si="156"/>
        <v>1483.1400000000012</v>
      </c>
      <c r="S180" s="57">
        <f t="shared" si="157"/>
        <v>0.86894664431694768</v>
      </c>
      <c r="T180" s="54">
        <v>2538.0299999999997</v>
      </c>
      <c r="U180" s="54">
        <v>2246.8500000000004</v>
      </c>
      <c r="V180" s="56">
        <f t="shared" si="158"/>
        <v>291.17999999999938</v>
      </c>
      <c r="W180" s="57">
        <f t="shared" si="159"/>
        <v>0.88527322372076001</v>
      </c>
      <c r="X180" s="58">
        <v>675.5100000000001</v>
      </c>
      <c r="Y180" s="58">
        <v>888.2399999999999</v>
      </c>
      <c r="Z180" s="56">
        <f t="shared" si="160"/>
        <v>-212.72999999999979</v>
      </c>
      <c r="AA180" s="59">
        <f t="shared" si="161"/>
        <v>1.3149176177998843</v>
      </c>
      <c r="AB180" s="54">
        <v>16882.96</v>
      </c>
      <c r="AC180" s="54">
        <v>13713.5</v>
      </c>
      <c r="AD180" s="56">
        <f t="shared" si="162"/>
        <v>3169.4599999999991</v>
      </c>
      <c r="AE180" s="57">
        <f t="shared" si="163"/>
        <v>0.81226870169685894</v>
      </c>
      <c r="AF180" s="58">
        <v>1692.67</v>
      </c>
      <c r="AG180" s="58">
        <v>0</v>
      </c>
      <c r="AH180" s="56">
        <f t="shared" si="164"/>
        <v>1692.67</v>
      </c>
      <c r="AI180" s="60">
        <f t="shared" si="165"/>
        <v>0</v>
      </c>
      <c r="AJ180" s="54">
        <v>19406.850000000006</v>
      </c>
      <c r="AK180" s="54">
        <v>24884.880000000001</v>
      </c>
      <c r="AL180" s="56">
        <f t="shared" si="166"/>
        <v>-5478.0299999999952</v>
      </c>
      <c r="AM180" s="57">
        <f t="shared" si="167"/>
        <v>1.2822730118489087</v>
      </c>
      <c r="AN180" s="58">
        <v>0</v>
      </c>
      <c r="AO180" s="58">
        <v>0</v>
      </c>
      <c r="AP180" s="61">
        <f t="shared" si="168"/>
        <v>0</v>
      </c>
      <c r="AQ180" s="59"/>
      <c r="AR180" s="54">
        <v>0</v>
      </c>
      <c r="AS180" s="54">
        <v>0</v>
      </c>
      <c r="AT180" s="61">
        <f t="shared" si="169"/>
        <v>0</v>
      </c>
      <c r="AU180" s="62"/>
      <c r="AV180" s="58">
        <v>5091.8700000000008</v>
      </c>
      <c r="AW180" s="58">
        <v>4619.38</v>
      </c>
      <c r="AX180" s="61">
        <f t="shared" si="170"/>
        <v>472.49000000000069</v>
      </c>
      <c r="AY180" s="59">
        <f t="shared" si="171"/>
        <v>0.90720697896843383</v>
      </c>
      <c r="AZ180" s="63">
        <v>0</v>
      </c>
      <c r="BA180" s="56">
        <v>0</v>
      </c>
      <c r="BB180" s="56">
        <f t="shared" si="172"/>
        <v>0</v>
      </c>
      <c r="BC180" s="64"/>
      <c r="BD180" s="54">
        <v>49326.95</v>
      </c>
      <c r="BE180" s="58">
        <v>164584.04</v>
      </c>
      <c r="BF180" s="61">
        <f t="shared" si="173"/>
        <v>-115257.09000000001</v>
      </c>
      <c r="BG180" s="57">
        <f t="shared" si="174"/>
        <v>3.3365947012738477</v>
      </c>
      <c r="BH180" s="54">
        <v>6260.6200000000008</v>
      </c>
      <c r="BI180" s="54">
        <v>0</v>
      </c>
      <c r="BJ180" s="56">
        <f t="shared" si="175"/>
        <v>6260.6200000000008</v>
      </c>
      <c r="BK180" s="57">
        <f t="shared" si="176"/>
        <v>0</v>
      </c>
      <c r="BL180" s="58">
        <v>11905.770000000002</v>
      </c>
      <c r="BM180" s="58">
        <v>6414.82</v>
      </c>
      <c r="BN180" s="56">
        <f t="shared" si="177"/>
        <v>5490.9500000000025</v>
      </c>
      <c r="BO180" s="59">
        <f t="shared" si="178"/>
        <v>0.53879925447913057</v>
      </c>
      <c r="BP180" s="54">
        <v>1722.7699999999995</v>
      </c>
      <c r="BQ180" s="54">
        <v>2561.5</v>
      </c>
      <c r="BR180" s="56">
        <f t="shared" si="179"/>
        <v>-838.73000000000047</v>
      </c>
      <c r="BS180" s="57">
        <f t="shared" si="180"/>
        <v>1.4868496665254216</v>
      </c>
      <c r="BT180" s="58">
        <v>2684.84</v>
      </c>
      <c r="BU180" s="58">
        <v>0</v>
      </c>
      <c r="BV180" s="56">
        <f t="shared" si="181"/>
        <v>2684.84</v>
      </c>
      <c r="BW180" s="59">
        <f t="shared" si="182"/>
        <v>0</v>
      </c>
      <c r="BX180" s="54">
        <v>1620.0000000000002</v>
      </c>
      <c r="BY180" s="54">
        <v>0</v>
      </c>
      <c r="BZ180" s="56">
        <f t="shared" si="183"/>
        <v>1620.0000000000002</v>
      </c>
      <c r="CA180" s="57">
        <f t="shared" si="184"/>
        <v>0</v>
      </c>
      <c r="CB180" s="58">
        <v>5662.0999999999995</v>
      </c>
      <c r="CC180" s="58">
        <v>3734.86</v>
      </c>
      <c r="CD180" s="56">
        <f t="shared" si="185"/>
        <v>1927.2399999999993</v>
      </c>
      <c r="CE180" s="59">
        <f t="shared" si="186"/>
        <v>0.65962452093746149</v>
      </c>
      <c r="CF180" s="54">
        <v>594.66999999999996</v>
      </c>
      <c r="CG180" s="54">
        <v>0</v>
      </c>
      <c r="CH180" s="56">
        <f t="shared" si="187"/>
        <v>594.66999999999996</v>
      </c>
      <c r="CI180" s="57">
        <f t="shared" si="188"/>
        <v>0</v>
      </c>
      <c r="CJ180" s="58">
        <v>0</v>
      </c>
      <c r="CK180" s="55">
        <v>0</v>
      </c>
      <c r="CL180" s="55">
        <v>0</v>
      </c>
      <c r="CM180" s="65"/>
      <c r="CN180" s="66">
        <v>77316.14</v>
      </c>
      <c r="CO180" s="67">
        <v>83152.23000000001</v>
      </c>
      <c r="CP180" s="61">
        <f t="shared" si="189"/>
        <v>-5836.0900000000111</v>
      </c>
      <c r="CQ180" s="68">
        <f t="shared" si="190"/>
        <v>1.0754834630906305</v>
      </c>
      <c r="CR180" s="58">
        <v>24280.559999999998</v>
      </c>
      <c r="CS180" s="58">
        <v>22342.94</v>
      </c>
      <c r="CT180" s="61">
        <f t="shared" si="191"/>
        <v>1937.619999999999</v>
      </c>
      <c r="CU180" s="353">
        <f t="shared" si="192"/>
        <v>0.9201987104086562</v>
      </c>
      <c r="CV180" s="359">
        <v>12420.44</v>
      </c>
      <c r="CW180" s="61">
        <v>8008.7999999999993</v>
      </c>
      <c r="CX180" s="61">
        <f t="shared" si="219"/>
        <v>4411.6400000000012</v>
      </c>
      <c r="CY180" s="68">
        <f t="shared" si="222"/>
        <v>0.64480807443214561</v>
      </c>
      <c r="CZ180" s="291">
        <v>1260.1099999999999</v>
      </c>
      <c r="DA180" s="61">
        <v>508.02</v>
      </c>
      <c r="DB180" s="61">
        <f t="shared" si="205"/>
        <v>752.08999999999992</v>
      </c>
      <c r="DC180" s="69">
        <f t="shared" si="206"/>
        <v>0.40315528009459495</v>
      </c>
      <c r="DD180" s="55">
        <v>16394</v>
      </c>
      <c r="DE180" s="55">
        <v>20557.340000000004</v>
      </c>
      <c r="DF180" s="61">
        <f t="shared" si="193"/>
        <v>-4163.3400000000038</v>
      </c>
      <c r="DG180" s="70">
        <f t="shared" si="194"/>
        <v>1.2539551055264124</v>
      </c>
      <c r="DH180" s="55">
        <v>1816.4900000000002</v>
      </c>
      <c r="DI180" s="55">
        <v>1612.64</v>
      </c>
      <c r="DJ180" s="61">
        <f t="shared" si="195"/>
        <v>203.85000000000014</v>
      </c>
      <c r="DK180" s="70">
        <f t="shared" si="196"/>
        <v>0.8877780775011147</v>
      </c>
      <c r="DL180" s="55">
        <v>272.39</v>
      </c>
      <c r="DM180" s="55">
        <v>0</v>
      </c>
      <c r="DN180" s="61">
        <f t="shared" si="197"/>
        <v>272.39</v>
      </c>
      <c r="DO180" s="70">
        <f t="shared" si="198"/>
        <v>0</v>
      </c>
      <c r="DP180" s="71">
        <v>17224.86</v>
      </c>
      <c r="DQ180" s="71">
        <v>7883.2200000000012</v>
      </c>
      <c r="DR180" s="61">
        <f t="shared" si="199"/>
        <v>9341.64</v>
      </c>
      <c r="DS180" s="69">
        <f t="shared" si="200"/>
        <v>0.45766525823722232</v>
      </c>
      <c r="DT180" s="80">
        <v>585.01000000000113</v>
      </c>
      <c r="DU180" s="55">
        <v>0</v>
      </c>
      <c r="DV180" s="55">
        <v>0</v>
      </c>
      <c r="DW180" s="61">
        <f t="shared" si="201"/>
        <v>0</v>
      </c>
      <c r="DX180" s="72"/>
      <c r="DY180" s="56" t="e">
        <v>#REF!</v>
      </c>
      <c r="DZ180" s="363">
        <v>4809.45</v>
      </c>
      <c r="EA180" s="363">
        <v>3427.7599999999998</v>
      </c>
      <c r="EB180" s="362">
        <f t="shared" si="207"/>
        <v>1381.69</v>
      </c>
      <c r="EC180" s="365">
        <f t="shared" si="208"/>
        <v>0.71271351194003474</v>
      </c>
      <c r="ED180" s="54">
        <v>10873.070000000002</v>
      </c>
      <c r="EE180" s="294">
        <v>12461.18</v>
      </c>
      <c r="EF180" s="291">
        <f t="shared" si="209"/>
        <v>321712.58</v>
      </c>
      <c r="EG180" s="291">
        <f t="shared" si="210"/>
        <v>397822.09000000008</v>
      </c>
      <c r="EH180" s="61">
        <f t="shared" si="211"/>
        <v>-76109.510000000068</v>
      </c>
      <c r="EI180" s="70">
        <f t="shared" si="204"/>
        <v>1.2365761077791861</v>
      </c>
      <c r="EJ180" s="80"/>
      <c r="EK180" s="298">
        <v>2567.2399999999998</v>
      </c>
      <c r="EL180" s="300">
        <f t="shared" si="220"/>
        <v>-59799.360000000095</v>
      </c>
      <c r="EM180" s="65">
        <f t="shared" si="221"/>
        <v>-113347.65999999999</v>
      </c>
      <c r="EN180" s="374" t="s">
        <v>666</v>
      </c>
      <c r="EO180" s="373">
        <v>18899.07</v>
      </c>
      <c r="EP180" s="74">
        <v>38951.53</v>
      </c>
      <c r="EQ180" s="75">
        <f t="shared" si="223"/>
        <v>20052.46</v>
      </c>
      <c r="ER180" s="76">
        <f t="shared" si="224"/>
        <v>1.0610289289367147</v>
      </c>
      <c r="ET180" s="74">
        <v>33431.08</v>
      </c>
      <c r="EU180" s="74">
        <v>67677.03</v>
      </c>
      <c r="EV180" s="75">
        <f t="shared" si="212"/>
        <v>34245.949999999997</v>
      </c>
      <c r="EW180" s="377">
        <f t="shared" si="213"/>
        <v>1.0243746238530134</v>
      </c>
      <c r="EX180" s="379">
        <f t="shared" si="214"/>
        <v>310839.51</v>
      </c>
      <c r="EY180" s="379">
        <f t="shared" si="215"/>
        <v>385360.91000000009</v>
      </c>
      <c r="FB180" s="381"/>
      <c r="FC180" s="381"/>
    </row>
    <row r="181" spans="1:159" s="2" customFormat="1" ht="15.75" customHeight="1" x14ac:dyDescent="0.25">
      <c r="A181" s="1" t="s">
        <v>134</v>
      </c>
      <c r="B181" s="77">
        <v>5</v>
      </c>
      <c r="C181" s="78">
        <v>7</v>
      </c>
      <c r="D181" s="52" t="s">
        <v>374</v>
      </c>
      <c r="E181" s="219">
        <v>4288.5750000000007</v>
      </c>
      <c r="F181" s="53">
        <v>82799.880000000019</v>
      </c>
      <c r="G181" s="343">
        <v>20186.503999999986</v>
      </c>
      <c r="H181" s="54">
        <v>11357.07</v>
      </c>
      <c r="I181" s="55">
        <v>2833.7400000000002</v>
      </c>
      <c r="J181" s="56">
        <f t="shared" si="152"/>
        <v>8523.33</v>
      </c>
      <c r="K181" s="57">
        <f t="shared" si="153"/>
        <v>0.24951329876455813</v>
      </c>
      <c r="L181" s="58">
        <v>7627.04</v>
      </c>
      <c r="M181" s="58">
        <v>1567.79</v>
      </c>
      <c r="N181" s="56">
        <f t="shared" si="154"/>
        <v>6059.25</v>
      </c>
      <c r="O181" s="59">
        <f t="shared" si="155"/>
        <v>0.20555680840798002</v>
      </c>
      <c r="P181" s="54">
        <v>11794.37</v>
      </c>
      <c r="Q181" s="54">
        <v>10249.989999999998</v>
      </c>
      <c r="R181" s="56">
        <f t="shared" si="156"/>
        <v>1544.3800000000028</v>
      </c>
      <c r="S181" s="57">
        <f t="shared" si="157"/>
        <v>0.86905786404869423</v>
      </c>
      <c r="T181" s="54">
        <v>2657.09</v>
      </c>
      <c r="U181" s="54">
        <v>2359.54</v>
      </c>
      <c r="V181" s="56">
        <f t="shared" si="158"/>
        <v>297.55000000000018</v>
      </c>
      <c r="W181" s="57">
        <f t="shared" si="159"/>
        <v>0.88801658957731944</v>
      </c>
      <c r="X181" s="58">
        <v>789.07999999999993</v>
      </c>
      <c r="Y181" s="58">
        <v>1334.3400000000001</v>
      </c>
      <c r="Z181" s="56">
        <f t="shared" si="160"/>
        <v>-545.26000000000022</v>
      </c>
      <c r="AA181" s="59">
        <f t="shared" si="161"/>
        <v>1.6910072489481425</v>
      </c>
      <c r="AB181" s="54">
        <v>20435.97</v>
      </c>
      <c r="AC181" s="54">
        <v>19573.27</v>
      </c>
      <c r="AD181" s="56">
        <f t="shared" si="162"/>
        <v>862.70000000000073</v>
      </c>
      <c r="AE181" s="57">
        <f t="shared" si="163"/>
        <v>0.95778521890568435</v>
      </c>
      <c r="AF181" s="58">
        <v>1756.6499999999996</v>
      </c>
      <c r="AG181" s="58">
        <v>0</v>
      </c>
      <c r="AH181" s="56">
        <f t="shared" si="164"/>
        <v>1756.6499999999996</v>
      </c>
      <c r="AI181" s="60">
        <f t="shared" si="165"/>
        <v>0</v>
      </c>
      <c r="AJ181" s="54">
        <v>20138.62</v>
      </c>
      <c r="AK181" s="54">
        <v>18392.659999999996</v>
      </c>
      <c r="AL181" s="56">
        <f t="shared" si="166"/>
        <v>1745.9600000000028</v>
      </c>
      <c r="AM181" s="57">
        <f t="shared" si="167"/>
        <v>0.91330289761661909</v>
      </c>
      <c r="AN181" s="58">
        <v>0</v>
      </c>
      <c r="AO181" s="58">
        <v>0</v>
      </c>
      <c r="AP181" s="61">
        <f t="shared" si="168"/>
        <v>0</v>
      </c>
      <c r="AQ181" s="59"/>
      <c r="AR181" s="54">
        <v>0</v>
      </c>
      <c r="AS181" s="54">
        <v>0</v>
      </c>
      <c r="AT181" s="61">
        <f t="shared" si="169"/>
        <v>0</v>
      </c>
      <c r="AU181" s="62"/>
      <c r="AV181" s="58">
        <v>5093.0400000000009</v>
      </c>
      <c r="AW181" s="58">
        <v>4619.38</v>
      </c>
      <c r="AX181" s="61">
        <f t="shared" si="170"/>
        <v>473.66000000000076</v>
      </c>
      <c r="AY181" s="59">
        <f t="shared" si="171"/>
        <v>0.90699857059830657</v>
      </c>
      <c r="AZ181" s="63">
        <v>0</v>
      </c>
      <c r="BA181" s="56">
        <v>0</v>
      </c>
      <c r="BB181" s="56">
        <f t="shared" si="172"/>
        <v>0</v>
      </c>
      <c r="BC181" s="64"/>
      <c r="BD181" s="54">
        <v>59395.620000000017</v>
      </c>
      <c r="BE181" s="58">
        <v>3660.44</v>
      </c>
      <c r="BF181" s="61">
        <f t="shared" si="173"/>
        <v>55735.180000000015</v>
      </c>
      <c r="BG181" s="57">
        <f t="shared" si="174"/>
        <v>6.1628113318793525E-2</v>
      </c>
      <c r="BH181" s="54">
        <v>6997.1399999999994</v>
      </c>
      <c r="BI181" s="54">
        <v>2203.13</v>
      </c>
      <c r="BJ181" s="56">
        <f t="shared" si="175"/>
        <v>4794.0099999999993</v>
      </c>
      <c r="BK181" s="57">
        <f t="shared" si="176"/>
        <v>0.31486150055594148</v>
      </c>
      <c r="BL181" s="58">
        <v>11134.249999999996</v>
      </c>
      <c r="BM181" s="58">
        <v>0</v>
      </c>
      <c r="BN181" s="56">
        <f t="shared" si="177"/>
        <v>11134.249999999996</v>
      </c>
      <c r="BO181" s="59">
        <f t="shared" si="178"/>
        <v>0</v>
      </c>
      <c r="BP181" s="54">
        <v>1728.56</v>
      </c>
      <c r="BQ181" s="54">
        <v>0</v>
      </c>
      <c r="BR181" s="56">
        <f t="shared" si="179"/>
        <v>1728.56</v>
      </c>
      <c r="BS181" s="57">
        <f t="shared" si="180"/>
        <v>0</v>
      </c>
      <c r="BT181" s="58">
        <v>2895.6600000000008</v>
      </c>
      <c r="BU181" s="58">
        <v>0</v>
      </c>
      <c r="BV181" s="56">
        <f t="shared" si="181"/>
        <v>2895.6600000000008</v>
      </c>
      <c r="BW181" s="59">
        <f t="shared" si="182"/>
        <v>0</v>
      </c>
      <c r="BX181" s="54">
        <v>1885.62</v>
      </c>
      <c r="BY181" s="54">
        <v>0</v>
      </c>
      <c r="BZ181" s="56">
        <f t="shared" si="183"/>
        <v>1885.62</v>
      </c>
      <c r="CA181" s="57">
        <f t="shared" si="184"/>
        <v>0</v>
      </c>
      <c r="CB181" s="58">
        <v>7141.4699999999993</v>
      </c>
      <c r="CC181" s="58">
        <v>381.5</v>
      </c>
      <c r="CD181" s="56">
        <f t="shared" si="185"/>
        <v>6759.9699999999993</v>
      </c>
      <c r="CE181" s="59">
        <f t="shared" si="186"/>
        <v>5.3420374236676768E-2</v>
      </c>
      <c r="CF181" s="54">
        <v>645.87000000000012</v>
      </c>
      <c r="CG181" s="54">
        <v>0</v>
      </c>
      <c r="CH181" s="56">
        <f t="shared" si="187"/>
        <v>645.87000000000012</v>
      </c>
      <c r="CI181" s="57">
        <f t="shared" si="188"/>
        <v>0</v>
      </c>
      <c r="CJ181" s="58">
        <v>0</v>
      </c>
      <c r="CK181" s="55">
        <v>0</v>
      </c>
      <c r="CL181" s="55">
        <v>0</v>
      </c>
      <c r="CM181" s="65"/>
      <c r="CN181" s="66">
        <v>56593.17</v>
      </c>
      <c r="CO181" s="67">
        <v>69579.179999999993</v>
      </c>
      <c r="CP181" s="61">
        <f t="shared" si="189"/>
        <v>-12986.009999999995</v>
      </c>
      <c r="CQ181" s="68">
        <f t="shared" si="190"/>
        <v>1.2294624952092275</v>
      </c>
      <c r="CR181" s="58">
        <v>28722.16</v>
      </c>
      <c r="CS181" s="58">
        <v>26434.42</v>
      </c>
      <c r="CT181" s="61">
        <f t="shared" si="191"/>
        <v>2287.7400000000016</v>
      </c>
      <c r="CU181" s="353">
        <f t="shared" si="192"/>
        <v>0.92034930520545799</v>
      </c>
      <c r="CV181" s="359">
        <v>14588.55</v>
      </c>
      <c r="CW181" s="61">
        <v>9402.5499999999993</v>
      </c>
      <c r="CX181" s="61">
        <f t="shared" si="219"/>
        <v>5186</v>
      </c>
      <c r="CY181" s="68">
        <f t="shared" si="222"/>
        <v>0.64451573322914202</v>
      </c>
      <c r="CZ181" s="291">
        <v>1599.5299999999997</v>
      </c>
      <c r="DA181" s="61">
        <v>809.4899999999999</v>
      </c>
      <c r="DB181" s="61">
        <f t="shared" si="205"/>
        <v>790.03999999999985</v>
      </c>
      <c r="DC181" s="69">
        <f t="shared" si="206"/>
        <v>0.50607991097384863</v>
      </c>
      <c r="DD181" s="55">
        <v>18762.939999999999</v>
      </c>
      <c r="DE181" s="55">
        <v>17452.46</v>
      </c>
      <c r="DF181" s="61">
        <f t="shared" si="193"/>
        <v>1310.4799999999996</v>
      </c>
      <c r="DG181" s="70">
        <f t="shared" si="194"/>
        <v>0.93015593505069039</v>
      </c>
      <c r="DH181" s="55">
        <v>2898.72</v>
      </c>
      <c r="DI181" s="55">
        <v>2573.5399999999995</v>
      </c>
      <c r="DJ181" s="61">
        <f t="shared" si="195"/>
        <v>325.18000000000029</v>
      </c>
      <c r="DK181" s="70">
        <f t="shared" si="196"/>
        <v>0.88781945134404139</v>
      </c>
      <c r="DL181" s="55">
        <v>433.86000000000013</v>
      </c>
      <c r="DM181" s="55">
        <v>0</v>
      </c>
      <c r="DN181" s="61">
        <f t="shared" si="197"/>
        <v>433.86000000000013</v>
      </c>
      <c r="DO181" s="70">
        <f t="shared" si="198"/>
        <v>0</v>
      </c>
      <c r="DP181" s="71">
        <v>19402.269999999997</v>
      </c>
      <c r="DQ181" s="71">
        <v>12986.240000000002</v>
      </c>
      <c r="DR181" s="61">
        <f t="shared" si="199"/>
        <v>6416.0299999999952</v>
      </c>
      <c r="DS181" s="69">
        <f t="shared" si="200"/>
        <v>0.66931549761960862</v>
      </c>
      <c r="DT181" s="80">
        <v>1446.6100000000006</v>
      </c>
      <c r="DU181" s="55">
        <v>0</v>
      </c>
      <c r="DV181" s="55">
        <v>0</v>
      </c>
      <c r="DW181" s="61">
        <f t="shared" si="201"/>
        <v>0</v>
      </c>
      <c r="DX181" s="72"/>
      <c r="DY181" s="56" t="e">
        <v>#REF!</v>
      </c>
      <c r="DZ181" s="363">
        <v>4888.07</v>
      </c>
      <c r="EA181" s="363">
        <v>3534.16</v>
      </c>
      <c r="EB181" s="362">
        <f t="shared" si="207"/>
        <v>1353.9099999999999</v>
      </c>
      <c r="EC181" s="365">
        <f t="shared" si="208"/>
        <v>0.72301746906243158</v>
      </c>
      <c r="ED181" s="54">
        <v>11241.57</v>
      </c>
      <c r="EE181" s="294">
        <v>6918.3799999999983</v>
      </c>
      <c r="EF181" s="291">
        <f t="shared" si="209"/>
        <v>332603.96000000002</v>
      </c>
      <c r="EG181" s="291">
        <f t="shared" si="210"/>
        <v>216866.19999999998</v>
      </c>
      <c r="EH181" s="61">
        <f t="shared" si="211"/>
        <v>115737.76000000004</v>
      </c>
      <c r="EI181" s="70">
        <f t="shared" si="204"/>
        <v>0.65202530962048666</v>
      </c>
      <c r="EJ181" s="80"/>
      <c r="EK181" s="298">
        <v>2567.2399999999998</v>
      </c>
      <c r="EL181" s="300">
        <f t="shared" si="220"/>
        <v>201104.88000000003</v>
      </c>
      <c r="EM181" s="65">
        <f t="shared" si="221"/>
        <v>105765.624</v>
      </c>
      <c r="EN181" s="374" t="s">
        <v>666</v>
      </c>
      <c r="EO181" s="373">
        <v>19537.169999999998</v>
      </c>
      <c r="EP181" s="74">
        <v>32803.01</v>
      </c>
      <c r="EQ181" s="75">
        <f t="shared" si="223"/>
        <v>13265.840000000004</v>
      </c>
      <c r="ER181" s="76">
        <f t="shared" si="224"/>
        <v>0.67900519880822063</v>
      </c>
      <c r="ET181" s="74">
        <v>34557.51</v>
      </c>
      <c r="EU181" s="74">
        <v>37050.36</v>
      </c>
      <c r="EV181" s="75">
        <f t="shared" si="212"/>
        <v>2492.8499999999985</v>
      </c>
      <c r="EW181" s="377">
        <f t="shared" si="213"/>
        <v>7.2136273707220172E-2</v>
      </c>
      <c r="EX181" s="379">
        <f t="shared" si="214"/>
        <v>321362.39</v>
      </c>
      <c r="EY181" s="379">
        <f t="shared" si="215"/>
        <v>209947.81999999998</v>
      </c>
      <c r="FB181" s="381"/>
      <c r="FC181" s="381"/>
    </row>
    <row r="182" spans="1:159" s="2" customFormat="1" ht="15.75" customHeight="1" x14ac:dyDescent="0.25">
      <c r="A182" s="1" t="s">
        <v>135</v>
      </c>
      <c r="B182" s="77">
        <v>9</v>
      </c>
      <c r="C182" s="78">
        <v>3</v>
      </c>
      <c r="D182" s="52" t="s">
        <v>375</v>
      </c>
      <c r="E182" s="219">
        <v>2894.7500000000005</v>
      </c>
      <c r="F182" s="53">
        <v>13550.289999999975</v>
      </c>
      <c r="G182" s="343">
        <v>-71928.474000000089</v>
      </c>
      <c r="H182" s="54">
        <v>15617.429999999997</v>
      </c>
      <c r="I182" s="55">
        <v>2489.85</v>
      </c>
      <c r="J182" s="56">
        <f t="shared" si="152"/>
        <v>13127.579999999996</v>
      </c>
      <c r="K182" s="57">
        <f t="shared" si="153"/>
        <v>0.15942763950278635</v>
      </c>
      <c r="L182" s="58">
        <v>10759.69</v>
      </c>
      <c r="M182" s="58">
        <v>1894.54</v>
      </c>
      <c r="N182" s="56">
        <f t="shared" si="154"/>
        <v>8865.1500000000015</v>
      </c>
      <c r="O182" s="59">
        <f t="shared" si="155"/>
        <v>0.1760775635729282</v>
      </c>
      <c r="P182" s="54">
        <v>12618.97</v>
      </c>
      <c r="Q182" s="54">
        <v>10963.79</v>
      </c>
      <c r="R182" s="56">
        <f t="shared" si="156"/>
        <v>1655.1799999999985</v>
      </c>
      <c r="S182" s="57">
        <f t="shared" si="157"/>
        <v>0.86883398565810055</v>
      </c>
      <c r="T182" s="54">
        <v>3284.1199999999994</v>
      </c>
      <c r="U182" s="54">
        <v>2906.95</v>
      </c>
      <c r="V182" s="56">
        <f t="shared" si="158"/>
        <v>377.16999999999962</v>
      </c>
      <c r="W182" s="57">
        <f t="shared" si="159"/>
        <v>0.88515340486949334</v>
      </c>
      <c r="X182" s="58">
        <v>693.95000000000016</v>
      </c>
      <c r="Y182" s="58">
        <v>914.42</v>
      </c>
      <c r="Z182" s="56">
        <f t="shared" si="160"/>
        <v>-220.4699999999998</v>
      </c>
      <c r="AA182" s="59">
        <f t="shared" si="161"/>
        <v>1.3177030045392315</v>
      </c>
      <c r="AB182" s="54">
        <v>8844.1999999999989</v>
      </c>
      <c r="AC182" s="54">
        <v>7729.99</v>
      </c>
      <c r="AD182" s="56">
        <f t="shared" si="162"/>
        <v>1114.2099999999991</v>
      </c>
      <c r="AE182" s="57">
        <f t="shared" si="163"/>
        <v>0.87401800049750122</v>
      </c>
      <c r="AF182" s="58">
        <v>2195.35</v>
      </c>
      <c r="AG182" s="58">
        <v>0</v>
      </c>
      <c r="AH182" s="56">
        <f t="shared" si="164"/>
        <v>2195.35</v>
      </c>
      <c r="AI182" s="60">
        <f t="shared" si="165"/>
        <v>0</v>
      </c>
      <c r="AJ182" s="54">
        <v>25163.069999999996</v>
      </c>
      <c r="AK182" s="54">
        <v>25461.550000000003</v>
      </c>
      <c r="AL182" s="56">
        <f t="shared" si="166"/>
        <v>-298.48000000000684</v>
      </c>
      <c r="AM182" s="57">
        <f t="shared" si="167"/>
        <v>1.0118618276704714</v>
      </c>
      <c r="AN182" s="58">
        <v>116995.37999999999</v>
      </c>
      <c r="AO182" s="58">
        <v>107122.52</v>
      </c>
      <c r="AP182" s="61">
        <f t="shared" si="168"/>
        <v>9872.859999999986</v>
      </c>
      <c r="AQ182" s="59">
        <f t="shared" si="216"/>
        <v>0.9156132490017983</v>
      </c>
      <c r="AR182" s="54">
        <v>0</v>
      </c>
      <c r="AS182" s="54">
        <v>0</v>
      </c>
      <c r="AT182" s="61">
        <f t="shared" si="169"/>
        <v>0</v>
      </c>
      <c r="AU182" s="62"/>
      <c r="AV182" s="58">
        <v>6881.010000000002</v>
      </c>
      <c r="AW182" s="58">
        <v>9175.7999999999993</v>
      </c>
      <c r="AX182" s="61">
        <f t="shared" si="170"/>
        <v>-2294.7899999999972</v>
      </c>
      <c r="AY182" s="59">
        <f t="shared" si="171"/>
        <v>1.333496100136462</v>
      </c>
      <c r="AZ182" s="63">
        <v>0</v>
      </c>
      <c r="BA182" s="56">
        <v>0</v>
      </c>
      <c r="BB182" s="56">
        <f t="shared" si="172"/>
        <v>0</v>
      </c>
      <c r="BC182" s="64"/>
      <c r="BD182" s="54">
        <v>124396.66</v>
      </c>
      <c r="BE182" s="58">
        <v>16198.95</v>
      </c>
      <c r="BF182" s="61">
        <f t="shared" si="173"/>
        <v>108197.71</v>
      </c>
      <c r="BG182" s="57">
        <f t="shared" si="174"/>
        <v>0.13022013613548789</v>
      </c>
      <c r="BH182" s="54">
        <v>9587.92</v>
      </c>
      <c r="BI182" s="54">
        <v>0</v>
      </c>
      <c r="BJ182" s="56">
        <f t="shared" si="175"/>
        <v>9587.92</v>
      </c>
      <c r="BK182" s="57">
        <f t="shared" si="176"/>
        <v>0</v>
      </c>
      <c r="BL182" s="58">
        <v>16655.850000000002</v>
      </c>
      <c r="BM182" s="58">
        <v>27655.1</v>
      </c>
      <c r="BN182" s="56">
        <f t="shared" si="177"/>
        <v>-10999.249999999996</v>
      </c>
      <c r="BO182" s="59">
        <f t="shared" si="178"/>
        <v>1.6603835889492278</v>
      </c>
      <c r="BP182" s="54">
        <v>2862.88</v>
      </c>
      <c r="BQ182" s="54">
        <v>13022.41</v>
      </c>
      <c r="BR182" s="56">
        <f t="shared" si="179"/>
        <v>-10159.529999999999</v>
      </c>
      <c r="BS182" s="57">
        <f t="shared" si="180"/>
        <v>4.5487096909405906</v>
      </c>
      <c r="BT182" s="58">
        <v>4368.4299999999994</v>
      </c>
      <c r="BU182" s="58">
        <v>0</v>
      </c>
      <c r="BV182" s="56">
        <f t="shared" si="181"/>
        <v>4368.4299999999994</v>
      </c>
      <c r="BW182" s="59">
        <f t="shared" si="182"/>
        <v>0</v>
      </c>
      <c r="BX182" s="54">
        <v>1658.73</v>
      </c>
      <c r="BY182" s="54">
        <v>0</v>
      </c>
      <c r="BZ182" s="56">
        <f t="shared" si="183"/>
        <v>1658.73</v>
      </c>
      <c r="CA182" s="57">
        <f t="shared" si="184"/>
        <v>0</v>
      </c>
      <c r="CB182" s="58">
        <v>3112.26</v>
      </c>
      <c r="CC182" s="58">
        <v>355.26</v>
      </c>
      <c r="CD182" s="56">
        <f t="shared" si="185"/>
        <v>2757</v>
      </c>
      <c r="CE182" s="59">
        <f t="shared" si="186"/>
        <v>0.11414856085288504</v>
      </c>
      <c r="CF182" s="54">
        <v>566.49</v>
      </c>
      <c r="CG182" s="54">
        <v>0</v>
      </c>
      <c r="CH182" s="56">
        <f t="shared" si="187"/>
        <v>566.49</v>
      </c>
      <c r="CI182" s="57">
        <f t="shared" si="188"/>
        <v>0</v>
      </c>
      <c r="CJ182" s="58">
        <v>0</v>
      </c>
      <c r="CK182" s="55">
        <v>0</v>
      </c>
      <c r="CL182" s="55">
        <v>0</v>
      </c>
      <c r="CM182" s="65"/>
      <c r="CN182" s="66">
        <v>45028.670000000006</v>
      </c>
      <c r="CO182" s="67">
        <v>56350.38</v>
      </c>
      <c r="CP182" s="61">
        <f t="shared" si="189"/>
        <v>-11321.709999999992</v>
      </c>
      <c r="CQ182" s="68">
        <f t="shared" si="190"/>
        <v>1.2514333645652866</v>
      </c>
      <c r="CR182" s="58">
        <v>40867.32</v>
      </c>
      <c r="CS182" s="58">
        <v>43254.15</v>
      </c>
      <c r="CT182" s="61">
        <f t="shared" si="191"/>
        <v>-2386.8300000000017</v>
      </c>
      <c r="CU182" s="353">
        <f t="shared" si="192"/>
        <v>1.0584043680867745</v>
      </c>
      <c r="CV182" s="359">
        <v>21180.61</v>
      </c>
      <c r="CW182" s="61">
        <v>24203.760000000002</v>
      </c>
      <c r="CX182" s="61">
        <f t="shared" si="219"/>
        <v>-3023.1500000000015</v>
      </c>
      <c r="CY182" s="68">
        <f t="shared" si="222"/>
        <v>1.1427319609775168</v>
      </c>
      <c r="CZ182" s="291">
        <v>1710.94</v>
      </c>
      <c r="DA182" s="61">
        <v>1029.5900000000001</v>
      </c>
      <c r="DB182" s="61">
        <f t="shared" si="205"/>
        <v>681.34999999999991</v>
      </c>
      <c r="DC182" s="69">
        <f t="shared" si="206"/>
        <v>0.60176861842028362</v>
      </c>
      <c r="DD182" s="55">
        <v>17800.599999999999</v>
      </c>
      <c r="DE182" s="55">
        <v>16219.869999999999</v>
      </c>
      <c r="DF182" s="61">
        <f t="shared" si="193"/>
        <v>1580.7299999999996</v>
      </c>
      <c r="DG182" s="70">
        <f t="shared" si="194"/>
        <v>0.91119793714818609</v>
      </c>
      <c r="DH182" s="55">
        <v>1888.79</v>
      </c>
      <c r="DI182" s="55">
        <v>1674.98</v>
      </c>
      <c r="DJ182" s="61">
        <f t="shared" si="195"/>
        <v>213.80999999999995</v>
      </c>
      <c r="DK182" s="70">
        <f t="shared" si="196"/>
        <v>0.88680054426378796</v>
      </c>
      <c r="DL182" s="55">
        <v>285.68</v>
      </c>
      <c r="DM182" s="55">
        <v>0</v>
      </c>
      <c r="DN182" s="61">
        <f t="shared" si="197"/>
        <v>285.68</v>
      </c>
      <c r="DO182" s="70">
        <f t="shared" si="198"/>
        <v>0</v>
      </c>
      <c r="DP182" s="71">
        <v>19377.329999999998</v>
      </c>
      <c r="DQ182" s="71">
        <v>17427.22</v>
      </c>
      <c r="DR182" s="61">
        <f t="shared" si="199"/>
        <v>1950.1099999999969</v>
      </c>
      <c r="DS182" s="69">
        <f t="shared" si="200"/>
        <v>0.89936126390994031</v>
      </c>
      <c r="DT182" s="80">
        <v>1217.6399999999994</v>
      </c>
      <c r="DU182" s="55">
        <v>22537.249999999996</v>
      </c>
      <c r="DV182" s="55">
        <v>21303.57</v>
      </c>
      <c r="DW182" s="61">
        <f t="shared" si="201"/>
        <v>1233.6799999999967</v>
      </c>
      <c r="DX182" s="72">
        <f t="shared" si="217"/>
        <v>0.94526040222298657</v>
      </c>
      <c r="DY182" s="56" t="e">
        <v>#REF!</v>
      </c>
      <c r="DZ182" s="363">
        <v>6378.14</v>
      </c>
      <c r="EA182" s="363">
        <v>4539.7400000000007</v>
      </c>
      <c r="EB182" s="362">
        <f t="shared" si="207"/>
        <v>1838.3999999999996</v>
      </c>
      <c r="EC182" s="365">
        <f t="shared" si="208"/>
        <v>0.71176549903263342</v>
      </c>
      <c r="ED182" s="54">
        <v>19009.39</v>
      </c>
      <c r="EE182" s="294">
        <v>13706.310000000001</v>
      </c>
      <c r="EF182" s="291">
        <f t="shared" si="209"/>
        <v>562327.10999999987</v>
      </c>
      <c r="EG182" s="291">
        <f t="shared" si="210"/>
        <v>425600.7</v>
      </c>
      <c r="EH182" s="61">
        <f t="shared" si="211"/>
        <v>136726.40999999986</v>
      </c>
      <c r="EI182" s="70">
        <f t="shared" si="204"/>
        <v>0.75685609395570508</v>
      </c>
      <c r="EJ182" s="80"/>
      <c r="EK182" s="298">
        <v>4385.21</v>
      </c>
      <c r="EL182" s="300">
        <f t="shared" si="220"/>
        <v>154661.90999999977</v>
      </c>
      <c r="EM182" s="65">
        <f t="shared" si="221"/>
        <v>34049.025999999918</v>
      </c>
      <c r="EN182" s="374" t="s">
        <v>666</v>
      </c>
      <c r="EO182" s="373">
        <v>33197.360000000001</v>
      </c>
      <c r="EP182" s="74">
        <v>50445.35</v>
      </c>
      <c r="EQ182" s="75">
        <f t="shared" si="223"/>
        <v>17247.989999999998</v>
      </c>
      <c r="ER182" s="76">
        <f t="shared" si="224"/>
        <v>0.51955908542125029</v>
      </c>
      <c r="ET182" s="74">
        <v>58219.54</v>
      </c>
      <c r="EU182" s="74">
        <v>90375.42</v>
      </c>
      <c r="EV182" s="75">
        <f t="shared" si="212"/>
        <v>32155.879999999997</v>
      </c>
      <c r="EW182" s="377">
        <f t="shared" si="213"/>
        <v>0.55232109357099002</v>
      </c>
      <c r="EX182" s="379">
        <f t="shared" si="214"/>
        <v>543317.71999999986</v>
      </c>
      <c r="EY182" s="379">
        <f t="shared" si="215"/>
        <v>411894.39</v>
      </c>
      <c r="FB182" s="381"/>
      <c r="FC182" s="381"/>
    </row>
    <row r="183" spans="1:159" s="2" customFormat="1" ht="15.75" customHeight="1" x14ac:dyDescent="0.25">
      <c r="A183" s="1" t="s">
        <v>136</v>
      </c>
      <c r="B183" s="77">
        <v>9</v>
      </c>
      <c r="C183" s="78">
        <v>3</v>
      </c>
      <c r="D183" s="52" t="s">
        <v>376</v>
      </c>
      <c r="E183" s="219">
        <v>2749.7500000000005</v>
      </c>
      <c r="F183" s="53">
        <v>-119378.85</v>
      </c>
      <c r="G183" s="343">
        <v>-96041.107999999978</v>
      </c>
      <c r="H183" s="54">
        <v>15342.54</v>
      </c>
      <c r="I183" s="55">
        <v>2486.85</v>
      </c>
      <c r="J183" s="56">
        <f t="shared" si="152"/>
        <v>12855.69</v>
      </c>
      <c r="K183" s="57">
        <f t="shared" si="153"/>
        <v>0.1620885459643579</v>
      </c>
      <c r="L183" s="58">
        <v>6977.630000000001</v>
      </c>
      <c r="M183" s="58">
        <v>1878.1599999999999</v>
      </c>
      <c r="N183" s="56">
        <f t="shared" si="154"/>
        <v>5099.4700000000012</v>
      </c>
      <c r="O183" s="59">
        <f t="shared" si="155"/>
        <v>0.2691687578733753</v>
      </c>
      <c r="P183" s="54">
        <v>12669.420000000004</v>
      </c>
      <c r="Q183" s="54">
        <v>11015.070000000002</v>
      </c>
      <c r="R183" s="56">
        <f t="shared" si="156"/>
        <v>1654.3500000000022</v>
      </c>
      <c r="S183" s="57">
        <f t="shared" si="157"/>
        <v>0.86942180462878316</v>
      </c>
      <c r="T183" s="54">
        <v>3289.45</v>
      </c>
      <c r="U183" s="54">
        <v>2912.9700000000003</v>
      </c>
      <c r="V183" s="56">
        <f t="shared" si="158"/>
        <v>376.47999999999956</v>
      </c>
      <c r="W183" s="57">
        <f t="shared" si="159"/>
        <v>0.88554925595464296</v>
      </c>
      <c r="X183" s="58">
        <v>694.65</v>
      </c>
      <c r="Y183" s="58">
        <v>1480.1799999999998</v>
      </c>
      <c r="Z183" s="56">
        <f t="shared" si="160"/>
        <v>-785.52999999999986</v>
      </c>
      <c r="AA183" s="59">
        <f t="shared" si="161"/>
        <v>2.1308284747714676</v>
      </c>
      <c r="AB183" s="54">
        <v>7704.2199999999993</v>
      </c>
      <c r="AC183" s="54">
        <v>7489.5800000000008</v>
      </c>
      <c r="AD183" s="56">
        <f t="shared" si="162"/>
        <v>214.63999999999851</v>
      </c>
      <c r="AE183" s="57">
        <f t="shared" si="163"/>
        <v>0.97213994408259385</v>
      </c>
      <c r="AF183" s="58">
        <v>2197.5300000000002</v>
      </c>
      <c r="AG183" s="58">
        <v>0</v>
      </c>
      <c r="AH183" s="56">
        <f t="shared" si="164"/>
        <v>2197.5300000000002</v>
      </c>
      <c r="AI183" s="60">
        <f t="shared" si="165"/>
        <v>0</v>
      </c>
      <c r="AJ183" s="54">
        <v>25187.120000000003</v>
      </c>
      <c r="AK183" s="54">
        <v>22508.269999999997</v>
      </c>
      <c r="AL183" s="56">
        <f t="shared" si="166"/>
        <v>2678.8500000000058</v>
      </c>
      <c r="AM183" s="57">
        <f t="shared" si="167"/>
        <v>0.893642067850552</v>
      </c>
      <c r="AN183" s="58">
        <v>116968.4</v>
      </c>
      <c r="AO183" s="58">
        <v>107232.54000000001</v>
      </c>
      <c r="AP183" s="61">
        <f t="shared" si="168"/>
        <v>9735.859999999986</v>
      </c>
      <c r="AQ183" s="59">
        <f t="shared" si="216"/>
        <v>0.91676504081444232</v>
      </c>
      <c r="AR183" s="54">
        <v>0</v>
      </c>
      <c r="AS183" s="54">
        <v>0</v>
      </c>
      <c r="AT183" s="61">
        <f t="shared" si="169"/>
        <v>0</v>
      </c>
      <c r="AU183" s="62"/>
      <c r="AV183" s="58">
        <v>6874.08</v>
      </c>
      <c r="AW183" s="58">
        <v>9020.5400000000009</v>
      </c>
      <c r="AX183" s="61">
        <f t="shared" si="170"/>
        <v>-2146.4600000000009</v>
      </c>
      <c r="AY183" s="59">
        <f t="shared" si="171"/>
        <v>1.3122541489188373</v>
      </c>
      <c r="AZ183" s="63">
        <v>0</v>
      </c>
      <c r="BA183" s="56">
        <v>0</v>
      </c>
      <c r="BB183" s="56">
        <f t="shared" si="172"/>
        <v>0</v>
      </c>
      <c r="BC183" s="64"/>
      <c r="BD183" s="54">
        <v>100405.94000000002</v>
      </c>
      <c r="BE183" s="58">
        <v>338457.14</v>
      </c>
      <c r="BF183" s="61">
        <f t="shared" si="173"/>
        <v>-238051.20000000001</v>
      </c>
      <c r="BG183" s="57">
        <f t="shared" si="174"/>
        <v>3.3708876188002419</v>
      </c>
      <c r="BH183" s="54">
        <v>9424.0399999999991</v>
      </c>
      <c r="BI183" s="54">
        <v>2740.22</v>
      </c>
      <c r="BJ183" s="56">
        <f t="shared" si="175"/>
        <v>6683.82</v>
      </c>
      <c r="BK183" s="57">
        <f t="shared" si="176"/>
        <v>0.29076913935000276</v>
      </c>
      <c r="BL183" s="58">
        <v>11050.34</v>
      </c>
      <c r="BM183" s="58">
        <v>0</v>
      </c>
      <c r="BN183" s="56">
        <f t="shared" si="177"/>
        <v>11050.34</v>
      </c>
      <c r="BO183" s="59">
        <f t="shared" si="178"/>
        <v>0</v>
      </c>
      <c r="BP183" s="54">
        <v>2874.5800000000004</v>
      </c>
      <c r="BQ183" s="54">
        <v>0</v>
      </c>
      <c r="BR183" s="56">
        <f t="shared" si="179"/>
        <v>2874.5800000000004</v>
      </c>
      <c r="BS183" s="57">
        <f t="shared" si="180"/>
        <v>0</v>
      </c>
      <c r="BT183" s="58">
        <v>4368.0200000000004</v>
      </c>
      <c r="BU183" s="58">
        <v>0</v>
      </c>
      <c r="BV183" s="56">
        <f t="shared" si="181"/>
        <v>4368.0200000000004</v>
      </c>
      <c r="BW183" s="59">
        <f t="shared" si="182"/>
        <v>0</v>
      </c>
      <c r="BX183" s="54">
        <v>1658.1299999999999</v>
      </c>
      <c r="BY183" s="54">
        <v>0</v>
      </c>
      <c r="BZ183" s="56">
        <f t="shared" si="183"/>
        <v>1658.1299999999999</v>
      </c>
      <c r="CA183" s="57">
        <f t="shared" si="184"/>
        <v>0</v>
      </c>
      <c r="CB183" s="58">
        <v>1807.4899999999998</v>
      </c>
      <c r="CC183" s="58">
        <v>191.89</v>
      </c>
      <c r="CD183" s="56">
        <f t="shared" si="185"/>
        <v>1615.6</v>
      </c>
      <c r="CE183" s="59">
        <f t="shared" si="186"/>
        <v>0.10616379620357513</v>
      </c>
      <c r="CF183" s="54">
        <v>567</v>
      </c>
      <c r="CG183" s="54">
        <v>0</v>
      </c>
      <c r="CH183" s="56">
        <f t="shared" si="187"/>
        <v>567</v>
      </c>
      <c r="CI183" s="57">
        <f t="shared" si="188"/>
        <v>0</v>
      </c>
      <c r="CJ183" s="58">
        <v>0</v>
      </c>
      <c r="CK183" s="55">
        <v>0</v>
      </c>
      <c r="CL183" s="55">
        <v>0</v>
      </c>
      <c r="CM183" s="65"/>
      <c r="CN183" s="66">
        <v>82662.260000000009</v>
      </c>
      <c r="CO183" s="67">
        <v>93655.37000000001</v>
      </c>
      <c r="CP183" s="61">
        <f t="shared" si="189"/>
        <v>-10993.11</v>
      </c>
      <c r="CQ183" s="68">
        <f t="shared" si="190"/>
        <v>1.1329882584870048</v>
      </c>
      <c r="CR183" s="58">
        <v>43512.4</v>
      </c>
      <c r="CS183" s="58">
        <v>47309.439999999995</v>
      </c>
      <c r="CT183" s="61">
        <f t="shared" si="191"/>
        <v>-3797.0399999999936</v>
      </c>
      <c r="CU183" s="353">
        <f t="shared" si="192"/>
        <v>1.0872634007777091</v>
      </c>
      <c r="CV183" s="359">
        <v>22690.27</v>
      </c>
      <c r="CW183" s="61">
        <v>25949.18</v>
      </c>
      <c r="CX183" s="61">
        <f t="shared" si="219"/>
        <v>-3258.91</v>
      </c>
      <c r="CY183" s="68">
        <f t="shared" si="222"/>
        <v>1.1436258801680192</v>
      </c>
      <c r="CZ183" s="291">
        <v>1729.57</v>
      </c>
      <c r="DA183" s="61">
        <v>1042.3100000000002</v>
      </c>
      <c r="DB183" s="61">
        <f t="shared" si="205"/>
        <v>687.25999999999976</v>
      </c>
      <c r="DC183" s="69">
        <f t="shared" si="206"/>
        <v>0.60264111889082272</v>
      </c>
      <c r="DD183" s="55">
        <v>15705.73</v>
      </c>
      <c r="DE183" s="55">
        <v>26072.67</v>
      </c>
      <c r="DF183" s="61">
        <f t="shared" si="193"/>
        <v>-10366.939999999999</v>
      </c>
      <c r="DG183" s="70">
        <f t="shared" si="194"/>
        <v>1.6600737437865034</v>
      </c>
      <c r="DH183" s="55">
        <v>1904.1699999999998</v>
      </c>
      <c r="DI183" s="55">
        <v>1688.7899999999997</v>
      </c>
      <c r="DJ183" s="61">
        <f t="shared" si="195"/>
        <v>215.38000000000011</v>
      </c>
      <c r="DK183" s="70">
        <f t="shared" si="196"/>
        <v>0.88689035117662807</v>
      </c>
      <c r="DL183" s="55">
        <v>285.98999999999995</v>
      </c>
      <c r="DM183" s="55">
        <v>0</v>
      </c>
      <c r="DN183" s="61">
        <f t="shared" si="197"/>
        <v>285.98999999999995</v>
      </c>
      <c r="DO183" s="70">
        <f t="shared" si="198"/>
        <v>0</v>
      </c>
      <c r="DP183" s="71">
        <v>25190.359999999997</v>
      </c>
      <c r="DQ183" s="71">
        <v>23372.98</v>
      </c>
      <c r="DR183" s="61">
        <f t="shared" si="199"/>
        <v>1817.3799999999974</v>
      </c>
      <c r="DS183" s="69">
        <f t="shared" si="200"/>
        <v>0.92785414738018834</v>
      </c>
      <c r="DT183" s="80">
        <v>-51.999999999998181</v>
      </c>
      <c r="DU183" s="55">
        <v>27699.579999999998</v>
      </c>
      <c r="DV183" s="55">
        <v>28554.010000000006</v>
      </c>
      <c r="DW183" s="61">
        <f t="shared" si="201"/>
        <v>-854.43000000000757</v>
      </c>
      <c r="DX183" s="72">
        <f t="shared" si="217"/>
        <v>1.030846316081327</v>
      </c>
      <c r="DY183" s="56" t="e">
        <v>#REF!</v>
      </c>
      <c r="DZ183" s="363">
        <v>6379.24</v>
      </c>
      <c r="EA183" s="363">
        <v>4541.5599999999995</v>
      </c>
      <c r="EB183" s="362">
        <f t="shared" si="207"/>
        <v>1837.6800000000003</v>
      </c>
      <c r="EC183" s="365">
        <f t="shared" si="208"/>
        <v>0.71192806666624864</v>
      </c>
      <c r="ED183" s="54">
        <v>19448.22</v>
      </c>
      <c r="EE183" s="294">
        <v>26270.850000000002</v>
      </c>
      <c r="EF183" s="291">
        <f t="shared" si="209"/>
        <v>577268.36999999988</v>
      </c>
      <c r="EG183" s="291">
        <f t="shared" si="210"/>
        <v>785870.57000000007</v>
      </c>
      <c r="EH183" s="61">
        <f t="shared" si="211"/>
        <v>-208602.20000000019</v>
      </c>
      <c r="EI183" s="70">
        <f t="shared" si="204"/>
        <v>1.3613608692955068</v>
      </c>
      <c r="EJ183" s="80"/>
      <c r="EK183" s="298">
        <v>4768.66</v>
      </c>
      <c r="EL183" s="300">
        <f t="shared" si="220"/>
        <v>-323212.39000000019</v>
      </c>
      <c r="EM183" s="65">
        <f t="shared" si="221"/>
        <v>-305274.81799999991</v>
      </c>
      <c r="EN183" s="374" t="s">
        <v>666</v>
      </c>
      <c r="EO183" s="373">
        <v>34694.86</v>
      </c>
      <c r="EP183" s="74">
        <v>40734.46</v>
      </c>
      <c r="EQ183" s="75">
        <f t="shared" si="223"/>
        <v>6039.5999999999985</v>
      </c>
      <c r="ER183" s="76">
        <f t="shared" si="224"/>
        <v>0.17407765876559234</v>
      </c>
      <c r="ET183" s="74">
        <v>59060.34</v>
      </c>
      <c r="EU183" s="74">
        <v>113994.35</v>
      </c>
      <c r="EV183" s="75">
        <f t="shared" si="212"/>
        <v>54934.010000000009</v>
      </c>
      <c r="EW183" s="377">
        <f t="shared" si="213"/>
        <v>0.930133656528222</v>
      </c>
      <c r="EX183" s="379">
        <f t="shared" si="214"/>
        <v>557820.14999999991</v>
      </c>
      <c r="EY183" s="379">
        <f t="shared" si="215"/>
        <v>759599.72000000009</v>
      </c>
      <c r="FB183" s="381"/>
      <c r="FC183" s="381"/>
    </row>
    <row r="184" spans="1:159" s="2" customFormat="1" ht="15.75" customHeight="1" x14ac:dyDescent="0.25">
      <c r="A184" s="1" t="s">
        <v>137</v>
      </c>
      <c r="B184" s="77">
        <v>5</v>
      </c>
      <c r="C184" s="78">
        <v>8</v>
      </c>
      <c r="D184" s="52" t="s">
        <v>377</v>
      </c>
      <c r="E184" s="219">
        <v>4352.1249999999991</v>
      </c>
      <c r="F184" s="53">
        <v>526874.95000000007</v>
      </c>
      <c r="G184" s="343">
        <v>286764.33999999991</v>
      </c>
      <c r="H184" s="54">
        <v>13807.069999999996</v>
      </c>
      <c r="I184" s="55">
        <v>3802.8299999999995</v>
      </c>
      <c r="J184" s="56">
        <f t="shared" si="152"/>
        <v>10004.239999999996</v>
      </c>
      <c r="K184" s="57">
        <f t="shared" si="153"/>
        <v>0.27542628522923407</v>
      </c>
      <c r="L184" s="58">
        <v>10023.34</v>
      </c>
      <c r="M184" s="58">
        <v>1294.46</v>
      </c>
      <c r="N184" s="56">
        <f t="shared" si="154"/>
        <v>8728.880000000001</v>
      </c>
      <c r="O184" s="59">
        <f t="shared" si="155"/>
        <v>0.12914457655831291</v>
      </c>
      <c r="P184" s="54">
        <v>15711.429999999997</v>
      </c>
      <c r="Q184" s="54">
        <v>13656.689999999999</v>
      </c>
      <c r="R184" s="56">
        <f t="shared" si="156"/>
        <v>2054.739999999998</v>
      </c>
      <c r="S184" s="57">
        <f t="shared" si="157"/>
        <v>0.86922005189852236</v>
      </c>
      <c r="T184" s="54">
        <v>3539.5199999999995</v>
      </c>
      <c r="U184" s="54">
        <v>3134.4999999999995</v>
      </c>
      <c r="V184" s="56">
        <f t="shared" si="158"/>
        <v>405.02</v>
      </c>
      <c r="W184" s="57">
        <f t="shared" si="159"/>
        <v>0.88557205496790525</v>
      </c>
      <c r="X184" s="58">
        <v>1365.64</v>
      </c>
      <c r="Y184" s="58">
        <v>1592.19</v>
      </c>
      <c r="Z184" s="56">
        <f t="shared" si="160"/>
        <v>-226.54999999999995</v>
      </c>
      <c r="AA184" s="59">
        <f t="shared" si="161"/>
        <v>1.1658929146773673</v>
      </c>
      <c r="AB184" s="54">
        <v>24791.67</v>
      </c>
      <c r="AC184" s="54">
        <v>23181.239999999998</v>
      </c>
      <c r="AD184" s="56">
        <f t="shared" si="162"/>
        <v>1610.4300000000003</v>
      </c>
      <c r="AE184" s="57">
        <f t="shared" si="163"/>
        <v>0.93504148772551421</v>
      </c>
      <c r="AF184" s="58">
        <v>2321.6000000000004</v>
      </c>
      <c r="AG184" s="58">
        <v>0</v>
      </c>
      <c r="AH184" s="56">
        <f t="shared" si="164"/>
        <v>2321.6000000000004</v>
      </c>
      <c r="AI184" s="60">
        <f t="shared" si="165"/>
        <v>0</v>
      </c>
      <c r="AJ184" s="54">
        <v>26610.440000000006</v>
      </c>
      <c r="AK184" s="54">
        <v>13382.97</v>
      </c>
      <c r="AL184" s="56">
        <f t="shared" si="166"/>
        <v>13227.470000000007</v>
      </c>
      <c r="AM184" s="57">
        <f t="shared" si="167"/>
        <v>0.50292178558490563</v>
      </c>
      <c r="AN184" s="58">
        <v>0</v>
      </c>
      <c r="AO184" s="58">
        <v>0</v>
      </c>
      <c r="AP184" s="61">
        <f t="shared" si="168"/>
        <v>0</v>
      </c>
      <c r="AQ184" s="59"/>
      <c r="AR184" s="54">
        <v>0</v>
      </c>
      <c r="AS184" s="54">
        <v>0</v>
      </c>
      <c r="AT184" s="61">
        <f t="shared" si="169"/>
        <v>0</v>
      </c>
      <c r="AU184" s="62"/>
      <c r="AV184" s="58">
        <v>7571.5900000000011</v>
      </c>
      <c r="AW184" s="58">
        <v>10110.379999999999</v>
      </c>
      <c r="AX184" s="61">
        <f t="shared" si="170"/>
        <v>-2538.7899999999981</v>
      </c>
      <c r="AY184" s="59">
        <f t="shared" si="171"/>
        <v>1.3353047378423815</v>
      </c>
      <c r="AZ184" s="63">
        <v>0</v>
      </c>
      <c r="BA184" s="56">
        <v>0</v>
      </c>
      <c r="BB184" s="56">
        <f t="shared" si="172"/>
        <v>0</v>
      </c>
      <c r="BC184" s="64"/>
      <c r="BD184" s="54">
        <v>105708.84999999998</v>
      </c>
      <c r="BE184" s="58">
        <v>233188.77999999997</v>
      </c>
      <c r="BF184" s="61">
        <f t="shared" si="173"/>
        <v>-127479.93</v>
      </c>
      <c r="BG184" s="57">
        <f t="shared" si="174"/>
        <v>2.2059532385415226</v>
      </c>
      <c r="BH184" s="54">
        <v>8647.93</v>
      </c>
      <c r="BI184" s="54">
        <v>0</v>
      </c>
      <c r="BJ184" s="56">
        <f t="shared" si="175"/>
        <v>8647.93</v>
      </c>
      <c r="BK184" s="57">
        <f t="shared" si="176"/>
        <v>0</v>
      </c>
      <c r="BL184" s="58">
        <v>15680.400000000003</v>
      </c>
      <c r="BM184" s="58">
        <v>0</v>
      </c>
      <c r="BN184" s="56">
        <f t="shared" si="177"/>
        <v>15680.400000000003</v>
      </c>
      <c r="BO184" s="59">
        <f t="shared" si="178"/>
        <v>0</v>
      </c>
      <c r="BP184" s="54">
        <v>2376.11</v>
      </c>
      <c r="BQ184" s="54">
        <v>0</v>
      </c>
      <c r="BR184" s="56">
        <f t="shared" si="179"/>
        <v>2376.11</v>
      </c>
      <c r="BS184" s="57">
        <f t="shared" si="180"/>
        <v>0</v>
      </c>
      <c r="BT184" s="58">
        <v>3894.96</v>
      </c>
      <c r="BU184" s="58">
        <v>0</v>
      </c>
      <c r="BV184" s="56">
        <f t="shared" si="181"/>
        <v>3894.96</v>
      </c>
      <c r="BW184" s="59">
        <f t="shared" si="182"/>
        <v>0</v>
      </c>
      <c r="BX184" s="54">
        <v>3266.5899999999992</v>
      </c>
      <c r="BY184" s="54">
        <v>0</v>
      </c>
      <c r="BZ184" s="56">
        <f t="shared" si="183"/>
        <v>3266.5899999999992</v>
      </c>
      <c r="CA184" s="57">
        <f t="shared" si="184"/>
        <v>0</v>
      </c>
      <c r="CB184" s="58">
        <v>8734.64</v>
      </c>
      <c r="CC184" s="58">
        <v>8956.1</v>
      </c>
      <c r="CD184" s="56">
        <f t="shared" si="185"/>
        <v>-221.46000000000095</v>
      </c>
      <c r="CE184" s="59">
        <f t="shared" si="186"/>
        <v>1.0253542218110878</v>
      </c>
      <c r="CF184" s="54">
        <v>687</v>
      </c>
      <c r="CG184" s="54">
        <v>0</v>
      </c>
      <c r="CH184" s="56">
        <f t="shared" si="187"/>
        <v>687</v>
      </c>
      <c r="CI184" s="57">
        <f t="shared" si="188"/>
        <v>0</v>
      </c>
      <c r="CJ184" s="58">
        <v>0</v>
      </c>
      <c r="CK184" s="55">
        <v>0</v>
      </c>
      <c r="CL184" s="55">
        <v>0</v>
      </c>
      <c r="CM184" s="65"/>
      <c r="CN184" s="66">
        <v>69969.240000000005</v>
      </c>
      <c r="CO184" s="67">
        <v>84154.51</v>
      </c>
      <c r="CP184" s="61">
        <f t="shared" si="189"/>
        <v>-14185.26999999999</v>
      </c>
      <c r="CQ184" s="68">
        <f t="shared" si="190"/>
        <v>1.2027358021896477</v>
      </c>
      <c r="CR184" s="58">
        <v>31052.58</v>
      </c>
      <c r="CS184" s="58">
        <v>27126.55</v>
      </c>
      <c r="CT184" s="61">
        <f t="shared" si="191"/>
        <v>3926.0300000000025</v>
      </c>
      <c r="CU184" s="353">
        <f t="shared" si="192"/>
        <v>0.87356831541855773</v>
      </c>
      <c r="CV184" s="359">
        <v>15714.23</v>
      </c>
      <c r="CW184" s="61">
        <v>6099.85</v>
      </c>
      <c r="CX184" s="61">
        <f t="shared" si="219"/>
        <v>9614.3799999999992</v>
      </c>
      <c r="CY184" s="68">
        <f t="shared" si="222"/>
        <v>0.38817364897930096</v>
      </c>
      <c r="CZ184" s="291">
        <v>1627.0500000000002</v>
      </c>
      <c r="DA184" s="61">
        <v>23.939999999999998</v>
      </c>
      <c r="DB184" s="61">
        <f t="shared" si="205"/>
        <v>1603.1100000000001</v>
      </c>
      <c r="DC184" s="69">
        <f t="shared" si="206"/>
        <v>1.471374573614824E-2</v>
      </c>
      <c r="DD184" s="55">
        <v>22825.3</v>
      </c>
      <c r="DE184" s="55">
        <v>21247.65</v>
      </c>
      <c r="DF184" s="61">
        <f t="shared" si="193"/>
        <v>1577.6499999999978</v>
      </c>
      <c r="DG184" s="70">
        <f t="shared" si="194"/>
        <v>0.93088152182008566</v>
      </c>
      <c r="DH184" s="55">
        <v>3258.2899999999995</v>
      </c>
      <c r="DI184" s="55">
        <v>2894.59</v>
      </c>
      <c r="DJ184" s="61">
        <f t="shared" si="195"/>
        <v>363.69999999999936</v>
      </c>
      <c r="DK184" s="70">
        <f t="shared" si="196"/>
        <v>0.8883770321242126</v>
      </c>
      <c r="DL184" s="55">
        <v>487.69999999999993</v>
      </c>
      <c r="DM184" s="55">
        <v>0</v>
      </c>
      <c r="DN184" s="61">
        <f t="shared" si="197"/>
        <v>487.69999999999993</v>
      </c>
      <c r="DO184" s="70">
        <f t="shared" si="198"/>
        <v>0</v>
      </c>
      <c r="DP184" s="71">
        <v>21176.14</v>
      </c>
      <c r="DQ184" s="71">
        <v>15228.169999999998</v>
      </c>
      <c r="DR184" s="61">
        <f t="shared" si="199"/>
        <v>5947.9700000000012</v>
      </c>
      <c r="DS184" s="69">
        <f t="shared" si="200"/>
        <v>0.71911925402835453</v>
      </c>
      <c r="DT184" s="80">
        <v>3159.1900000000005</v>
      </c>
      <c r="DU184" s="55">
        <v>0</v>
      </c>
      <c r="DV184" s="55">
        <v>0</v>
      </c>
      <c r="DW184" s="61">
        <f t="shared" si="201"/>
        <v>0</v>
      </c>
      <c r="DX184" s="72"/>
      <c r="DY184" s="56" t="e">
        <v>#REF!</v>
      </c>
      <c r="DZ184" s="363">
        <v>6944.85</v>
      </c>
      <c r="EA184" s="363">
        <v>4929.87</v>
      </c>
      <c r="EB184" s="362">
        <f t="shared" si="207"/>
        <v>2014.9800000000005</v>
      </c>
      <c r="EC184" s="365">
        <f t="shared" si="208"/>
        <v>0.70985982418626747</v>
      </c>
      <c r="ED184" s="54">
        <v>14979.35</v>
      </c>
      <c r="EE184" s="294">
        <v>19832.8</v>
      </c>
      <c r="EF184" s="291">
        <f t="shared" si="209"/>
        <v>442773.50999999995</v>
      </c>
      <c r="EG184" s="291">
        <f t="shared" si="210"/>
        <v>493838.06999999989</v>
      </c>
      <c r="EH184" s="61">
        <f t="shared" si="211"/>
        <v>-51064.559999999939</v>
      </c>
      <c r="EI184" s="70">
        <f t="shared" si="204"/>
        <v>1.11532885063517</v>
      </c>
      <c r="EJ184" s="80"/>
      <c r="EK184" s="298">
        <v>3695.66</v>
      </c>
      <c r="EL184" s="300">
        <f t="shared" si="220"/>
        <v>479506.05000000005</v>
      </c>
      <c r="EM184" s="65">
        <f t="shared" si="221"/>
        <v>193615.93999999986</v>
      </c>
      <c r="EN184" s="374" t="s">
        <v>666</v>
      </c>
      <c r="EO184" s="373">
        <v>25961.279999999999</v>
      </c>
      <c r="EP184" s="74">
        <v>46110.61</v>
      </c>
      <c r="EQ184" s="75">
        <f t="shared" si="223"/>
        <v>20149.330000000002</v>
      </c>
      <c r="ER184" s="76">
        <f t="shared" si="224"/>
        <v>0.77613006754674663</v>
      </c>
      <c r="ET184" s="74">
        <v>46120.76</v>
      </c>
      <c r="EU184" s="74">
        <v>100328.21</v>
      </c>
      <c r="EV184" s="75">
        <f t="shared" si="212"/>
        <v>54207.450000000004</v>
      </c>
      <c r="EW184" s="377">
        <f t="shared" si="213"/>
        <v>1.1753373101397289</v>
      </c>
      <c r="EX184" s="379">
        <f t="shared" si="214"/>
        <v>427794.16</v>
      </c>
      <c r="EY184" s="379">
        <f t="shared" si="215"/>
        <v>474005.2699999999</v>
      </c>
      <c r="FB184" s="381"/>
      <c r="FC184" s="381"/>
    </row>
    <row r="185" spans="1:159" s="2" customFormat="1" ht="15.75" customHeight="1" x14ac:dyDescent="0.25">
      <c r="A185" s="1" t="s">
        <v>138</v>
      </c>
      <c r="B185" s="77">
        <v>5</v>
      </c>
      <c r="C185" s="78">
        <v>4</v>
      </c>
      <c r="D185" s="52" t="s">
        <v>378</v>
      </c>
      <c r="E185" s="219">
        <v>2916.65</v>
      </c>
      <c r="F185" s="53">
        <v>213466.79</v>
      </c>
      <c r="G185" s="343">
        <v>105427.84400000003</v>
      </c>
      <c r="H185" s="54">
        <v>7374.05</v>
      </c>
      <c r="I185" s="55">
        <v>2139.8200000000002</v>
      </c>
      <c r="J185" s="56">
        <f t="shared" si="152"/>
        <v>5234.2299999999996</v>
      </c>
      <c r="K185" s="57">
        <f t="shared" si="153"/>
        <v>0.2901824641818268</v>
      </c>
      <c r="L185" s="58">
        <v>4999.2499999999982</v>
      </c>
      <c r="M185" s="58">
        <v>914.56000000000006</v>
      </c>
      <c r="N185" s="56">
        <f t="shared" si="154"/>
        <v>4084.6899999999982</v>
      </c>
      <c r="O185" s="59">
        <f t="shared" si="155"/>
        <v>0.18293944091613751</v>
      </c>
      <c r="P185" s="54">
        <v>7495.2999999999993</v>
      </c>
      <c r="Q185" s="54">
        <v>6518.38</v>
      </c>
      <c r="R185" s="56">
        <f t="shared" si="156"/>
        <v>976.91999999999916</v>
      </c>
      <c r="S185" s="57">
        <f t="shared" si="157"/>
        <v>0.86966232172161229</v>
      </c>
      <c r="T185" s="54">
        <v>1711.21</v>
      </c>
      <c r="U185" s="54">
        <v>1518.3600000000001</v>
      </c>
      <c r="V185" s="56">
        <f t="shared" si="158"/>
        <v>192.84999999999991</v>
      </c>
      <c r="W185" s="57">
        <f t="shared" si="159"/>
        <v>0.88730196761356006</v>
      </c>
      <c r="X185" s="58">
        <v>471.66</v>
      </c>
      <c r="Y185" s="58">
        <v>820.95999999999992</v>
      </c>
      <c r="Z185" s="56">
        <f t="shared" si="160"/>
        <v>-349.2999999999999</v>
      </c>
      <c r="AA185" s="59">
        <f t="shared" si="161"/>
        <v>1.7405758385277528</v>
      </c>
      <c r="AB185" s="54">
        <v>8197.4600000000009</v>
      </c>
      <c r="AC185" s="54">
        <v>8610.2900000000009</v>
      </c>
      <c r="AD185" s="56">
        <f t="shared" si="162"/>
        <v>-412.82999999999993</v>
      </c>
      <c r="AE185" s="57">
        <f t="shared" si="163"/>
        <v>1.0503607214917792</v>
      </c>
      <c r="AF185" s="58">
        <v>1130.03</v>
      </c>
      <c r="AG185" s="58">
        <v>0</v>
      </c>
      <c r="AH185" s="56">
        <f t="shared" si="164"/>
        <v>1130.03</v>
      </c>
      <c r="AI185" s="60">
        <f t="shared" si="165"/>
        <v>0</v>
      </c>
      <c r="AJ185" s="54">
        <v>12952.099999999999</v>
      </c>
      <c r="AK185" s="54">
        <v>6512.93</v>
      </c>
      <c r="AL185" s="56">
        <f t="shared" si="166"/>
        <v>6439.1699999999983</v>
      </c>
      <c r="AM185" s="57">
        <f t="shared" si="167"/>
        <v>0.50284741470495142</v>
      </c>
      <c r="AN185" s="58">
        <v>0</v>
      </c>
      <c r="AO185" s="58">
        <v>0</v>
      </c>
      <c r="AP185" s="61">
        <f t="shared" si="168"/>
        <v>0</v>
      </c>
      <c r="AQ185" s="59"/>
      <c r="AR185" s="54">
        <v>0</v>
      </c>
      <c r="AS185" s="54">
        <v>0</v>
      </c>
      <c r="AT185" s="61">
        <f t="shared" si="169"/>
        <v>0</v>
      </c>
      <c r="AU185" s="62"/>
      <c r="AV185" s="58">
        <v>3819.599999999999</v>
      </c>
      <c r="AW185" s="58">
        <v>3527.24</v>
      </c>
      <c r="AX185" s="61">
        <f t="shared" si="170"/>
        <v>292.35999999999922</v>
      </c>
      <c r="AY185" s="59">
        <f t="shared" si="171"/>
        <v>0.92345795371243078</v>
      </c>
      <c r="AZ185" s="63">
        <v>0</v>
      </c>
      <c r="BA185" s="56">
        <v>0</v>
      </c>
      <c r="BB185" s="56">
        <f t="shared" si="172"/>
        <v>0</v>
      </c>
      <c r="BC185" s="64"/>
      <c r="BD185" s="54">
        <v>52536.28</v>
      </c>
      <c r="BE185" s="58">
        <v>2174.4</v>
      </c>
      <c r="BF185" s="61">
        <f t="shared" si="173"/>
        <v>50361.88</v>
      </c>
      <c r="BG185" s="57">
        <f t="shared" si="174"/>
        <v>4.1388541404149666E-2</v>
      </c>
      <c r="BH185" s="54">
        <v>4666.2299999999996</v>
      </c>
      <c r="BI185" s="54">
        <v>0</v>
      </c>
      <c r="BJ185" s="56">
        <f t="shared" si="175"/>
        <v>4666.2299999999996</v>
      </c>
      <c r="BK185" s="57">
        <f t="shared" si="176"/>
        <v>0</v>
      </c>
      <c r="BL185" s="58">
        <v>7777.17</v>
      </c>
      <c r="BM185" s="58">
        <v>0</v>
      </c>
      <c r="BN185" s="56">
        <f t="shared" si="177"/>
        <v>7777.17</v>
      </c>
      <c r="BO185" s="59">
        <f t="shared" si="178"/>
        <v>0</v>
      </c>
      <c r="BP185" s="54">
        <v>1116.2199999999998</v>
      </c>
      <c r="BQ185" s="54">
        <v>0</v>
      </c>
      <c r="BR185" s="56">
        <f t="shared" si="179"/>
        <v>1116.2199999999998</v>
      </c>
      <c r="BS185" s="57">
        <f t="shared" si="180"/>
        <v>0</v>
      </c>
      <c r="BT185" s="58">
        <v>1976.68</v>
      </c>
      <c r="BU185" s="58">
        <v>0</v>
      </c>
      <c r="BV185" s="56">
        <f t="shared" si="181"/>
        <v>1976.68</v>
      </c>
      <c r="BW185" s="59">
        <f t="shared" si="182"/>
        <v>0</v>
      </c>
      <c r="BX185" s="54">
        <v>1129.5100000000002</v>
      </c>
      <c r="BY185" s="54">
        <v>0</v>
      </c>
      <c r="BZ185" s="56">
        <f t="shared" si="183"/>
        <v>1129.5100000000002</v>
      </c>
      <c r="CA185" s="57">
        <f t="shared" si="184"/>
        <v>0</v>
      </c>
      <c r="CB185" s="58">
        <v>2588.0100000000002</v>
      </c>
      <c r="CC185" s="58">
        <v>171.04</v>
      </c>
      <c r="CD185" s="56">
        <f t="shared" si="185"/>
        <v>2416.9700000000003</v>
      </c>
      <c r="CE185" s="59">
        <f t="shared" si="186"/>
        <v>6.6089389144555075E-2</v>
      </c>
      <c r="CF185" s="54">
        <v>338.97999999999996</v>
      </c>
      <c r="CG185" s="54">
        <v>0</v>
      </c>
      <c r="CH185" s="56">
        <f t="shared" si="187"/>
        <v>338.97999999999996</v>
      </c>
      <c r="CI185" s="57">
        <f t="shared" si="188"/>
        <v>0</v>
      </c>
      <c r="CJ185" s="58">
        <v>0</v>
      </c>
      <c r="CK185" s="55">
        <v>0</v>
      </c>
      <c r="CL185" s="55">
        <v>0</v>
      </c>
      <c r="CM185" s="65"/>
      <c r="CN185" s="66">
        <v>39387.449999999997</v>
      </c>
      <c r="CO185" s="67">
        <v>47551.47</v>
      </c>
      <c r="CP185" s="61">
        <f t="shared" si="189"/>
        <v>-8164.0200000000041</v>
      </c>
      <c r="CQ185" s="68">
        <f t="shared" si="190"/>
        <v>1.2072746522052076</v>
      </c>
      <c r="CR185" s="58">
        <v>16078.050000000001</v>
      </c>
      <c r="CS185" s="58">
        <v>14575.62</v>
      </c>
      <c r="CT185" s="61">
        <f t="shared" si="191"/>
        <v>1502.4300000000003</v>
      </c>
      <c r="CU185" s="353">
        <f t="shared" si="192"/>
        <v>0.90655396643249642</v>
      </c>
      <c r="CV185" s="359">
        <v>8187.51</v>
      </c>
      <c r="CW185" s="61">
        <v>6183.65</v>
      </c>
      <c r="CX185" s="61">
        <f t="shared" si="219"/>
        <v>2003.8600000000006</v>
      </c>
      <c r="CY185" s="68">
        <f t="shared" si="222"/>
        <v>0.75525403938437929</v>
      </c>
      <c r="CZ185" s="291">
        <v>862.70999999999992</v>
      </c>
      <c r="DA185" s="61">
        <v>11.969999999999999</v>
      </c>
      <c r="DB185" s="61">
        <f t="shared" si="205"/>
        <v>850.7399999999999</v>
      </c>
      <c r="DC185" s="69">
        <f t="shared" si="206"/>
        <v>1.3874882637270925E-2</v>
      </c>
      <c r="DD185" s="55">
        <v>11197.65</v>
      </c>
      <c r="DE185" s="55">
        <v>10895.4</v>
      </c>
      <c r="DF185" s="61">
        <f t="shared" si="193"/>
        <v>302.25</v>
      </c>
      <c r="DG185" s="70">
        <f t="shared" si="194"/>
        <v>0.97300772930034429</v>
      </c>
      <c r="DH185" s="55">
        <v>1480.37</v>
      </c>
      <c r="DI185" s="55">
        <v>1314.16</v>
      </c>
      <c r="DJ185" s="61">
        <f t="shared" si="195"/>
        <v>166.20999999999981</v>
      </c>
      <c r="DK185" s="70">
        <f t="shared" si="196"/>
        <v>0.88772401494221054</v>
      </c>
      <c r="DL185" s="55">
        <v>222.29000000000002</v>
      </c>
      <c r="DM185" s="55">
        <v>1374.82</v>
      </c>
      <c r="DN185" s="61">
        <f t="shared" si="197"/>
        <v>-1152.53</v>
      </c>
      <c r="DO185" s="70">
        <f t="shared" si="198"/>
        <v>6.1848036348913569</v>
      </c>
      <c r="DP185" s="71">
        <v>10120.16</v>
      </c>
      <c r="DQ185" s="71">
        <v>6091.7199999999993</v>
      </c>
      <c r="DR185" s="61">
        <f t="shared" si="199"/>
        <v>4028.4400000000005</v>
      </c>
      <c r="DS185" s="69">
        <f t="shared" si="200"/>
        <v>0.6019390997770786</v>
      </c>
      <c r="DT185" s="80">
        <v>2352.5</v>
      </c>
      <c r="DU185" s="55">
        <v>0</v>
      </c>
      <c r="DV185" s="55">
        <v>0</v>
      </c>
      <c r="DW185" s="61">
        <f t="shared" si="201"/>
        <v>0</v>
      </c>
      <c r="DX185" s="72"/>
      <c r="DY185" s="56" t="e">
        <v>#REF!</v>
      </c>
      <c r="DZ185" s="363">
        <v>3434.27</v>
      </c>
      <c r="EA185" s="363">
        <v>2434.9299999999998</v>
      </c>
      <c r="EB185" s="362">
        <f t="shared" si="207"/>
        <v>999.34000000000015</v>
      </c>
      <c r="EC185" s="365">
        <f t="shared" si="208"/>
        <v>0.70900948382043338</v>
      </c>
      <c r="ED185" s="54">
        <v>7376.93</v>
      </c>
      <c r="EE185" s="294">
        <v>3993.8999999999996</v>
      </c>
      <c r="EF185" s="291">
        <f t="shared" si="209"/>
        <v>218627.13000000006</v>
      </c>
      <c r="EG185" s="291">
        <f t="shared" si="210"/>
        <v>127335.62</v>
      </c>
      <c r="EH185" s="61">
        <f t="shared" si="211"/>
        <v>91291.510000000068</v>
      </c>
      <c r="EI185" s="70">
        <f t="shared" si="204"/>
        <v>0.58243283896193465</v>
      </c>
      <c r="EJ185" s="80"/>
      <c r="EK185" s="298">
        <v>2158</v>
      </c>
      <c r="EL185" s="300">
        <f t="shared" si="220"/>
        <v>306916.30000000005</v>
      </c>
      <c r="EM185" s="65">
        <f t="shared" si="221"/>
        <v>175211.48400000005</v>
      </c>
      <c r="EN185" s="374" t="s">
        <v>666</v>
      </c>
      <c r="EO185" s="373">
        <v>12886.81</v>
      </c>
      <c r="EP185" s="74">
        <v>28580.43</v>
      </c>
      <c r="EQ185" s="75">
        <f t="shared" si="223"/>
        <v>15693.62</v>
      </c>
      <c r="ER185" s="76">
        <f t="shared" si="224"/>
        <v>1.2178048718030297</v>
      </c>
      <c r="ET185" s="74">
        <v>22580.5</v>
      </c>
      <c r="EU185" s="74">
        <v>67926.69</v>
      </c>
      <c r="EV185" s="75">
        <f t="shared" si="212"/>
        <v>45346.19</v>
      </c>
      <c r="EW185" s="377">
        <f t="shared" si="213"/>
        <v>2.0082013241513694</v>
      </c>
      <c r="EX185" s="379">
        <f t="shared" si="214"/>
        <v>211250.20000000007</v>
      </c>
      <c r="EY185" s="379">
        <f t="shared" si="215"/>
        <v>123341.72</v>
      </c>
      <c r="FB185" s="381"/>
      <c r="FC185" s="381"/>
    </row>
    <row r="186" spans="1:159" s="2" customFormat="1" ht="15.75" customHeight="1" x14ac:dyDescent="0.25">
      <c r="A186" s="1" t="s">
        <v>139</v>
      </c>
      <c r="B186" s="77">
        <v>5</v>
      </c>
      <c r="C186" s="78">
        <v>4</v>
      </c>
      <c r="D186" s="52" t="s">
        <v>379</v>
      </c>
      <c r="E186" s="219">
        <v>2917.1833333333325</v>
      </c>
      <c r="F186" s="53">
        <v>51981.04</v>
      </c>
      <c r="G186" s="343">
        <v>32535.362000000012</v>
      </c>
      <c r="H186" s="54">
        <v>7372.2400000000007</v>
      </c>
      <c r="I186" s="55">
        <v>2139.3100000000004</v>
      </c>
      <c r="J186" s="56">
        <f t="shared" si="152"/>
        <v>5232.93</v>
      </c>
      <c r="K186" s="57">
        <f t="shared" si="153"/>
        <v>0.29018453007498402</v>
      </c>
      <c r="L186" s="58">
        <v>4582.6400000000003</v>
      </c>
      <c r="M186" s="58">
        <v>912.06</v>
      </c>
      <c r="N186" s="56">
        <f t="shared" si="154"/>
        <v>3670.5800000000004</v>
      </c>
      <c r="O186" s="59">
        <f t="shared" si="155"/>
        <v>0.19902501614789725</v>
      </c>
      <c r="P186" s="54">
        <v>7565.55</v>
      </c>
      <c r="Q186" s="54">
        <v>6576.67</v>
      </c>
      <c r="R186" s="56">
        <f t="shared" si="156"/>
        <v>988.88000000000011</v>
      </c>
      <c r="S186" s="57">
        <f t="shared" si="157"/>
        <v>0.86929172366847085</v>
      </c>
      <c r="T186" s="54">
        <v>1700.27</v>
      </c>
      <c r="U186" s="54">
        <v>1509.13</v>
      </c>
      <c r="V186" s="56">
        <f t="shared" si="158"/>
        <v>191.13999999999987</v>
      </c>
      <c r="W186" s="57">
        <f t="shared" si="159"/>
        <v>0.887582560416875</v>
      </c>
      <c r="X186" s="58">
        <v>472.72</v>
      </c>
      <c r="Y186" s="58">
        <v>820.95999999999992</v>
      </c>
      <c r="Z186" s="56">
        <f t="shared" si="160"/>
        <v>-348.2399999999999</v>
      </c>
      <c r="AA186" s="59">
        <f t="shared" si="161"/>
        <v>1.7366728718903366</v>
      </c>
      <c r="AB186" s="54">
        <v>8197.52</v>
      </c>
      <c r="AC186" s="54">
        <v>8743.4100000000017</v>
      </c>
      <c r="AD186" s="56">
        <f t="shared" si="162"/>
        <v>-545.89000000000124</v>
      </c>
      <c r="AE186" s="57">
        <f t="shared" si="163"/>
        <v>1.0665920912666271</v>
      </c>
      <c r="AF186" s="58">
        <v>1132.67</v>
      </c>
      <c r="AG186" s="58">
        <v>0</v>
      </c>
      <c r="AH186" s="56">
        <f t="shared" si="164"/>
        <v>1132.67</v>
      </c>
      <c r="AI186" s="60">
        <f t="shared" si="165"/>
        <v>0</v>
      </c>
      <c r="AJ186" s="54">
        <v>12983.3</v>
      </c>
      <c r="AK186" s="54">
        <v>6530.0199999999986</v>
      </c>
      <c r="AL186" s="56">
        <f t="shared" si="166"/>
        <v>6453.2800000000007</v>
      </c>
      <c r="AM186" s="57">
        <f t="shared" si="167"/>
        <v>0.50295533493025646</v>
      </c>
      <c r="AN186" s="58">
        <v>0</v>
      </c>
      <c r="AO186" s="58">
        <v>0</v>
      </c>
      <c r="AP186" s="61">
        <f t="shared" si="168"/>
        <v>0</v>
      </c>
      <c r="AQ186" s="59"/>
      <c r="AR186" s="54">
        <v>0</v>
      </c>
      <c r="AS186" s="54">
        <v>0</v>
      </c>
      <c r="AT186" s="61">
        <f t="shared" si="169"/>
        <v>0</v>
      </c>
      <c r="AU186" s="62"/>
      <c r="AV186" s="58">
        <v>3818.38</v>
      </c>
      <c r="AW186" s="58">
        <v>3527.24</v>
      </c>
      <c r="AX186" s="61">
        <f t="shared" si="170"/>
        <v>291.14000000000033</v>
      </c>
      <c r="AY186" s="59">
        <f t="shared" si="171"/>
        <v>0.92375300520115855</v>
      </c>
      <c r="AZ186" s="63">
        <v>0</v>
      </c>
      <c r="BA186" s="56">
        <v>0</v>
      </c>
      <c r="BB186" s="56">
        <f t="shared" si="172"/>
        <v>0</v>
      </c>
      <c r="BC186" s="64"/>
      <c r="BD186" s="54">
        <v>36411.120000000003</v>
      </c>
      <c r="BE186" s="58">
        <v>21782.22</v>
      </c>
      <c r="BF186" s="61">
        <f t="shared" si="173"/>
        <v>14628.900000000001</v>
      </c>
      <c r="BG186" s="57">
        <f t="shared" si="174"/>
        <v>0.59822988142084066</v>
      </c>
      <c r="BH186" s="54">
        <v>4613.8900000000003</v>
      </c>
      <c r="BI186" s="54">
        <v>2914</v>
      </c>
      <c r="BJ186" s="56">
        <f t="shared" si="175"/>
        <v>1699.8900000000003</v>
      </c>
      <c r="BK186" s="57">
        <f t="shared" si="176"/>
        <v>0.63157119047051402</v>
      </c>
      <c r="BL186" s="58">
        <v>7105.119999999999</v>
      </c>
      <c r="BM186" s="58">
        <v>7198.49</v>
      </c>
      <c r="BN186" s="56">
        <f t="shared" si="177"/>
        <v>-93.3700000000008</v>
      </c>
      <c r="BO186" s="59">
        <f t="shared" si="178"/>
        <v>1.0131412277343663</v>
      </c>
      <c r="BP186" s="54">
        <v>1115.46</v>
      </c>
      <c r="BQ186" s="54">
        <v>0</v>
      </c>
      <c r="BR186" s="56">
        <f t="shared" si="179"/>
        <v>1115.46</v>
      </c>
      <c r="BS186" s="57">
        <f t="shared" si="180"/>
        <v>0</v>
      </c>
      <c r="BT186" s="58">
        <v>1944.41</v>
      </c>
      <c r="BU186" s="58">
        <v>0</v>
      </c>
      <c r="BV186" s="56">
        <f t="shared" si="181"/>
        <v>1944.41</v>
      </c>
      <c r="BW186" s="59">
        <f t="shared" si="182"/>
        <v>0</v>
      </c>
      <c r="BX186" s="54">
        <v>1131.1600000000003</v>
      </c>
      <c r="BY186" s="54">
        <v>0</v>
      </c>
      <c r="BZ186" s="56">
        <f t="shared" si="183"/>
        <v>1131.1600000000003</v>
      </c>
      <c r="CA186" s="57">
        <f t="shared" si="184"/>
        <v>0</v>
      </c>
      <c r="CB186" s="58">
        <v>2587.2600000000002</v>
      </c>
      <c r="CC186" s="58">
        <v>0</v>
      </c>
      <c r="CD186" s="56">
        <f t="shared" si="185"/>
        <v>2587.2600000000002</v>
      </c>
      <c r="CE186" s="59">
        <f t="shared" si="186"/>
        <v>0</v>
      </c>
      <c r="CF186" s="54">
        <v>338.67999999999995</v>
      </c>
      <c r="CG186" s="54">
        <v>0</v>
      </c>
      <c r="CH186" s="56">
        <f t="shared" si="187"/>
        <v>338.67999999999995</v>
      </c>
      <c r="CI186" s="57">
        <f t="shared" si="188"/>
        <v>0</v>
      </c>
      <c r="CJ186" s="58">
        <v>0</v>
      </c>
      <c r="CK186" s="55">
        <v>0</v>
      </c>
      <c r="CL186" s="55">
        <v>0</v>
      </c>
      <c r="CM186" s="65"/>
      <c r="CN186" s="66">
        <v>61607.549999999988</v>
      </c>
      <c r="CO186" s="67">
        <v>73984.790000000008</v>
      </c>
      <c r="CP186" s="61">
        <f t="shared" si="189"/>
        <v>-12377.24000000002</v>
      </c>
      <c r="CQ186" s="68">
        <f t="shared" si="190"/>
        <v>1.2009045969203453</v>
      </c>
      <c r="CR186" s="58">
        <v>15489.740000000002</v>
      </c>
      <c r="CS186" s="58">
        <v>14751.32</v>
      </c>
      <c r="CT186" s="61">
        <f t="shared" si="191"/>
        <v>738.42000000000189</v>
      </c>
      <c r="CU186" s="353">
        <f t="shared" si="192"/>
        <v>0.95232844450584697</v>
      </c>
      <c r="CV186" s="359">
        <v>7885.18</v>
      </c>
      <c r="CW186" s="61">
        <v>7768.61</v>
      </c>
      <c r="CX186" s="61">
        <f t="shared" si="219"/>
        <v>116.57000000000062</v>
      </c>
      <c r="CY186" s="68">
        <f t="shared" si="222"/>
        <v>0.98521657083287884</v>
      </c>
      <c r="CZ186" s="291">
        <v>794.66</v>
      </c>
      <c r="DA186" s="61">
        <v>11.969999999999999</v>
      </c>
      <c r="DB186" s="61">
        <f t="shared" si="205"/>
        <v>782.68999999999994</v>
      </c>
      <c r="DC186" s="69">
        <f t="shared" si="206"/>
        <v>1.50630458309214E-2</v>
      </c>
      <c r="DD186" s="55">
        <v>10485.800000000001</v>
      </c>
      <c r="DE186" s="55">
        <v>19742.89</v>
      </c>
      <c r="DF186" s="61">
        <f t="shared" si="193"/>
        <v>-9257.0899999999983</v>
      </c>
      <c r="DG186" s="70">
        <f t="shared" si="194"/>
        <v>1.8828215300692361</v>
      </c>
      <c r="DH186" s="55">
        <v>1490.89</v>
      </c>
      <c r="DI186" s="55">
        <v>1323.8399999999997</v>
      </c>
      <c r="DJ186" s="61">
        <f t="shared" si="195"/>
        <v>167.05000000000041</v>
      </c>
      <c r="DK186" s="70">
        <f t="shared" si="196"/>
        <v>0.88795283354238042</v>
      </c>
      <c r="DL186" s="55">
        <v>222.84000000000006</v>
      </c>
      <c r="DM186" s="55">
        <v>0</v>
      </c>
      <c r="DN186" s="61">
        <f t="shared" si="197"/>
        <v>222.84000000000006</v>
      </c>
      <c r="DO186" s="70">
        <f t="shared" si="198"/>
        <v>0</v>
      </c>
      <c r="DP186" s="71">
        <v>11573.839999999998</v>
      </c>
      <c r="DQ186" s="71">
        <v>12852.210000000001</v>
      </c>
      <c r="DR186" s="61">
        <f t="shared" si="199"/>
        <v>-1278.3700000000026</v>
      </c>
      <c r="DS186" s="69">
        <f t="shared" si="200"/>
        <v>1.1104534018095984</v>
      </c>
      <c r="DT186" s="80">
        <v>357.28999999999905</v>
      </c>
      <c r="DU186" s="55">
        <v>0</v>
      </c>
      <c r="DV186" s="55">
        <v>0</v>
      </c>
      <c r="DW186" s="61">
        <f t="shared" si="201"/>
        <v>0</v>
      </c>
      <c r="DX186" s="72"/>
      <c r="DY186" s="56" t="e">
        <v>#REF!</v>
      </c>
      <c r="DZ186" s="363">
        <v>3438.48</v>
      </c>
      <c r="EA186" s="363">
        <v>2504.41</v>
      </c>
      <c r="EB186" s="362">
        <f t="shared" si="207"/>
        <v>934.07000000000016</v>
      </c>
      <c r="EC186" s="365">
        <f t="shared" si="208"/>
        <v>0.72834799097275538</v>
      </c>
      <c r="ED186" s="54">
        <v>7563.4099999999989</v>
      </c>
      <c r="EE186" s="294">
        <v>6426.65</v>
      </c>
      <c r="EF186" s="291">
        <f t="shared" si="209"/>
        <v>223624.78000000003</v>
      </c>
      <c r="EG186" s="291">
        <f t="shared" si="210"/>
        <v>202020.2</v>
      </c>
      <c r="EH186" s="61">
        <f t="shared" si="211"/>
        <v>21604.580000000016</v>
      </c>
      <c r="EI186" s="70">
        <f t="shared" si="204"/>
        <v>0.90338915034371403</v>
      </c>
      <c r="EJ186" s="80"/>
      <c r="EK186" s="298">
        <v>2111.09</v>
      </c>
      <c r="EL186" s="300">
        <f t="shared" si="220"/>
        <v>75696.709999999992</v>
      </c>
      <c r="EM186" s="65">
        <f t="shared" si="221"/>
        <v>55887.752000000022</v>
      </c>
      <c r="EN186" s="374" t="s">
        <v>666</v>
      </c>
      <c r="EO186" s="373">
        <v>13115.43</v>
      </c>
      <c r="EP186" s="74">
        <v>29517.599999999999</v>
      </c>
      <c r="EQ186" s="75">
        <f t="shared" si="223"/>
        <v>16402.169999999998</v>
      </c>
      <c r="ER186" s="76">
        <f t="shared" si="224"/>
        <v>1.2506010096504649</v>
      </c>
      <c r="ET186" s="74">
        <v>23282.47</v>
      </c>
      <c r="EU186" s="74">
        <v>55750.82</v>
      </c>
      <c r="EV186" s="75">
        <f t="shared" si="212"/>
        <v>32468.35</v>
      </c>
      <c r="EW186" s="377">
        <f t="shared" si="213"/>
        <v>1.3945406136032816</v>
      </c>
      <c r="EX186" s="379">
        <f t="shared" si="214"/>
        <v>216061.37000000002</v>
      </c>
      <c r="EY186" s="379">
        <f t="shared" si="215"/>
        <v>195593.55000000002</v>
      </c>
      <c r="FB186" s="381"/>
      <c r="FC186" s="381"/>
    </row>
    <row r="187" spans="1:159" s="2" customFormat="1" ht="15.75" customHeight="1" x14ac:dyDescent="0.25">
      <c r="A187" s="1" t="s">
        <v>140</v>
      </c>
      <c r="B187" s="77">
        <v>5</v>
      </c>
      <c r="C187" s="78">
        <v>4</v>
      </c>
      <c r="D187" s="52" t="s">
        <v>380</v>
      </c>
      <c r="E187" s="219">
        <v>4227.6499999999996</v>
      </c>
      <c r="F187" s="53">
        <v>-46660.060000000005</v>
      </c>
      <c r="G187" s="343">
        <v>-86317.050000000017</v>
      </c>
      <c r="H187" s="54">
        <v>7113.55</v>
      </c>
      <c r="I187" s="55">
        <v>2136.84</v>
      </c>
      <c r="J187" s="56">
        <f t="shared" si="152"/>
        <v>4976.71</v>
      </c>
      <c r="K187" s="57">
        <f t="shared" si="153"/>
        <v>0.30039010058269078</v>
      </c>
      <c r="L187" s="58">
        <v>4582.3399999999992</v>
      </c>
      <c r="M187" s="58">
        <v>912.06</v>
      </c>
      <c r="N187" s="56">
        <f t="shared" si="154"/>
        <v>3670.2799999999993</v>
      </c>
      <c r="O187" s="59">
        <f t="shared" si="155"/>
        <v>0.19903804606380149</v>
      </c>
      <c r="P187" s="54">
        <v>7416.68</v>
      </c>
      <c r="Q187" s="54">
        <v>6448.9499999999989</v>
      </c>
      <c r="R187" s="56">
        <f t="shared" si="156"/>
        <v>967.73000000000138</v>
      </c>
      <c r="S187" s="57">
        <f t="shared" si="157"/>
        <v>0.86951978513297035</v>
      </c>
      <c r="T187" s="54">
        <v>1690.5399999999997</v>
      </c>
      <c r="U187" s="54">
        <v>1498.97</v>
      </c>
      <c r="V187" s="56">
        <f t="shared" si="158"/>
        <v>191.56999999999971</v>
      </c>
      <c r="W187" s="57">
        <f t="shared" si="159"/>
        <v>0.88668117879494146</v>
      </c>
      <c r="X187" s="58">
        <v>419.65000000000003</v>
      </c>
      <c r="Y187" s="58">
        <v>820.85</v>
      </c>
      <c r="Z187" s="56">
        <f t="shared" si="160"/>
        <v>-401.2</v>
      </c>
      <c r="AA187" s="59">
        <f t="shared" si="161"/>
        <v>1.956034790897176</v>
      </c>
      <c r="AB187" s="54">
        <v>8198.2499999999982</v>
      </c>
      <c r="AC187" s="54">
        <v>6141.3499999999995</v>
      </c>
      <c r="AD187" s="56">
        <f t="shared" si="162"/>
        <v>2056.8999999999987</v>
      </c>
      <c r="AE187" s="57">
        <f t="shared" si="163"/>
        <v>0.74910499191900726</v>
      </c>
      <c r="AF187" s="58">
        <v>1120.9599999999998</v>
      </c>
      <c r="AG187" s="58">
        <v>0</v>
      </c>
      <c r="AH187" s="56">
        <f t="shared" si="164"/>
        <v>1120.9599999999998</v>
      </c>
      <c r="AI187" s="60">
        <f t="shared" si="165"/>
        <v>0</v>
      </c>
      <c r="AJ187" s="54">
        <v>12848.170000000002</v>
      </c>
      <c r="AK187" s="54">
        <v>6462.4999999999991</v>
      </c>
      <c r="AL187" s="56">
        <f t="shared" si="166"/>
        <v>6385.6700000000028</v>
      </c>
      <c r="AM187" s="57">
        <f t="shared" si="167"/>
        <v>0.50298991996525566</v>
      </c>
      <c r="AN187" s="58">
        <v>0</v>
      </c>
      <c r="AO187" s="58">
        <v>0</v>
      </c>
      <c r="AP187" s="61">
        <f t="shared" si="168"/>
        <v>0</v>
      </c>
      <c r="AQ187" s="59"/>
      <c r="AR187" s="54">
        <v>0</v>
      </c>
      <c r="AS187" s="54">
        <v>0</v>
      </c>
      <c r="AT187" s="61">
        <f t="shared" si="169"/>
        <v>0</v>
      </c>
      <c r="AU187" s="62"/>
      <c r="AV187" s="58">
        <v>3819.8999999999996</v>
      </c>
      <c r="AW187" s="58">
        <v>3527.24</v>
      </c>
      <c r="AX187" s="61">
        <f t="shared" si="170"/>
        <v>292.65999999999985</v>
      </c>
      <c r="AY187" s="59">
        <f t="shared" si="171"/>
        <v>0.9233854289379303</v>
      </c>
      <c r="AZ187" s="63">
        <v>0</v>
      </c>
      <c r="BA187" s="56">
        <v>0</v>
      </c>
      <c r="BB187" s="56">
        <f t="shared" si="172"/>
        <v>0</v>
      </c>
      <c r="BC187" s="64"/>
      <c r="BD187" s="54">
        <v>43280.92</v>
      </c>
      <c r="BE187" s="58">
        <v>261388.65</v>
      </c>
      <c r="BF187" s="61">
        <f t="shared" si="173"/>
        <v>-218107.72999999998</v>
      </c>
      <c r="BG187" s="57">
        <f t="shared" si="174"/>
        <v>6.0393505960594185</v>
      </c>
      <c r="BH187" s="54">
        <v>4462.74</v>
      </c>
      <c r="BI187" s="54">
        <v>0</v>
      </c>
      <c r="BJ187" s="56">
        <f t="shared" si="175"/>
        <v>4462.74</v>
      </c>
      <c r="BK187" s="57">
        <f t="shared" si="176"/>
        <v>0</v>
      </c>
      <c r="BL187" s="58">
        <v>7105.82</v>
      </c>
      <c r="BM187" s="58">
        <v>0</v>
      </c>
      <c r="BN187" s="56">
        <f t="shared" si="177"/>
        <v>7105.82</v>
      </c>
      <c r="BO187" s="59">
        <f t="shared" si="178"/>
        <v>0</v>
      </c>
      <c r="BP187" s="54">
        <v>1103.8500000000001</v>
      </c>
      <c r="BQ187" s="54">
        <v>0</v>
      </c>
      <c r="BR187" s="56">
        <f t="shared" si="179"/>
        <v>1103.8500000000001</v>
      </c>
      <c r="BS187" s="57">
        <f t="shared" si="180"/>
        <v>0</v>
      </c>
      <c r="BT187" s="58">
        <v>1932.2299999999998</v>
      </c>
      <c r="BU187" s="58">
        <v>0</v>
      </c>
      <c r="BV187" s="56">
        <f t="shared" si="181"/>
        <v>1932.2299999999998</v>
      </c>
      <c r="BW187" s="59">
        <f t="shared" si="182"/>
        <v>0</v>
      </c>
      <c r="BX187" s="54">
        <v>1004.9</v>
      </c>
      <c r="BY187" s="54">
        <v>5996.6</v>
      </c>
      <c r="BZ187" s="56">
        <f t="shared" si="183"/>
        <v>-4991.7000000000007</v>
      </c>
      <c r="CA187" s="57">
        <f t="shared" si="184"/>
        <v>5.9673599363120715</v>
      </c>
      <c r="CB187" s="58">
        <v>2586.61</v>
      </c>
      <c r="CC187" s="58">
        <v>5924.52</v>
      </c>
      <c r="CD187" s="56">
        <f t="shared" si="185"/>
        <v>-3337.9100000000003</v>
      </c>
      <c r="CE187" s="59">
        <f t="shared" si="186"/>
        <v>2.2904573940408488</v>
      </c>
      <c r="CF187" s="54">
        <v>339.75999999999988</v>
      </c>
      <c r="CG187" s="54">
        <v>0</v>
      </c>
      <c r="CH187" s="56">
        <f t="shared" si="187"/>
        <v>339.75999999999988</v>
      </c>
      <c r="CI187" s="57">
        <f t="shared" si="188"/>
        <v>0</v>
      </c>
      <c r="CJ187" s="58">
        <v>0</v>
      </c>
      <c r="CK187" s="55">
        <v>0</v>
      </c>
      <c r="CL187" s="55">
        <v>0</v>
      </c>
      <c r="CM187" s="65"/>
      <c r="CN187" s="66">
        <v>46894.36</v>
      </c>
      <c r="CO187" s="67">
        <v>53277.570000000007</v>
      </c>
      <c r="CP187" s="61">
        <f t="shared" si="189"/>
        <v>-6383.2100000000064</v>
      </c>
      <c r="CQ187" s="68">
        <f t="shared" si="190"/>
        <v>1.1361189277345933</v>
      </c>
      <c r="CR187" s="58">
        <v>15352.72</v>
      </c>
      <c r="CS187" s="58">
        <v>13444.010000000002</v>
      </c>
      <c r="CT187" s="61">
        <f t="shared" si="191"/>
        <v>1908.7099999999973</v>
      </c>
      <c r="CU187" s="353">
        <f t="shared" si="192"/>
        <v>0.87567610169403221</v>
      </c>
      <c r="CV187" s="359">
        <v>7794.15</v>
      </c>
      <c r="CW187" s="61">
        <v>7678.6900000000005</v>
      </c>
      <c r="CX187" s="61">
        <f t="shared" si="219"/>
        <v>115.45999999999913</v>
      </c>
      <c r="CY187" s="68">
        <f t="shared" si="222"/>
        <v>0.9851863256416673</v>
      </c>
      <c r="CZ187" s="291">
        <v>819.18000000000006</v>
      </c>
      <c r="DA187" s="61">
        <v>400.01</v>
      </c>
      <c r="DB187" s="61">
        <f t="shared" si="205"/>
        <v>419.17000000000007</v>
      </c>
      <c r="DC187" s="69">
        <f t="shared" si="206"/>
        <v>0.48830537854928097</v>
      </c>
      <c r="DD187" s="55">
        <v>11101.990000000002</v>
      </c>
      <c r="DE187" s="55">
        <v>16109.57</v>
      </c>
      <c r="DF187" s="61">
        <f t="shared" si="193"/>
        <v>-5007.5799999999981</v>
      </c>
      <c r="DG187" s="70">
        <f t="shared" si="194"/>
        <v>1.4510524689717788</v>
      </c>
      <c r="DH187" s="55">
        <v>1475.4200000000003</v>
      </c>
      <c r="DI187" s="55">
        <v>1310.3300000000002</v>
      </c>
      <c r="DJ187" s="61">
        <f t="shared" si="195"/>
        <v>165.09000000000015</v>
      </c>
      <c r="DK187" s="70">
        <f t="shared" si="196"/>
        <v>0.8881064374889861</v>
      </c>
      <c r="DL187" s="55">
        <v>220.56999999999996</v>
      </c>
      <c r="DM187" s="55">
        <v>3495.91</v>
      </c>
      <c r="DN187" s="61">
        <f t="shared" si="197"/>
        <v>-3275.3399999999997</v>
      </c>
      <c r="DO187" s="70">
        <f t="shared" si="198"/>
        <v>15.849435553339077</v>
      </c>
      <c r="DP187" s="71">
        <v>10791.33</v>
      </c>
      <c r="DQ187" s="71">
        <v>8919.880000000001</v>
      </c>
      <c r="DR187" s="61">
        <f t="shared" si="199"/>
        <v>1871.4499999999989</v>
      </c>
      <c r="DS187" s="69">
        <f t="shared" si="200"/>
        <v>0.82657837356470432</v>
      </c>
      <c r="DT187" s="80">
        <v>72.460000000000036</v>
      </c>
      <c r="DU187" s="55">
        <v>0</v>
      </c>
      <c r="DV187" s="55">
        <v>0</v>
      </c>
      <c r="DW187" s="61">
        <f t="shared" si="201"/>
        <v>0</v>
      </c>
      <c r="DX187" s="72"/>
      <c r="DY187" s="56" t="e">
        <v>#REF!</v>
      </c>
      <c r="DZ187" s="363">
        <v>3423.54</v>
      </c>
      <c r="EA187" s="363">
        <v>2426.1099999999997</v>
      </c>
      <c r="EB187" s="362">
        <f t="shared" si="207"/>
        <v>997.43000000000029</v>
      </c>
      <c r="EC187" s="365">
        <f t="shared" si="208"/>
        <v>0.70865536841982268</v>
      </c>
      <c r="ED187" s="54">
        <v>7251.9899999999989</v>
      </c>
      <c r="EE187" s="294">
        <v>11449.020000000002</v>
      </c>
      <c r="EF187" s="291">
        <f t="shared" si="209"/>
        <v>214152.11999999994</v>
      </c>
      <c r="EG187" s="291">
        <f t="shared" si="210"/>
        <v>419769.63000000006</v>
      </c>
      <c r="EH187" s="61">
        <f t="shared" si="211"/>
        <v>-205617.51000000013</v>
      </c>
      <c r="EI187" s="70">
        <f t="shared" si="204"/>
        <v>1.9601469740294899</v>
      </c>
      <c r="EJ187" s="80"/>
      <c r="EK187" s="298">
        <v>2231.09</v>
      </c>
      <c r="EL187" s="300">
        <f t="shared" si="220"/>
        <v>-250046.48000000013</v>
      </c>
      <c r="EM187" s="65">
        <f t="shared" si="221"/>
        <v>-297809.99000000005</v>
      </c>
      <c r="EN187" s="374" t="s">
        <v>666</v>
      </c>
      <c r="EO187" s="373">
        <v>12515.78</v>
      </c>
      <c r="EP187" s="74">
        <v>12424.9</v>
      </c>
      <c r="EQ187" s="76">
        <v>0</v>
      </c>
      <c r="ER187" s="76">
        <v>0</v>
      </c>
      <c r="ET187" s="74">
        <v>22398.69</v>
      </c>
      <c r="EU187" s="74">
        <v>48262.93</v>
      </c>
      <c r="EV187" s="75">
        <f t="shared" si="212"/>
        <v>25864.240000000002</v>
      </c>
      <c r="EW187" s="377">
        <f t="shared" si="213"/>
        <v>1.1547211019930186</v>
      </c>
      <c r="EX187" s="379">
        <f t="shared" si="214"/>
        <v>206900.12999999995</v>
      </c>
      <c r="EY187" s="379">
        <f t="shared" si="215"/>
        <v>408320.61000000004</v>
      </c>
      <c r="FB187" s="381"/>
      <c r="FC187" s="381"/>
    </row>
    <row r="188" spans="1:159" s="2" customFormat="1" ht="15.75" customHeight="1" x14ac:dyDescent="0.25">
      <c r="A188" s="1" t="s">
        <v>141</v>
      </c>
      <c r="B188" s="77">
        <v>5</v>
      </c>
      <c r="C188" s="78">
        <v>4</v>
      </c>
      <c r="D188" s="52" t="s">
        <v>381</v>
      </c>
      <c r="E188" s="219">
        <v>4495.9083333333328</v>
      </c>
      <c r="F188" s="53">
        <v>64152.340000000004</v>
      </c>
      <c r="G188" s="343">
        <v>21024.389999999989</v>
      </c>
      <c r="H188" s="54">
        <v>7084.9800000000014</v>
      </c>
      <c r="I188" s="55">
        <v>2136.25</v>
      </c>
      <c r="J188" s="56">
        <f t="shared" si="152"/>
        <v>4948.7300000000014</v>
      </c>
      <c r="K188" s="57">
        <f t="shared" si="153"/>
        <v>0.30151814119447051</v>
      </c>
      <c r="L188" s="58">
        <v>4580.2</v>
      </c>
      <c r="M188" s="58">
        <v>912.06999999999994</v>
      </c>
      <c r="N188" s="56">
        <f t="shared" si="154"/>
        <v>3668.13</v>
      </c>
      <c r="O188" s="59">
        <f t="shared" si="155"/>
        <v>0.19913322562333521</v>
      </c>
      <c r="P188" s="54">
        <v>7414.6</v>
      </c>
      <c r="Q188" s="54">
        <v>6448.3799999999992</v>
      </c>
      <c r="R188" s="56">
        <f t="shared" si="156"/>
        <v>966.22000000000116</v>
      </c>
      <c r="S188" s="57">
        <f t="shared" si="157"/>
        <v>0.86968683408410419</v>
      </c>
      <c r="T188" s="54">
        <v>1685.0599999999997</v>
      </c>
      <c r="U188" s="54">
        <v>1493.31</v>
      </c>
      <c r="V188" s="56">
        <f t="shared" si="158"/>
        <v>191.74999999999977</v>
      </c>
      <c r="W188" s="57">
        <f t="shared" si="159"/>
        <v>0.88620583243326656</v>
      </c>
      <c r="X188" s="58">
        <v>419.1699999999999</v>
      </c>
      <c r="Y188" s="58">
        <v>820.85</v>
      </c>
      <c r="Z188" s="56">
        <f t="shared" si="160"/>
        <v>-401.68000000000012</v>
      </c>
      <c r="AA188" s="59">
        <f t="shared" si="161"/>
        <v>1.9582746856883848</v>
      </c>
      <c r="AB188" s="54">
        <v>8193.99</v>
      </c>
      <c r="AC188" s="54">
        <v>8885.9699999999975</v>
      </c>
      <c r="AD188" s="56">
        <f t="shared" si="162"/>
        <v>-691.97999999999774</v>
      </c>
      <c r="AE188" s="57">
        <f t="shared" si="163"/>
        <v>1.0844497003291433</v>
      </c>
      <c r="AF188" s="58">
        <v>1119.6599999999999</v>
      </c>
      <c r="AG188" s="58">
        <v>0</v>
      </c>
      <c r="AH188" s="56">
        <f t="shared" si="164"/>
        <v>1119.6599999999999</v>
      </c>
      <c r="AI188" s="60">
        <f t="shared" si="165"/>
        <v>0</v>
      </c>
      <c r="AJ188" s="54">
        <v>12832.559999999998</v>
      </c>
      <c r="AK188" s="54">
        <v>6454.64</v>
      </c>
      <c r="AL188" s="56">
        <f t="shared" si="166"/>
        <v>6377.9199999999973</v>
      </c>
      <c r="AM188" s="57">
        <f t="shared" si="167"/>
        <v>0.50298927104178759</v>
      </c>
      <c r="AN188" s="58">
        <v>0</v>
      </c>
      <c r="AO188" s="58">
        <v>0</v>
      </c>
      <c r="AP188" s="61">
        <f t="shared" si="168"/>
        <v>0</v>
      </c>
      <c r="AQ188" s="59"/>
      <c r="AR188" s="54">
        <v>0</v>
      </c>
      <c r="AS188" s="54">
        <v>0</v>
      </c>
      <c r="AT188" s="61">
        <f t="shared" si="169"/>
        <v>0</v>
      </c>
      <c r="AU188" s="62"/>
      <c r="AV188" s="58">
        <v>3818.75</v>
      </c>
      <c r="AW188" s="58">
        <v>3527.24</v>
      </c>
      <c r="AX188" s="61">
        <f t="shared" si="170"/>
        <v>291.51000000000022</v>
      </c>
      <c r="AY188" s="59">
        <f t="shared" si="171"/>
        <v>0.92366350245499174</v>
      </c>
      <c r="AZ188" s="63">
        <v>0</v>
      </c>
      <c r="BA188" s="56">
        <v>0</v>
      </c>
      <c r="BB188" s="56">
        <f t="shared" si="172"/>
        <v>0</v>
      </c>
      <c r="BC188" s="64"/>
      <c r="BD188" s="54">
        <v>43303.839999999997</v>
      </c>
      <c r="BE188" s="58">
        <v>13683.369999999999</v>
      </c>
      <c r="BF188" s="61">
        <f t="shared" si="173"/>
        <v>29620.469999999998</v>
      </c>
      <c r="BG188" s="57">
        <f t="shared" si="174"/>
        <v>0.31598514127153621</v>
      </c>
      <c r="BH188" s="54">
        <v>4424.2299999999996</v>
      </c>
      <c r="BI188" s="54">
        <v>0</v>
      </c>
      <c r="BJ188" s="56">
        <f t="shared" si="175"/>
        <v>4424.2299999999996</v>
      </c>
      <c r="BK188" s="57">
        <f t="shared" si="176"/>
        <v>0</v>
      </c>
      <c r="BL188" s="58">
        <v>7104.01</v>
      </c>
      <c r="BM188" s="58">
        <v>7856.53</v>
      </c>
      <c r="BN188" s="56">
        <f t="shared" si="177"/>
        <v>-752.51999999999953</v>
      </c>
      <c r="BO188" s="59">
        <f t="shared" si="178"/>
        <v>1.1059289049424197</v>
      </c>
      <c r="BP188" s="54">
        <v>1104.78</v>
      </c>
      <c r="BQ188" s="54">
        <v>0</v>
      </c>
      <c r="BR188" s="56">
        <f t="shared" si="179"/>
        <v>1104.78</v>
      </c>
      <c r="BS188" s="57">
        <f t="shared" si="180"/>
        <v>0</v>
      </c>
      <c r="BT188" s="58">
        <v>1912.6899999999996</v>
      </c>
      <c r="BU188" s="58">
        <v>0</v>
      </c>
      <c r="BV188" s="56">
        <f t="shared" si="181"/>
        <v>1912.6899999999996</v>
      </c>
      <c r="BW188" s="59">
        <f t="shared" si="182"/>
        <v>0</v>
      </c>
      <c r="BX188" s="54">
        <v>1004.79</v>
      </c>
      <c r="BY188" s="54">
        <v>0</v>
      </c>
      <c r="BZ188" s="56">
        <f t="shared" si="183"/>
        <v>1004.79</v>
      </c>
      <c r="CA188" s="57">
        <f t="shared" si="184"/>
        <v>0</v>
      </c>
      <c r="CB188" s="58">
        <v>2586.9500000000003</v>
      </c>
      <c r="CC188" s="58">
        <v>210.52</v>
      </c>
      <c r="CD188" s="56">
        <f t="shared" si="185"/>
        <v>2376.4300000000003</v>
      </c>
      <c r="CE188" s="59">
        <f t="shared" si="186"/>
        <v>8.1377684145422208E-2</v>
      </c>
      <c r="CF188" s="54">
        <v>339.32</v>
      </c>
      <c r="CG188" s="54">
        <v>0</v>
      </c>
      <c r="CH188" s="56">
        <f t="shared" si="187"/>
        <v>339.32</v>
      </c>
      <c r="CI188" s="57">
        <f t="shared" si="188"/>
        <v>0</v>
      </c>
      <c r="CJ188" s="58">
        <v>0</v>
      </c>
      <c r="CK188" s="55">
        <v>0</v>
      </c>
      <c r="CL188" s="55">
        <v>0</v>
      </c>
      <c r="CM188" s="65"/>
      <c r="CN188" s="66">
        <v>52919.149999999994</v>
      </c>
      <c r="CO188" s="67">
        <v>58882.92</v>
      </c>
      <c r="CP188" s="61">
        <f t="shared" si="189"/>
        <v>-5963.7700000000041</v>
      </c>
      <c r="CQ188" s="68">
        <f t="shared" si="190"/>
        <v>1.112695876634451</v>
      </c>
      <c r="CR188" s="58">
        <v>15334.08</v>
      </c>
      <c r="CS188" s="58">
        <v>13252.22</v>
      </c>
      <c r="CT188" s="61">
        <f t="shared" si="191"/>
        <v>2081.8600000000006</v>
      </c>
      <c r="CU188" s="353">
        <f t="shared" si="192"/>
        <v>0.86423313299526283</v>
      </c>
      <c r="CV188" s="359">
        <v>7779.0900000000011</v>
      </c>
      <c r="CW188" s="61">
        <v>7668.7599999999993</v>
      </c>
      <c r="CX188" s="61">
        <f t="shared" si="219"/>
        <v>110.33000000000175</v>
      </c>
      <c r="CY188" s="68">
        <f t="shared" si="222"/>
        <v>0.98581710714235193</v>
      </c>
      <c r="CZ188" s="291">
        <v>822.64999999999986</v>
      </c>
      <c r="DA188" s="61">
        <v>400.07</v>
      </c>
      <c r="DB188" s="61">
        <f t="shared" si="205"/>
        <v>422.57999999999987</v>
      </c>
      <c r="DC188" s="69">
        <f t="shared" si="206"/>
        <v>0.4863186045098159</v>
      </c>
      <c r="DD188" s="55">
        <v>11448.84</v>
      </c>
      <c r="DE188" s="55">
        <v>18382.93</v>
      </c>
      <c r="DF188" s="61">
        <f t="shared" si="193"/>
        <v>-6934.09</v>
      </c>
      <c r="DG188" s="70">
        <f t="shared" si="194"/>
        <v>1.6056587392259827</v>
      </c>
      <c r="DH188" s="55">
        <v>1480.4899999999998</v>
      </c>
      <c r="DI188" s="55">
        <v>1314.5100000000002</v>
      </c>
      <c r="DJ188" s="61">
        <f t="shared" si="195"/>
        <v>165.97999999999956</v>
      </c>
      <c r="DK188" s="70">
        <f t="shared" si="196"/>
        <v>0.88788846935811816</v>
      </c>
      <c r="DL188" s="55">
        <v>223.69000000000003</v>
      </c>
      <c r="DM188" s="55">
        <v>0</v>
      </c>
      <c r="DN188" s="61">
        <f t="shared" si="197"/>
        <v>223.69000000000003</v>
      </c>
      <c r="DO188" s="70">
        <f t="shared" si="198"/>
        <v>0</v>
      </c>
      <c r="DP188" s="71">
        <v>7024.3000000000011</v>
      </c>
      <c r="DQ188" s="71">
        <v>2322.4499999999998</v>
      </c>
      <c r="DR188" s="61">
        <f t="shared" si="199"/>
        <v>4701.8500000000013</v>
      </c>
      <c r="DS188" s="69">
        <f t="shared" si="200"/>
        <v>0.33063081018749191</v>
      </c>
      <c r="DT188" s="80">
        <v>423.11999999999944</v>
      </c>
      <c r="DU188" s="55">
        <v>0</v>
      </c>
      <c r="DV188" s="55">
        <v>0</v>
      </c>
      <c r="DW188" s="61">
        <f t="shared" si="201"/>
        <v>0</v>
      </c>
      <c r="DX188" s="72"/>
      <c r="DY188" s="56" t="e">
        <v>#REF!</v>
      </c>
      <c r="DZ188" s="363">
        <v>3421.63</v>
      </c>
      <c r="EA188" s="363">
        <v>2424.81</v>
      </c>
      <c r="EB188" s="362">
        <f t="shared" si="207"/>
        <v>996.82000000000016</v>
      </c>
      <c r="EC188" s="365">
        <f t="shared" si="208"/>
        <v>0.7086710135227946</v>
      </c>
      <c r="ED188" s="54">
        <v>7310.9999999999991</v>
      </c>
      <c r="EE188" s="294">
        <v>5369.01</v>
      </c>
      <c r="EF188" s="291">
        <f t="shared" si="209"/>
        <v>216694.50000000003</v>
      </c>
      <c r="EG188" s="291">
        <f t="shared" si="210"/>
        <v>162446.81000000006</v>
      </c>
      <c r="EH188" s="61">
        <f t="shared" si="211"/>
        <v>54247.689999999973</v>
      </c>
      <c r="EI188" s="70">
        <f t="shared" si="204"/>
        <v>0.74965820544591599</v>
      </c>
      <c r="EJ188" s="80"/>
      <c r="EK188" s="298">
        <v>1631.09</v>
      </c>
      <c r="EL188" s="300">
        <f t="shared" si="220"/>
        <v>120031.11999999997</v>
      </c>
      <c r="EM188" s="65">
        <f t="shared" si="221"/>
        <v>61054.579999999987</v>
      </c>
      <c r="EN188" s="374" t="s">
        <v>666</v>
      </c>
      <c r="EO188" s="373">
        <v>12760.16</v>
      </c>
      <c r="EP188" s="74">
        <v>23784.93</v>
      </c>
      <c r="EQ188" s="75">
        <f>EP188-EO188</f>
        <v>11024.77</v>
      </c>
      <c r="ER188" s="76">
        <f>EQ188/EO188</f>
        <v>0.86399935424007224</v>
      </c>
      <c r="ET188" s="74">
        <v>22372.65</v>
      </c>
      <c r="EU188" s="74">
        <v>44443.6</v>
      </c>
      <c r="EV188" s="75">
        <f t="shared" si="212"/>
        <v>22070.949999999997</v>
      </c>
      <c r="EW188" s="377">
        <f t="shared" si="213"/>
        <v>0.98651478479303956</v>
      </c>
      <c r="EX188" s="379">
        <f t="shared" si="214"/>
        <v>209383.50000000003</v>
      </c>
      <c r="EY188" s="379">
        <f t="shared" si="215"/>
        <v>157077.80000000005</v>
      </c>
      <c r="FB188" s="381"/>
      <c r="FC188" s="381"/>
    </row>
    <row r="189" spans="1:159" s="2" customFormat="1" ht="15.75" customHeight="1" x14ac:dyDescent="0.25">
      <c r="A189" s="1" t="s">
        <v>142</v>
      </c>
      <c r="B189" s="77">
        <v>5</v>
      </c>
      <c r="C189" s="78">
        <v>2</v>
      </c>
      <c r="D189" s="52" t="s">
        <v>382</v>
      </c>
      <c r="E189" s="219">
        <v>5541.2</v>
      </c>
      <c r="F189" s="53">
        <v>-11032.409999999996</v>
      </c>
      <c r="G189" s="343">
        <v>42251.169999999976</v>
      </c>
      <c r="H189" s="54">
        <v>5072.74</v>
      </c>
      <c r="I189" s="55">
        <v>1321.8100000000002</v>
      </c>
      <c r="J189" s="56">
        <f t="shared" ref="J189:J238" si="263">H189-I189</f>
        <v>3750.9299999999994</v>
      </c>
      <c r="K189" s="57">
        <f t="shared" ref="K189:K238" si="264">I189/H189</f>
        <v>0.26057121003639061</v>
      </c>
      <c r="L189" s="58">
        <v>3424.5599999999995</v>
      </c>
      <c r="M189" s="58">
        <v>722.51</v>
      </c>
      <c r="N189" s="56">
        <f t="shared" ref="N189:N238" si="265">L189-M189</f>
        <v>2702.0499999999993</v>
      </c>
      <c r="O189" s="59">
        <f t="shared" ref="O189:O238" si="266">M189/L189</f>
        <v>0.21097892867988882</v>
      </c>
      <c r="P189" s="54">
        <v>4856.29</v>
      </c>
      <c r="Q189" s="54">
        <v>4217.87</v>
      </c>
      <c r="R189" s="56">
        <f t="shared" ref="R189:R238" si="267">P189-Q189</f>
        <v>638.42000000000007</v>
      </c>
      <c r="S189" s="57">
        <f t="shared" ref="S189:S238" si="268">Q189/P189</f>
        <v>0.86853750496778404</v>
      </c>
      <c r="T189" s="54">
        <v>1075.4099999999999</v>
      </c>
      <c r="U189" s="54">
        <v>951.51</v>
      </c>
      <c r="V189" s="56">
        <f t="shared" ref="V189:V238" si="269">T189-U189</f>
        <v>123.89999999999986</v>
      </c>
      <c r="W189" s="57">
        <f t="shared" ref="W189:W235" si="270">U189/T189</f>
        <v>0.88478812731888312</v>
      </c>
      <c r="X189" s="58">
        <v>237.62999999999997</v>
      </c>
      <c r="Y189" s="58">
        <v>448.43</v>
      </c>
      <c r="Z189" s="56">
        <f t="shared" ref="Z189:Z238" si="271">X189-Y189</f>
        <v>-210.80000000000004</v>
      </c>
      <c r="AA189" s="59">
        <f t="shared" ref="AA189:AA238" si="272">Y189/X189</f>
        <v>1.8870933804654297</v>
      </c>
      <c r="AB189" s="54">
        <v>3560.25</v>
      </c>
      <c r="AC189" s="54">
        <v>2546.5</v>
      </c>
      <c r="AD189" s="56">
        <f t="shared" ref="AD189:AD238" si="273">AB189-AC189</f>
        <v>1013.75</v>
      </c>
      <c r="AE189" s="57">
        <f t="shared" ref="AE189:AE238" si="274">AC189/AB189</f>
        <v>0.71525875991854504</v>
      </c>
      <c r="AF189" s="58">
        <v>733.74000000000012</v>
      </c>
      <c r="AG189" s="58">
        <v>0</v>
      </c>
      <c r="AH189" s="56">
        <f t="shared" ref="AH189:AH238" si="275">AF189-AG189</f>
        <v>733.74000000000012</v>
      </c>
      <c r="AI189" s="60">
        <f t="shared" ref="AI189:AI238" si="276">AG189/AF189</f>
        <v>0</v>
      </c>
      <c r="AJ189" s="54">
        <v>8423.5300000000007</v>
      </c>
      <c r="AK189" s="54">
        <v>4229.87</v>
      </c>
      <c r="AL189" s="56">
        <f t="shared" ref="AL189:AL238" si="277">AJ189-AK189</f>
        <v>4193.6600000000008</v>
      </c>
      <c r="AM189" s="57">
        <f t="shared" ref="AM189:AM238" si="278">AK189/AJ189</f>
        <v>0.50214933644208537</v>
      </c>
      <c r="AN189" s="58">
        <v>0</v>
      </c>
      <c r="AO189" s="58">
        <v>0</v>
      </c>
      <c r="AP189" s="61">
        <f t="shared" ref="AP189:AP238" si="279">AN189-AO189</f>
        <v>0</v>
      </c>
      <c r="AQ189" s="59"/>
      <c r="AR189" s="54">
        <v>0</v>
      </c>
      <c r="AS189" s="54">
        <v>0</v>
      </c>
      <c r="AT189" s="61">
        <f t="shared" ref="AT189:AT238" si="280">AR189-AS189</f>
        <v>0</v>
      </c>
      <c r="AU189" s="62"/>
      <c r="AV189" s="58">
        <v>2548.98</v>
      </c>
      <c r="AW189" s="58">
        <v>2265.3200000000002</v>
      </c>
      <c r="AX189" s="61">
        <f t="shared" ref="AX189:AX238" si="281">AV189-AW189</f>
        <v>283.65999999999985</v>
      </c>
      <c r="AY189" s="59">
        <f t="shared" ref="AY189:AY238" si="282">AW189/AV189</f>
        <v>0.8887162708220544</v>
      </c>
      <c r="AZ189" s="63">
        <v>0</v>
      </c>
      <c r="BA189" s="56">
        <v>0</v>
      </c>
      <c r="BB189" s="56">
        <f t="shared" ref="BB189:BB238" si="283">AZ189-BA189</f>
        <v>0</v>
      </c>
      <c r="BC189" s="64"/>
      <c r="BD189" s="54">
        <v>31519.03</v>
      </c>
      <c r="BE189" s="58">
        <v>6007.39</v>
      </c>
      <c r="BF189" s="61">
        <f t="shared" ref="BF189:BF238" si="284">BD189-BE189</f>
        <v>25511.64</v>
      </c>
      <c r="BG189" s="57">
        <f t="shared" ref="BG189:BG238" si="285">BE189/BD189</f>
        <v>0.19059564967576734</v>
      </c>
      <c r="BH189" s="54">
        <v>3209.39</v>
      </c>
      <c r="BI189" s="54">
        <v>0</v>
      </c>
      <c r="BJ189" s="56">
        <f t="shared" ref="BJ189:BJ238" si="286">BH189-BI189</f>
        <v>3209.39</v>
      </c>
      <c r="BK189" s="57">
        <f t="shared" ref="BK189:BK238" si="287">BI189/BH189</f>
        <v>0</v>
      </c>
      <c r="BL189" s="58">
        <v>5400.53</v>
      </c>
      <c r="BM189" s="58">
        <v>7568.2</v>
      </c>
      <c r="BN189" s="56">
        <f t="shared" ref="BN189:BN238" si="288">BL189-BM189</f>
        <v>-2167.67</v>
      </c>
      <c r="BO189" s="59">
        <f t="shared" ref="BO189:BO238" si="289">BM189/BL189</f>
        <v>1.4013809755709161</v>
      </c>
      <c r="BP189" s="54">
        <v>733.1400000000001</v>
      </c>
      <c r="BQ189" s="54">
        <v>0</v>
      </c>
      <c r="BR189" s="56">
        <f t="shared" ref="BR189:BR238" si="290">BP189-BQ189</f>
        <v>733.1400000000001</v>
      </c>
      <c r="BS189" s="57">
        <f t="shared" ref="BS189:BS238" si="291">BQ189/BP189</f>
        <v>0</v>
      </c>
      <c r="BT189" s="58">
        <v>1105.4299999999998</v>
      </c>
      <c r="BU189" s="58">
        <v>0</v>
      </c>
      <c r="BV189" s="56">
        <f t="shared" ref="BV189:BV238" si="292">BT189-BU189</f>
        <v>1105.4299999999998</v>
      </c>
      <c r="BW189" s="59">
        <f t="shared" ref="BW189:BW235" si="293">BU189/BT189</f>
        <v>0</v>
      </c>
      <c r="BX189" s="54">
        <v>566.76</v>
      </c>
      <c r="BY189" s="54">
        <v>0</v>
      </c>
      <c r="BZ189" s="56">
        <f t="shared" ref="BZ189:BZ238" si="294">BX189-BY189</f>
        <v>566.76</v>
      </c>
      <c r="CA189" s="57">
        <f t="shared" ref="CA189:CA238" si="295">BY189/BX189</f>
        <v>0</v>
      </c>
      <c r="CB189" s="58">
        <v>1127.69</v>
      </c>
      <c r="CC189" s="58">
        <v>174.1</v>
      </c>
      <c r="CD189" s="56">
        <f t="shared" ref="CD189:CD238" si="296">CB189-CC189</f>
        <v>953.59</v>
      </c>
      <c r="CE189" s="59">
        <f t="shared" ref="CE189:CE238" si="297">CC189/CB189</f>
        <v>0.15438640051787281</v>
      </c>
      <c r="CF189" s="54">
        <v>219.73999999999998</v>
      </c>
      <c r="CG189" s="54">
        <v>0</v>
      </c>
      <c r="CH189" s="56">
        <f t="shared" ref="CH189:CH238" si="298">CF189-CG189</f>
        <v>219.73999999999998</v>
      </c>
      <c r="CI189" s="57">
        <f t="shared" ref="CI189:CI238" si="299">CG189/CF189</f>
        <v>0</v>
      </c>
      <c r="CJ189" s="58">
        <v>0</v>
      </c>
      <c r="CK189" s="55">
        <v>0</v>
      </c>
      <c r="CL189" s="55">
        <v>0</v>
      </c>
      <c r="CM189" s="65"/>
      <c r="CN189" s="66">
        <v>31350.379999999997</v>
      </c>
      <c r="CO189" s="67">
        <v>35296.06</v>
      </c>
      <c r="CP189" s="61">
        <f t="shared" ref="CP189:CP238" si="300">CN189-CO189</f>
        <v>-3945.6800000000003</v>
      </c>
      <c r="CQ189" s="68">
        <f t="shared" ref="CQ189:CQ238" si="301">CO189/CN189</f>
        <v>1.125857485618994</v>
      </c>
      <c r="CR189" s="58">
        <v>7740.72</v>
      </c>
      <c r="CS189" s="58">
        <v>7167.01</v>
      </c>
      <c r="CT189" s="61">
        <f t="shared" ref="CT189:CT238" si="302">CR189-CS189</f>
        <v>573.71</v>
      </c>
      <c r="CU189" s="353">
        <f t="shared" ref="CU189:CU238" si="303">CS189/CR189</f>
        <v>0.92588415547907688</v>
      </c>
      <c r="CV189" s="359">
        <v>3866.9300000000003</v>
      </c>
      <c r="CW189" s="61">
        <v>3794.43</v>
      </c>
      <c r="CX189" s="61">
        <f t="shared" si="219"/>
        <v>72.500000000000455</v>
      </c>
      <c r="CY189" s="68">
        <f t="shared" si="222"/>
        <v>0.98125127685269697</v>
      </c>
      <c r="CZ189" s="291">
        <v>513.99</v>
      </c>
      <c r="DA189" s="61">
        <v>7.66</v>
      </c>
      <c r="DB189" s="61">
        <f t="shared" si="205"/>
        <v>506.33</v>
      </c>
      <c r="DC189" s="69">
        <f t="shared" si="206"/>
        <v>1.4903013677308898E-2</v>
      </c>
      <c r="DD189" s="55">
        <v>6664.5099999999993</v>
      </c>
      <c r="DE189" s="55">
        <v>9540.7799999999988</v>
      </c>
      <c r="DF189" s="61">
        <f t="shared" ref="DF189:DF238" si="304">DD189-DE189</f>
        <v>-2876.2699999999995</v>
      </c>
      <c r="DG189" s="70">
        <f t="shared" ref="DG189:DG238" si="305">DE189/DD189</f>
        <v>1.4315801161675803</v>
      </c>
      <c r="DH189" s="55">
        <v>908.29999999999984</v>
      </c>
      <c r="DI189" s="55">
        <v>804.70000000000016</v>
      </c>
      <c r="DJ189" s="61">
        <f t="shared" ref="DJ189:DJ238" si="306">DH189-DI189</f>
        <v>103.59999999999968</v>
      </c>
      <c r="DK189" s="70">
        <f t="shared" ref="DK189:DK238" si="307">DI189/DH189</f>
        <v>0.88594076846856795</v>
      </c>
      <c r="DL189" s="55">
        <v>137.1</v>
      </c>
      <c r="DM189" s="55">
        <v>0</v>
      </c>
      <c r="DN189" s="61">
        <f t="shared" ref="DN189:DN238" si="308">DL189-DM189</f>
        <v>137.1</v>
      </c>
      <c r="DO189" s="70">
        <f t="shared" ref="DO189:DO238" si="309">DM189/DL189</f>
        <v>0</v>
      </c>
      <c r="DP189" s="71">
        <v>6735.3100000000013</v>
      </c>
      <c r="DQ189" s="71">
        <v>3290.74</v>
      </c>
      <c r="DR189" s="61">
        <f t="shared" ref="DR189:DR238" si="310">DP189-DQ189</f>
        <v>3444.5700000000015</v>
      </c>
      <c r="DS189" s="69">
        <f t="shared" ref="DS189:DS238" si="311">DQ189/DP189</f>
        <v>0.48858033260532913</v>
      </c>
      <c r="DT189" s="80">
        <v>-45.789999999999964</v>
      </c>
      <c r="DU189" s="55">
        <v>0</v>
      </c>
      <c r="DV189" s="55">
        <v>0</v>
      </c>
      <c r="DW189" s="61">
        <f t="shared" ref="DW189:DW238" si="312">DU189-DV189</f>
        <v>0</v>
      </c>
      <c r="DX189" s="72"/>
      <c r="DY189" s="56" t="e">
        <v>#REF!</v>
      </c>
      <c r="DZ189" s="363">
        <v>2275.7600000000002</v>
      </c>
      <c r="EA189" s="363">
        <v>1627.19</v>
      </c>
      <c r="EB189" s="362">
        <f t="shared" si="207"/>
        <v>648.57000000000016</v>
      </c>
      <c r="EC189" s="365">
        <f t="shared" si="208"/>
        <v>0.71500949133476288</v>
      </c>
      <c r="ED189" s="54">
        <v>4698.24</v>
      </c>
      <c r="EE189" s="294">
        <v>2919.4000000000005</v>
      </c>
      <c r="EF189" s="291">
        <f t="shared" si="209"/>
        <v>138706.07999999996</v>
      </c>
      <c r="EG189" s="291">
        <f t="shared" si="210"/>
        <v>94901.48000000001</v>
      </c>
      <c r="EH189" s="61">
        <f t="shared" si="211"/>
        <v>43804.599999999948</v>
      </c>
      <c r="EI189" s="70">
        <f t="shared" si="204"/>
        <v>0.68419120488445817</v>
      </c>
      <c r="EJ189" s="80"/>
      <c r="EK189" s="298">
        <v>1511.09</v>
      </c>
      <c r="EL189" s="300">
        <f t="shared" si="220"/>
        <v>34283.279999999941</v>
      </c>
      <c r="EM189" s="65">
        <f t="shared" si="221"/>
        <v>72383.189999999973</v>
      </c>
      <c r="EN189" s="374" t="s">
        <v>666</v>
      </c>
      <c r="EO189" s="373">
        <v>8102.44</v>
      </c>
      <c r="EP189" s="74">
        <v>23979.25</v>
      </c>
      <c r="EQ189" s="75">
        <f>EP189-EO189</f>
        <v>15876.810000000001</v>
      </c>
      <c r="ER189" s="76">
        <f>EQ189/EO189</f>
        <v>1.9595097279338078</v>
      </c>
      <c r="ET189" s="74">
        <v>14521.97</v>
      </c>
      <c r="EU189" s="74">
        <v>19669.77</v>
      </c>
      <c r="EV189" s="75">
        <f t="shared" si="212"/>
        <v>5147.8000000000011</v>
      </c>
      <c r="EW189" s="377">
        <f t="shared" si="213"/>
        <v>0.35448358590466728</v>
      </c>
      <c r="EX189" s="379">
        <f t="shared" si="214"/>
        <v>134007.83999999997</v>
      </c>
      <c r="EY189" s="379">
        <f t="shared" si="215"/>
        <v>91982.080000000016</v>
      </c>
      <c r="FB189" s="381"/>
      <c r="FC189" s="381"/>
    </row>
    <row r="190" spans="1:159" s="2" customFormat="1" ht="15.75" customHeight="1" x14ac:dyDescent="0.25">
      <c r="A190" s="1" t="s">
        <v>143</v>
      </c>
      <c r="B190" s="77">
        <v>5</v>
      </c>
      <c r="C190" s="78">
        <v>4</v>
      </c>
      <c r="D190" s="52" t="s">
        <v>383</v>
      </c>
      <c r="E190" s="219">
        <v>5639.8416666666672</v>
      </c>
      <c r="F190" s="53">
        <v>109145.51</v>
      </c>
      <c r="G190" s="343">
        <v>83862.990000000049</v>
      </c>
      <c r="H190" s="54">
        <v>7055.5700000000015</v>
      </c>
      <c r="I190" s="55">
        <v>2136.2400000000002</v>
      </c>
      <c r="J190" s="56">
        <f t="shared" si="263"/>
        <v>4919.3300000000017</v>
      </c>
      <c r="K190" s="57">
        <f t="shared" si="264"/>
        <v>0.30277355337697731</v>
      </c>
      <c r="L190" s="58">
        <v>4576.3599999999988</v>
      </c>
      <c r="M190" s="58">
        <v>912.01</v>
      </c>
      <c r="N190" s="56">
        <f t="shared" si="265"/>
        <v>3664.3499999999985</v>
      </c>
      <c r="O190" s="59">
        <f t="shared" si="266"/>
        <v>0.19928720642606793</v>
      </c>
      <c r="P190" s="54">
        <v>7062.06</v>
      </c>
      <c r="Q190" s="54">
        <v>6147.130000000001</v>
      </c>
      <c r="R190" s="56">
        <f t="shared" si="267"/>
        <v>914.92999999999938</v>
      </c>
      <c r="S190" s="57">
        <f t="shared" si="268"/>
        <v>0.87044431794688815</v>
      </c>
      <c r="T190" s="54">
        <v>1614.3</v>
      </c>
      <c r="U190" s="54">
        <v>1432.21</v>
      </c>
      <c r="V190" s="56">
        <f t="shared" si="269"/>
        <v>182.08999999999992</v>
      </c>
      <c r="W190" s="57">
        <f t="shared" si="270"/>
        <v>0.88720188316917559</v>
      </c>
      <c r="X190" s="58">
        <v>419.10000000000008</v>
      </c>
      <c r="Y190" s="58">
        <v>820.87000000000012</v>
      </c>
      <c r="Z190" s="56">
        <f t="shared" si="271"/>
        <v>-401.77000000000004</v>
      </c>
      <c r="AA190" s="59">
        <f t="shared" si="272"/>
        <v>1.9586494869959437</v>
      </c>
      <c r="AB190" s="54">
        <v>8189.86</v>
      </c>
      <c r="AC190" s="54">
        <v>6188.61</v>
      </c>
      <c r="AD190" s="56">
        <f t="shared" si="273"/>
        <v>2001.25</v>
      </c>
      <c r="AE190" s="57">
        <f t="shared" si="274"/>
        <v>0.75564295360360245</v>
      </c>
      <c r="AF190" s="58">
        <v>1069.6899999999998</v>
      </c>
      <c r="AG190" s="58">
        <v>0</v>
      </c>
      <c r="AH190" s="56">
        <f t="shared" si="275"/>
        <v>1069.6899999999998</v>
      </c>
      <c r="AI190" s="60">
        <f t="shared" si="276"/>
        <v>0</v>
      </c>
      <c r="AJ190" s="54">
        <v>12260.400000000001</v>
      </c>
      <c r="AK190" s="54">
        <v>17929.11</v>
      </c>
      <c r="AL190" s="56">
        <f t="shared" si="277"/>
        <v>-5668.7099999999991</v>
      </c>
      <c r="AM190" s="57">
        <f t="shared" si="278"/>
        <v>1.462359303122247</v>
      </c>
      <c r="AN190" s="58">
        <v>0</v>
      </c>
      <c r="AO190" s="58">
        <v>0</v>
      </c>
      <c r="AP190" s="61">
        <f t="shared" si="279"/>
        <v>0</v>
      </c>
      <c r="AQ190" s="59"/>
      <c r="AR190" s="54">
        <v>0</v>
      </c>
      <c r="AS190" s="54">
        <v>0</v>
      </c>
      <c r="AT190" s="61">
        <f t="shared" si="280"/>
        <v>0</v>
      </c>
      <c r="AU190" s="62"/>
      <c r="AV190" s="58">
        <v>3816.0600000000004</v>
      </c>
      <c r="AW190" s="58">
        <v>3397.98</v>
      </c>
      <c r="AX190" s="61">
        <f t="shared" si="281"/>
        <v>418.08000000000038</v>
      </c>
      <c r="AY190" s="59">
        <f t="shared" si="282"/>
        <v>0.8904419741827958</v>
      </c>
      <c r="AZ190" s="63">
        <v>0</v>
      </c>
      <c r="BA190" s="56">
        <v>0</v>
      </c>
      <c r="BB190" s="56">
        <f t="shared" si="283"/>
        <v>0</v>
      </c>
      <c r="BC190" s="64"/>
      <c r="BD190" s="54">
        <v>45942.369999999995</v>
      </c>
      <c r="BE190" s="58">
        <v>26652.760000000002</v>
      </c>
      <c r="BF190" s="61">
        <f t="shared" si="284"/>
        <v>19289.609999999993</v>
      </c>
      <c r="BG190" s="57">
        <f t="shared" si="285"/>
        <v>0.58013463389024134</v>
      </c>
      <c r="BH190" s="54">
        <v>4422.46</v>
      </c>
      <c r="BI190" s="54">
        <v>0</v>
      </c>
      <c r="BJ190" s="56">
        <f t="shared" si="286"/>
        <v>4422.46</v>
      </c>
      <c r="BK190" s="57">
        <f t="shared" si="287"/>
        <v>0</v>
      </c>
      <c r="BL190" s="58">
        <v>7099.58</v>
      </c>
      <c r="BM190" s="58">
        <v>0</v>
      </c>
      <c r="BN190" s="56">
        <f t="shared" si="288"/>
        <v>7099.58</v>
      </c>
      <c r="BO190" s="59">
        <f t="shared" si="289"/>
        <v>0</v>
      </c>
      <c r="BP190" s="54">
        <v>1046.76</v>
      </c>
      <c r="BQ190" s="54">
        <v>0</v>
      </c>
      <c r="BR190" s="56">
        <f t="shared" si="290"/>
        <v>1046.76</v>
      </c>
      <c r="BS190" s="57">
        <f t="shared" si="291"/>
        <v>0</v>
      </c>
      <c r="BT190" s="58">
        <v>1861.3300000000002</v>
      </c>
      <c r="BU190" s="58">
        <v>0</v>
      </c>
      <c r="BV190" s="56">
        <f t="shared" si="292"/>
        <v>1861.3300000000002</v>
      </c>
      <c r="BW190" s="59">
        <f t="shared" si="293"/>
        <v>0</v>
      </c>
      <c r="BX190" s="54">
        <v>1004.8000000000001</v>
      </c>
      <c r="BY190" s="54">
        <v>0</v>
      </c>
      <c r="BZ190" s="56">
        <f t="shared" si="294"/>
        <v>1004.8000000000001</v>
      </c>
      <c r="CA190" s="57">
        <f t="shared" si="295"/>
        <v>0</v>
      </c>
      <c r="CB190" s="58">
        <v>2585.1</v>
      </c>
      <c r="CC190" s="58">
        <v>1159.31</v>
      </c>
      <c r="CD190" s="56">
        <f t="shared" si="296"/>
        <v>1425.79</v>
      </c>
      <c r="CE190" s="59">
        <f t="shared" si="297"/>
        <v>0.448458473560017</v>
      </c>
      <c r="CF190" s="54">
        <v>338.45</v>
      </c>
      <c r="CG190" s="54">
        <v>0</v>
      </c>
      <c r="CH190" s="56">
        <f t="shared" si="298"/>
        <v>338.45</v>
      </c>
      <c r="CI190" s="57">
        <f t="shared" si="299"/>
        <v>0</v>
      </c>
      <c r="CJ190" s="58">
        <v>0</v>
      </c>
      <c r="CK190" s="55">
        <v>0</v>
      </c>
      <c r="CL190" s="55">
        <v>0</v>
      </c>
      <c r="CM190" s="65"/>
      <c r="CN190" s="66">
        <v>44556.799999999996</v>
      </c>
      <c r="CO190" s="67">
        <v>50709.380000000005</v>
      </c>
      <c r="CP190" s="61">
        <f t="shared" si="300"/>
        <v>-6152.580000000009</v>
      </c>
      <c r="CQ190" s="68">
        <f t="shared" si="301"/>
        <v>1.1380839737144501</v>
      </c>
      <c r="CR190" s="58">
        <v>15157.92</v>
      </c>
      <c r="CS190" s="58">
        <v>14016.82</v>
      </c>
      <c r="CT190" s="61">
        <f t="shared" si="302"/>
        <v>1141.1000000000004</v>
      </c>
      <c r="CU190" s="353">
        <f t="shared" si="303"/>
        <v>0.92471922269018436</v>
      </c>
      <c r="CV190" s="359">
        <v>7705.2300000000005</v>
      </c>
      <c r="CW190" s="61">
        <v>2994.78</v>
      </c>
      <c r="CX190" s="61">
        <f t="shared" si="219"/>
        <v>4710.4500000000007</v>
      </c>
      <c r="CY190" s="68">
        <f t="shared" si="222"/>
        <v>0.38866847582745745</v>
      </c>
      <c r="CZ190" s="291">
        <v>827.65</v>
      </c>
      <c r="DA190" s="61">
        <v>11.219999999999999</v>
      </c>
      <c r="DB190" s="61">
        <f t="shared" si="205"/>
        <v>816.43</v>
      </c>
      <c r="DC190" s="69">
        <f t="shared" si="206"/>
        <v>1.3556455023258623E-2</v>
      </c>
      <c r="DD190" s="55">
        <v>11400.18</v>
      </c>
      <c r="DE190" s="55">
        <v>11916.62</v>
      </c>
      <c r="DF190" s="61">
        <f t="shared" si="304"/>
        <v>-516.44000000000051</v>
      </c>
      <c r="DG190" s="70">
        <f t="shared" si="305"/>
        <v>1.0453010391064002</v>
      </c>
      <c r="DH190" s="55">
        <v>1478.1499999999999</v>
      </c>
      <c r="DI190" s="55">
        <v>1313.23</v>
      </c>
      <c r="DJ190" s="61">
        <f t="shared" si="306"/>
        <v>164.91999999999985</v>
      </c>
      <c r="DK190" s="70">
        <f t="shared" si="307"/>
        <v>0.88842810269593764</v>
      </c>
      <c r="DL190" s="55">
        <v>221.38</v>
      </c>
      <c r="DM190" s="55">
        <v>0</v>
      </c>
      <c r="DN190" s="61">
        <f t="shared" si="308"/>
        <v>221.38</v>
      </c>
      <c r="DO190" s="70">
        <f t="shared" si="309"/>
        <v>0</v>
      </c>
      <c r="DP190" s="71">
        <v>12397.979999999998</v>
      </c>
      <c r="DQ190" s="71">
        <v>5217.41</v>
      </c>
      <c r="DR190" s="61">
        <f t="shared" si="310"/>
        <v>7180.5699999999979</v>
      </c>
      <c r="DS190" s="69">
        <f t="shared" si="311"/>
        <v>0.42082742511280069</v>
      </c>
      <c r="DT190" s="80">
        <v>1274.2800000000007</v>
      </c>
      <c r="DU190" s="55">
        <v>0</v>
      </c>
      <c r="DV190" s="55">
        <v>0</v>
      </c>
      <c r="DW190" s="61">
        <f t="shared" si="312"/>
        <v>0</v>
      </c>
      <c r="DX190" s="72"/>
      <c r="DY190" s="56" t="e">
        <v>#REF!</v>
      </c>
      <c r="DZ190" s="363">
        <v>3360.06</v>
      </c>
      <c r="EA190" s="363">
        <v>2398.63</v>
      </c>
      <c r="EB190" s="362">
        <f t="shared" si="207"/>
        <v>961.42999999999984</v>
      </c>
      <c r="EC190" s="365">
        <f t="shared" si="208"/>
        <v>0.71386522859710844</v>
      </c>
      <c r="ED190" s="54">
        <v>7258.7699999999986</v>
      </c>
      <c r="EE190" s="294">
        <v>4878.33</v>
      </c>
      <c r="EF190" s="291">
        <f t="shared" si="209"/>
        <v>214728.36999999997</v>
      </c>
      <c r="EG190" s="291">
        <f t="shared" si="210"/>
        <v>160232.65</v>
      </c>
      <c r="EH190" s="61">
        <f t="shared" si="211"/>
        <v>54495.719999999972</v>
      </c>
      <c r="EI190" s="70">
        <f t="shared" ref="EI190:EI238" si="313">EG190/EF190</f>
        <v>0.7462108989138232</v>
      </c>
      <c r="EJ190" s="80"/>
      <c r="EK190" s="298">
        <v>2111.09</v>
      </c>
      <c r="EL190" s="300">
        <f t="shared" si="220"/>
        <v>165752.31999999995</v>
      </c>
      <c r="EM190" s="65">
        <f t="shared" si="221"/>
        <v>120351.77000000005</v>
      </c>
      <c r="EN190" s="374" t="s">
        <v>666</v>
      </c>
      <c r="EO190" s="373">
        <v>12619.47</v>
      </c>
      <c r="EP190" s="74">
        <v>20544.82</v>
      </c>
      <c r="EQ190" s="75">
        <f t="shared" ref="EQ190:EQ224" si="314">EP190-EO190</f>
        <v>7925.35</v>
      </c>
      <c r="ER190" s="76">
        <f t="shared" ref="ER190:ER224" si="315">EQ190/EO190</f>
        <v>0.62802558269087372</v>
      </c>
      <c r="ET190" s="74">
        <v>22306.95</v>
      </c>
      <c r="EU190" s="74">
        <v>74148.210000000006</v>
      </c>
      <c r="EV190" s="75">
        <f t="shared" si="212"/>
        <v>51841.260000000009</v>
      </c>
      <c r="EW190" s="377">
        <f t="shared" si="213"/>
        <v>2.3239958846906461</v>
      </c>
      <c r="EX190" s="379">
        <f t="shared" si="214"/>
        <v>207469.59999999998</v>
      </c>
      <c r="EY190" s="379">
        <f t="shared" si="215"/>
        <v>155354.32</v>
      </c>
      <c r="FB190" s="381"/>
      <c r="FC190" s="381"/>
    </row>
    <row r="191" spans="1:159" s="2" customFormat="1" ht="15.75" customHeight="1" x14ac:dyDescent="0.25">
      <c r="A191" s="1" t="s">
        <v>144</v>
      </c>
      <c r="B191" s="77">
        <v>5</v>
      </c>
      <c r="C191" s="78">
        <v>4</v>
      </c>
      <c r="D191" s="52" t="s">
        <v>384</v>
      </c>
      <c r="E191" s="219">
        <v>5932.5499999999993</v>
      </c>
      <c r="F191" s="53">
        <v>57604.41</v>
      </c>
      <c r="G191" s="343">
        <v>17398.439999999988</v>
      </c>
      <c r="H191" s="54">
        <v>7678.0800000000017</v>
      </c>
      <c r="I191" s="55">
        <v>2265.9100000000003</v>
      </c>
      <c r="J191" s="56">
        <f t="shared" si="263"/>
        <v>5412.1700000000019</v>
      </c>
      <c r="K191" s="57">
        <f t="shared" si="264"/>
        <v>0.2951141431191131</v>
      </c>
      <c r="L191" s="58">
        <v>5658.9699999999993</v>
      </c>
      <c r="M191" s="58">
        <v>1231.75</v>
      </c>
      <c r="N191" s="56">
        <f t="shared" si="265"/>
        <v>4427.2199999999993</v>
      </c>
      <c r="O191" s="59">
        <f t="shared" si="266"/>
        <v>0.2176632850147642</v>
      </c>
      <c r="P191" s="54">
        <v>8683.65</v>
      </c>
      <c r="Q191" s="54">
        <v>7552.6900000000005</v>
      </c>
      <c r="R191" s="56">
        <f t="shared" si="267"/>
        <v>1130.9599999999991</v>
      </c>
      <c r="S191" s="57">
        <f t="shared" si="268"/>
        <v>0.86975983601365792</v>
      </c>
      <c r="T191" s="54">
        <v>1922.33</v>
      </c>
      <c r="U191" s="54">
        <v>1703.9599999999998</v>
      </c>
      <c r="V191" s="56">
        <f t="shared" si="269"/>
        <v>218.37000000000012</v>
      </c>
      <c r="W191" s="57">
        <f t="shared" si="270"/>
        <v>0.88640347911128681</v>
      </c>
      <c r="X191" s="58">
        <v>0</v>
      </c>
      <c r="Y191" s="58">
        <v>1.1400000000000001</v>
      </c>
      <c r="Z191" s="56">
        <f t="shared" si="271"/>
        <v>-1.1400000000000001</v>
      </c>
      <c r="AA191" s="59"/>
      <c r="AB191" s="54">
        <v>8772.52</v>
      </c>
      <c r="AC191" s="54">
        <v>9370.44</v>
      </c>
      <c r="AD191" s="56">
        <f t="shared" si="273"/>
        <v>-597.92000000000007</v>
      </c>
      <c r="AE191" s="57">
        <f t="shared" si="274"/>
        <v>1.0681582943099588</v>
      </c>
      <c r="AF191" s="58">
        <v>1289.2300000000002</v>
      </c>
      <c r="AG191" s="58">
        <v>0</v>
      </c>
      <c r="AH191" s="56">
        <f t="shared" si="275"/>
        <v>1289.2300000000002</v>
      </c>
      <c r="AI191" s="60">
        <f t="shared" si="276"/>
        <v>0</v>
      </c>
      <c r="AJ191" s="54">
        <v>14779.62</v>
      </c>
      <c r="AK191" s="54">
        <v>13666.369999999999</v>
      </c>
      <c r="AL191" s="56">
        <f t="shared" si="277"/>
        <v>1113.2500000000018</v>
      </c>
      <c r="AM191" s="57">
        <f t="shared" si="278"/>
        <v>0.92467668316235452</v>
      </c>
      <c r="AN191" s="58">
        <v>0</v>
      </c>
      <c r="AO191" s="58">
        <v>0</v>
      </c>
      <c r="AP191" s="61">
        <f t="shared" si="279"/>
        <v>0</v>
      </c>
      <c r="AQ191" s="59"/>
      <c r="AR191" s="54">
        <v>0</v>
      </c>
      <c r="AS191" s="54">
        <v>0</v>
      </c>
      <c r="AT191" s="61">
        <f t="shared" si="280"/>
        <v>0</v>
      </c>
      <c r="AU191" s="62"/>
      <c r="AV191" s="58">
        <v>3500.0499999999993</v>
      </c>
      <c r="AW191" s="58">
        <v>4644.46</v>
      </c>
      <c r="AX191" s="61">
        <f t="shared" si="281"/>
        <v>-1144.4100000000008</v>
      </c>
      <c r="AY191" s="59">
        <f t="shared" si="282"/>
        <v>1.32696961471979</v>
      </c>
      <c r="AZ191" s="63">
        <v>0</v>
      </c>
      <c r="BA191" s="56">
        <v>0</v>
      </c>
      <c r="BB191" s="56">
        <f t="shared" si="283"/>
        <v>0</v>
      </c>
      <c r="BC191" s="64"/>
      <c r="BD191" s="54">
        <v>31791.48</v>
      </c>
      <c r="BE191" s="58">
        <v>22170.18</v>
      </c>
      <c r="BF191" s="61">
        <f t="shared" si="284"/>
        <v>9621.2999999999993</v>
      </c>
      <c r="BG191" s="57">
        <f t="shared" si="285"/>
        <v>0.69736231216665601</v>
      </c>
      <c r="BH191" s="54">
        <v>4813.8900000000003</v>
      </c>
      <c r="BI191" s="54">
        <v>0</v>
      </c>
      <c r="BJ191" s="56">
        <f t="shared" si="286"/>
        <v>4813.8900000000003</v>
      </c>
      <c r="BK191" s="57">
        <f t="shared" si="287"/>
        <v>0</v>
      </c>
      <c r="BL191" s="58">
        <v>8748.59</v>
      </c>
      <c r="BM191" s="58">
        <v>0</v>
      </c>
      <c r="BN191" s="56">
        <f t="shared" si="288"/>
        <v>8748.59</v>
      </c>
      <c r="BO191" s="59">
        <f t="shared" si="289"/>
        <v>0</v>
      </c>
      <c r="BP191" s="54">
        <v>1308</v>
      </c>
      <c r="BQ191" s="54">
        <v>0</v>
      </c>
      <c r="BR191" s="56">
        <f t="shared" si="290"/>
        <v>1308</v>
      </c>
      <c r="BS191" s="57">
        <f t="shared" si="291"/>
        <v>0</v>
      </c>
      <c r="BT191" s="58">
        <v>2071.73</v>
      </c>
      <c r="BU191" s="58">
        <v>0</v>
      </c>
      <c r="BV191" s="56">
        <f t="shared" si="292"/>
        <v>2071.73</v>
      </c>
      <c r="BW191" s="59">
        <f t="shared" si="293"/>
        <v>0</v>
      </c>
      <c r="BX191" s="54">
        <v>0</v>
      </c>
      <c r="BY191" s="54">
        <v>0</v>
      </c>
      <c r="BZ191" s="56">
        <f t="shared" si="294"/>
        <v>0</v>
      </c>
      <c r="CA191" s="57"/>
      <c r="CB191" s="58">
        <v>2831.18</v>
      </c>
      <c r="CC191" s="58">
        <v>412.88</v>
      </c>
      <c r="CD191" s="56">
        <f t="shared" si="296"/>
        <v>2418.2999999999997</v>
      </c>
      <c r="CE191" s="59">
        <f t="shared" si="297"/>
        <v>0.14583318616266011</v>
      </c>
      <c r="CF191" s="54">
        <v>390.83000000000004</v>
      </c>
      <c r="CG191" s="54">
        <v>0</v>
      </c>
      <c r="CH191" s="56">
        <f t="shared" si="298"/>
        <v>390.83000000000004</v>
      </c>
      <c r="CI191" s="57">
        <f t="shared" si="299"/>
        <v>0</v>
      </c>
      <c r="CJ191" s="58">
        <v>0</v>
      </c>
      <c r="CK191" s="55">
        <v>0</v>
      </c>
      <c r="CL191" s="55">
        <v>0</v>
      </c>
      <c r="CM191" s="65"/>
      <c r="CN191" s="66">
        <v>26126.120000000003</v>
      </c>
      <c r="CO191" s="67">
        <v>33648.31</v>
      </c>
      <c r="CP191" s="61">
        <f t="shared" si="300"/>
        <v>-7522.1899999999951</v>
      </c>
      <c r="CQ191" s="68">
        <f t="shared" si="301"/>
        <v>1.2879183744084461</v>
      </c>
      <c r="CR191" s="58">
        <v>14885.309999999998</v>
      </c>
      <c r="CS191" s="58">
        <v>14225.8</v>
      </c>
      <c r="CT191" s="61">
        <f t="shared" si="302"/>
        <v>659.5099999999984</v>
      </c>
      <c r="CU191" s="353">
        <f t="shared" si="303"/>
        <v>0.95569390224321837</v>
      </c>
      <c r="CV191" s="359">
        <v>7795.28</v>
      </c>
      <c r="CW191" s="61">
        <v>7678.56</v>
      </c>
      <c r="CX191" s="61">
        <f t="shared" si="219"/>
        <v>116.71999999999935</v>
      </c>
      <c r="CY191" s="68">
        <f t="shared" si="222"/>
        <v>0.98502683675249647</v>
      </c>
      <c r="CZ191" s="291">
        <v>570.94999999999993</v>
      </c>
      <c r="DA191" s="61">
        <v>0</v>
      </c>
      <c r="DB191" s="61">
        <f t="shared" si="205"/>
        <v>570.94999999999993</v>
      </c>
      <c r="DC191" s="69">
        <f t="shared" si="206"/>
        <v>0</v>
      </c>
      <c r="DD191" s="55">
        <v>8435.91</v>
      </c>
      <c r="DE191" s="55">
        <v>9160.7099999999991</v>
      </c>
      <c r="DF191" s="61">
        <f t="shared" si="304"/>
        <v>-724.79999999999927</v>
      </c>
      <c r="DG191" s="70">
        <f t="shared" si="305"/>
        <v>1.0859184130698407</v>
      </c>
      <c r="DH191" s="55">
        <v>1891.7900000000002</v>
      </c>
      <c r="DI191" s="55">
        <v>1679.1</v>
      </c>
      <c r="DJ191" s="61">
        <f t="shared" si="306"/>
        <v>212.69000000000028</v>
      </c>
      <c r="DK191" s="70">
        <f t="shared" si="307"/>
        <v>0.88757208781101482</v>
      </c>
      <c r="DL191" s="55">
        <v>284.06</v>
      </c>
      <c r="DM191" s="55">
        <v>0</v>
      </c>
      <c r="DN191" s="61">
        <f t="shared" si="308"/>
        <v>284.06</v>
      </c>
      <c r="DO191" s="70">
        <f t="shared" si="309"/>
        <v>0</v>
      </c>
      <c r="DP191" s="71">
        <v>10835.63</v>
      </c>
      <c r="DQ191" s="71">
        <v>10449.84</v>
      </c>
      <c r="DR191" s="61">
        <f t="shared" si="310"/>
        <v>385.78999999999905</v>
      </c>
      <c r="DS191" s="69">
        <f t="shared" si="311"/>
        <v>0.96439616339797507</v>
      </c>
      <c r="DT191" s="80">
        <v>1821.8999999999996</v>
      </c>
      <c r="DU191" s="55">
        <v>0</v>
      </c>
      <c r="DV191" s="55">
        <v>0</v>
      </c>
      <c r="DW191" s="61">
        <f t="shared" si="312"/>
        <v>0</v>
      </c>
      <c r="DX191" s="72"/>
      <c r="DY191" s="56" t="e">
        <v>#REF!</v>
      </c>
      <c r="DZ191" s="363">
        <v>3525.13</v>
      </c>
      <c r="EA191" s="363">
        <v>2501.0299999999997</v>
      </c>
      <c r="EB191" s="362">
        <f t="shared" si="207"/>
        <v>1024.1000000000004</v>
      </c>
      <c r="EC191" s="365">
        <f t="shared" si="208"/>
        <v>0.70948589130046258</v>
      </c>
      <c r="ED191" s="54">
        <v>6314.119999999999</v>
      </c>
      <c r="EE191" s="294">
        <v>5015.18</v>
      </c>
      <c r="EF191" s="291">
        <f t="shared" si="209"/>
        <v>184904.45</v>
      </c>
      <c r="EG191" s="291">
        <f t="shared" si="210"/>
        <v>147378.31</v>
      </c>
      <c r="EH191" s="61">
        <f t="shared" si="211"/>
        <v>37526.140000000014</v>
      </c>
      <c r="EI191" s="70">
        <f t="shared" si="313"/>
        <v>0.79705117967685468</v>
      </c>
      <c r="EJ191" s="80"/>
      <c r="EK191" s="298">
        <v>710</v>
      </c>
      <c r="EL191" s="300">
        <f t="shared" si="220"/>
        <v>95840.550000000017</v>
      </c>
      <c r="EM191" s="65">
        <f t="shared" si="221"/>
        <v>46771.079999999994</v>
      </c>
      <c r="EN191" s="374" t="s">
        <v>666</v>
      </c>
      <c r="EO191" s="373">
        <v>10591.04</v>
      </c>
      <c r="EP191" s="74">
        <v>24216.49</v>
      </c>
      <c r="EQ191" s="75">
        <f t="shared" si="314"/>
        <v>13625.45</v>
      </c>
      <c r="ER191" s="76">
        <f t="shared" si="315"/>
        <v>1.2865072740731789</v>
      </c>
      <c r="ET191" s="74">
        <v>19916.07</v>
      </c>
      <c r="EU191" s="74">
        <v>30249.82</v>
      </c>
      <c r="EV191" s="75">
        <f t="shared" si="212"/>
        <v>10333.75</v>
      </c>
      <c r="EW191" s="377">
        <f t="shared" si="213"/>
        <v>0.51886491662260681</v>
      </c>
      <c r="EX191" s="379">
        <f t="shared" si="214"/>
        <v>178590.33000000002</v>
      </c>
      <c r="EY191" s="379">
        <f t="shared" si="215"/>
        <v>142363.13</v>
      </c>
      <c r="FB191" s="381"/>
      <c r="FC191" s="381"/>
    </row>
    <row r="192" spans="1:159" s="2" customFormat="1" ht="15.75" customHeight="1" x14ac:dyDescent="0.25">
      <c r="A192" s="1" t="s">
        <v>145</v>
      </c>
      <c r="B192" s="77">
        <v>3</v>
      </c>
      <c r="C192" s="78">
        <v>4</v>
      </c>
      <c r="D192" s="52" t="s">
        <v>385</v>
      </c>
      <c r="E192" s="219">
        <v>3155.3416666666667</v>
      </c>
      <c r="F192" s="53">
        <v>18287.489999999998</v>
      </c>
      <c r="G192" s="343">
        <v>12111.709999999992</v>
      </c>
      <c r="H192" s="54">
        <v>4827.75</v>
      </c>
      <c r="I192" s="55">
        <v>2138.0899999999997</v>
      </c>
      <c r="J192" s="56">
        <f t="shared" si="263"/>
        <v>2689.6600000000003</v>
      </c>
      <c r="K192" s="57">
        <f t="shared" si="264"/>
        <v>0.44287504531096261</v>
      </c>
      <c r="L192" s="58">
        <v>4177.21</v>
      </c>
      <c r="M192" s="58">
        <v>1464.4099999999999</v>
      </c>
      <c r="N192" s="56">
        <f t="shared" si="265"/>
        <v>2712.8</v>
      </c>
      <c r="O192" s="59">
        <f t="shared" si="266"/>
        <v>0.35057131434617839</v>
      </c>
      <c r="P192" s="54">
        <v>4199.619999999999</v>
      </c>
      <c r="Q192" s="54">
        <v>3651.7100000000005</v>
      </c>
      <c r="R192" s="56">
        <f t="shared" si="267"/>
        <v>547.90999999999849</v>
      </c>
      <c r="S192" s="57">
        <f t="shared" si="268"/>
        <v>0.86953343397736016</v>
      </c>
      <c r="T192" s="54">
        <v>967.6099999999999</v>
      </c>
      <c r="U192" s="54">
        <v>856.11</v>
      </c>
      <c r="V192" s="56">
        <f t="shared" si="269"/>
        <v>111.49999999999989</v>
      </c>
      <c r="W192" s="57">
        <f t="shared" si="270"/>
        <v>0.88476762331931269</v>
      </c>
      <c r="X192" s="58">
        <v>0</v>
      </c>
      <c r="Y192" s="58">
        <v>0</v>
      </c>
      <c r="Z192" s="56">
        <f t="shared" si="271"/>
        <v>0</v>
      </c>
      <c r="AA192" s="59"/>
      <c r="AB192" s="54">
        <v>7018.5600000000013</v>
      </c>
      <c r="AC192" s="54">
        <v>7676.4600000000019</v>
      </c>
      <c r="AD192" s="56">
        <f t="shared" si="273"/>
        <v>-657.90000000000055</v>
      </c>
      <c r="AE192" s="57">
        <f t="shared" si="274"/>
        <v>1.0937371768567912</v>
      </c>
      <c r="AF192" s="58">
        <v>621.34999999999991</v>
      </c>
      <c r="AG192" s="58">
        <v>0</v>
      </c>
      <c r="AH192" s="56">
        <f t="shared" si="275"/>
        <v>621.34999999999991</v>
      </c>
      <c r="AI192" s="60">
        <f t="shared" si="276"/>
        <v>0</v>
      </c>
      <c r="AJ192" s="54">
        <v>7121.5599999999995</v>
      </c>
      <c r="AK192" s="54">
        <v>13409.43</v>
      </c>
      <c r="AL192" s="56">
        <f t="shared" si="277"/>
        <v>-6287.8700000000008</v>
      </c>
      <c r="AM192" s="57">
        <f t="shared" si="278"/>
        <v>1.8829343570790671</v>
      </c>
      <c r="AN192" s="58">
        <v>0</v>
      </c>
      <c r="AO192" s="58">
        <v>0</v>
      </c>
      <c r="AP192" s="61">
        <f t="shared" si="279"/>
        <v>0</v>
      </c>
      <c r="AQ192" s="59"/>
      <c r="AR192" s="54">
        <v>0</v>
      </c>
      <c r="AS192" s="54">
        <v>0</v>
      </c>
      <c r="AT192" s="61">
        <f t="shared" si="280"/>
        <v>0</v>
      </c>
      <c r="AU192" s="62"/>
      <c r="AV192" s="58">
        <v>1528.0300000000002</v>
      </c>
      <c r="AW192" s="58">
        <v>2026.67</v>
      </c>
      <c r="AX192" s="61">
        <f t="shared" si="281"/>
        <v>-498.63999999999987</v>
      </c>
      <c r="AY192" s="59">
        <f t="shared" si="282"/>
        <v>1.3263286715574956</v>
      </c>
      <c r="AZ192" s="63">
        <v>0</v>
      </c>
      <c r="BA192" s="56">
        <v>0</v>
      </c>
      <c r="BB192" s="56">
        <f t="shared" si="283"/>
        <v>0</v>
      </c>
      <c r="BC192" s="64"/>
      <c r="BD192" s="54">
        <v>20230.810000000001</v>
      </c>
      <c r="BE192" s="58">
        <v>3944.67</v>
      </c>
      <c r="BF192" s="61">
        <f t="shared" si="284"/>
        <v>16286.140000000001</v>
      </c>
      <c r="BG192" s="57">
        <f t="shared" si="285"/>
        <v>0.19498329528081179</v>
      </c>
      <c r="BH192" s="54">
        <v>3309.6800000000007</v>
      </c>
      <c r="BI192" s="54">
        <v>781.51</v>
      </c>
      <c r="BJ192" s="56">
        <f t="shared" si="286"/>
        <v>2528.170000000001</v>
      </c>
      <c r="BK192" s="57">
        <f t="shared" si="287"/>
        <v>0.23612856832080437</v>
      </c>
      <c r="BL192" s="58">
        <v>6477.04</v>
      </c>
      <c r="BM192" s="58">
        <v>0</v>
      </c>
      <c r="BN192" s="56">
        <f t="shared" si="288"/>
        <v>6477.04</v>
      </c>
      <c r="BO192" s="59">
        <f t="shared" si="289"/>
        <v>0</v>
      </c>
      <c r="BP192" s="54">
        <v>587.80999999999995</v>
      </c>
      <c r="BQ192" s="54">
        <v>0</v>
      </c>
      <c r="BR192" s="56">
        <f t="shared" si="290"/>
        <v>587.80999999999995</v>
      </c>
      <c r="BS192" s="57">
        <f t="shared" si="291"/>
        <v>0</v>
      </c>
      <c r="BT192" s="58">
        <v>933.08</v>
      </c>
      <c r="BU192" s="58">
        <v>0</v>
      </c>
      <c r="BV192" s="56">
        <f t="shared" si="292"/>
        <v>933.08</v>
      </c>
      <c r="BW192" s="59">
        <f t="shared" si="293"/>
        <v>0</v>
      </c>
      <c r="BX192" s="54">
        <v>0</v>
      </c>
      <c r="BY192" s="54">
        <v>0</v>
      </c>
      <c r="BZ192" s="56">
        <f t="shared" si="294"/>
        <v>0</v>
      </c>
      <c r="CA192" s="57"/>
      <c r="CB192" s="58">
        <v>2088.89</v>
      </c>
      <c r="CC192" s="58">
        <v>1823.32</v>
      </c>
      <c r="CD192" s="56">
        <f t="shared" si="296"/>
        <v>265.56999999999994</v>
      </c>
      <c r="CE192" s="59">
        <f t="shared" si="297"/>
        <v>0.87286549315665263</v>
      </c>
      <c r="CF192" s="54">
        <v>190.21000000000004</v>
      </c>
      <c r="CG192" s="54">
        <v>0</v>
      </c>
      <c r="CH192" s="56">
        <f t="shared" si="298"/>
        <v>190.21000000000004</v>
      </c>
      <c r="CI192" s="57">
        <f t="shared" si="299"/>
        <v>0</v>
      </c>
      <c r="CJ192" s="58">
        <v>0</v>
      </c>
      <c r="CK192" s="55">
        <v>0</v>
      </c>
      <c r="CL192" s="55">
        <v>0</v>
      </c>
      <c r="CM192" s="65"/>
      <c r="CN192" s="66">
        <v>18064.650000000001</v>
      </c>
      <c r="CO192" s="67">
        <v>24758.909999999996</v>
      </c>
      <c r="CP192" s="61">
        <f t="shared" si="300"/>
        <v>-6694.2599999999948</v>
      </c>
      <c r="CQ192" s="68">
        <f t="shared" si="301"/>
        <v>1.3705723609369678</v>
      </c>
      <c r="CR192" s="58">
        <v>11242.72</v>
      </c>
      <c r="CS192" s="58">
        <v>10778.72</v>
      </c>
      <c r="CT192" s="61">
        <f t="shared" si="302"/>
        <v>464</v>
      </c>
      <c r="CU192" s="353">
        <f t="shared" si="303"/>
        <v>0.95872884853487417</v>
      </c>
      <c r="CV192" s="359">
        <v>5863.9299999999994</v>
      </c>
      <c r="CW192" s="61">
        <v>5759.2199999999993</v>
      </c>
      <c r="CX192" s="61">
        <f t="shared" si="219"/>
        <v>104.71000000000004</v>
      </c>
      <c r="CY192" s="68">
        <f t="shared" si="222"/>
        <v>0.98214337483564773</v>
      </c>
      <c r="CZ192" s="291">
        <v>477.02</v>
      </c>
      <c r="DA192" s="61">
        <v>0</v>
      </c>
      <c r="DB192" s="61">
        <f t="shared" si="205"/>
        <v>477.02</v>
      </c>
      <c r="DC192" s="69">
        <f t="shared" si="206"/>
        <v>0</v>
      </c>
      <c r="DD192" s="55">
        <v>7326.2600000000011</v>
      </c>
      <c r="DE192" s="55">
        <v>7096.42</v>
      </c>
      <c r="DF192" s="61">
        <f t="shared" si="304"/>
        <v>229.84000000000106</v>
      </c>
      <c r="DG192" s="70">
        <f t="shared" si="305"/>
        <v>0.96862792202296932</v>
      </c>
      <c r="DH192" s="55">
        <v>1656.65</v>
      </c>
      <c r="DI192" s="55">
        <v>1470.03</v>
      </c>
      <c r="DJ192" s="61">
        <f t="shared" si="306"/>
        <v>186.62000000000012</v>
      </c>
      <c r="DK192" s="70">
        <f t="shared" si="307"/>
        <v>0.88735097938611041</v>
      </c>
      <c r="DL192" s="55">
        <v>248.95</v>
      </c>
      <c r="DM192" s="55">
        <v>348.14</v>
      </c>
      <c r="DN192" s="61">
        <f t="shared" si="308"/>
        <v>-99.19</v>
      </c>
      <c r="DO192" s="70">
        <f t="shared" si="309"/>
        <v>1.3984334203655353</v>
      </c>
      <c r="DP192" s="71">
        <v>6881.2300000000014</v>
      </c>
      <c r="DQ192" s="71">
        <v>2083.5300000000002</v>
      </c>
      <c r="DR192" s="61">
        <f t="shared" si="310"/>
        <v>4797.7000000000007</v>
      </c>
      <c r="DS192" s="69">
        <f t="shared" si="311"/>
        <v>0.30278453125386012</v>
      </c>
      <c r="DT192" s="80">
        <v>1337.1599999999989</v>
      </c>
      <c r="DU192" s="55">
        <v>0</v>
      </c>
      <c r="DV192" s="55">
        <v>0</v>
      </c>
      <c r="DW192" s="61">
        <f t="shared" si="312"/>
        <v>0</v>
      </c>
      <c r="DX192" s="72"/>
      <c r="DY192" s="56" t="e">
        <v>#REF!</v>
      </c>
      <c r="DZ192" s="363">
        <v>1578.56</v>
      </c>
      <c r="EA192" s="363">
        <v>1138.4100000000001</v>
      </c>
      <c r="EB192" s="362">
        <f t="shared" si="207"/>
        <v>440.14999999999986</v>
      </c>
      <c r="EC192" s="365">
        <f t="shared" si="208"/>
        <v>0.72116992702209615</v>
      </c>
      <c r="ED192" s="54">
        <v>4130.13</v>
      </c>
      <c r="EE192" s="294">
        <v>2926.0200000000004</v>
      </c>
      <c r="EF192" s="291">
        <f t="shared" si="209"/>
        <v>121749.30999999998</v>
      </c>
      <c r="EG192" s="291">
        <f t="shared" si="210"/>
        <v>94131.78</v>
      </c>
      <c r="EH192" s="61">
        <f t="shared" si="211"/>
        <v>27617.529999999984</v>
      </c>
      <c r="EI192" s="70">
        <f t="shared" si="313"/>
        <v>0.77316068567452256</v>
      </c>
      <c r="EJ192" s="80"/>
      <c r="EK192" s="298">
        <v>710</v>
      </c>
      <c r="EL192" s="300">
        <f t="shared" si="220"/>
        <v>46615.01999999999</v>
      </c>
      <c r="EM192" s="65">
        <f t="shared" si="221"/>
        <v>39379.729999999989</v>
      </c>
      <c r="EN192" s="374" t="s">
        <v>666</v>
      </c>
      <c r="EO192" s="373">
        <v>7084.19</v>
      </c>
      <c r="EP192" s="74">
        <v>21498</v>
      </c>
      <c r="EQ192" s="75">
        <f t="shared" si="314"/>
        <v>14413.810000000001</v>
      </c>
      <c r="ER192" s="76">
        <f t="shared" si="315"/>
        <v>2.0346447511995023</v>
      </c>
      <c r="ET192" s="74">
        <v>12812.12</v>
      </c>
      <c r="EU192" s="74">
        <v>38561.71</v>
      </c>
      <c r="EV192" s="75">
        <f t="shared" si="212"/>
        <v>25749.589999999997</v>
      </c>
      <c r="EW192" s="377">
        <f t="shared" si="213"/>
        <v>2.0097837048045126</v>
      </c>
      <c r="EX192" s="379">
        <f t="shared" si="214"/>
        <v>117619.17999999998</v>
      </c>
      <c r="EY192" s="379">
        <f t="shared" si="215"/>
        <v>91205.759999999995</v>
      </c>
      <c r="FB192" s="381"/>
      <c r="FC192" s="381"/>
    </row>
    <row r="193" spans="1:159" s="2" customFormat="1" ht="15.75" customHeight="1" x14ac:dyDescent="0.25">
      <c r="A193" s="1" t="s">
        <v>146</v>
      </c>
      <c r="B193" s="77">
        <v>2</v>
      </c>
      <c r="C193" s="78">
        <v>1</v>
      </c>
      <c r="D193" s="52" t="s">
        <v>386</v>
      </c>
      <c r="E193" s="219">
        <v>2906.8666666666663</v>
      </c>
      <c r="F193" s="53">
        <v>-29684.489999999998</v>
      </c>
      <c r="G193" s="343">
        <v>-21811.57</v>
      </c>
      <c r="H193" s="54">
        <v>916.0300000000002</v>
      </c>
      <c r="I193" s="55">
        <v>924.27999999999986</v>
      </c>
      <c r="J193" s="56">
        <f t="shared" si="263"/>
        <v>-8.2499999999996589</v>
      </c>
      <c r="K193" s="57">
        <f t="shared" si="264"/>
        <v>1.0090062552536485</v>
      </c>
      <c r="L193" s="58">
        <v>471.92</v>
      </c>
      <c r="M193" s="58">
        <v>877.79</v>
      </c>
      <c r="N193" s="56">
        <f t="shared" si="265"/>
        <v>-405.86999999999995</v>
      </c>
      <c r="O193" s="59">
        <f t="shared" si="266"/>
        <v>1.8600398372605524</v>
      </c>
      <c r="P193" s="54">
        <v>0</v>
      </c>
      <c r="Q193" s="54">
        <v>0</v>
      </c>
      <c r="R193" s="56">
        <f t="shared" si="267"/>
        <v>0</v>
      </c>
      <c r="S193" s="57"/>
      <c r="T193" s="54">
        <v>0</v>
      </c>
      <c r="U193" s="54">
        <v>0</v>
      </c>
      <c r="V193" s="56">
        <f t="shared" si="269"/>
        <v>0</v>
      </c>
      <c r="W193" s="57"/>
      <c r="X193" s="58">
        <v>0</v>
      </c>
      <c r="Y193" s="58">
        <v>0</v>
      </c>
      <c r="Z193" s="56">
        <f t="shared" si="271"/>
        <v>0</v>
      </c>
      <c r="AA193" s="59"/>
      <c r="AB193" s="54">
        <v>773.84</v>
      </c>
      <c r="AC193" s="54">
        <v>467.94000000000005</v>
      </c>
      <c r="AD193" s="56">
        <f t="shared" si="273"/>
        <v>305.89999999999998</v>
      </c>
      <c r="AE193" s="57">
        <f t="shared" si="274"/>
        <v>0.60469864571487653</v>
      </c>
      <c r="AF193" s="58">
        <v>133.57</v>
      </c>
      <c r="AG193" s="58">
        <v>0</v>
      </c>
      <c r="AH193" s="56">
        <f t="shared" si="275"/>
        <v>133.57</v>
      </c>
      <c r="AI193" s="60">
        <f t="shared" si="276"/>
        <v>0</v>
      </c>
      <c r="AJ193" s="54">
        <v>1481.1000000000001</v>
      </c>
      <c r="AK193" s="54">
        <v>769.97</v>
      </c>
      <c r="AL193" s="56">
        <f t="shared" si="277"/>
        <v>711.13000000000011</v>
      </c>
      <c r="AM193" s="57">
        <f t="shared" si="278"/>
        <v>0.51986361488083177</v>
      </c>
      <c r="AN193" s="58">
        <v>0</v>
      </c>
      <c r="AO193" s="58">
        <v>0</v>
      </c>
      <c r="AP193" s="61">
        <f t="shared" si="279"/>
        <v>0</v>
      </c>
      <c r="AQ193" s="59"/>
      <c r="AR193" s="54">
        <v>0</v>
      </c>
      <c r="AS193" s="54">
        <v>0</v>
      </c>
      <c r="AT193" s="61">
        <f t="shared" si="280"/>
        <v>0</v>
      </c>
      <c r="AU193" s="62"/>
      <c r="AV193" s="58">
        <v>254.43000000000004</v>
      </c>
      <c r="AW193" s="58">
        <v>240.86</v>
      </c>
      <c r="AX193" s="61">
        <f t="shared" si="281"/>
        <v>13.570000000000022</v>
      </c>
      <c r="AY193" s="59">
        <f t="shared" si="282"/>
        <v>0.94666509452501668</v>
      </c>
      <c r="AZ193" s="63">
        <v>0</v>
      </c>
      <c r="BA193" s="56">
        <v>0</v>
      </c>
      <c r="BB193" s="56">
        <f t="shared" si="283"/>
        <v>0</v>
      </c>
      <c r="BC193" s="64"/>
      <c r="BD193" s="54">
        <v>4150.45</v>
      </c>
      <c r="BE193" s="58">
        <v>8841.5400000000009</v>
      </c>
      <c r="BF193" s="61">
        <f t="shared" si="284"/>
        <v>-4691.0900000000011</v>
      </c>
      <c r="BG193" s="57">
        <f t="shared" si="285"/>
        <v>2.1302605741546099</v>
      </c>
      <c r="BH193" s="54">
        <v>548.31000000000006</v>
      </c>
      <c r="BI193" s="54">
        <v>630.9</v>
      </c>
      <c r="BJ193" s="56">
        <f t="shared" si="286"/>
        <v>-82.589999999999918</v>
      </c>
      <c r="BK193" s="57">
        <f t="shared" si="287"/>
        <v>1.1506264704273128</v>
      </c>
      <c r="BL193" s="58">
        <v>372.51000000000005</v>
      </c>
      <c r="BM193" s="58">
        <v>0</v>
      </c>
      <c r="BN193" s="56">
        <f t="shared" si="288"/>
        <v>372.51000000000005</v>
      </c>
      <c r="BO193" s="59">
        <f t="shared" si="289"/>
        <v>0</v>
      </c>
      <c r="BP193" s="54">
        <v>0</v>
      </c>
      <c r="BQ193" s="54">
        <v>0</v>
      </c>
      <c r="BR193" s="56">
        <f t="shared" si="290"/>
        <v>0</v>
      </c>
      <c r="BS193" s="57"/>
      <c r="BT193" s="58">
        <v>0</v>
      </c>
      <c r="BU193" s="58">
        <v>0</v>
      </c>
      <c r="BV193" s="56">
        <f t="shared" si="292"/>
        <v>0</v>
      </c>
      <c r="BW193" s="59"/>
      <c r="BX193" s="54">
        <v>0</v>
      </c>
      <c r="BY193" s="54">
        <v>0</v>
      </c>
      <c r="BZ193" s="56">
        <f t="shared" si="294"/>
        <v>0</v>
      </c>
      <c r="CA193" s="57"/>
      <c r="CB193" s="58">
        <v>99.780000000000015</v>
      </c>
      <c r="CC193" s="58">
        <v>0</v>
      </c>
      <c r="CD193" s="56">
        <f t="shared" si="296"/>
        <v>99.780000000000015</v>
      </c>
      <c r="CE193" s="59">
        <f t="shared" si="297"/>
        <v>0</v>
      </c>
      <c r="CF193" s="54">
        <v>58.360000000000007</v>
      </c>
      <c r="CG193" s="54">
        <v>0</v>
      </c>
      <c r="CH193" s="56">
        <f t="shared" si="298"/>
        <v>58.360000000000007</v>
      </c>
      <c r="CI193" s="57">
        <f t="shared" si="299"/>
        <v>0</v>
      </c>
      <c r="CJ193" s="58">
        <v>0</v>
      </c>
      <c r="CK193" s="55">
        <v>0</v>
      </c>
      <c r="CL193" s="55">
        <v>0</v>
      </c>
      <c r="CM193" s="65"/>
      <c r="CN193" s="66">
        <v>7514.04</v>
      </c>
      <c r="CO193" s="67">
        <v>9106.4</v>
      </c>
      <c r="CP193" s="61">
        <f t="shared" si="300"/>
        <v>-1592.3599999999997</v>
      </c>
      <c r="CQ193" s="68">
        <f t="shared" si="301"/>
        <v>1.2119179562525619</v>
      </c>
      <c r="CR193" s="58">
        <v>2033.4400000000003</v>
      </c>
      <c r="CS193" s="58">
        <v>2017.8799999999997</v>
      </c>
      <c r="CT193" s="61">
        <f t="shared" si="302"/>
        <v>15.560000000000628</v>
      </c>
      <c r="CU193" s="353">
        <f t="shared" si="303"/>
        <v>0.99234794240302115</v>
      </c>
      <c r="CV193" s="359">
        <v>948.95</v>
      </c>
      <c r="CW193" s="61">
        <v>1038.04</v>
      </c>
      <c r="CX193" s="61">
        <f t="shared" si="219"/>
        <v>-89.089999999999918</v>
      </c>
      <c r="CY193" s="68">
        <f t="shared" si="222"/>
        <v>1.0938827124716792</v>
      </c>
      <c r="CZ193" s="291">
        <v>255.24</v>
      </c>
      <c r="DA193" s="61">
        <v>0</v>
      </c>
      <c r="DB193" s="61">
        <f t="shared" si="205"/>
        <v>255.24</v>
      </c>
      <c r="DC193" s="69">
        <f t="shared" si="206"/>
        <v>0</v>
      </c>
      <c r="DD193" s="55">
        <v>2926.1599999999994</v>
      </c>
      <c r="DE193" s="55">
        <v>3626.99</v>
      </c>
      <c r="DF193" s="61">
        <f t="shared" si="304"/>
        <v>-700.83000000000038</v>
      </c>
      <c r="DG193" s="70">
        <f t="shared" si="305"/>
        <v>1.2395050168138448</v>
      </c>
      <c r="DH193" s="55">
        <v>327.02999999999997</v>
      </c>
      <c r="DI193" s="55">
        <v>290.36</v>
      </c>
      <c r="DJ193" s="61">
        <f t="shared" si="306"/>
        <v>36.669999999999959</v>
      </c>
      <c r="DK193" s="70">
        <f t="shared" si="307"/>
        <v>0.88786961440846413</v>
      </c>
      <c r="DL193" s="55">
        <v>48.980000000000004</v>
      </c>
      <c r="DM193" s="55">
        <v>0</v>
      </c>
      <c r="DN193" s="61">
        <f t="shared" si="308"/>
        <v>48.980000000000004</v>
      </c>
      <c r="DO193" s="70">
        <f t="shared" si="309"/>
        <v>0</v>
      </c>
      <c r="DP193" s="71">
        <v>1398.08</v>
      </c>
      <c r="DQ193" s="71">
        <v>2425.2299999999996</v>
      </c>
      <c r="DR193" s="61">
        <f t="shared" si="310"/>
        <v>-1027.1499999999996</v>
      </c>
      <c r="DS193" s="69">
        <f t="shared" si="311"/>
        <v>1.734686140993362</v>
      </c>
      <c r="DT193" s="80">
        <v>367.84999999999985</v>
      </c>
      <c r="DU193" s="55">
        <v>0</v>
      </c>
      <c r="DV193" s="55">
        <v>0</v>
      </c>
      <c r="DW193" s="61">
        <f t="shared" si="312"/>
        <v>0</v>
      </c>
      <c r="DX193" s="72"/>
      <c r="DY193" s="56" t="e">
        <v>#REF!</v>
      </c>
      <c r="DZ193" s="363">
        <v>437.19000000000005</v>
      </c>
      <c r="EA193" s="363">
        <v>308.04999999999995</v>
      </c>
      <c r="EB193" s="362">
        <f t="shared" si="207"/>
        <v>129.1400000000001</v>
      </c>
      <c r="EC193" s="365">
        <f t="shared" si="208"/>
        <v>0.70461355474736365</v>
      </c>
      <c r="ED193" s="54">
        <v>881.12</v>
      </c>
      <c r="EE193" s="294">
        <v>993.39999999999986</v>
      </c>
      <c r="EF193" s="291">
        <f t="shared" si="209"/>
        <v>26030.53</v>
      </c>
      <c r="EG193" s="291">
        <f t="shared" si="210"/>
        <v>32559.630000000005</v>
      </c>
      <c r="EH193" s="61">
        <f t="shared" si="211"/>
        <v>-6529.1000000000058</v>
      </c>
      <c r="EI193" s="70">
        <f t="shared" si="313"/>
        <v>1.2508247046833088</v>
      </c>
      <c r="EJ193" s="80"/>
      <c r="EK193" s="298">
        <v>0</v>
      </c>
      <c r="EL193" s="300">
        <f t="shared" si="220"/>
        <v>-36213.590000000004</v>
      </c>
      <c r="EM193" s="65">
        <f t="shared" si="221"/>
        <v>-26054.600000000002</v>
      </c>
      <c r="EN193" s="374" t="s">
        <v>666</v>
      </c>
      <c r="EO193" s="373">
        <v>1524.41</v>
      </c>
      <c r="EP193" s="74">
        <v>1382.41</v>
      </c>
      <c r="EQ193" s="76">
        <v>0</v>
      </c>
      <c r="ER193" s="76">
        <v>0</v>
      </c>
      <c r="ET193" s="74">
        <v>2716.84</v>
      </c>
      <c r="EU193" s="74">
        <v>2716.84</v>
      </c>
      <c r="EV193" s="75">
        <f t="shared" si="212"/>
        <v>0</v>
      </c>
      <c r="EW193" s="377">
        <f t="shared" si="213"/>
        <v>0</v>
      </c>
      <c r="EX193" s="379">
        <f t="shared" si="214"/>
        <v>25149.41</v>
      </c>
      <c r="EY193" s="379">
        <f t="shared" si="215"/>
        <v>31566.230000000003</v>
      </c>
      <c r="FB193" s="381"/>
      <c r="FC193" s="381"/>
    </row>
    <row r="194" spans="1:159" s="2" customFormat="1" ht="15.75" customHeight="1" x14ac:dyDescent="0.25">
      <c r="A194" s="1" t="s">
        <v>147</v>
      </c>
      <c r="B194" s="77">
        <v>5</v>
      </c>
      <c r="C194" s="78">
        <v>3</v>
      </c>
      <c r="D194" s="52" t="s">
        <v>387</v>
      </c>
      <c r="E194" s="219">
        <v>2879.7083333333339</v>
      </c>
      <c r="F194" s="53">
        <v>54161.380000000005</v>
      </c>
      <c r="G194" s="343">
        <v>-60188.149999999936</v>
      </c>
      <c r="H194" s="54">
        <v>5730.8099999999995</v>
      </c>
      <c r="I194" s="55">
        <v>1807.3499999999997</v>
      </c>
      <c r="J194" s="56">
        <f t="shared" si="263"/>
        <v>3923.46</v>
      </c>
      <c r="K194" s="57">
        <f t="shared" si="264"/>
        <v>0.31537426646494993</v>
      </c>
      <c r="L194" s="58">
        <v>3467.3599999999992</v>
      </c>
      <c r="M194" s="58">
        <v>1231.06</v>
      </c>
      <c r="N194" s="56">
        <f t="shared" si="265"/>
        <v>2236.2999999999993</v>
      </c>
      <c r="O194" s="59">
        <f t="shared" si="266"/>
        <v>0.35504245304785204</v>
      </c>
      <c r="P194" s="54">
        <v>6239.9899999999989</v>
      </c>
      <c r="Q194" s="54">
        <v>5428.1500000000005</v>
      </c>
      <c r="R194" s="56">
        <f t="shared" si="267"/>
        <v>811.83999999999833</v>
      </c>
      <c r="S194" s="57">
        <f t="shared" si="268"/>
        <v>0.86989722739940312</v>
      </c>
      <c r="T194" s="54">
        <v>0</v>
      </c>
      <c r="U194" s="54">
        <v>0</v>
      </c>
      <c r="V194" s="56">
        <f t="shared" si="269"/>
        <v>0</v>
      </c>
      <c r="W194" s="57"/>
      <c r="X194" s="58">
        <v>525.70000000000005</v>
      </c>
      <c r="Y194" s="58">
        <v>508.19</v>
      </c>
      <c r="Z194" s="56">
        <f t="shared" si="271"/>
        <v>17.510000000000048</v>
      </c>
      <c r="AA194" s="59">
        <f t="shared" si="272"/>
        <v>0.96669202967471934</v>
      </c>
      <c r="AB194" s="54">
        <v>5817.63</v>
      </c>
      <c r="AC194" s="54">
        <v>4952.43</v>
      </c>
      <c r="AD194" s="56">
        <f t="shared" si="273"/>
        <v>865.19999999999982</v>
      </c>
      <c r="AE194" s="57">
        <f t="shared" si="274"/>
        <v>0.85127964480381191</v>
      </c>
      <c r="AF194" s="58">
        <v>958.72</v>
      </c>
      <c r="AG194" s="58">
        <v>0</v>
      </c>
      <c r="AH194" s="56">
        <f t="shared" si="275"/>
        <v>958.72</v>
      </c>
      <c r="AI194" s="60">
        <f t="shared" si="276"/>
        <v>0</v>
      </c>
      <c r="AJ194" s="54">
        <v>10788.439999999999</v>
      </c>
      <c r="AK194" s="54">
        <v>5527.23</v>
      </c>
      <c r="AL194" s="56">
        <f t="shared" si="277"/>
        <v>5261.2099999999991</v>
      </c>
      <c r="AM194" s="57">
        <f t="shared" si="278"/>
        <v>0.51232893726989259</v>
      </c>
      <c r="AN194" s="58">
        <v>0</v>
      </c>
      <c r="AO194" s="58">
        <v>0</v>
      </c>
      <c r="AP194" s="61">
        <f t="shared" si="279"/>
        <v>0</v>
      </c>
      <c r="AQ194" s="59"/>
      <c r="AR194" s="54">
        <v>0</v>
      </c>
      <c r="AS194" s="54">
        <v>0</v>
      </c>
      <c r="AT194" s="61">
        <f t="shared" si="280"/>
        <v>0</v>
      </c>
      <c r="AU194" s="62"/>
      <c r="AV194" s="58">
        <v>8589.49</v>
      </c>
      <c r="AW194" s="58">
        <v>8032.6399999999994</v>
      </c>
      <c r="AX194" s="61">
        <f t="shared" si="281"/>
        <v>556.85000000000036</v>
      </c>
      <c r="AY194" s="59">
        <f t="shared" si="282"/>
        <v>0.93517077265355675</v>
      </c>
      <c r="AZ194" s="63">
        <v>0</v>
      </c>
      <c r="BA194" s="56">
        <v>0</v>
      </c>
      <c r="BB194" s="56">
        <f t="shared" si="283"/>
        <v>0</v>
      </c>
      <c r="BC194" s="64"/>
      <c r="BD194" s="54">
        <v>32791.399999999994</v>
      </c>
      <c r="BE194" s="58">
        <v>66392.63</v>
      </c>
      <c r="BF194" s="61">
        <f t="shared" si="284"/>
        <v>-33601.23000000001</v>
      </c>
      <c r="BG194" s="57">
        <f t="shared" si="285"/>
        <v>2.0246964143037509</v>
      </c>
      <c r="BH194" s="54">
        <v>3584.7900000000009</v>
      </c>
      <c r="BI194" s="54">
        <v>2002.9499999999998</v>
      </c>
      <c r="BJ194" s="56">
        <f t="shared" si="286"/>
        <v>1581.8400000000011</v>
      </c>
      <c r="BK194" s="57">
        <f t="shared" si="287"/>
        <v>0.55873565815570769</v>
      </c>
      <c r="BL194" s="58">
        <v>5379.11</v>
      </c>
      <c r="BM194" s="58">
        <v>8111.26</v>
      </c>
      <c r="BN194" s="56">
        <f t="shared" si="288"/>
        <v>-2732.1500000000005</v>
      </c>
      <c r="BO194" s="59">
        <f t="shared" si="289"/>
        <v>1.5079185961989996</v>
      </c>
      <c r="BP194" s="54">
        <v>910.85000000000014</v>
      </c>
      <c r="BQ194" s="54">
        <v>0</v>
      </c>
      <c r="BR194" s="56">
        <f t="shared" si="290"/>
        <v>910.85000000000014</v>
      </c>
      <c r="BS194" s="57">
        <f t="shared" si="291"/>
        <v>0</v>
      </c>
      <c r="BT194" s="58">
        <v>0</v>
      </c>
      <c r="BU194" s="58">
        <v>0</v>
      </c>
      <c r="BV194" s="56">
        <f t="shared" si="292"/>
        <v>0</v>
      </c>
      <c r="BW194" s="59"/>
      <c r="BX194" s="54">
        <v>1255.8399999999999</v>
      </c>
      <c r="BY194" s="54">
        <v>0</v>
      </c>
      <c r="BZ194" s="56">
        <f t="shared" si="294"/>
        <v>1255.8399999999999</v>
      </c>
      <c r="CA194" s="57">
        <f t="shared" si="295"/>
        <v>0</v>
      </c>
      <c r="CB194" s="58">
        <v>1841.4899999999998</v>
      </c>
      <c r="CC194" s="58">
        <v>1695.1</v>
      </c>
      <c r="CD194" s="56">
        <f t="shared" si="296"/>
        <v>146.38999999999987</v>
      </c>
      <c r="CE194" s="59">
        <f t="shared" si="297"/>
        <v>0.92050459139066743</v>
      </c>
      <c r="CF194" s="54">
        <v>326.85999999999996</v>
      </c>
      <c r="CG194" s="54">
        <v>0</v>
      </c>
      <c r="CH194" s="56">
        <f t="shared" si="298"/>
        <v>326.85999999999996</v>
      </c>
      <c r="CI194" s="57">
        <f t="shared" si="299"/>
        <v>0</v>
      </c>
      <c r="CJ194" s="58">
        <v>0</v>
      </c>
      <c r="CK194" s="55">
        <v>0</v>
      </c>
      <c r="CL194" s="55">
        <v>0</v>
      </c>
      <c r="CM194" s="65"/>
      <c r="CN194" s="66">
        <v>41191.229999999996</v>
      </c>
      <c r="CO194" s="67">
        <v>35782.329999999994</v>
      </c>
      <c r="CP194" s="61">
        <f t="shared" si="300"/>
        <v>5408.9000000000015</v>
      </c>
      <c r="CQ194" s="68">
        <f t="shared" si="301"/>
        <v>0.86868806782414598</v>
      </c>
      <c r="CR194" s="58">
        <v>12843.44</v>
      </c>
      <c r="CS194" s="58">
        <v>12271.410000000002</v>
      </c>
      <c r="CT194" s="61">
        <f t="shared" si="302"/>
        <v>572.02999999999884</v>
      </c>
      <c r="CU194" s="353">
        <f t="shared" si="303"/>
        <v>0.95546130943111829</v>
      </c>
      <c r="CV194" s="359">
        <v>6553.869999999999</v>
      </c>
      <c r="CW194" s="61">
        <v>6310.96</v>
      </c>
      <c r="CX194" s="61">
        <f t="shared" si="219"/>
        <v>242.90999999999894</v>
      </c>
      <c r="CY194" s="68">
        <f t="shared" si="222"/>
        <v>0.96293640246144663</v>
      </c>
      <c r="CZ194" s="291">
        <v>664.38000000000011</v>
      </c>
      <c r="DA194" s="61">
        <v>8.5500000000000007</v>
      </c>
      <c r="DB194" s="61">
        <f t="shared" si="205"/>
        <v>655.83000000000015</v>
      </c>
      <c r="DC194" s="69">
        <f t="shared" si="206"/>
        <v>1.2869141154158763E-2</v>
      </c>
      <c r="DD194" s="55">
        <v>13998.960000000001</v>
      </c>
      <c r="DE194" s="55">
        <v>12930.04</v>
      </c>
      <c r="DF194" s="61">
        <f t="shared" si="304"/>
        <v>1068.92</v>
      </c>
      <c r="DG194" s="70">
        <f t="shared" si="305"/>
        <v>0.92364289918679676</v>
      </c>
      <c r="DH194" s="55">
        <v>1264.8099999999995</v>
      </c>
      <c r="DI194" s="55">
        <v>1122.8599999999999</v>
      </c>
      <c r="DJ194" s="61">
        <f t="shared" si="306"/>
        <v>141.94999999999959</v>
      </c>
      <c r="DK194" s="70">
        <f t="shared" si="307"/>
        <v>0.88776970454060322</v>
      </c>
      <c r="DL194" s="55">
        <v>189.6</v>
      </c>
      <c r="DM194" s="55">
        <v>693.38</v>
      </c>
      <c r="DN194" s="61">
        <f t="shared" si="308"/>
        <v>-503.78</v>
      </c>
      <c r="DO194" s="70">
        <f t="shared" si="309"/>
        <v>3.6570675105485231</v>
      </c>
      <c r="DP194" s="71">
        <v>14792.990000000002</v>
      </c>
      <c r="DQ194" s="71">
        <v>10474.859999999999</v>
      </c>
      <c r="DR194" s="61">
        <f t="shared" si="310"/>
        <v>4318.1300000000028</v>
      </c>
      <c r="DS194" s="69">
        <f t="shared" si="311"/>
        <v>0.70809619961887338</v>
      </c>
      <c r="DT194" s="80">
        <v>-474.71999999999753</v>
      </c>
      <c r="DU194" s="55">
        <v>0</v>
      </c>
      <c r="DV194" s="55">
        <v>0</v>
      </c>
      <c r="DW194" s="61">
        <f t="shared" si="312"/>
        <v>0</v>
      </c>
      <c r="DX194" s="72"/>
      <c r="DY194" s="56" t="e">
        <v>#REF!</v>
      </c>
      <c r="DZ194" s="363">
        <v>2710.2299999999996</v>
      </c>
      <c r="EA194" s="363">
        <v>1934.22</v>
      </c>
      <c r="EB194" s="362">
        <f t="shared" si="207"/>
        <v>776.00999999999954</v>
      </c>
      <c r="EC194" s="365">
        <f t="shared" si="208"/>
        <v>0.71367374724654375</v>
      </c>
      <c r="ED194" s="54">
        <v>6288.3600000000006</v>
      </c>
      <c r="EE194" s="294">
        <v>7291.8600000000006</v>
      </c>
      <c r="EF194" s="291">
        <f t="shared" si="209"/>
        <v>188706.34999999995</v>
      </c>
      <c r="EG194" s="291">
        <f t="shared" si="210"/>
        <v>194509.46000000002</v>
      </c>
      <c r="EH194" s="61">
        <f t="shared" si="211"/>
        <v>-5803.1100000000733</v>
      </c>
      <c r="EI194" s="70">
        <f t="shared" si="313"/>
        <v>1.0307520653120581</v>
      </c>
      <c r="EJ194" s="80"/>
      <c r="EK194" s="298">
        <v>600</v>
      </c>
      <c r="EL194" s="300">
        <f t="shared" si="220"/>
        <v>48958.269999999931</v>
      </c>
      <c r="EM194" s="65">
        <f t="shared" si="221"/>
        <v>-92299.749999999927</v>
      </c>
      <c r="EN194" s="374" t="s">
        <v>666</v>
      </c>
      <c r="EO194" s="373">
        <v>11468.78</v>
      </c>
      <c r="EP194" s="74">
        <v>14497.25</v>
      </c>
      <c r="EQ194" s="75">
        <f t="shared" si="314"/>
        <v>3028.4699999999993</v>
      </c>
      <c r="ER194" s="76">
        <f t="shared" si="315"/>
        <v>0.26406208855693447</v>
      </c>
      <c r="ET194" s="74">
        <v>18606.55</v>
      </c>
      <c r="EU194" s="74">
        <v>41323.24</v>
      </c>
      <c r="EV194" s="75">
        <f t="shared" si="212"/>
        <v>22716.69</v>
      </c>
      <c r="EW194" s="377">
        <f t="shared" si="213"/>
        <v>1.2208974796509831</v>
      </c>
      <c r="EX194" s="379">
        <f t="shared" si="214"/>
        <v>182417.98999999993</v>
      </c>
      <c r="EY194" s="379">
        <f t="shared" si="215"/>
        <v>187217.60000000003</v>
      </c>
      <c r="FB194" s="381"/>
      <c r="FC194" s="381"/>
    </row>
    <row r="195" spans="1:159" s="2" customFormat="1" ht="15.75" customHeight="1" x14ac:dyDescent="0.25">
      <c r="A195" s="1" t="s">
        <v>148</v>
      </c>
      <c r="B195" s="77">
        <v>5</v>
      </c>
      <c r="C195" s="78">
        <v>2</v>
      </c>
      <c r="D195" s="52" t="s">
        <v>388</v>
      </c>
      <c r="E195" s="219">
        <v>2873.9916666666668</v>
      </c>
      <c r="F195" s="53">
        <v>70433.97</v>
      </c>
      <c r="G195" s="343">
        <v>5446.1899999999941</v>
      </c>
      <c r="H195" s="54">
        <v>3891.5499999999997</v>
      </c>
      <c r="I195" s="55">
        <v>1767.87</v>
      </c>
      <c r="J195" s="56">
        <f t="shared" si="263"/>
        <v>2123.6799999999998</v>
      </c>
      <c r="K195" s="57">
        <f t="shared" si="264"/>
        <v>0.45428428261232673</v>
      </c>
      <c r="L195" s="58">
        <v>2357.6399999999994</v>
      </c>
      <c r="M195" s="58">
        <v>1529.62</v>
      </c>
      <c r="N195" s="56">
        <f t="shared" si="265"/>
        <v>828.01999999999953</v>
      </c>
      <c r="O195" s="59">
        <f t="shared" si="266"/>
        <v>0.6487928606572676</v>
      </c>
      <c r="P195" s="54">
        <v>3751.9699999999993</v>
      </c>
      <c r="Q195" s="54">
        <v>3261.2799999999997</v>
      </c>
      <c r="R195" s="56">
        <f t="shared" si="267"/>
        <v>490.6899999999996</v>
      </c>
      <c r="S195" s="57">
        <f t="shared" si="268"/>
        <v>0.86921803745765569</v>
      </c>
      <c r="T195" s="54">
        <v>0</v>
      </c>
      <c r="U195" s="54">
        <v>0</v>
      </c>
      <c r="V195" s="56">
        <f t="shared" si="269"/>
        <v>0</v>
      </c>
      <c r="W195" s="57"/>
      <c r="X195" s="58">
        <v>225.6</v>
      </c>
      <c r="Y195" s="58">
        <v>507.58000000000004</v>
      </c>
      <c r="Z195" s="56">
        <f t="shared" si="271"/>
        <v>-281.98</v>
      </c>
      <c r="AA195" s="59">
        <f t="shared" si="272"/>
        <v>2.2499113475177306</v>
      </c>
      <c r="AB195" s="54">
        <v>2960.6500000000005</v>
      </c>
      <c r="AC195" s="54">
        <v>2960.33</v>
      </c>
      <c r="AD195" s="56">
        <f t="shared" si="273"/>
        <v>0.32000000000061846</v>
      </c>
      <c r="AE195" s="57">
        <f t="shared" si="274"/>
        <v>0.99989191562663582</v>
      </c>
      <c r="AF195" s="58">
        <v>585.72</v>
      </c>
      <c r="AG195" s="58">
        <v>0</v>
      </c>
      <c r="AH195" s="56">
        <f t="shared" si="275"/>
        <v>585.72</v>
      </c>
      <c r="AI195" s="60">
        <f t="shared" si="276"/>
        <v>0</v>
      </c>
      <c r="AJ195" s="54">
        <v>6598.22</v>
      </c>
      <c r="AK195" s="54">
        <v>3377.9700000000003</v>
      </c>
      <c r="AL195" s="56">
        <f t="shared" si="277"/>
        <v>3220.25</v>
      </c>
      <c r="AM195" s="57">
        <f t="shared" si="278"/>
        <v>0.51195170818796587</v>
      </c>
      <c r="AN195" s="58">
        <v>0</v>
      </c>
      <c r="AO195" s="58">
        <v>0</v>
      </c>
      <c r="AP195" s="61">
        <f t="shared" si="279"/>
        <v>0</v>
      </c>
      <c r="AQ195" s="59"/>
      <c r="AR195" s="54">
        <v>0</v>
      </c>
      <c r="AS195" s="54">
        <v>0</v>
      </c>
      <c r="AT195" s="61">
        <f t="shared" si="280"/>
        <v>0</v>
      </c>
      <c r="AU195" s="62"/>
      <c r="AV195" s="58">
        <v>5729.2</v>
      </c>
      <c r="AW195" s="58">
        <v>4451.8600000000006</v>
      </c>
      <c r="AX195" s="61">
        <f t="shared" si="281"/>
        <v>1277.3399999999992</v>
      </c>
      <c r="AY195" s="59">
        <f t="shared" si="282"/>
        <v>0.77704740626963642</v>
      </c>
      <c r="AZ195" s="63">
        <v>0</v>
      </c>
      <c r="BA195" s="56">
        <v>0</v>
      </c>
      <c r="BB195" s="56">
        <f t="shared" si="283"/>
        <v>0</v>
      </c>
      <c r="BC195" s="64"/>
      <c r="BD195" s="54">
        <v>18446.019999999997</v>
      </c>
      <c r="BE195" s="58">
        <v>6595.8</v>
      </c>
      <c r="BF195" s="61">
        <f t="shared" si="284"/>
        <v>11850.219999999998</v>
      </c>
      <c r="BG195" s="57">
        <f t="shared" si="285"/>
        <v>0.35757306996305988</v>
      </c>
      <c r="BH195" s="54">
        <v>2453.66</v>
      </c>
      <c r="BI195" s="54">
        <v>10706.22</v>
      </c>
      <c r="BJ195" s="56">
        <f t="shared" si="286"/>
        <v>-8252.56</v>
      </c>
      <c r="BK195" s="57">
        <f t="shared" si="287"/>
        <v>4.3633673777132937</v>
      </c>
      <c r="BL195" s="58">
        <v>3656.3599999999997</v>
      </c>
      <c r="BM195" s="58">
        <v>0</v>
      </c>
      <c r="BN195" s="56">
        <f t="shared" si="288"/>
        <v>3656.3599999999997</v>
      </c>
      <c r="BO195" s="59">
        <f t="shared" si="289"/>
        <v>0</v>
      </c>
      <c r="BP195" s="54">
        <v>553.71</v>
      </c>
      <c r="BQ195" s="54">
        <v>0</v>
      </c>
      <c r="BR195" s="56">
        <f t="shared" si="290"/>
        <v>553.71</v>
      </c>
      <c r="BS195" s="57">
        <f t="shared" si="291"/>
        <v>0</v>
      </c>
      <c r="BT195" s="58">
        <v>0</v>
      </c>
      <c r="BU195" s="58">
        <v>0</v>
      </c>
      <c r="BV195" s="56">
        <f t="shared" si="292"/>
        <v>0</v>
      </c>
      <c r="BW195" s="59"/>
      <c r="BX195" s="54">
        <v>540.19000000000005</v>
      </c>
      <c r="BY195" s="54">
        <v>0</v>
      </c>
      <c r="BZ195" s="56">
        <f t="shared" si="294"/>
        <v>540.19000000000005</v>
      </c>
      <c r="CA195" s="57">
        <f t="shared" si="295"/>
        <v>0</v>
      </c>
      <c r="CB195" s="58">
        <v>745.93000000000006</v>
      </c>
      <c r="CC195" s="58">
        <v>10566.960000000001</v>
      </c>
      <c r="CD195" s="56">
        <f t="shared" si="296"/>
        <v>-9821.0300000000007</v>
      </c>
      <c r="CE195" s="59">
        <f t="shared" si="297"/>
        <v>14.166155001139517</v>
      </c>
      <c r="CF195" s="54">
        <v>209.52</v>
      </c>
      <c r="CG195" s="54">
        <v>0</v>
      </c>
      <c r="CH195" s="56">
        <f t="shared" si="298"/>
        <v>209.52</v>
      </c>
      <c r="CI195" s="57">
        <f t="shared" si="299"/>
        <v>0</v>
      </c>
      <c r="CJ195" s="58">
        <v>0</v>
      </c>
      <c r="CK195" s="55">
        <v>0</v>
      </c>
      <c r="CL195" s="55">
        <v>0</v>
      </c>
      <c r="CM195" s="65"/>
      <c r="CN195" s="66">
        <v>33106.639999999999</v>
      </c>
      <c r="CO195" s="67">
        <v>31612.550000000003</v>
      </c>
      <c r="CP195" s="61">
        <f t="shared" si="300"/>
        <v>1494.0899999999965</v>
      </c>
      <c r="CQ195" s="68">
        <f t="shared" si="301"/>
        <v>0.95487038249728762</v>
      </c>
      <c r="CR195" s="58">
        <v>8180.4000000000005</v>
      </c>
      <c r="CS195" s="58">
        <v>7804.66</v>
      </c>
      <c r="CT195" s="61">
        <f t="shared" si="302"/>
        <v>375.74000000000069</v>
      </c>
      <c r="CU195" s="353">
        <f t="shared" si="303"/>
        <v>0.95406826072074702</v>
      </c>
      <c r="CV195" s="359">
        <v>4172.3</v>
      </c>
      <c r="CW195" s="61">
        <v>4100.4199999999992</v>
      </c>
      <c r="CX195" s="61">
        <f t="shared" si="219"/>
        <v>71.880000000001019</v>
      </c>
      <c r="CY195" s="68">
        <f t="shared" si="222"/>
        <v>0.98277209213143801</v>
      </c>
      <c r="CZ195" s="291">
        <v>450.54</v>
      </c>
      <c r="DA195" s="61">
        <v>5.92</v>
      </c>
      <c r="DB195" s="61">
        <f t="shared" si="205"/>
        <v>444.62</v>
      </c>
      <c r="DC195" s="69">
        <f t="shared" si="206"/>
        <v>1.3139787810183335E-2</v>
      </c>
      <c r="DD195" s="55">
        <v>11609.239999999998</v>
      </c>
      <c r="DE195" s="55">
        <v>10984.630000000001</v>
      </c>
      <c r="DF195" s="61">
        <f t="shared" si="304"/>
        <v>624.60999999999694</v>
      </c>
      <c r="DG195" s="70">
        <f t="shared" si="305"/>
        <v>0.94619716708415047</v>
      </c>
      <c r="DH195" s="55">
        <v>806.57</v>
      </c>
      <c r="DI195" s="55">
        <v>716.3</v>
      </c>
      <c r="DJ195" s="61">
        <f t="shared" si="306"/>
        <v>90.270000000000095</v>
      </c>
      <c r="DK195" s="70">
        <f t="shared" si="307"/>
        <v>0.88808162961677217</v>
      </c>
      <c r="DL195" s="55">
        <v>121.36999999999999</v>
      </c>
      <c r="DM195" s="55">
        <v>358.42</v>
      </c>
      <c r="DN195" s="61">
        <f t="shared" si="308"/>
        <v>-237.05</v>
      </c>
      <c r="DO195" s="70">
        <f t="shared" si="309"/>
        <v>2.9531185630715995</v>
      </c>
      <c r="DP195" s="71">
        <v>4461.8</v>
      </c>
      <c r="DQ195" s="71">
        <v>2629.95</v>
      </c>
      <c r="DR195" s="61">
        <f t="shared" si="310"/>
        <v>1831.8500000000004</v>
      </c>
      <c r="DS195" s="69">
        <f t="shared" si="311"/>
        <v>0.58943699852077636</v>
      </c>
      <c r="DT195" s="80">
        <v>2224.6200000000003</v>
      </c>
      <c r="DU195" s="55">
        <v>0</v>
      </c>
      <c r="DV195" s="55">
        <v>0</v>
      </c>
      <c r="DW195" s="61">
        <f t="shared" si="312"/>
        <v>0</v>
      </c>
      <c r="DX195" s="72"/>
      <c r="DY195" s="56" t="e">
        <v>#REF!</v>
      </c>
      <c r="DZ195" s="363">
        <v>1746.53</v>
      </c>
      <c r="EA195" s="363">
        <v>1238.02</v>
      </c>
      <c r="EB195" s="362">
        <f t="shared" si="207"/>
        <v>508.51</v>
      </c>
      <c r="EC195" s="365">
        <f t="shared" si="208"/>
        <v>0.7088455394410631</v>
      </c>
      <c r="ED195" s="54">
        <v>4042.9199999999996</v>
      </c>
      <c r="EE195" s="294">
        <v>3877.26</v>
      </c>
      <c r="EF195" s="291">
        <f t="shared" si="209"/>
        <v>121404.25000000003</v>
      </c>
      <c r="EG195" s="291">
        <f t="shared" si="210"/>
        <v>109053.62000000002</v>
      </c>
      <c r="EH195" s="61">
        <f t="shared" si="211"/>
        <v>12350.630000000005</v>
      </c>
      <c r="EI195" s="70">
        <f t="shared" si="313"/>
        <v>0.89826855320139121</v>
      </c>
      <c r="EJ195" s="80"/>
      <c r="EK195" s="298">
        <v>600</v>
      </c>
      <c r="EL195" s="300">
        <f t="shared" si="220"/>
        <v>83384.600000000006</v>
      </c>
      <c r="EM195" s="65">
        <f t="shared" si="221"/>
        <v>4182.5999999999913</v>
      </c>
      <c r="EN195" s="374" t="s">
        <v>666</v>
      </c>
      <c r="EO195" s="373">
        <v>7396.59</v>
      </c>
      <c r="EP195" s="74">
        <v>13438.04</v>
      </c>
      <c r="EQ195" s="75">
        <f t="shared" si="314"/>
        <v>6041.4500000000007</v>
      </c>
      <c r="ER195" s="76">
        <f t="shared" si="315"/>
        <v>0.81678854715483762</v>
      </c>
      <c r="ET195" s="74">
        <v>11945.05</v>
      </c>
      <c r="EU195" s="74">
        <v>23575.119999999999</v>
      </c>
      <c r="EV195" s="75">
        <f t="shared" si="212"/>
        <v>11630.07</v>
      </c>
      <c r="EW195" s="377">
        <f t="shared" si="213"/>
        <v>0.9736309182464703</v>
      </c>
      <c r="EX195" s="379">
        <f t="shared" si="214"/>
        <v>117361.33000000003</v>
      </c>
      <c r="EY195" s="379">
        <f t="shared" si="215"/>
        <v>105176.36000000003</v>
      </c>
      <c r="FB195" s="381"/>
      <c r="FC195" s="381"/>
    </row>
    <row r="196" spans="1:159" s="2" customFormat="1" ht="15.75" customHeight="1" x14ac:dyDescent="0.25">
      <c r="A196" s="1" t="s">
        <v>149</v>
      </c>
      <c r="B196" s="77">
        <v>2</v>
      </c>
      <c r="C196" s="78">
        <v>2</v>
      </c>
      <c r="D196" s="52" t="s">
        <v>389</v>
      </c>
      <c r="E196" s="219">
        <v>1968.541666666667</v>
      </c>
      <c r="F196" s="53">
        <v>-18167.41</v>
      </c>
      <c r="G196" s="343">
        <v>-4345.2760000000053</v>
      </c>
      <c r="H196" s="54">
        <v>1931.6600000000003</v>
      </c>
      <c r="I196" s="55">
        <v>475.66</v>
      </c>
      <c r="J196" s="56">
        <f t="shared" si="263"/>
        <v>1456.0000000000002</v>
      </c>
      <c r="K196" s="57">
        <f t="shared" si="264"/>
        <v>0.24624416305146865</v>
      </c>
      <c r="L196" s="58">
        <v>1305.3900000000001</v>
      </c>
      <c r="M196" s="58">
        <v>319.60000000000002</v>
      </c>
      <c r="N196" s="56">
        <f t="shared" si="265"/>
        <v>985.79000000000008</v>
      </c>
      <c r="O196" s="59">
        <f t="shared" si="266"/>
        <v>0.24483104666038502</v>
      </c>
      <c r="P196" s="54">
        <v>0</v>
      </c>
      <c r="Q196" s="54">
        <v>0</v>
      </c>
      <c r="R196" s="56">
        <f t="shared" si="267"/>
        <v>0</v>
      </c>
      <c r="S196" s="57"/>
      <c r="T196" s="54">
        <v>0</v>
      </c>
      <c r="U196" s="54">
        <v>0</v>
      </c>
      <c r="V196" s="56">
        <f t="shared" si="269"/>
        <v>0</v>
      </c>
      <c r="W196" s="57"/>
      <c r="X196" s="58">
        <v>0</v>
      </c>
      <c r="Y196" s="58">
        <v>0</v>
      </c>
      <c r="Z196" s="56">
        <f t="shared" si="271"/>
        <v>0</v>
      </c>
      <c r="AA196" s="59"/>
      <c r="AB196" s="54">
        <v>1698.81</v>
      </c>
      <c r="AC196" s="54">
        <v>1283.1000000000001</v>
      </c>
      <c r="AD196" s="56">
        <f t="shared" si="273"/>
        <v>415.70999999999981</v>
      </c>
      <c r="AE196" s="57">
        <f t="shared" si="274"/>
        <v>0.75529341127024219</v>
      </c>
      <c r="AF196" s="58">
        <v>241.95000000000002</v>
      </c>
      <c r="AG196" s="58">
        <v>0</v>
      </c>
      <c r="AH196" s="56">
        <f t="shared" si="275"/>
        <v>241.95000000000002</v>
      </c>
      <c r="AI196" s="60">
        <f t="shared" si="276"/>
        <v>0</v>
      </c>
      <c r="AJ196" s="54">
        <v>2682.6800000000007</v>
      </c>
      <c r="AK196" s="54">
        <v>1394.67</v>
      </c>
      <c r="AL196" s="56">
        <f t="shared" si="277"/>
        <v>1288.0100000000007</v>
      </c>
      <c r="AM196" s="57">
        <f t="shared" si="278"/>
        <v>0.51987937435698617</v>
      </c>
      <c r="AN196" s="58">
        <v>0</v>
      </c>
      <c r="AO196" s="58">
        <v>0</v>
      </c>
      <c r="AP196" s="61">
        <f t="shared" si="279"/>
        <v>0</v>
      </c>
      <c r="AQ196" s="59"/>
      <c r="AR196" s="54">
        <v>0</v>
      </c>
      <c r="AS196" s="54">
        <v>0</v>
      </c>
      <c r="AT196" s="61">
        <f t="shared" si="280"/>
        <v>0</v>
      </c>
      <c r="AU196" s="62"/>
      <c r="AV196" s="58">
        <v>1527.0600000000002</v>
      </c>
      <c r="AW196" s="58">
        <v>1386.37</v>
      </c>
      <c r="AX196" s="61">
        <f t="shared" si="281"/>
        <v>140.69000000000028</v>
      </c>
      <c r="AY196" s="59">
        <f t="shared" si="282"/>
        <v>0.90786871504721478</v>
      </c>
      <c r="AZ196" s="63">
        <v>0</v>
      </c>
      <c r="BA196" s="56">
        <v>0</v>
      </c>
      <c r="BB196" s="56">
        <f t="shared" si="283"/>
        <v>0</v>
      </c>
      <c r="BC196" s="64"/>
      <c r="BD196" s="54">
        <v>9733.9399999999987</v>
      </c>
      <c r="BE196" s="58">
        <v>0</v>
      </c>
      <c r="BF196" s="61">
        <f t="shared" si="284"/>
        <v>9733.9399999999987</v>
      </c>
      <c r="BG196" s="57">
        <f t="shared" si="285"/>
        <v>0</v>
      </c>
      <c r="BH196" s="54">
        <v>1367.12</v>
      </c>
      <c r="BI196" s="54">
        <v>0</v>
      </c>
      <c r="BJ196" s="56">
        <f t="shared" si="286"/>
        <v>1367.12</v>
      </c>
      <c r="BK196" s="57">
        <f t="shared" si="287"/>
        <v>0</v>
      </c>
      <c r="BL196" s="58">
        <v>1827.32</v>
      </c>
      <c r="BM196" s="58">
        <v>0</v>
      </c>
      <c r="BN196" s="56">
        <f t="shared" si="288"/>
        <v>1827.32</v>
      </c>
      <c r="BO196" s="59">
        <f t="shared" si="289"/>
        <v>0</v>
      </c>
      <c r="BP196" s="54">
        <v>0</v>
      </c>
      <c r="BQ196" s="54">
        <v>0</v>
      </c>
      <c r="BR196" s="56">
        <f t="shared" si="290"/>
        <v>0</v>
      </c>
      <c r="BS196" s="57"/>
      <c r="BT196" s="58">
        <v>0</v>
      </c>
      <c r="BU196" s="58">
        <v>0</v>
      </c>
      <c r="BV196" s="56">
        <f t="shared" si="292"/>
        <v>0</v>
      </c>
      <c r="BW196" s="59"/>
      <c r="BX196" s="54">
        <v>0</v>
      </c>
      <c r="BY196" s="54">
        <v>0</v>
      </c>
      <c r="BZ196" s="56">
        <f t="shared" si="294"/>
        <v>0</v>
      </c>
      <c r="CA196" s="57"/>
      <c r="CB196" s="58">
        <v>315.19</v>
      </c>
      <c r="CC196" s="58">
        <v>0</v>
      </c>
      <c r="CD196" s="56">
        <f t="shared" si="296"/>
        <v>315.19</v>
      </c>
      <c r="CE196" s="59">
        <f t="shared" si="297"/>
        <v>0</v>
      </c>
      <c r="CF196" s="54">
        <v>107.27000000000001</v>
      </c>
      <c r="CG196" s="54">
        <v>0</v>
      </c>
      <c r="CH196" s="56">
        <f t="shared" si="298"/>
        <v>107.27000000000001</v>
      </c>
      <c r="CI196" s="57">
        <f t="shared" si="299"/>
        <v>0</v>
      </c>
      <c r="CJ196" s="58">
        <v>0</v>
      </c>
      <c r="CK196" s="55">
        <v>0</v>
      </c>
      <c r="CL196" s="55">
        <v>0</v>
      </c>
      <c r="CM196" s="65"/>
      <c r="CN196" s="66">
        <v>13432.639999999996</v>
      </c>
      <c r="CO196" s="67">
        <v>16395.620000000003</v>
      </c>
      <c r="CP196" s="61">
        <f t="shared" si="300"/>
        <v>-2962.9800000000068</v>
      </c>
      <c r="CQ196" s="68">
        <f t="shared" si="301"/>
        <v>1.2205806155751966</v>
      </c>
      <c r="CR196" s="58">
        <v>1521.4400000000003</v>
      </c>
      <c r="CS196" s="58">
        <v>1471.67</v>
      </c>
      <c r="CT196" s="61">
        <f t="shared" si="302"/>
        <v>49.770000000000209</v>
      </c>
      <c r="CU196" s="353">
        <f t="shared" si="303"/>
        <v>0.96728756967083807</v>
      </c>
      <c r="CV196" s="359">
        <v>838.81000000000006</v>
      </c>
      <c r="CW196" s="61">
        <v>828.31</v>
      </c>
      <c r="CX196" s="61">
        <f t="shared" si="219"/>
        <v>10.500000000000114</v>
      </c>
      <c r="CY196" s="68">
        <f t="shared" si="222"/>
        <v>0.98748226654427096</v>
      </c>
      <c r="CZ196" s="291">
        <v>19.02</v>
      </c>
      <c r="DA196" s="61">
        <v>0</v>
      </c>
      <c r="DB196" s="61">
        <f t="shared" si="205"/>
        <v>19.02</v>
      </c>
      <c r="DC196" s="69">
        <f t="shared" si="206"/>
        <v>0</v>
      </c>
      <c r="DD196" s="55">
        <v>3934.7400000000002</v>
      </c>
      <c r="DE196" s="55">
        <v>5461.75</v>
      </c>
      <c r="DF196" s="61">
        <f t="shared" si="304"/>
        <v>-1527.0099999999998</v>
      </c>
      <c r="DG196" s="70">
        <f t="shared" si="305"/>
        <v>1.3880840919603328</v>
      </c>
      <c r="DH196" s="55">
        <v>0</v>
      </c>
      <c r="DI196" s="55">
        <v>0</v>
      </c>
      <c r="DJ196" s="61">
        <f t="shared" si="306"/>
        <v>0</v>
      </c>
      <c r="DK196" s="70"/>
      <c r="DL196" s="55">
        <v>0</v>
      </c>
      <c r="DM196" s="55">
        <v>0</v>
      </c>
      <c r="DN196" s="61">
        <f t="shared" si="308"/>
        <v>0</v>
      </c>
      <c r="DO196" s="70"/>
      <c r="DP196" s="71">
        <v>2062.0700000000002</v>
      </c>
      <c r="DQ196" s="71">
        <v>3795.46</v>
      </c>
      <c r="DR196" s="61">
        <f t="shared" si="310"/>
        <v>-1733.3899999999999</v>
      </c>
      <c r="DS196" s="69">
        <f t="shared" si="311"/>
        <v>1.8406067689263699</v>
      </c>
      <c r="DT196" s="80">
        <v>-13.740000000000123</v>
      </c>
      <c r="DU196" s="55">
        <v>0</v>
      </c>
      <c r="DV196" s="55">
        <v>0</v>
      </c>
      <c r="DW196" s="61">
        <f t="shared" si="312"/>
        <v>0</v>
      </c>
      <c r="DX196" s="72"/>
      <c r="DY196" s="56" t="e">
        <v>#REF!</v>
      </c>
      <c r="DZ196" s="363">
        <v>843.64999999999986</v>
      </c>
      <c r="EA196" s="363">
        <v>591.6</v>
      </c>
      <c r="EB196" s="362">
        <f t="shared" si="207"/>
        <v>252.04999999999984</v>
      </c>
      <c r="EC196" s="365">
        <f t="shared" si="208"/>
        <v>0.70123866532329771</v>
      </c>
      <c r="ED196" s="54">
        <v>1591.5900000000001</v>
      </c>
      <c r="EE196" s="294">
        <v>1110.99</v>
      </c>
      <c r="EF196" s="291">
        <f t="shared" si="209"/>
        <v>46982.349999999991</v>
      </c>
      <c r="EG196" s="291">
        <f t="shared" si="210"/>
        <v>34514.799999999996</v>
      </c>
      <c r="EH196" s="61">
        <f t="shared" si="211"/>
        <v>12467.549999999996</v>
      </c>
      <c r="EI196" s="70">
        <f t="shared" si="313"/>
        <v>0.73463332506781809</v>
      </c>
      <c r="EJ196" s="80"/>
      <c r="EK196" s="298">
        <v>0</v>
      </c>
      <c r="EL196" s="300">
        <f t="shared" si="220"/>
        <v>-5699.8600000000042</v>
      </c>
      <c r="EM196" s="65">
        <f t="shared" si="221"/>
        <v>9005.5639999999948</v>
      </c>
      <c r="EN196" s="374" t="s">
        <v>666</v>
      </c>
      <c r="EO196" s="373">
        <v>2744.78</v>
      </c>
      <c r="EP196" s="74">
        <v>10457.67</v>
      </c>
      <c r="EQ196" s="75">
        <f t="shared" si="314"/>
        <v>7712.8899999999994</v>
      </c>
      <c r="ER196" s="76">
        <f t="shared" si="315"/>
        <v>2.8100212038851926</v>
      </c>
      <c r="ET196" s="74">
        <v>4920</v>
      </c>
      <c r="EU196" s="74">
        <v>5232.75</v>
      </c>
      <c r="EV196" s="75">
        <f t="shared" si="212"/>
        <v>312.75</v>
      </c>
      <c r="EW196" s="377">
        <f t="shared" si="213"/>
        <v>6.3567073170731708E-2</v>
      </c>
      <c r="EX196" s="379">
        <f t="shared" si="214"/>
        <v>45390.759999999995</v>
      </c>
      <c r="EY196" s="379">
        <f t="shared" si="215"/>
        <v>33403.81</v>
      </c>
      <c r="FB196" s="381"/>
      <c r="FC196" s="381"/>
    </row>
    <row r="197" spans="1:159" s="2" customFormat="1" ht="15.75" customHeight="1" x14ac:dyDescent="0.25">
      <c r="A197" s="1" t="s">
        <v>150</v>
      </c>
      <c r="B197" s="77">
        <v>2</v>
      </c>
      <c r="C197" s="78">
        <v>1</v>
      </c>
      <c r="D197" s="52" t="s">
        <v>390</v>
      </c>
      <c r="E197" s="219">
        <v>2673.7249999999995</v>
      </c>
      <c r="F197" s="53">
        <v>-94000.79</v>
      </c>
      <c r="G197" s="343">
        <v>-84635.220000000016</v>
      </c>
      <c r="H197" s="54">
        <v>755.36000000000013</v>
      </c>
      <c r="I197" s="55">
        <v>444.6</v>
      </c>
      <c r="J197" s="56">
        <f t="shared" si="263"/>
        <v>310.7600000000001</v>
      </c>
      <c r="K197" s="57">
        <f t="shared" si="264"/>
        <v>0.58859351832238926</v>
      </c>
      <c r="L197" s="58">
        <v>521.04</v>
      </c>
      <c r="M197" s="58">
        <v>316.21999999999997</v>
      </c>
      <c r="N197" s="56">
        <f t="shared" si="265"/>
        <v>204.82</v>
      </c>
      <c r="O197" s="59">
        <f t="shared" si="266"/>
        <v>0.60690158145247963</v>
      </c>
      <c r="P197" s="54">
        <v>0</v>
      </c>
      <c r="Q197" s="54">
        <v>0</v>
      </c>
      <c r="R197" s="56">
        <f t="shared" si="267"/>
        <v>0</v>
      </c>
      <c r="S197" s="57"/>
      <c r="T197" s="54">
        <v>0</v>
      </c>
      <c r="U197" s="54">
        <v>0</v>
      </c>
      <c r="V197" s="56">
        <f t="shared" si="269"/>
        <v>0</v>
      </c>
      <c r="W197" s="57"/>
      <c r="X197" s="58">
        <v>0</v>
      </c>
      <c r="Y197" s="58">
        <v>0</v>
      </c>
      <c r="Z197" s="56">
        <f t="shared" si="271"/>
        <v>0</v>
      </c>
      <c r="AA197" s="59"/>
      <c r="AB197" s="54">
        <v>706.12</v>
      </c>
      <c r="AC197" s="54">
        <v>434.31</v>
      </c>
      <c r="AD197" s="56">
        <f t="shared" si="273"/>
        <v>271.81</v>
      </c>
      <c r="AE197" s="57">
        <f t="shared" si="274"/>
        <v>0.61506542797258257</v>
      </c>
      <c r="AF197" s="58">
        <v>102.54999999999998</v>
      </c>
      <c r="AG197" s="58">
        <v>0</v>
      </c>
      <c r="AH197" s="56">
        <f t="shared" si="275"/>
        <v>102.54999999999998</v>
      </c>
      <c r="AI197" s="60">
        <f t="shared" si="276"/>
        <v>0</v>
      </c>
      <c r="AJ197" s="54">
        <v>1136.79</v>
      </c>
      <c r="AK197" s="54">
        <v>590.9</v>
      </c>
      <c r="AL197" s="56">
        <f t="shared" si="277"/>
        <v>545.89</v>
      </c>
      <c r="AM197" s="57">
        <f t="shared" si="278"/>
        <v>0.5197969721760396</v>
      </c>
      <c r="AN197" s="58">
        <v>0</v>
      </c>
      <c r="AO197" s="58">
        <v>0</v>
      </c>
      <c r="AP197" s="61">
        <f t="shared" si="279"/>
        <v>0</v>
      </c>
      <c r="AQ197" s="59"/>
      <c r="AR197" s="54">
        <v>0</v>
      </c>
      <c r="AS197" s="54">
        <v>0</v>
      </c>
      <c r="AT197" s="61">
        <f t="shared" si="280"/>
        <v>0</v>
      </c>
      <c r="AU197" s="62"/>
      <c r="AV197" s="58">
        <v>254.60000000000002</v>
      </c>
      <c r="AW197" s="58">
        <v>228.81000000000006</v>
      </c>
      <c r="AX197" s="61">
        <f t="shared" si="281"/>
        <v>25.789999999999964</v>
      </c>
      <c r="AY197" s="59">
        <f t="shared" si="282"/>
        <v>0.89870384917517687</v>
      </c>
      <c r="AZ197" s="63">
        <v>0</v>
      </c>
      <c r="BA197" s="56">
        <v>0</v>
      </c>
      <c r="BB197" s="56">
        <f t="shared" si="283"/>
        <v>0</v>
      </c>
      <c r="BC197" s="64"/>
      <c r="BD197" s="54">
        <v>3664.3999999999996</v>
      </c>
      <c r="BE197" s="58">
        <v>0</v>
      </c>
      <c r="BF197" s="61">
        <f t="shared" si="284"/>
        <v>3664.3999999999996</v>
      </c>
      <c r="BG197" s="57">
        <f t="shared" si="285"/>
        <v>0</v>
      </c>
      <c r="BH197" s="54">
        <v>528.9</v>
      </c>
      <c r="BI197" s="54">
        <v>0</v>
      </c>
      <c r="BJ197" s="56">
        <f t="shared" si="286"/>
        <v>528.9</v>
      </c>
      <c r="BK197" s="57">
        <f t="shared" si="287"/>
        <v>0</v>
      </c>
      <c r="BL197" s="58">
        <v>647.35000000000014</v>
      </c>
      <c r="BM197" s="58">
        <v>0</v>
      </c>
      <c r="BN197" s="56">
        <f t="shared" si="288"/>
        <v>647.35000000000014</v>
      </c>
      <c r="BO197" s="59">
        <f t="shared" si="289"/>
        <v>0</v>
      </c>
      <c r="BP197" s="54">
        <v>0</v>
      </c>
      <c r="BQ197" s="54">
        <v>0</v>
      </c>
      <c r="BR197" s="56">
        <f t="shared" si="290"/>
        <v>0</v>
      </c>
      <c r="BS197" s="57"/>
      <c r="BT197" s="58">
        <v>0</v>
      </c>
      <c r="BU197" s="58">
        <v>0</v>
      </c>
      <c r="BV197" s="56">
        <f t="shared" si="292"/>
        <v>0</v>
      </c>
      <c r="BW197" s="59"/>
      <c r="BX197" s="54">
        <v>0</v>
      </c>
      <c r="BY197" s="54">
        <v>0</v>
      </c>
      <c r="BZ197" s="56">
        <f t="shared" si="294"/>
        <v>0</v>
      </c>
      <c r="CA197" s="57"/>
      <c r="CB197" s="58">
        <v>101.05000000000001</v>
      </c>
      <c r="CC197" s="58">
        <v>0</v>
      </c>
      <c r="CD197" s="56">
        <f t="shared" si="296"/>
        <v>101.05000000000001</v>
      </c>
      <c r="CE197" s="59">
        <f t="shared" si="297"/>
        <v>0</v>
      </c>
      <c r="CF197" s="54">
        <v>52.14</v>
      </c>
      <c r="CG197" s="54">
        <v>0</v>
      </c>
      <c r="CH197" s="56">
        <f t="shared" si="298"/>
        <v>52.14</v>
      </c>
      <c r="CI197" s="57">
        <f t="shared" si="299"/>
        <v>0</v>
      </c>
      <c r="CJ197" s="58">
        <v>0</v>
      </c>
      <c r="CK197" s="55">
        <v>0</v>
      </c>
      <c r="CL197" s="55">
        <v>0</v>
      </c>
      <c r="CM197" s="65"/>
      <c r="CN197" s="66">
        <v>5227.1800000000021</v>
      </c>
      <c r="CO197" s="67">
        <v>7559.48</v>
      </c>
      <c r="CP197" s="61">
        <f t="shared" si="300"/>
        <v>-2332.2999999999975</v>
      </c>
      <c r="CQ197" s="68">
        <f t="shared" si="301"/>
        <v>1.4461870454049788</v>
      </c>
      <c r="CR197" s="58">
        <v>1541.76</v>
      </c>
      <c r="CS197" s="58">
        <v>1489.5600000000002</v>
      </c>
      <c r="CT197" s="61">
        <f t="shared" si="302"/>
        <v>52.199999999999818</v>
      </c>
      <c r="CU197" s="353">
        <f t="shared" si="303"/>
        <v>0.96614259028642602</v>
      </c>
      <c r="CV197" s="359">
        <v>850.12</v>
      </c>
      <c r="CW197" s="61">
        <v>838.4</v>
      </c>
      <c r="CX197" s="61">
        <f t="shared" si="219"/>
        <v>11.720000000000027</v>
      </c>
      <c r="CY197" s="68">
        <f t="shared" si="222"/>
        <v>0.98621371100550503</v>
      </c>
      <c r="CZ197" s="291">
        <v>19.27</v>
      </c>
      <c r="DA197" s="61">
        <v>0</v>
      </c>
      <c r="DB197" s="61">
        <f t="shared" si="205"/>
        <v>19.27</v>
      </c>
      <c r="DC197" s="69">
        <f t="shared" si="206"/>
        <v>0</v>
      </c>
      <c r="DD197" s="55">
        <v>2382.34</v>
      </c>
      <c r="DE197" s="55">
        <v>2376.33</v>
      </c>
      <c r="DF197" s="61">
        <f t="shared" si="304"/>
        <v>6.0100000000002183</v>
      </c>
      <c r="DG197" s="70">
        <f t="shared" si="305"/>
        <v>0.99747727024690003</v>
      </c>
      <c r="DH197" s="55">
        <v>0</v>
      </c>
      <c r="DI197" s="55">
        <v>0</v>
      </c>
      <c r="DJ197" s="61">
        <f t="shared" si="306"/>
        <v>0</v>
      </c>
      <c r="DK197" s="70"/>
      <c r="DL197" s="55">
        <v>0</v>
      </c>
      <c r="DM197" s="55">
        <v>0</v>
      </c>
      <c r="DN197" s="61">
        <f t="shared" si="308"/>
        <v>0</v>
      </c>
      <c r="DO197" s="70"/>
      <c r="DP197" s="71">
        <v>349.64</v>
      </c>
      <c r="DQ197" s="71">
        <v>191.65999999999997</v>
      </c>
      <c r="DR197" s="61">
        <f t="shared" si="310"/>
        <v>157.98000000000002</v>
      </c>
      <c r="DS197" s="69">
        <f t="shared" si="311"/>
        <v>0.54816382564923916</v>
      </c>
      <c r="DT197" s="80">
        <v>-126.23999999999997</v>
      </c>
      <c r="DU197" s="55">
        <v>0</v>
      </c>
      <c r="DV197" s="55">
        <v>0</v>
      </c>
      <c r="DW197" s="61">
        <f t="shared" si="312"/>
        <v>0</v>
      </c>
      <c r="DX197" s="72"/>
      <c r="DY197" s="56" t="e">
        <v>#REF!</v>
      </c>
      <c r="DZ197" s="363">
        <v>399.47</v>
      </c>
      <c r="EA197" s="363">
        <v>277.89999999999998</v>
      </c>
      <c r="EB197" s="362">
        <f t="shared" si="207"/>
        <v>121.57000000000005</v>
      </c>
      <c r="EC197" s="365">
        <f t="shared" si="208"/>
        <v>0.69567176508874251</v>
      </c>
      <c r="ED197" s="54">
        <v>675.31</v>
      </c>
      <c r="EE197" s="294">
        <v>489.26</v>
      </c>
      <c r="EF197" s="291">
        <f t="shared" si="209"/>
        <v>19915.390000000003</v>
      </c>
      <c r="EG197" s="291">
        <f t="shared" si="210"/>
        <v>15237.429999999997</v>
      </c>
      <c r="EH197" s="61">
        <f t="shared" si="211"/>
        <v>4677.9600000000064</v>
      </c>
      <c r="EI197" s="70">
        <f t="shared" si="313"/>
        <v>0.7651082906234824</v>
      </c>
      <c r="EJ197" s="80"/>
      <c r="EK197" s="298">
        <v>0</v>
      </c>
      <c r="EL197" s="300">
        <f t="shared" si="220"/>
        <v>-89322.829999999987</v>
      </c>
      <c r="EM197" s="65">
        <f t="shared" si="221"/>
        <v>-79641.380000000019</v>
      </c>
      <c r="EN197" s="374" t="s">
        <v>666</v>
      </c>
      <c r="EO197" s="373">
        <v>1160.9000000000001</v>
      </c>
      <c r="EP197" s="74">
        <v>1831.11</v>
      </c>
      <c r="EQ197" s="75">
        <f t="shared" si="314"/>
        <v>670.20999999999981</v>
      </c>
      <c r="ER197" s="76">
        <f t="shared" si="315"/>
        <v>0.57731932121629748</v>
      </c>
      <c r="ET197" s="74">
        <v>2091.92</v>
      </c>
      <c r="EU197" s="74">
        <v>7048.51</v>
      </c>
      <c r="EV197" s="75">
        <f t="shared" si="212"/>
        <v>4956.59</v>
      </c>
      <c r="EW197" s="377">
        <f t="shared" si="213"/>
        <v>2.3693974912998583</v>
      </c>
      <c r="EX197" s="379">
        <f t="shared" si="214"/>
        <v>19240.080000000002</v>
      </c>
      <c r="EY197" s="379">
        <f t="shared" si="215"/>
        <v>14748.169999999996</v>
      </c>
      <c r="FB197" s="381"/>
      <c r="FC197" s="381"/>
    </row>
    <row r="198" spans="1:159" s="2" customFormat="1" ht="15.75" customHeight="1" x14ac:dyDescent="0.25">
      <c r="A198" s="1" t="s">
        <v>729</v>
      </c>
      <c r="B198" s="77">
        <v>2</v>
      </c>
      <c r="C198" s="78">
        <v>3</v>
      </c>
      <c r="D198" s="52" t="s">
        <v>391</v>
      </c>
      <c r="E198" s="219">
        <v>228.79999999999998</v>
      </c>
      <c r="F198" s="53">
        <v>10962.529999999999</v>
      </c>
      <c r="G198" s="343">
        <v>26094.71</v>
      </c>
      <c r="H198" s="54">
        <v>2701.9300000000003</v>
      </c>
      <c r="I198" s="55">
        <v>1321.2499999999995</v>
      </c>
      <c r="J198" s="56">
        <f t="shared" si="263"/>
        <v>1380.6800000000007</v>
      </c>
      <c r="K198" s="57">
        <f t="shared" si="264"/>
        <v>0.48900230575921633</v>
      </c>
      <c r="L198" s="58">
        <v>1591.6500000000003</v>
      </c>
      <c r="M198" s="58">
        <v>881.91</v>
      </c>
      <c r="N198" s="56">
        <f t="shared" si="265"/>
        <v>709.74000000000035</v>
      </c>
      <c r="O198" s="59">
        <f t="shared" si="266"/>
        <v>0.55408538309301658</v>
      </c>
      <c r="P198" s="54">
        <v>0</v>
      </c>
      <c r="Q198" s="54">
        <v>0</v>
      </c>
      <c r="R198" s="56">
        <f t="shared" si="267"/>
        <v>0</v>
      </c>
      <c r="S198" s="57"/>
      <c r="T198" s="54">
        <v>0</v>
      </c>
      <c r="U198" s="54">
        <v>0</v>
      </c>
      <c r="V198" s="56">
        <f t="shared" si="269"/>
        <v>0</v>
      </c>
      <c r="W198" s="57"/>
      <c r="X198" s="58">
        <v>0</v>
      </c>
      <c r="Y198" s="58">
        <v>0</v>
      </c>
      <c r="Z198" s="56">
        <f t="shared" si="271"/>
        <v>0</v>
      </c>
      <c r="AA198" s="59"/>
      <c r="AB198" s="54">
        <v>3252.31</v>
      </c>
      <c r="AC198" s="54">
        <v>5423.0700000000006</v>
      </c>
      <c r="AD198" s="56">
        <f t="shared" si="273"/>
        <v>-2170.7600000000007</v>
      </c>
      <c r="AE198" s="57">
        <f t="shared" si="274"/>
        <v>1.6674517496794588</v>
      </c>
      <c r="AF198" s="58">
        <v>361.75</v>
      </c>
      <c r="AG198" s="58">
        <v>0</v>
      </c>
      <c r="AH198" s="56">
        <f t="shared" si="275"/>
        <v>361.75</v>
      </c>
      <c r="AI198" s="60">
        <f t="shared" si="276"/>
        <v>0</v>
      </c>
      <c r="AJ198" s="54">
        <v>4011.7499999999995</v>
      </c>
      <c r="AK198" s="54">
        <v>2085.62</v>
      </c>
      <c r="AL198" s="56">
        <f t="shared" si="277"/>
        <v>1926.1299999999997</v>
      </c>
      <c r="AM198" s="57">
        <f t="shared" si="278"/>
        <v>0.51987785878980497</v>
      </c>
      <c r="AN198" s="58">
        <v>0</v>
      </c>
      <c r="AO198" s="58">
        <v>0</v>
      </c>
      <c r="AP198" s="61">
        <f t="shared" si="279"/>
        <v>0</v>
      </c>
      <c r="AQ198" s="59"/>
      <c r="AR198" s="54">
        <v>0</v>
      </c>
      <c r="AS198" s="54">
        <v>0</v>
      </c>
      <c r="AT198" s="61">
        <f t="shared" si="280"/>
        <v>0</v>
      </c>
      <c r="AU198" s="62"/>
      <c r="AV198" s="58">
        <v>3054.2100000000005</v>
      </c>
      <c r="AW198" s="58">
        <v>2770.1099999999997</v>
      </c>
      <c r="AX198" s="61">
        <f t="shared" si="281"/>
        <v>284.10000000000082</v>
      </c>
      <c r="AY198" s="59">
        <f t="shared" si="282"/>
        <v>0.90698085593328526</v>
      </c>
      <c r="AZ198" s="63">
        <v>0</v>
      </c>
      <c r="BA198" s="56">
        <v>0</v>
      </c>
      <c r="BB198" s="56">
        <f t="shared" si="283"/>
        <v>0</v>
      </c>
      <c r="BC198" s="64"/>
      <c r="BD198" s="54">
        <v>11661.460000000001</v>
      </c>
      <c r="BE198" s="58">
        <v>0</v>
      </c>
      <c r="BF198" s="61">
        <f t="shared" si="284"/>
        <v>11661.460000000001</v>
      </c>
      <c r="BG198" s="57">
        <f t="shared" si="285"/>
        <v>0</v>
      </c>
      <c r="BH198" s="54">
        <v>1641.1399999999999</v>
      </c>
      <c r="BI198" s="54">
        <v>759.28</v>
      </c>
      <c r="BJ198" s="56">
        <f t="shared" si="286"/>
        <v>881.8599999999999</v>
      </c>
      <c r="BK198" s="57">
        <f t="shared" si="287"/>
        <v>0.46265400879876184</v>
      </c>
      <c r="BL198" s="58">
        <v>2433.5299999999997</v>
      </c>
      <c r="BM198" s="58">
        <v>0</v>
      </c>
      <c r="BN198" s="56">
        <f t="shared" si="288"/>
        <v>2433.5299999999997</v>
      </c>
      <c r="BO198" s="59">
        <f t="shared" si="289"/>
        <v>0</v>
      </c>
      <c r="BP198" s="54">
        <v>0</v>
      </c>
      <c r="BQ198" s="54">
        <v>0</v>
      </c>
      <c r="BR198" s="56">
        <f t="shared" si="290"/>
        <v>0</v>
      </c>
      <c r="BS198" s="57"/>
      <c r="BT198" s="58">
        <v>0</v>
      </c>
      <c r="BU198" s="58">
        <v>0</v>
      </c>
      <c r="BV198" s="56">
        <f t="shared" si="292"/>
        <v>0</v>
      </c>
      <c r="BW198" s="59"/>
      <c r="BX198" s="54">
        <v>0</v>
      </c>
      <c r="BY198" s="54">
        <v>0</v>
      </c>
      <c r="BZ198" s="56">
        <f t="shared" si="294"/>
        <v>0</v>
      </c>
      <c r="CA198" s="57"/>
      <c r="CB198" s="58">
        <v>735.05</v>
      </c>
      <c r="CC198" s="58">
        <v>1189.22</v>
      </c>
      <c r="CD198" s="56">
        <f t="shared" si="296"/>
        <v>-454.17000000000007</v>
      </c>
      <c r="CE198" s="59">
        <f t="shared" si="297"/>
        <v>1.6178763349432013</v>
      </c>
      <c r="CF198" s="54">
        <v>177.80999999999997</v>
      </c>
      <c r="CG198" s="54">
        <v>0</v>
      </c>
      <c r="CH198" s="56">
        <f t="shared" si="298"/>
        <v>177.80999999999997</v>
      </c>
      <c r="CI198" s="57">
        <f t="shared" si="299"/>
        <v>0</v>
      </c>
      <c r="CJ198" s="58">
        <v>0</v>
      </c>
      <c r="CK198" s="55">
        <v>0</v>
      </c>
      <c r="CL198" s="55">
        <v>0</v>
      </c>
      <c r="CM198" s="65"/>
      <c r="CN198" s="66">
        <v>20001.63</v>
      </c>
      <c r="CO198" s="67">
        <v>24896.240000000002</v>
      </c>
      <c r="CP198" s="61">
        <f t="shared" si="300"/>
        <v>-4894.6100000000006</v>
      </c>
      <c r="CQ198" s="68">
        <f t="shared" si="301"/>
        <v>1.2447105560896787</v>
      </c>
      <c r="CR198" s="58">
        <v>5681.68</v>
      </c>
      <c r="CS198" s="58">
        <v>5197.130000000001</v>
      </c>
      <c r="CT198" s="61">
        <f t="shared" si="302"/>
        <v>484.54999999999927</v>
      </c>
      <c r="CU198" s="353">
        <f t="shared" si="303"/>
        <v>0.91471712592050247</v>
      </c>
      <c r="CV198" s="359">
        <v>2849.49</v>
      </c>
      <c r="CW198" s="61">
        <v>2794.44</v>
      </c>
      <c r="CX198" s="61">
        <f t="shared" si="219"/>
        <v>55.049999999999727</v>
      </c>
      <c r="CY198" s="68">
        <f t="shared" si="222"/>
        <v>0.98068075339797656</v>
      </c>
      <c r="CZ198" s="291">
        <v>361.81</v>
      </c>
      <c r="DA198" s="61">
        <v>0</v>
      </c>
      <c r="DB198" s="61">
        <f t="shared" si="205"/>
        <v>361.81</v>
      </c>
      <c r="DC198" s="69">
        <f t="shared" si="206"/>
        <v>0</v>
      </c>
      <c r="DD198" s="55">
        <v>5627.8</v>
      </c>
      <c r="DE198" s="55">
        <v>6929.56</v>
      </c>
      <c r="DF198" s="61">
        <f t="shared" si="304"/>
        <v>-1301.7600000000002</v>
      </c>
      <c r="DG198" s="70">
        <f t="shared" si="305"/>
        <v>1.2313088595898931</v>
      </c>
      <c r="DH198" s="55">
        <v>1431.73</v>
      </c>
      <c r="DI198" s="55">
        <v>1271.27</v>
      </c>
      <c r="DJ198" s="61">
        <f t="shared" si="306"/>
        <v>160.46000000000004</v>
      </c>
      <c r="DK198" s="70">
        <f t="shared" si="307"/>
        <v>0.88792579606490052</v>
      </c>
      <c r="DL198" s="55">
        <v>215.01000000000005</v>
      </c>
      <c r="DM198" s="55">
        <v>0</v>
      </c>
      <c r="DN198" s="61">
        <f t="shared" si="308"/>
        <v>215.01000000000005</v>
      </c>
      <c r="DO198" s="70">
        <f t="shared" si="309"/>
        <v>0</v>
      </c>
      <c r="DP198" s="71">
        <v>5651.0299999999988</v>
      </c>
      <c r="DQ198" s="71">
        <v>1472.4699999999998</v>
      </c>
      <c r="DR198" s="61">
        <f t="shared" si="310"/>
        <v>4178.5599999999995</v>
      </c>
      <c r="DS198" s="69">
        <f t="shared" si="311"/>
        <v>0.26056665775973586</v>
      </c>
      <c r="DT198" s="80">
        <v>1142.3599999999992</v>
      </c>
      <c r="DU198" s="55">
        <v>0</v>
      </c>
      <c r="DV198" s="55">
        <v>0</v>
      </c>
      <c r="DW198" s="61">
        <f t="shared" si="312"/>
        <v>0</v>
      </c>
      <c r="DX198" s="72"/>
      <c r="DY198" s="56" t="e">
        <v>#REF!</v>
      </c>
      <c r="DZ198" s="363">
        <v>988.92999999999984</v>
      </c>
      <c r="EA198" s="363">
        <v>708</v>
      </c>
      <c r="EB198" s="362">
        <f t="shared" si="207"/>
        <v>280.92999999999984</v>
      </c>
      <c r="EC198" s="365">
        <f t="shared" si="208"/>
        <v>0.71592529299343743</v>
      </c>
      <c r="ED198" s="54">
        <v>2598.4900000000002</v>
      </c>
      <c r="EE198" s="294">
        <v>1803.8199999999997</v>
      </c>
      <c r="EF198" s="291">
        <f t="shared" si="209"/>
        <v>77030.19</v>
      </c>
      <c r="EG198" s="291">
        <f t="shared" si="210"/>
        <v>59503.390000000007</v>
      </c>
      <c r="EH198" s="61">
        <f t="shared" si="211"/>
        <v>17526.799999999996</v>
      </c>
      <c r="EI198" s="70">
        <f t="shared" si="313"/>
        <v>0.77246843088404693</v>
      </c>
      <c r="EJ198" s="80"/>
      <c r="EK198" s="298">
        <v>0</v>
      </c>
      <c r="EL198" s="300">
        <f t="shared" si="220"/>
        <v>28489.329999999994</v>
      </c>
      <c r="EM198" s="65">
        <f t="shared" si="221"/>
        <v>40795.199999999997</v>
      </c>
      <c r="EN198" s="374" t="s">
        <v>666</v>
      </c>
      <c r="EO198" s="373">
        <v>4547.2</v>
      </c>
      <c r="EP198" s="74">
        <v>4873.8599999999997</v>
      </c>
      <c r="EQ198" s="75">
        <f t="shared" si="314"/>
        <v>326.65999999999985</v>
      </c>
      <c r="ER198" s="76">
        <f t="shared" si="315"/>
        <v>7.1837614356087237E-2</v>
      </c>
      <c r="ET198" s="74">
        <v>7945.93</v>
      </c>
      <c r="EU198" s="74">
        <v>7786.7</v>
      </c>
      <c r="EV198" s="75">
        <f t="shared" si="212"/>
        <v>-159.23000000000047</v>
      </c>
      <c r="EW198" s="377">
        <f t="shared" si="213"/>
        <v>-2.0039189874564774E-2</v>
      </c>
      <c r="EX198" s="379">
        <f t="shared" si="214"/>
        <v>74431.7</v>
      </c>
      <c r="EY198" s="379">
        <f t="shared" si="215"/>
        <v>57699.570000000007</v>
      </c>
      <c r="FB198" s="381"/>
      <c r="FC198" s="381"/>
    </row>
    <row r="199" spans="1:159" s="2" customFormat="1" ht="15.75" customHeight="1" x14ac:dyDescent="0.25">
      <c r="A199" s="1" t="s">
        <v>730</v>
      </c>
      <c r="B199" s="77">
        <v>2</v>
      </c>
      <c r="C199" s="78">
        <v>3</v>
      </c>
      <c r="D199" s="52" t="s">
        <v>392</v>
      </c>
      <c r="E199" s="219">
        <v>3033.9916666666672</v>
      </c>
      <c r="F199" s="53">
        <v>-34245.670000000006</v>
      </c>
      <c r="G199" s="343">
        <v>-7553.4799999999959</v>
      </c>
      <c r="H199" s="54">
        <v>2152.34</v>
      </c>
      <c r="I199" s="55">
        <v>1309.5099999999998</v>
      </c>
      <c r="J199" s="56">
        <f t="shared" si="263"/>
        <v>842.83000000000038</v>
      </c>
      <c r="K199" s="57">
        <f t="shared" si="264"/>
        <v>0.60841223970190572</v>
      </c>
      <c r="L199" s="58">
        <v>1593.5100000000002</v>
      </c>
      <c r="M199" s="58">
        <v>881.93999999999994</v>
      </c>
      <c r="N199" s="56">
        <f t="shared" si="265"/>
        <v>711.57000000000028</v>
      </c>
      <c r="O199" s="59">
        <f t="shared" si="266"/>
        <v>0.55345746182954603</v>
      </c>
      <c r="P199" s="54">
        <v>2527.8599999999997</v>
      </c>
      <c r="Q199" s="54">
        <v>2197.23</v>
      </c>
      <c r="R199" s="56">
        <f t="shared" si="267"/>
        <v>330.62999999999965</v>
      </c>
      <c r="S199" s="57">
        <f t="shared" si="268"/>
        <v>0.8692055730934467</v>
      </c>
      <c r="T199" s="54">
        <v>540.54</v>
      </c>
      <c r="U199" s="54">
        <v>478.80999999999995</v>
      </c>
      <c r="V199" s="56">
        <f t="shared" si="269"/>
        <v>61.730000000000018</v>
      </c>
      <c r="W199" s="57">
        <f t="shared" si="270"/>
        <v>0.88579938579938577</v>
      </c>
      <c r="X199" s="58">
        <v>0</v>
      </c>
      <c r="Y199" s="58">
        <v>0</v>
      </c>
      <c r="Z199" s="56">
        <f t="shared" si="271"/>
        <v>0</v>
      </c>
      <c r="AA199" s="59"/>
      <c r="AB199" s="54">
        <v>3255.4700000000003</v>
      </c>
      <c r="AC199" s="54">
        <v>3078.6399999999994</v>
      </c>
      <c r="AD199" s="56">
        <f t="shared" si="273"/>
        <v>176.83000000000084</v>
      </c>
      <c r="AE199" s="57">
        <f t="shared" si="274"/>
        <v>0.94568219028281608</v>
      </c>
      <c r="AF199" s="58">
        <v>362.31000000000006</v>
      </c>
      <c r="AG199" s="58">
        <v>0</v>
      </c>
      <c r="AH199" s="56">
        <f t="shared" si="275"/>
        <v>362.31000000000006</v>
      </c>
      <c r="AI199" s="60">
        <f t="shared" si="276"/>
        <v>0</v>
      </c>
      <c r="AJ199" s="54">
        <v>4152.87</v>
      </c>
      <c r="AK199" s="54">
        <v>5499.8499999999985</v>
      </c>
      <c r="AL199" s="56">
        <f t="shared" si="277"/>
        <v>-1346.9799999999987</v>
      </c>
      <c r="AM199" s="57">
        <f t="shared" si="278"/>
        <v>1.3243491850214426</v>
      </c>
      <c r="AN199" s="58">
        <v>0</v>
      </c>
      <c r="AO199" s="58">
        <v>0</v>
      </c>
      <c r="AP199" s="61">
        <f t="shared" si="279"/>
        <v>0</v>
      </c>
      <c r="AQ199" s="59"/>
      <c r="AR199" s="54">
        <v>0</v>
      </c>
      <c r="AS199" s="54">
        <v>0</v>
      </c>
      <c r="AT199" s="61">
        <f t="shared" si="280"/>
        <v>0</v>
      </c>
      <c r="AU199" s="62"/>
      <c r="AV199" s="58">
        <v>1018.7600000000001</v>
      </c>
      <c r="AW199" s="58">
        <v>924.25</v>
      </c>
      <c r="AX199" s="61">
        <f t="shared" si="281"/>
        <v>94.510000000000105</v>
      </c>
      <c r="AY199" s="59">
        <f t="shared" si="282"/>
        <v>0.90723035847500877</v>
      </c>
      <c r="AZ199" s="63">
        <v>0</v>
      </c>
      <c r="BA199" s="56">
        <v>0</v>
      </c>
      <c r="BB199" s="56">
        <f t="shared" si="283"/>
        <v>0</v>
      </c>
      <c r="BC199" s="64"/>
      <c r="BD199" s="54">
        <v>9860.5499999999993</v>
      </c>
      <c r="BE199" s="58">
        <v>0</v>
      </c>
      <c r="BF199" s="61">
        <f t="shared" si="284"/>
        <v>9860.5499999999993</v>
      </c>
      <c r="BG199" s="57">
        <f t="shared" si="285"/>
        <v>0</v>
      </c>
      <c r="BH199" s="54">
        <v>1307.4199999999998</v>
      </c>
      <c r="BI199" s="54">
        <v>20862.47</v>
      </c>
      <c r="BJ199" s="56">
        <f t="shared" si="286"/>
        <v>-19555.050000000003</v>
      </c>
      <c r="BK199" s="57">
        <f t="shared" si="287"/>
        <v>15.956976335072129</v>
      </c>
      <c r="BL199" s="58">
        <v>2436.0300000000002</v>
      </c>
      <c r="BM199" s="58">
        <v>25884.16</v>
      </c>
      <c r="BN199" s="56">
        <f t="shared" si="288"/>
        <v>-23448.13</v>
      </c>
      <c r="BO199" s="59">
        <f t="shared" si="289"/>
        <v>10.625550588457449</v>
      </c>
      <c r="BP199" s="54">
        <v>333.94</v>
      </c>
      <c r="BQ199" s="54">
        <v>0</v>
      </c>
      <c r="BR199" s="56">
        <f t="shared" si="290"/>
        <v>333.94</v>
      </c>
      <c r="BS199" s="57">
        <f t="shared" si="291"/>
        <v>0</v>
      </c>
      <c r="BT199" s="58">
        <v>837.38999999999987</v>
      </c>
      <c r="BU199" s="58">
        <v>0</v>
      </c>
      <c r="BV199" s="56">
        <f t="shared" si="292"/>
        <v>837.38999999999987</v>
      </c>
      <c r="BW199" s="59">
        <f t="shared" si="293"/>
        <v>0</v>
      </c>
      <c r="BX199" s="54">
        <v>0</v>
      </c>
      <c r="BY199" s="54">
        <v>0</v>
      </c>
      <c r="BZ199" s="56">
        <f t="shared" si="294"/>
        <v>0</v>
      </c>
      <c r="CA199" s="57"/>
      <c r="CB199" s="58">
        <v>734.81000000000006</v>
      </c>
      <c r="CC199" s="58">
        <v>0</v>
      </c>
      <c r="CD199" s="56">
        <f t="shared" si="296"/>
        <v>734.81000000000006</v>
      </c>
      <c r="CE199" s="59">
        <f t="shared" si="297"/>
        <v>0</v>
      </c>
      <c r="CF199" s="54">
        <v>177.72999999999996</v>
      </c>
      <c r="CG199" s="54">
        <v>0</v>
      </c>
      <c r="CH199" s="56">
        <f t="shared" si="298"/>
        <v>177.72999999999996</v>
      </c>
      <c r="CI199" s="57">
        <f t="shared" si="299"/>
        <v>0</v>
      </c>
      <c r="CJ199" s="58">
        <v>0</v>
      </c>
      <c r="CK199" s="55">
        <v>0</v>
      </c>
      <c r="CL199" s="55">
        <v>0</v>
      </c>
      <c r="CM199" s="65"/>
      <c r="CN199" s="66">
        <v>19947.8</v>
      </c>
      <c r="CO199" s="67">
        <v>27612.66</v>
      </c>
      <c r="CP199" s="61">
        <f t="shared" si="300"/>
        <v>-7664.8600000000006</v>
      </c>
      <c r="CQ199" s="68">
        <f t="shared" si="301"/>
        <v>1.3842458817513712</v>
      </c>
      <c r="CR199" s="58">
        <v>5182.72</v>
      </c>
      <c r="CS199" s="58">
        <v>4728.33</v>
      </c>
      <c r="CT199" s="61">
        <f t="shared" si="302"/>
        <v>454.39000000000033</v>
      </c>
      <c r="CU199" s="353">
        <f t="shared" si="303"/>
        <v>0.91232596011360823</v>
      </c>
      <c r="CV199" s="359">
        <v>2560.66</v>
      </c>
      <c r="CW199" s="61">
        <v>2514.96</v>
      </c>
      <c r="CX199" s="61">
        <f t="shared" si="219"/>
        <v>45.699999999999818</v>
      </c>
      <c r="CY199" s="68">
        <f t="shared" si="222"/>
        <v>0.98215303866971804</v>
      </c>
      <c r="CZ199" s="291">
        <v>365.82</v>
      </c>
      <c r="DA199" s="61">
        <v>0</v>
      </c>
      <c r="DB199" s="61">
        <f t="shared" si="205"/>
        <v>365.82</v>
      </c>
      <c r="DC199" s="69">
        <f t="shared" si="206"/>
        <v>0</v>
      </c>
      <c r="DD199" s="55">
        <v>5442.1799999999994</v>
      </c>
      <c r="DE199" s="55">
        <v>7817.3</v>
      </c>
      <c r="DF199" s="61">
        <f t="shared" si="304"/>
        <v>-2375.1200000000008</v>
      </c>
      <c r="DG199" s="70">
        <f t="shared" si="305"/>
        <v>1.4364280490538719</v>
      </c>
      <c r="DH199" s="55">
        <v>1482.7400000000002</v>
      </c>
      <c r="DI199" s="55">
        <v>1315.15</v>
      </c>
      <c r="DJ199" s="61">
        <f t="shared" si="306"/>
        <v>167.59000000000015</v>
      </c>
      <c r="DK199" s="70">
        <f t="shared" si="307"/>
        <v>0.88697276663474367</v>
      </c>
      <c r="DL199" s="55">
        <v>222.36999999999998</v>
      </c>
      <c r="DM199" s="55">
        <v>0</v>
      </c>
      <c r="DN199" s="61">
        <f t="shared" si="308"/>
        <v>222.36999999999998</v>
      </c>
      <c r="DO199" s="70">
        <f t="shared" si="309"/>
        <v>0</v>
      </c>
      <c r="DP199" s="71">
        <v>3490.8</v>
      </c>
      <c r="DQ199" s="71">
        <v>2891.5199999999995</v>
      </c>
      <c r="DR199" s="61">
        <f t="shared" si="310"/>
        <v>599.28000000000065</v>
      </c>
      <c r="DS199" s="69">
        <f t="shared" si="311"/>
        <v>0.82832588518391181</v>
      </c>
      <c r="DT199" s="80">
        <v>297.92999999999984</v>
      </c>
      <c r="DU199" s="55">
        <v>0</v>
      </c>
      <c r="DV199" s="55">
        <v>0</v>
      </c>
      <c r="DW199" s="61">
        <f t="shared" si="312"/>
        <v>0</v>
      </c>
      <c r="DX199" s="72"/>
      <c r="DY199" s="56" t="e">
        <v>#REF!</v>
      </c>
      <c r="DZ199" s="363">
        <v>989.81999999999994</v>
      </c>
      <c r="EA199" s="363">
        <v>708.56999999999994</v>
      </c>
      <c r="EB199" s="362">
        <f t="shared" si="207"/>
        <v>281.25</v>
      </c>
      <c r="EC199" s="365">
        <f t="shared" si="208"/>
        <v>0.71585742862338608</v>
      </c>
      <c r="ED199" s="54">
        <v>2493.17</v>
      </c>
      <c r="EE199" s="294">
        <v>4202.5</v>
      </c>
      <c r="EF199" s="291">
        <f t="shared" si="209"/>
        <v>73469.61000000003</v>
      </c>
      <c r="EG199" s="291">
        <f t="shared" si="210"/>
        <v>112907.85000000002</v>
      </c>
      <c r="EH199" s="61">
        <f t="shared" si="211"/>
        <v>-39438.239999999991</v>
      </c>
      <c r="EI199" s="70">
        <f t="shared" si="313"/>
        <v>1.5367966428568216</v>
      </c>
      <c r="EJ199" s="80"/>
      <c r="EK199" s="298">
        <v>0</v>
      </c>
      <c r="EL199" s="300">
        <f t="shared" si="220"/>
        <v>-73683.91</v>
      </c>
      <c r="EM199" s="65">
        <f t="shared" si="221"/>
        <v>-38612.239999999991</v>
      </c>
      <c r="EN199" s="374" t="s">
        <v>666</v>
      </c>
      <c r="EO199" s="373">
        <v>4267.55</v>
      </c>
      <c r="EP199" s="74">
        <v>4617.41</v>
      </c>
      <c r="EQ199" s="75">
        <f t="shared" si="314"/>
        <v>349.85999999999967</v>
      </c>
      <c r="ER199" s="76">
        <f t="shared" si="315"/>
        <v>8.1981464774870741E-2</v>
      </c>
      <c r="ET199" s="74">
        <v>7742.45</v>
      </c>
      <c r="EU199" s="74">
        <v>15026.03</v>
      </c>
      <c r="EV199" s="75">
        <f t="shared" si="212"/>
        <v>7283.5800000000008</v>
      </c>
      <c r="EW199" s="377">
        <f t="shared" si="213"/>
        <v>0.94073323043739399</v>
      </c>
      <c r="EX199" s="379">
        <f t="shared" si="214"/>
        <v>70976.440000000031</v>
      </c>
      <c r="EY199" s="379">
        <f t="shared" si="215"/>
        <v>108705.35000000002</v>
      </c>
      <c r="FB199" s="381"/>
      <c r="FC199" s="381"/>
    </row>
    <row r="200" spans="1:159" s="2" customFormat="1" ht="15.75" customHeight="1" x14ac:dyDescent="0.25">
      <c r="A200" s="1" t="s">
        <v>153</v>
      </c>
      <c r="B200" s="77">
        <v>1</v>
      </c>
      <c r="C200" s="78">
        <v>0</v>
      </c>
      <c r="D200" s="52" t="s">
        <v>393</v>
      </c>
      <c r="E200" s="219">
        <v>1737.5583333333332</v>
      </c>
      <c r="F200" s="53">
        <v>5207.54</v>
      </c>
      <c r="G200" s="343">
        <v>4511.2099999999991</v>
      </c>
      <c r="H200" s="54">
        <v>0</v>
      </c>
      <c r="I200" s="55">
        <v>0</v>
      </c>
      <c r="J200" s="56">
        <f t="shared" si="263"/>
        <v>0</v>
      </c>
      <c r="K200" s="57"/>
      <c r="L200" s="58">
        <v>0</v>
      </c>
      <c r="M200" s="58">
        <v>0</v>
      </c>
      <c r="N200" s="56">
        <f t="shared" si="265"/>
        <v>0</v>
      </c>
      <c r="O200" s="59"/>
      <c r="P200" s="54">
        <v>0</v>
      </c>
      <c r="Q200" s="54">
        <v>0</v>
      </c>
      <c r="R200" s="56">
        <f t="shared" si="267"/>
        <v>0</v>
      </c>
      <c r="S200" s="57"/>
      <c r="T200" s="54">
        <v>0</v>
      </c>
      <c r="U200" s="54">
        <v>0</v>
      </c>
      <c r="V200" s="56">
        <f t="shared" si="269"/>
        <v>0</v>
      </c>
      <c r="W200" s="57"/>
      <c r="X200" s="58">
        <v>0</v>
      </c>
      <c r="Y200" s="58">
        <v>0</v>
      </c>
      <c r="Z200" s="56">
        <f t="shared" si="271"/>
        <v>0</v>
      </c>
      <c r="AA200" s="59"/>
      <c r="AB200" s="54">
        <v>0</v>
      </c>
      <c r="AC200" s="54">
        <v>0</v>
      </c>
      <c r="AD200" s="56">
        <f t="shared" si="273"/>
        <v>0</v>
      </c>
      <c r="AE200" s="57"/>
      <c r="AF200" s="58">
        <v>66.660000000000011</v>
      </c>
      <c r="AG200" s="58">
        <v>0</v>
      </c>
      <c r="AH200" s="56">
        <f t="shared" si="275"/>
        <v>66.660000000000011</v>
      </c>
      <c r="AI200" s="60">
        <f t="shared" si="276"/>
        <v>0</v>
      </c>
      <c r="AJ200" s="54">
        <v>0</v>
      </c>
      <c r="AK200" s="54">
        <v>143.09</v>
      </c>
      <c r="AL200" s="56">
        <f t="shared" si="277"/>
        <v>-143.09</v>
      </c>
      <c r="AM200" s="57"/>
      <c r="AN200" s="58">
        <v>0</v>
      </c>
      <c r="AO200" s="58">
        <v>0</v>
      </c>
      <c r="AP200" s="61">
        <f t="shared" si="279"/>
        <v>0</v>
      </c>
      <c r="AQ200" s="59"/>
      <c r="AR200" s="54">
        <v>0</v>
      </c>
      <c r="AS200" s="54">
        <v>0</v>
      </c>
      <c r="AT200" s="61">
        <f t="shared" si="280"/>
        <v>0</v>
      </c>
      <c r="AU200" s="62"/>
      <c r="AV200" s="58">
        <v>509.04</v>
      </c>
      <c r="AW200" s="58">
        <v>476.01</v>
      </c>
      <c r="AX200" s="61">
        <f t="shared" si="281"/>
        <v>33.03000000000003</v>
      </c>
      <c r="AY200" s="59">
        <f t="shared" si="282"/>
        <v>0.93511315417256002</v>
      </c>
      <c r="AZ200" s="63">
        <v>0</v>
      </c>
      <c r="BA200" s="56">
        <v>0</v>
      </c>
      <c r="BB200" s="56">
        <f t="shared" si="283"/>
        <v>0</v>
      </c>
      <c r="BC200" s="64"/>
      <c r="BD200" s="54">
        <v>2141.71</v>
      </c>
      <c r="BE200" s="58">
        <v>0</v>
      </c>
      <c r="BF200" s="61">
        <f t="shared" si="284"/>
        <v>2141.71</v>
      </c>
      <c r="BG200" s="57">
        <f t="shared" si="285"/>
        <v>0</v>
      </c>
      <c r="BH200" s="54">
        <v>0</v>
      </c>
      <c r="BI200" s="54">
        <v>0</v>
      </c>
      <c r="BJ200" s="56">
        <f t="shared" si="286"/>
        <v>0</v>
      </c>
      <c r="BK200" s="57"/>
      <c r="BL200" s="58">
        <v>0</v>
      </c>
      <c r="BM200" s="58">
        <v>0</v>
      </c>
      <c r="BN200" s="56">
        <f t="shared" si="288"/>
        <v>0</v>
      </c>
      <c r="BO200" s="59"/>
      <c r="BP200" s="54">
        <v>0</v>
      </c>
      <c r="BQ200" s="54">
        <v>0</v>
      </c>
      <c r="BR200" s="56">
        <f t="shared" si="290"/>
        <v>0</v>
      </c>
      <c r="BS200" s="57"/>
      <c r="BT200" s="58">
        <v>0</v>
      </c>
      <c r="BU200" s="58">
        <v>0</v>
      </c>
      <c r="BV200" s="56">
        <f t="shared" si="292"/>
        <v>0</v>
      </c>
      <c r="BW200" s="59"/>
      <c r="BX200" s="54">
        <v>0</v>
      </c>
      <c r="BY200" s="54">
        <v>0</v>
      </c>
      <c r="BZ200" s="56">
        <f t="shared" si="294"/>
        <v>0</v>
      </c>
      <c r="CA200" s="57"/>
      <c r="CB200" s="58">
        <v>0</v>
      </c>
      <c r="CC200" s="58">
        <v>0</v>
      </c>
      <c r="CD200" s="56">
        <f t="shared" si="296"/>
        <v>0</v>
      </c>
      <c r="CE200" s="59"/>
      <c r="CF200" s="54">
        <v>0</v>
      </c>
      <c r="CG200" s="54">
        <v>0</v>
      </c>
      <c r="CH200" s="56">
        <f t="shared" si="298"/>
        <v>0</v>
      </c>
      <c r="CI200" s="57"/>
      <c r="CJ200" s="58">
        <v>0</v>
      </c>
      <c r="CK200" s="55">
        <v>0</v>
      </c>
      <c r="CL200" s="55">
        <v>0</v>
      </c>
      <c r="CM200" s="65"/>
      <c r="CN200" s="66">
        <v>0</v>
      </c>
      <c r="CO200" s="67">
        <v>0</v>
      </c>
      <c r="CP200" s="61">
        <f t="shared" si="300"/>
        <v>0</v>
      </c>
      <c r="CQ200" s="68"/>
      <c r="CR200" s="58">
        <v>0</v>
      </c>
      <c r="CS200" s="58">
        <v>0</v>
      </c>
      <c r="CT200" s="61">
        <f t="shared" si="302"/>
        <v>0</v>
      </c>
      <c r="CU200" s="353"/>
      <c r="CV200" s="359">
        <v>0</v>
      </c>
      <c r="CW200" s="61">
        <v>0</v>
      </c>
      <c r="CX200" s="61">
        <f t="shared" si="219"/>
        <v>0</v>
      </c>
      <c r="CY200" s="68"/>
      <c r="CZ200" s="291">
        <v>0</v>
      </c>
      <c r="DA200" s="61">
        <v>0</v>
      </c>
      <c r="DB200" s="61">
        <f t="shared" si="205"/>
        <v>0</v>
      </c>
      <c r="DC200" s="69" t="e">
        <f t="shared" si="206"/>
        <v>#DIV/0!</v>
      </c>
      <c r="DD200" s="55">
        <v>0</v>
      </c>
      <c r="DE200" s="55">
        <v>0</v>
      </c>
      <c r="DF200" s="61">
        <f t="shared" si="304"/>
        <v>0</v>
      </c>
      <c r="DG200" s="70"/>
      <c r="DH200" s="55">
        <v>0</v>
      </c>
      <c r="DI200" s="55">
        <v>0</v>
      </c>
      <c r="DJ200" s="61">
        <f t="shared" si="306"/>
        <v>0</v>
      </c>
      <c r="DK200" s="70"/>
      <c r="DL200" s="55">
        <v>0</v>
      </c>
      <c r="DM200" s="55">
        <v>0</v>
      </c>
      <c r="DN200" s="61">
        <f t="shared" si="308"/>
        <v>0</v>
      </c>
      <c r="DO200" s="70"/>
      <c r="DP200" s="71">
        <v>0</v>
      </c>
      <c r="DQ200" s="71">
        <v>0</v>
      </c>
      <c r="DR200" s="61">
        <f t="shared" si="310"/>
        <v>0</v>
      </c>
      <c r="DS200" s="69"/>
      <c r="DT200" s="80">
        <v>0</v>
      </c>
      <c r="DU200" s="55">
        <v>0</v>
      </c>
      <c r="DV200" s="55">
        <v>0</v>
      </c>
      <c r="DW200" s="61">
        <f t="shared" si="312"/>
        <v>0</v>
      </c>
      <c r="DX200" s="72"/>
      <c r="DY200" s="56" t="e">
        <v>#REF!</v>
      </c>
      <c r="DZ200" s="363">
        <v>137.66999999999999</v>
      </c>
      <c r="EA200" s="363">
        <v>153.93</v>
      </c>
      <c r="EB200" s="362">
        <f t="shared" si="207"/>
        <v>-16.260000000000019</v>
      </c>
      <c r="EC200" s="365">
        <f t="shared" si="208"/>
        <v>1.1181085203748096</v>
      </c>
      <c r="ED200" s="54">
        <v>99.249999999999986</v>
      </c>
      <c r="EE200" s="294">
        <v>26.58</v>
      </c>
      <c r="EF200" s="291">
        <f t="shared" si="209"/>
        <v>2954.33</v>
      </c>
      <c r="EG200" s="291">
        <f t="shared" si="210"/>
        <v>799.61000000000013</v>
      </c>
      <c r="EH200" s="61">
        <f t="shared" si="211"/>
        <v>2154.7199999999998</v>
      </c>
      <c r="EI200" s="70">
        <f t="shared" si="313"/>
        <v>0.27065696790812133</v>
      </c>
      <c r="EJ200" s="80"/>
      <c r="EK200" s="298">
        <v>0</v>
      </c>
      <c r="EL200" s="300">
        <f t="shared" si="220"/>
        <v>7362.26</v>
      </c>
      <c r="EM200" s="65">
        <f t="shared" si="221"/>
        <v>6652.9199999999992</v>
      </c>
      <c r="EN200" s="374" t="s">
        <v>666</v>
      </c>
      <c r="EO200" s="373">
        <v>176.06</v>
      </c>
      <c r="EP200" s="74">
        <v>313.89999999999998</v>
      </c>
      <c r="EQ200" s="75">
        <f t="shared" si="314"/>
        <v>137.83999999999997</v>
      </c>
      <c r="ER200" s="76">
        <f t="shared" si="315"/>
        <v>0.78291491536976021</v>
      </c>
      <c r="ET200" s="74">
        <v>300.41000000000003</v>
      </c>
      <c r="EU200" s="74">
        <v>300.41000000000003</v>
      </c>
      <c r="EV200" s="75">
        <f t="shared" si="212"/>
        <v>0</v>
      </c>
      <c r="EW200" s="377">
        <f t="shared" si="213"/>
        <v>0</v>
      </c>
      <c r="EX200" s="379">
        <f t="shared" si="214"/>
        <v>2855.08</v>
      </c>
      <c r="EY200" s="379">
        <f t="shared" si="215"/>
        <v>773.03000000000009</v>
      </c>
      <c r="FB200" s="381"/>
      <c r="FC200" s="381"/>
    </row>
    <row r="201" spans="1:159" s="2" customFormat="1" ht="15.75" customHeight="1" x14ac:dyDescent="0.25">
      <c r="A201" s="1" t="s">
        <v>754</v>
      </c>
      <c r="B201" s="77">
        <v>9</v>
      </c>
      <c r="C201" s="78">
        <v>3</v>
      </c>
      <c r="D201" s="52" t="s">
        <v>394</v>
      </c>
      <c r="E201" s="219">
        <v>447.13333333333344</v>
      </c>
      <c r="F201" s="53">
        <v>-673780.62</v>
      </c>
      <c r="G201" s="343">
        <v>-640378.57999999984</v>
      </c>
      <c r="H201" s="54">
        <v>17180.479999999996</v>
      </c>
      <c r="I201" s="55">
        <v>2490.4700000000003</v>
      </c>
      <c r="J201" s="56">
        <f t="shared" si="263"/>
        <v>14690.009999999995</v>
      </c>
      <c r="K201" s="57">
        <f t="shared" si="264"/>
        <v>0.14495927936821329</v>
      </c>
      <c r="L201" s="58">
        <v>12773.890000000001</v>
      </c>
      <c r="M201" s="58">
        <v>2297.5500000000002</v>
      </c>
      <c r="N201" s="56">
        <f t="shared" si="265"/>
        <v>10476.34</v>
      </c>
      <c r="O201" s="59">
        <f t="shared" si="266"/>
        <v>0.1798629861381302</v>
      </c>
      <c r="P201" s="54">
        <v>15783.239999999996</v>
      </c>
      <c r="Q201" s="54">
        <v>13214.77</v>
      </c>
      <c r="R201" s="56">
        <f t="shared" si="267"/>
        <v>2568.4699999999957</v>
      </c>
      <c r="S201" s="57">
        <f t="shared" si="268"/>
        <v>0.83726598594458446</v>
      </c>
      <c r="T201" s="54">
        <v>4366.8200000000006</v>
      </c>
      <c r="U201" s="54">
        <v>3714.2599999999998</v>
      </c>
      <c r="V201" s="56">
        <f t="shared" si="269"/>
        <v>652.56000000000085</v>
      </c>
      <c r="W201" s="57">
        <f t="shared" si="270"/>
        <v>0.85056402599603353</v>
      </c>
      <c r="X201" s="58">
        <v>1180.6699999999998</v>
      </c>
      <c r="Y201" s="58">
        <v>1427.62</v>
      </c>
      <c r="Z201" s="56">
        <f t="shared" si="271"/>
        <v>-246.95000000000005</v>
      </c>
      <c r="AA201" s="59">
        <f t="shared" si="272"/>
        <v>1.2091609001668544</v>
      </c>
      <c r="AB201" s="54">
        <v>10243.709999999999</v>
      </c>
      <c r="AC201" s="54">
        <v>8160.9999999999991</v>
      </c>
      <c r="AD201" s="56">
        <f t="shared" si="273"/>
        <v>2082.71</v>
      </c>
      <c r="AE201" s="57">
        <f t="shared" si="274"/>
        <v>0.7966840138973087</v>
      </c>
      <c r="AF201" s="58">
        <v>2584.8699999999994</v>
      </c>
      <c r="AG201" s="58">
        <v>0</v>
      </c>
      <c r="AH201" s="56">
        <f t="shared" si="275"/>
        <v>2584.8699999999994</v>
      </c>
      <c r="AI201" s="60">
        <f t="shared" si="276"/>
        <v>0</v>
      </c>
      <c r="AJ201" s="54">
        <v>29626.349999999991</v>
      </c>
      <c r="AK201" s="54">
        <v>67766.36</v>
      </c>
      <c r="AL201" s="56">
        <f t="shared" si="277"/>
        <v>-38140.010000000009</v>
      </c>
      <c r="AM201" s="57">
        <f t="shared" si="278"/>
        <v>2.2873678330270191</v>
      </c>
      <c r="AN201" s="58">
        <v>83260.499999999985</v>
      </c>
      <c r="AO201" s="58">
        <v>66239.709999999992</v>
      </c>
      <c r="AP201" s="61">
        <f t="shared" si="279"/>
        <v>17020.789999999994</v>
      </c>
      <c r="AQ201" s="59">
        <f t="shared" ref="AQ201:AQ238" si="316">AO201/AN201</f>
        <v>0.79557184979672235</v>
      </c>
      <c r="AR201" s="54">
        <v>2652.5199999999995</v>
      </c>
      <c r="AS201" s="54">
        <v>1969.6300000000003</v>
      </c>
      <c r="AT201" s="61">
        <f t="shared" si="280"/>
        <v>682.88999999999919</v>
      </c>
      <c r="AU201" s="62">
        <f t="shared" ref="AU201:AU238" si="317">AS201/AR201</f>
        <v>0.7425504802979811</v>
      </c>
      <c r="AV201" s="58">
        <v>7158.9300000000012</v>
      </c>
      <c r="AW201" s="58">
        <v>8666.0400000000009</v>
      </c>
      <c r="AX201" s="61">
        <f t="shared" si="281"/>
        <v>-1507.1099999999997</v>
      </c>
      <c r="AY201" s="59">
        <f t="shared" si="282"/>
        <v>1.2105216841064237</v>
      </c>
      <c r="AZ201" s="63">
        <v>0</v>
      </c>
      <c r="BA201" s="56">
        <v>0</v>
      </c>
      <c r="BB201" s="56">
        <f t="shared" si="283"/>
        <v>0</v>
      </c>
      <c r="BC201" s="64"/>
      <c r="BD201" s="54">
        <v>94157.719999999987</v>
      </c>
      <c r="BE201" s="58">
        <v>293784.09000000003</v>
      </c>
      <c r="BF201" s="61">
        <f t="shared" si="284"/>
        <v>-199626.37000000005</v>
      </c>
      <c r="BG201" s="57">
        <f t="shared" si="285"/>
        <v>3.1201274839705131</v>
      </c>
      <c r="BH201" s="54">
        <v>11099.000000000002</v>
      </c>
      <c r="BI201" s="54">
        <v>15990.53</v>
      </c>
      <c r="BJ201" s="56">
        <f t="shared" si="286"/>
        <v>-4891.5299999999988</v>
      </c>
      <c r="BK201" s="57">
        <f t="shared" si="287"/>
        <v>1.4407180827101538</v>
      </c>
      <c r="BL201" s="58">
        <v>19995.239999999998</v>
      </c>
      <c r="BM201" s="58">
        <v>0</v>
      </c>
      <c r="BN201" s="56">
        <f t="shared" si="288"/>
        <v>19995.239999999998</v>
      </c>
      <c r="BO201" s="59">
        <f t="shared" si="289"/>
        <v>0</v>
      </c>
      <c r="BP201" s="54">
        <v>3778.9100000000003</v>
      </c>
      <c r="BQ201" s="54">
        <v>0</v>
      </c>
      <c r="BR201" s="56">
        <f t="shared" si="290"/>
        <v>3778.9100000000003</v>
      </c>
      <c r="BS201" s="57">
        <f t="shared" si="291"/>
        <v>0</v>
      </c>
      <c r="BT201" s="58">
        <v>6167.3199999999979</v>
      </c>
      <c r="BU201" s="58">
        <v>3615.09</v>
      </c>
      <c r="BV201" s="56">
        <f t="shared" si="292"/>
        <v>2552.2299999999977</v>
      </c>
      <c r="BW201" s="59">
        <f t="shared" si="293"/>
        <v>0.58616870861249315</v>
      </c>
      <c r="BX201" s="54">
        <v>2742.5299999999997</v>
      </c>
      <c r="BY201" s="54">
        <v>0</v>
      </c>
      <c r="BZ201" s="56">
        <f t="shared" si="294"/>
        <v>2742.5299999999997</v>
      </c>
      <c r="CA201" s="57">
        <f t="shared" si="295"/>
        <v>0</v>
      </c>
      <c r="CB201" s="58">
        <v>3695.8999999999996</v>
      </c>
      <c r="CC201" s="58">
        <v>5438.6699999999992</v>
      </c>
      <c r="CD201" s="56">
        <f t="shared" si="296"/>
        <v>-1742.7699999999995</v>
      </c>
      <c r="CE201" s="59">
        <f t="shared" si="297"/>
        <v>1.4715414378094644</v>
      </c>
      <c r="CF201" s="54">
        <v>497.56000000000006</v>
      </c>
      <c r="CG201" s="54">
        <v>0</v>
      </c>
      <c r="CH201" s="56">
        <f t="shared" si="298"/>
        <v>497.56000000000006</v>
      </c>
      <c r="CI201" s="57">
        <f t="shared" si="299"/>
        <v>0</v>
      </c>
      <c r="CJ201" s="58">
        <v>0</v>
      </c>
      <c r="CK201" s="55">
        <v>0</v>
      </c>
      <c r="CL201" s="55">
        <v>0</v>
      </c>
      <c r="CM201" s="65"/>
      <c r="CN201" s="66">
        <v>45500.06</v>
      </c>
      <c r="CO201" s="67">
        <v>50108.210000000006</v>
      </c>
      <c r="CP201" s="61">
        <f t="shared" si="300"/>
        <v>-4608.1500000000087</v>
      </c>
      <c r="CQ201" s="68">
        <f t="shared" si="301"/>
        <v>1.1012778884247627</v>
      </c>
      <c r="CR201" s="58">
        <v>40670.959999999999</v>
      </c>
      <c r="CS201" s="58">
        <v>44437.89</v>
      </c>
      <c r="CT201" s="61">
        <f t="shared" si="302"/>
        <v>-3766.9300000000003</v>
      </c>
      <c r="CU201" s="353">
        <f t="shared" si="303"/>
        <v>1.0926196480240447</v>
      </c>
      <c r="CV201" s="359">
        <v>21177.32</v>
      </c>
      <c r="CW201" s="61">
        <v>21650.22</v>
      </c>
      <c r="CX201" s="61">
        <f t="shared" si="219"/>
        <v>-472.90000000000146</v>
      </c>
      <c r="CY201" s="68">
        <f t="shared" ref="CY201:CY238" si="318">CW201/CV201</f>
        <v>1.0223304931879955</v>
      </c>
      <c r="CZ201" s="291">
        <v>1690.8600000000001</v>
      </c>
      <c r="DA201" s="61">
        <v>243.76</v>
      </c>
      <c r="DB201" s="61">
        <f t="shared" ref="DB201:DB238" si="319">CZ201-DA201</f>
        <v>1447.1000000000001</v>
      </c>
      <c r="DC201" s="69">
        <f t="shared" ref="DC201:DC239" si="320">DA201/CZ201</f>
        <v>0.14416332517180605</v>
      </c>
      <c r="DD201" s="55">
        <v>9315.75</v>
      </c>
      <c r="DE201" s="55">
        <v>15074.63</v>
      </c>
      <c r="DF201" s="61">
        <f t="shared" si="304"/>
        <v>-5758.8799999999992</v>
      </c>
      <c r="DG201" s="70">
        <f t="shared" si="305"/>
        <v>1.618187478195529</v>
      </c>
      <c r="DH201" s="55">
        <v>820.08000000000027</v>
      </c>
      <c r="DI201" s="55">
        <v>661.8</v>
      </c>
      <c r="DJ201" s="61">
        <f t="shared" si="306"/>
        <v>158.28000000000031</v>
      </c>
      <c r="DK201" s="70">
        <f t="shared" si="307"/>
        <v>0.80699443956687122</v>
      </c>
      <c r="DL201" s="55">
        <v>121.82</v>
      </c>
      <c r="DM201" s="55">
        <v>687.68</v>
      </c>
      <c r="DN201" s="61">
        <f t="shared" si="308"/>
        <v>-565.8599999999999</v>
      </c>
      <c r="DO201" s="70">
        <f t="shared" si="309"/>
        <v>5.645050073879494</v>
      </c>
      <c r="DP201" s="71">
        <v>33949.949999999997</v>
      </c>
      <c r="DQ201" s="71">
        <v>26871.740000000005</v>
      </c>
      <c r="DR201" s="61">
        <f t="shared" si="310"/>
        <v>7078.2099999999919</v>
      </c>
      <c r="DS201" s="69">
        <f t="shared" si="311"/>
        <v>0.79151044405072779</v>
      </c>
      <c r="DT201" s="80">
        <v>1585.6000000000022</v>
      </c>
      <c r="DU201" s="55">
        <v>28767.919999999995</v>
      </c>
      <c r="DV201" s="55">
        <v>18977.550000000003</v>
      </c>
      <c r="DW201" s="61">
        <f t="shared" si="312"/>
        <v>9790.3699999999917</v>
      </c>
      <c r="DX201" s="72">
        <f t="shared" ref="DX201:DX238" si="321">DV201/DU201</f>
        <v>0.65967751578842015</v>
      </c>
      <c r="DY201" s="56" t="e">
        <v>#REF!</v>
      </c>
      <c r="DZ201" s="363">
        <v>7004.24</v>
      </c>
      <c r="EA201" s="363">
        <v>4761.67</v>
      </c>
      <c r="EB201" s="362">
        <f t="shared" ref="EB201:EB238" si="322">DZ201-EA201</f>
        <v>2242.5699999999997</v>
      </c>
      <c r="EC201" s="365">
        <f t="shared" ref="EC201:EC239" si="323">EA201/DZ201</f>
        <v>0.67982679062967577</v>
      </c>
      <c r="ED201" s="54">
        <v>18566.579999999998</v>
      </c>
      <c r="EE201" s="294">
        <v>20246.659999999996</v>
      </c>
      <c r="EF201" s="291">
        <f t="shared" ref="EF201:EF238" si="324">CR201+CN201+AN201+AR201+H201+L201+P201+T201+X201+AB201+AF201+AJ201+DH201+DL201+AV201+BD201+BH201+BL201+BP201+BT201+BX201+CB201+CF201+DD201+DP201+DU201+ED201+CZ201+CV201+DZ201</f>
        <v>536531.69999999995</v>
      </c>
      <c r="EG201" s="291">
        <f t="shared" ref="EG201:EG238" si="325">CS201+CO201+AO201+AS201+I201+M201+Q201+U201+Y201+AC201+AG201+AK201+DI201+DM201+AW201+BE201+BI201+BM201+BQ201+BU201+BY201+CC201+CG201+DE201+DQ201+DV201+EE201+DA201+CW201+EA201</f>
        <v>698497.60000000009</v>
      </c>
      <c r="EH201" s="61">
        <f t="shared" ref="EH201:EH238" si="326">EF201-EG201</f>
        <v>-161965.90000000014</v>
      </c>
      <c r="EI201" s="70">
        <f t="shared" si="313"/>
        <v>1.3018757325988384</v>
      </c>
      <c r="EJ201" s="80"/>
      <c r="EK201" s="298">
        <v>1400.08</v>
      </c>
      <c r="EL201" s="300">
        <f t="shared" si="220"/>
        <v>-834346.44000000018</v>
      </c>
      <c r="EM201" s="65">
        <f t="shared" si="221"/>
        <v>-817072.77999999991</v>
      </c>
      <c r="EN201" s="374" t="s">
        <v>666</v>
      </c>
      <c r="EO201" s="373">
        <v>29808.7</v>
      </c>
      <c r="EP201" s="74">
        <v>51631.45</v>
      </c>
      <c r="EQ201" s="75">
        <f t="shared" si="314"/>
        <v>21822.749999999996</v>
      </c>
      <c r="ER201" s="76">
        <f t="shared" si="315"/>
        <v>0.73209331503889785</v>
      </c>
      <c r="ET201" s="74">
        <v>59719.76</v>
      </c>
      <c r="EU201" s="74">
        <v>116598.35</v>
      </c>
      <c r="EV201" s="75">
        <f t="shared" ref="EV201:EV238" si="327">EU201-ET201</f>
        <v>56878.590000000004</v>
      </c>
      <c r="EW201" s="377">
        <f t="shared" ref="EW201:EW238" si="328">EV201/ET201</f>
        <v>0.9524249595108889</v>
      </c>
      <c r="EX201" s="379">
        <f t="shared" ref="EX201:EX238" si="329">EF201-ED201</f>
        <v>517965.11999999994</v>
      </c>
      <c r="EY201" s="379">
        <f t="shared" ref="EY201:EY238" si="330">EG201-EE201</f>
        <v>678250.94000000006</v>
      </c>
      <c r="FB201" s="381"/>
      <c r="FC201" s="381"/>
    </row>
    <row r="202" spans="1:159" s="2" customFormat="1" ht="15.75" customHeight="1" x14ac:dyDescent="0.25">
      <c r="A202" s="1" t="s">
        <v>755</v>
      </c>
      <c r="B202" s="77">
        <v>5</v>
      </c>
      <c r="C202" s="78">
        <v>2</v>
      </c>
      <c r="D202" s="52" t="s">
        <v>395</v>
      </c>
      <c r="E202" s="219">
        <v>2284.2999999999997</v>
      </c>
      <c r="F202" s="53">
        <v>26556.86</v>
      </c>
      <c r="G202" s="343">
        <v>21755.169999999987</v>
      </c>
      <c r="H202" s="54">
        <v>4669.45</v>
      </c>
      <c r="I202" s="55">
        <v>1328.6599999999999</v>
      </c>
      <c r="J202" s="56">
        <f t="shared" si="263"/>
        <v>3340.79</v>
      </c>
      <c r="K202" s="57">
        <f t="shared" si="264"/>
        <v>0.2845431474798959</v>
      </c>
      <c r="L202" s="58">
        <v>3211.1499999999996</v>
      </c>
      <c r="M202" s="58">
        <v>746.98</v>
      </c>
      <c r="N202" s="56">
        <f t="shared" si="265"/>
        <v>2464.1699999999996</v>
      </c>
      <c r="O202" s="59">
        <f t="shared" si="266"/>
        <v>0.23262071220590758</v>
      </c>
      <c r="P202" s="54">
        <v>4135.2499999999991</v>
      </c>
      <c r="Q202" s="54">
        <v>3595.34</v>
      </c>
      <c r="R202" s="56">
        <f t="shared" si="267"/>
        <v>539.90999999999894</v>
      </c>
      <c r="S202" s="57">
        <f t="shared" si="268"/>
        <v>0.86943715615742723</v>
      </c>
      <c r="T202" s="54">
        <v>991.56999999999994</v>
      </c>
      <c r="U202" s="54">
        <v>877.54000000000008</v>
      </c>
      <c r="V202" s="56">
        <f t="shared" si="269"/>
        <v>114.02999999999986</v>
      </c>
      <c r="W202" s="57">
        <f t="shared" si="270"/>
        <v>0.88500055467591809</v>
      </c>
      <c r="X202" s="58">
        <v>210.60999999999999</v>
      </c>
      <c r="Y202" s="58">
        <v>378.84</v>
      </c>
      <c r="Z202" s="56">
        <f t="shared" si="271"/>
        <v>-168.23</v>
      </c>
      <c r="AA202" s="59">
        <f t="shared" si="272"/>
        <v>1.7987749869426903</v>
      </c>
      <c r="AB202" s="54">
        <v>3447.7299999999996</v>
      </c>
      <c r="AC202" s="54">
        <v>2679.7900000000004</v>
      </c>
      <c r="AD202" s="56">
        <f t="shared" si="273"/>
        <v>767.93999999999915</v>
      </c>
      <c r="AE202" s="57">
        <f t="shared" si="274"/>
        <v>0.77726214059685672</v>
      </c>
      <c r="AF202" s="58">
        <v>668.31</v>
      </c>
      <c r="AG202" s="58">
        <v>0</v>
      </c>
      <c r="AH202" s="56">
        <f t="shared" si="275"/>
        <v>668.31</v>
      </c>
      <c r="AI202" s="60">
        <f t="shared" si="276"/>
        <v>0</v>
      </c>
      <c r="AJ202" s="54">
        <v>7660.52</v>
      </c>
      <c r="AK202" s="54">
        <v>3851.96</v>
      </c>
      <c r="AL202" s="56">
        <f t="shared" si="277"/>
        <v>3808.5600000000004</v>
      </c>
      <c r="AM202" s="57">
        <f t="shared" si="278"/>
        <v>0.50283270587375262</v>
      </c>
      <c r="AN202" s="58">
        <v>0</v>
      </c>
      <c r="AO202" s="58">
        <v>0</v>
      </c>
      <c r="AP202" s="61">
        <f t="shared" si="279"/>
        <v>0</v>
      </c>
      <c r="AQ202" s="59"/>
      <c r="AR202" s="54">
        <v>0</v>
      </c>
      <c r="AS202" s="54">
        <v>0</v>
      </c>
      <c r="AT202" s="61">
        <f t="shared" si="280"/>
        <v>0</v>
      </c>
      <c r="AU202" s="62"/>
      <c r="AV202" s="58">
        <v>2548.73</v>
      </c>
      <c r="AW202" s="58">
        <v>3377.78</v>
      </c>
      <c r="AX202" s="61">
        <f t="shared" si="281"/>
        <v>-829.05000000000018</v>
      </c>
      <c r="AY202" s="59">
        <f t="shared" si="282"/>
        <v>1.3252796490801302</v>
      </c>
      <c r="AZ202" s="63">
        <v>0</v>
      </c>
      <c r="BA202" s="56">
        <v>0</v>
      </c>
      <c r="BB202" s="56">
        <f t="shared" si="283"/>
        <v>0</v>
      </c>
      <c r="BC202" s="64"/>
      <c r="BD202" s="54">
        <v>24463.879999999994</v>
      </c>
      <c r="BE202" s="58">
        <v>2345.65</v>
      </c>
      <c r="BF202" s="61">
        <f t="shared" si="284"/>
        <v>22118.229999999992</v>
      </c>
      <c r="BG202" s="57">
        <f t="shared" si="285"/>
        <v>9.5882174045981289E-2</v>
      </c>
      <c r="BH202" s="54">
        <v>2957.9300000000003</v>
      </c>
      <c r="BI202" s="54">
        <v>2587.34</v>
      </c>
      <c r="BJ202" s="56">
        <f t="shared" si="286"/>
        <v>370.59000000000015</v>
      </c>
      <c r="BK202" s="57">
        <f t="shared" si="287"/>
        <v>0.87471305947064326</v>
      </c>
      <c r="BL202" s="58">
        <v>4985.7299999999996</v>
      </c>
      <c r="BM202" s="58">
        <v>0</v>
      </c>
      <c r="BN202" s="56">
        <f t="shared" si="288"/>
        <v>4985.7299999999996</v>
      </c>
      <c r="BO202" s="59">
        <f t="shared" si="289"/>
        <v>0</v>
      </c>
      <c r="BP202" s="54">
        <v>541.02</v>
      </c>
      <c r="BQ202" s="54">
        <v>0</v>
      </c>
      <c r="BR202" s="56">
        <f t="shared" si="290"/>
        <v>541.02</v>
      </c>
      <c r="BS202" s="57">
        <f t="shared" si="291"/>
        <v>0</v>
      </c>
      <c r="BT202" s="58">
        <v>1181.48</v>
      </c>
      <c r="BU202" s="58">
        <v>0</v>
      </c>
      <c r="BV202" s="56">
        <f t="shared" si="292"/>
        <v>1181.48</v>
      </c>
      <c r="BW202" s="59">
        <f t="shared" si="293"/>
        <v>0</v>
      </c>
      <c r="BX202" s="54">
        <v>502.26000000000005</v>
      </c>
      <c r="BY202" s="54">
        <v>0</v>
      </c>
      <c r="BZ202" s="56">
        <f t="shared" si="294"/>
        <v>502.26000000000005</v>
      </c>
      <c r="CA202" s="57">
        <f t="shared" si="295"/>
        <v>0</v>
      </c>
      <c r="CB202" s="58">
        <v>1067.31</v>
      </c>
      <c r="CC202" s="58">
        <v>1987.67</v>
      </c>
      <c r="CD202" s="56">
        <f t="shared" si="296"/>
        <v>-920.36000000000013</v>
      </c>
      <c r="CE202" s="59">
        <f t="shared" si="297"/>
        <v>1.8623174148091934</v>
      </c>
      <c r="CF202" s="54">
        <v>192.98</v>
      </c>
      <c r="CG202" s="54">
        <v>0</v>
      </c>
      <c r="CH202" s="56">
        <f t="shared" si="298"/>
        <v>192.98</v>
      </c>
      <c r="CI202" s="57">
        <f t="shared" si="299"/>
        <v>0</v>
      </c>
      <c r="CJ202" s="58">
        <v>0</v>
      </c>
      <c r="CK202" s="55">
        <v>0</v>
      </c>
      <c r="CL202" s="55">
        <v>0</v>
      </c>
      <c r="CM202" s="65"/>
      <c r="CN202" s="66">
        <v>31849.91</v>
      </c>
      <c r="CO202" s="67">
        <v>29341.449999999997</v>
      </c>
      <c r="CP202" s="61">
        <f t="shared" si="300"/>
        <v>2508.4600000000028</v>
      </c>
      <c r="CQ202" s="68">
        <f t="shared" si="301"/>
        <v>0.92124122171773792</v>
      </c>
      <c r="CR202" s="58">
        <v>7798.5000000000009</v>
      </c>
      <c r="CS202" s="58">
        <v>6346.18</v>
      </c>
      <c r="CT202" s="61">
        <f t="shared" si="302"/>
        <v>1452.3200000000006</v>
      </c>
      <c r="CU202" s="353">
        <f t="shared" si="303"/>
        <v>0.81376931461178426</v>
      </c>
      <c r="CV202" s="359">
        <v>3921.96</v>
      </c>
      <c r="CW202" s="61">
        <v>2210</v>
      </c>
      <c r="CX202" s="61">
        <f t="shared" si="219"/>
        <v>1711.96</v>
      </c>
      <c r="CY202" s="68">
        <f t="shared" si="318"/>
        <v>0.5634937633224204</v>
      </c>
      <c r="CZ202" s="291">
        <v>470.90000000000003</v>
      </c>
      <c r="DA202" s="61">
        <v>221.77</v>
      </c>
      <c r="DB202" s="61">
        <f t="shared" si="319"/>
        <v>249.13000000000002</v>
      </c>
      <c r="DC202" s="69">
        <f t="shared" si="320"/>
        <v>0.47094924612444256</v>
      </c>
      <c r="DD202" s="55">
        <v>6347</v>
      </c>
      <c r="DE202" s="55">
        <v>7664.7500000000009</v>
      </c>
      <c r="DF202" s="61">
        <f t="shared" si="304"/>
        <v>-1317.7500000000009</v>
      </c>
      <c r="DG202" s="70">
        <f t="shared" si="305"/>
        <v>1.2076177721758312</v>
      </c>
      <c r="DH202" s="55">
        <v>803.55000000000007</v>
      </c>
      <c r="DI202" s="55">
        <v>712.14</v>
      </c>
      <c r="DJ202" s="61">
        <f t="shared" si="306"/>
        <v>91.410000000000082</v>
      </c>
      <c r="DK202" s="70">
        <f t="shared" si="307"/>
        <v>0.88624229979466107</v>
      </c>
      <c r="DL202" s="55">
        <v>120.56999999999998</v>
      </c>
      <c r="DM202" s="55">
        <v>0</v>
      </c>
      <c r="DN202" s="61">
        <f t="shared" si="308"/>
        <v>120.56999999999998</v>
      </c>
      <c r="DO202" s="70">
        <f t="shared" si="309"/>
        <v>0</v>
      </c>
      <c r="DP202" s="71">
        <v>6200.4800000000005</v>
      </c>
      <c r="DQ202" s="71">
        <v>1853.2800000000002</v>
      </c>
      <c r="DR202" s="61">
        <f t="shared" si="310"/>
        <v>4347.2000000000007</v>
      </c>
      <c r="DS202" s="69">
        <f t="shared" si="311"/>
        <v>0.2988929889298893</v>
      </c>
      <c r="DT202" s="80">
        <v>-674.71</v>
      </c>
      <c r="DU202" s="55">
        <v>0</v>
      </c>
      <c r="DV202" s="55">
        <v>0</v>
      </c>
      <c r="DW202" s="61">
        <f t="shared" si="312"/>
        <v>0</v>
      </c>
      <c r="DX202" s="72"/>
      <c r="DY202" s="56" t="e">
        <v>#REF!</v>
      </c>
      <c r="DZ202" s="363">
        <v>2187.48</v>
      </c>
      <c r="EA202" s="363">
        <v>1540.8799999999999</v>
      </c>
      <c r="EB202" s="362">
        <f t="shared" si="322"/>
        <v>646.60000000000014</v>
      </c>
      <c r="EC202" s="365">
        <f t="shared" si="323"/>
        <v>0.70440872602263782</v>
      </c>
      <c r="ED202" s="54">
        <v>4302.6399999999994</v>
      </c>
      <c r="EE202" s="294">
        <v>2508.0300000000002</v>
      </c>
      <c r="EF202" s="291">
        <f t="shared" si="324"/>
        <v>127438.89999999998</v>
      </c>
      <c r="EG202" s="291">
        <f t="shared" si="325"/>
        <v>76156.03</v>
      </c>
      <c r="EH202" s="61">
        <f t="shared" si="326"/>
        <v>51282.869999999981</v>
      </c>
      <c r="EI202" s="70">
        <f t="shared" si="313"/>
        <v>0.59758856989506348</v>
      </c>
      <c r="EJ202" s="80"/>
      <c r="EK202" s="298">
        <v>1360</v>
      </c>
      <c r="EL202" s="300">
        <f t="shared" si="220"/>
        <v>79199.729999999981</v>
      </c>
      <c r="EM202" s="65">
        <f t="shared" si="221"/>
        <v>50727.099999999977</v>
      </c>
      <c r="EN202" s="374" t="s">
        <v>666</v>
      </c>
      <c r="EO202" s="373">
        <v>7497.48</v>
      </c>
      <c r="EP202" s="74">
        <v>14516.1</v>
      </c>
      <c r="EQ202" s="75">
        <f t="shared" si="314"/>
        <v>7018.6200000000008</v>
      </c>
      <c r="ER202" s="76">
        <f t="shared" si="315"/>
        <v>0.93613053986139361</v>
      </c>
      <c r="ET202" s="74">
        <v>13181.1</v>
      </c>
      <c r="EU202" s="74">
        <v>15359.02</v>
      </c>
      <c r="EV202" s="75">
        <f t="shared" si="327"/>
        <v>2177.92</v>
      </c>
      <c r="EW202" s="377">
        <f t="shared" si="328"/>
        <v>0.1652305194558876</v>
      </c>
      <c r="EX202" s="379">
        <f t="shared" si="329"/>
        <v>123136.25999999998</v>
      </c>
      <c r="EY202" s="379">
        <f t="shared" si="330"/>
        <v>73648</v>
      </c>
      <c r="FB202" s="381"/>
      <c r="FC202" s="381"/>
    </row>
    <row r="203" spans="1:159" s="2" customFormat="1" ht="15.75" customHeight="1" x14ac:dyDescent="0.25">
      <c r="A203" s="1" t="s">
        <v>756</v>
      </c>
      <c r="B203" s="77">
        <v>5</v>
      </c>
      <c r="C203" s="78">
        <v>2</v>
      </c>
      <c r="D203" s="52" t="s">
        <v>396</v>
      </c>
      <c r="E203" s="219">
        <v>1584.5916666666665</v>
      </c>
      <c r="F203" s="53">
        <v>-119682.06</v>
      </c>
      <c r="G203" s="343">
        <v>-108359.45000000006</v>
      </c>
      <c r="H203" s="54">
        <v>4668.8100000000004</v>
      </c>
      <c r="I203" s="55">
        <v>1328.6399999999999</v>
      </c>
      <c r="J203" s="56">
        <f t="shared" si="263"/>
        <v>3340.1700000000005</v>
      </c>
      <c r="K203" s="57">
        <f t="shared" si="264"/>
        <v>0.28457786887879349</v>
      </c>
      <c r="L203" s="58">
        <v>3098.5799999999995</v>
      </c>
      <c r="M203" s="58">
        <v>746.29</v>
      </c>
      <c r="N203" s="56">
        <f t="shared" si="265"/>
        <v>2352.2899999999995</v>
      </c>
      <c r="O203" s="59">
        <f t="shared" si="266"/>
        <v>0.24084903407367247</v>
      </c>
      <c r="P203" s="54">
        <v>4147.58</v>
      </c>
      <c r="Q203" s="54">
        <v>3604.1100000000006</v>
      </c>
      <c r="R203" s="56">
        <f t="shared" si="267"/>
        <v>543.46999999999935</v>
      </c>
      <c r="S203" s="57">
        <f t="shared" si="268"/>
        <v>0.86896696386808714</v>
      </c>
      <c r="T203" s="54">
        <v>990.96999999999991</v>
      </c>
      <c r="U203" s="54">
        <v>876.65000000000009</v>
      </c>
      <c r="V203" s="56">
        <f t="shared" si="269"/>
        <v>114.31999999999982</v>
      </c>
      <c r="W203" s="57">
        <f t="shared" si="270"/>
        <v>0.88463828370182762</v>
      </c>
      <c r="X203" s="58">
        <v>210.97</v>
      </c>
      <c r="Y203" s="58">
        <v>378.84999999999997</v>
      </c>
      <c r="Z203" s="56">
        <f t="shared" si="271"/>
        <v>-167.87999999999997</v>
      </c>
      <c r="AA203" s="59">
        <f t="shared" si="272"/>
        <v>1.7957529506564913</v>
      </c>
      <c r="AB203" s="54">
        <v>3448.6799999999994</v>
      </c>
      <c r="AC203" s="54">
        <v>2594.1</v>
      </c>
      <c r="AD203" s="56">
        <f t="shared" si="273"/>
        <v>854.57999999999947</v>
      </c>
      <c r="AE203" s="57">
        <f t="shared" si="274"/>
        <v>0.75220084206131055</v>
      </c>
      <c r="AF203" s="58">
        <v>667.43</v>
      </c>
      <c r="AG203" s="58">
        <v>0</v>
      </c>
      <c r="AH203" s="56">
        <f t="shared" si="275"/>
        <v>667.43</v>
      </c>
      <c r="AI203" s="60">
        <f t="shared" si="276"/>
        <v>0</v>
      </c>
      <c r="AJ203" s="54">
        <v>7650.4499999999989</v>
      </c>
      <c r="AK203" s="54">
        <v>3884.54</v>
      </c>
      <c r="AL203" s="56">
        <f t="shared" si="277"/>
        <v>3765.9099999999989</v>
      </c>
      <c r="AM203" s="57">
        <f t="shared" si="278"/>
        <v>0.50775313870425931</v>
      </c>
      <c r="AN203" s="58">
        <v>0</v>
      </c>
      <c r="AO203" s="58">
        <v>0</v>
      </c>
      <c r="AP203" s="61">
        <f t="shared" si="279"/>
        <v>0</v>
      </c>
      <c r="AQ203" s="59"/>
      <c r="AR203" s="54">
        <v>0</v>
      </c>
      <c r="AS203" s="54">
        <v>0</v>
      </c>
      <c r="AT203" s="61">
        <f t="shared" si="280"/>
        <v>0</v>
      </c>
      <c r="AU203" s="62"/>
      <c r="AV203" s="58">
        <v>2546.6999999999998</v>
      </c>
      <c r="AW203" s="58">
        <v>3377.78</v>
      </c>
      <c r="AX203" s="61">
        <f t="shared" si="281"/>
        <v>-831.08000000000038</v>
      </c>
      <c r="AY203" s="59">
        <f t="shared" si="282"/>
        <v>1.3263360427219542</v>
      </c>
      <c r="AZ203" s="63">
        <v>0</v>
      </c>
      <c r="BA203" s="56">
        <v>0</v>
      </c>
      <c r="BB203" s="56">
        <f t="shared" si="283"/>
        <v>0</v>
      </c>
      <c r="BC203" s="64"/>
      <c r="BD203" s="54">
        <v>27621.329999999998</v>
      </c>
      <c r="BE203" s="58">
        <v>0</v>
      </c>
      <c r="BF203" s="61">
        <f t="shared" si="284"/>
        <v>27621.329999999998</v>
      </c>
      <c r="BG203" s="57">
        <f t="shared" si="285"/>
        <v>0</v>
      </c>
      <c r="BH203" s="54">
        <v>2957.49</v>
      </c>
      <c r="BI203" s="54">
        <v>0</v>
      </c>
      <c r="BJ203" s="56">
        <f t="shared" si="286"/>
        <v>2957.49</v>
      </c>
      <c r="BK203" s="57">
        <f t="shared" si="287"/>
        <v>0</v>
      </c>
      <c r="BL203" s="58">
        <v>4806.2000000000007</v>
      </c>
      <c r="BM203" s="58">
        <v>0</v>
      </c>
      <c r="BN203" s="56">
        <f t="shared" si="288"/>
        <v>4806.2000000000007</v>
      </c>
      <c r="BO203" s="59">
        <f t="shared" si="289"/>
        <v>0</v>
      </c>
      <c r="BP203" s="54">
        <v>549.16</v>
      </c>
      <c r="BQ203" s="54">
        <v>0</v>
      </c>
      <c r="BR203" s="56">
        <f t="shared" si="290"/>
        <v>549.16</v>
      </c>
      <c r="BS203" s="57">
        <f t="shared" si="291"/>
        <v>0</v>
      </c>
      <c r="BT203" s="58">
        <v>1182.6500000000001</v>
      </c>
      <c r="BU203" s="58">
        <v>0</v>
      </c>
      <c r="BV203" s="56">
        <f t="shared" si="292"/>
        <v>1182.6500000000001</v>
      </c>
      <c r="BW203" s="59">
        <f t="shared" si="293"/>
        <v>0</v>
      </c>
      <c r="BX203" s="54">
        <v>503.68</v>
      </c>
      <c r="BY203" s="54">
        <v>0</v>
      </c>
      <c r="BZ203" s="56">
        <f t="shared" si="294"/>
        <v>503.68</v>
      </c>
      <c r="CA203" s="57">
        <f t="shared" si="295"/>
        <v>0</v>
      </c>
      <c r="CB203" s="58">
        <v>1067.97</v>
      </c>
      <c r="CC203" s="58">
        <v>0</v>
      </c>
      <c r="CD203" s="56">
        <f t="shared" si="296"/>
        <v>1067.97</v>
      </c>
      <c r="CE203" s="59">
        <f t="shared" si="297"/>
        <v>0</v>
      </c>
      <c r="CF203" s="54">
        <v>192.74999999999997</v>
      </c>
      <c r="CG203" s="54">
        <v>0</v>
      </c>
      <c r="CH203" s="56">
        <f t="shared" si="298"/>
        <v>192.74999999999997</v>
      </c>
      <c r="CI203" s="57">
        <f t="shared" si="299"/>
        <v>0</v>
      </c>
      <c r="CJ203" s="58">
        <v>0</v>
      </c>
      <c r="CK203" s="55">
        <v>0</v>
      </c>
      <c r="CL203" s="55">
        <v>0</v>
      </c>
      <c r="CM203" s="65"/>
      <c r="CN203" s="66">
        <v>26920.81</v>
      </c>
      <c r="CO203" s="67">
        <v>31384.859999999993</v>
      </c>
      <c r="CP203" s="61">
        <f t="shared" si="300"/>
        <v>-4464.049999999992</v>
      </c>
      <c r="CQ203" s="68">
        <f t="shared" si="301"/>
        <v>1.1658215336017004</v>
      </c>
      <c r="CR203" s="58">
        <v>7794.7100000000009</v>
      </c>
      <c r="CS203" s="58">
        <v>7111.5599999999995</v>
      </c>
      <c r="CT203" s="61">
        <f t="shared" si="302"/>
        <v>683.15000000000146</v>
      </c>
      <c r="CU203" s="353">
        <f t="shared" si="303"/>
        <v>0.91235722688849219</v>
      </c>
      <c r="CV203" s="359">
        <v>3923.18</v>
      </c>
      <c r="CW203" s="61">
        <v>3864.3</v>
      </c>
      <c r="CX203" s="61">
        <f t="shared" si="219"/>
        <v>58.879999999999654</v>
      </c>
      <c r="CY203" s="68">
        <f t="shared" si="318"/>
        <v>0.98499176688298784</v>
      </c>
      <c r="CZ203" s="291">
        <v>471.01</v>
      </c>
      <c r="DA203" s="61">
        <v>221.77</v>
      </c>
      <c r="DB203" s="61">
        <f t="shared" si="319"/>
        <v>249.23999999999998</v>
      </c>
      <c r="DC203" s="69">
        <f t="shared" si="320"/>
        <v>0.47083926031294454</v>
      </c>
      <c r="DD203" s="55">
        <v>8740.8299999999981</v>
      </c>
      <c r="DE203" s="55">
        <v>10574.060000000001</v>
      </c>
      <c r="DF203" s="61">
        <f t="shared" si="304"/>
        <v>-1833.2300000000032</v>
      </c>
      <c r="DG203" s="70">
        <f t="shared" si="305"/>
        <v>1.209731798925274</v>
      </c>
      <c r="DH203" s="55">
        <v>804.52000000000021</v>
      </c>
      <c r="DI203" s="55">
        <v>713.7299999999999</v>
      </c>
      <c r="DJ203" s="61">
        <f t="shared" si="306"/>
        <v>90.790000000000305</v>
      </c>
      <c r="DK203" s="70">
        <f t="shared" si="307"/>
        <v>0.88715010192412835</v>
      </c>
      <c r="DL203" s="55">
        <v>120.38999999999999</v>
      </c>
      <c r="DM203" s="55">
        <v>0</v>
      </c>
      <c r="DN203" s="61">
        <f t="shared" si="308"/>
        <v>120.38999999999999</v>
      </c>
      <c r="DO203" s="70">
        <f t="shared" si="309"/>
        <v>0</v>
      </c>
      <c r="DP203" s="71">
        <v>10425.4</v>
      </c>
      <c r="DQ203" s="71">
        <v>7585.1299999999992</v>
      </c>
      <c r="DR203" s="61">
        <f t="shared" si="310"/>
        <v>2840.2700000000004</v>
      </c>
      <c r="DS203" s="69">
        <f t="shared" si="311"/>
        <v>0.72756249160703657</v>
      </c>
      <c r="DT203" s="80">
        <v>393.69999999999982</v>
      </c>
      <c r="DU203" s="55">
        <v>0</v>
      </c>
      <c r="DV203" s="55">
        <v>0</v>
      </c>
      <c r="DW203" s="61">
        <f t="shared" si="312"/>
        <v>0</v>
      </c>
      <c r="DX203" s="72"/>
      <c r="DY203" s="56" t="e">
        <v>#REF!</v>
      </c>
      <c r="DZ203" s="363">
        <v>2186.8200000000002</v>
      </c>
      <c r="EA203" s="363">
        <v>1578.9099999999999</v>
      </c>
      <c r="EB203" s="362">
        <f t="shared" si="322"/>
        <v>607.91000000000031</v>
      </c>
      <c r="EC203" s="365">
        <f t="shared" si="323"/>
        <v>0.72201187111879339</v>
      </c>
      <c r="ED203" s="54">
        <v>4464.0600000000004</v>
      </c>
      <c r="EE203" s="294">
        <v>2784.3400000000006</v>
      </c>
      <c r="EF203" s="291">
        <f t="shared" si="324"/>
        <v>132163.12999999998</v>
      </c>
      <c r="EG203" s="291">
        <f t="shared" si="325"/>
        <v>82609.62000000001</v>
      </c>
      <c r="EH203" s="61">
        <f t="shared" si="326"/>
        <v>49553.509999999966</v>
      </c>
      <c r="EI203" s="70">
        <f t="shared" si="313"/>
        <v>0.62505798704979232</v>
      </c>
      <c r="EJ203" s="80"/>
      <c r="EK203" s="298">
        <v>280</v>
      </c>
      <c r="EL203" s="300">
        <f t="shared" si="220"/>
        <v>-69848.550000000032</v>
      </c>
      <c r="EM203" s="65">
        <f t="shared" si="221"/>
        <v>-69478.220000000059</v>
      </c>
      <c r="EN203" s="374" t="s">
        <v>666</v>
      </c>
      <c r="EO203" s="373">
        <v>7769.67</v>
      </c>
      <c r="EP203" s="74">
        <v>13819.89</v>
      </c>
      <c r="EQ203" s="75">
        <f t="shared" si="314"/>
        <v>6050.2199999999993</v>
      </c>
      <c r="ER203" s="76">
        <f t="shared" si="315"/>
        <v>0.7786971647444485</v>
      </c>
      <c r="ET203" s="74">
        <v>13700.33</v>
      </c>
      <c r="EU203" s="74">
        <v>13654.69</v>
      </c>
      <c r="EV203" s="75">
        <f t="shared" si="327"/>
        <v>-45.639999999999418</v>
      </c>
      <c r="EW203" s="377">
        <f t="shared" si="328"/>
        <v>-3.3313066181617098E-3</v>
      </c>
      <c r="EX203" s="379">
        <f t="shared" si="329"/>
        <v>127699.06999999998</v>
      </c>
      <c r="EY203" s="379">
        <f t="shared" si="330"/>
        <v>79825.280000000013</v>
      </c>
      <c r="FB203" s="381"/>
      <c r="FC203" s="381"/>
    </row>
    <row r="204" spans="1:159" s="2" customFormat="1" ht="15.75" customHeight="1" x14ac:dyDescent="0.25">
      <c r="A204" s="1" t="s">
        <v>757</v>
      </c>
      <c r="B204" s="77">
        <v>5</v>
      </c>
      <c r="C204" s="78">
        <v>2</v>
      </c>
      <c r="D204" s="52" t="s">
        <v>397</v>
      </c>
      <c r="E204" s="219">
        <v>694.43333333333328</v>
      </c>
      <c r="F204" s="53">
        <v>19541.270000000004</v>
      </c>
      <c r="G204" s="343">
        <v>11696.010000000017</v>
      </c>
      <c r="H204" s="54">
        <v>4664.1500000000005</v>
      </c>
      <c r="I204" s="55">
        <v>1328.6299999999999</v>
      </c>
      <c r="J204" s="56">
        <f t="shared" si="263"/>
        <v>3335.5200000000004</v>
      </c>
      <c r="K204" s="57">
        <f t="shared" si="264"/>
        <v>0.28486004952670901</v>
      </c>
      <c r="L204" s="58">
        <v>3095.4100000000003</v>
      </c>
      <c r="M204" s="58">
        <v>746.31</v>
      </c>
      <c r="N204" s="56">
        <f t="shared" si="265"/>
        <v>2349.1000000000004</v>
      </c>
      <c r="O204" s="59">
        <f t="shared" si="266"/>
        <v>0.24110214801916383</v>
      </c>
      <c r="P204" s="54">
        <v>4113.7799999999988</v>
      </c>
      <c r="Q204" s="54">
        <v>3578.8200000000006</v>
      </c>
      <c r="R204" s="56">
        <f t="shared" si="267"/>
        <v>534.95999999999822</v>
      </c>
      <c r="S204" s="57">
        <f t="shared" si="268"/>
        <v>0.8699590157956919</v>
      </c>
      <c r="T204" s="54">
        <v>974.44000000000017</v>
      </c>
      <c r="U204" s="54">
        <v>863.14</v>
      </c>
      <c r="V204" s="56">
        <f t="shared" si="269"/>
        <v>111.30000000000018</v>
      </c>
      <c r="W204" s="57">
        <f t="shared" si="270"/>
        <v>0.88578055088050556</v>
      </c>
      <c r="X204" s="58">
        <v>209.48000000000002</v>
      </c>
      <c r="Y204" s="58">
        <v>378.84999999999997</v>
      </c>
      <c r="Z204" s="56">
        <f t="shared" si="271"/>
        <v>-169.36999999999995</v>
      </c>
      <c r="AA204" s="59">
        <f t="shared" si="272"/>
        <v>1.8085258735917507</v>
      </c>
      <c r="AB204" s="54">
        <v>3444.0200000000004</v>
      </c>
      <c r="AC204" s="54">
        <v>2799.8199999999997</v>
      </c>
      <c r="AD204" s="56">
        <f t="shared" si="273"/>
        <v>644.20000000000073</v>
      </c>
      <c r="AE204" s="57">
        <f t="shared" si="274"/>
        <v>0.81295114430229776</v>
      </c>
      <c r="AF204" s="58">
        <v>662.80999999999983</v>
      </c>
      <c r="AG204" s="58">
        <v>0</v>
      </c>
      <c r="AH204" s="56">
        <f t="shared" si="275"/>
        <v>662.80999999999983</v>
      </c>
      <c r="AI204" s="60">
        <f t="shared" si="276"/>
        <v>0</v>
      </c>
      <c r="AJ204" s="54">
        <v>7596.6799999999994</v>
      </c>
      <c r="AK204" s="54">
        <v>17062.2</v>
      </c>
      <c r="AL204" s="56">
        <f t="shared" si="277"/>
        <v>-9465.52</v>
      </c>
      <c r="AM204" s="57">
        <f t="shared" si="278"/>
        <v>2.2460074664195413</v>
      </c>
      <c r="AN204" s="58">
        <v>0</v>
      </c>
      <c r="AO204" s="58">
        <v>0</v>
      </c>
      <c r="AP204" s="61">
        <f t="shared" si="279"/>
        <v>0</v>
      </c>
      <c r="AQ204" s="59"/>
      <c r="AR204" s="54">
        <v>0</v>
      </c>
      <c r="AS204" s="54">
        <v>0</v>
      </c>
      <c r="AT204" s="61">
        <f t="shared" si="280"/>
        <v>0</v>
      </c>
      <c r="AU204" s="62"/>
      <c r="AV204" s="58">
        <v>2544.4100000000003</v>
      </c>
      <c r="AW204" s="58">
        <v>3377.78</v>
      </c>
      <c r="AX204" s="61">
        <f t="shared" si="281"/>
        <v>-833.36999999999989</v>
      </c>
      <c r="AY204" s="59">
        <f t="shared" si="282"/>
        <v>1.3275297613199131</v>
      </c>
      <c r="AZ204" s="63">
        <v>0</v>
      </c>
      <c r="BA204" s="56">
        <v>0</v>
      </c>
      <c r="BB204" s="56">
        <f t="shared" si="283"/>
        <v>0</v>
      </c>
      <c r="BC204" s="64"/>
      <c r="BD204" s="54">
        <v>27369.1</v>
      </c>
      <c r="BE204" s="58">
        <v>16089.38</v>
      </c>
      <c r="BF204" s="61">
        <f t="shared" si="284"/>
        <v>11279.72</v>
      </c>
      <c r="BG204" s="57">
        <f t="shared" si="285"/>
        <v>0.58786660869374585</v>
      </c>
      <c r="BH204" s="54">
        <v>2954.8199999999997</v>
      </c>
      <c r="BI204" s="54">
        <v>0</v>
      </c>
      <c r="BJ204" s="56">
        <f t="shared" si="286"/>
        <v>2954.8199999999997</v>
      </c>
      <c r="BK204" s="57">
        <f t="shared" si="287"/>
        <v>0</v>
      </c>
      <c r="BL204" s="58">
        <v>4803</v>
      </c>
      <c r="BM204" s="58">
        <v>0</v>
      </c>
      <c r="BN204" s="56">
        <f t="shared" si="288"/>
        <v>4803</v>
      </c>
      <c r="BO204" s="59">
        <f t="shared" si="289"/>
        <v>0</v>
      </c>
      <c r="BP204" s="54">
        <v>545.24</v>
      </c>
      <c r="BQ204" s="54">
        <v>0</v>
      </c>
      <c r="BR204" s="56">
        <f t="shared" si="290"/>
        <v>545.24</v>
      </c>
      <c r="BS204" s="57">
        <f t="shared" si="291"/>
        <v>0</v>
      </c>
      <c r="BT204" s="58">
        <v>1179.0399999999997</v>
      </c>
      <c r="BU204" s="58">
        <v>0</v>
      </c>
      <c r="BV204" s="56">
        <f t="shared" si="292"/>
        <v>1179.0399999999997</v>
      </c>
      <c r="BW204" s="59">
        <f t="shared" si="293"/>
        <v>0</v>
      </c>
      <c r="BX204" s="54">
        <v>502.77</v>
      </c>
      <c r="BY204" s="54">
        <v>0</v>
      </c>
      <c r="BZ204" s="56">
        <f t="shared" si="294"/>
        <v>502.77</v>
      </c>
      <c r="CA204" s="57">
        <f t="shared" si="295"/>
        <v>0</v>
      </c>
      <c r="CB204" s="58">
        <v>1066.49</v>
      </c>
      <c r="CC204" s="58">
        <v>570.74</v>
      </c>
      <c r="CD204" s="56">
        <f t="shared" si="296"/>
        <v>495.75</v>
      </c>
      <c r="CE204" s="59">
        <f t="shared" si="297"/>
        <v>0.53515738544196378</v>
      </c>
      <c r="CF204" s="54">
        <v>193.41000000000005</v>
      </c>
      <c r="CG204" s="54">
        <v>0</v>
      </c>
      <c r="CH204" s="56">
        <f t="shared" si="298"/>
        <v>193.41000000000005</v>
      </c>
      <c r="CI204" s="57">
        <f t="shared" si="299"/>
        <v>0</v>
      </c>
      <c r="CJ204" s="58">
        <v>0</v>
      </c>
      <c r="CK204" s="55">
        <v>0</v>
      </c>
      <c r="CL204" s="55">
        <v>0</v>
      </c>
      <c r="CM204" s="65"/>
      <c r="CN204" s="66">
        <v>30503.21</v>
      </c>
      <c r="CO204" s="67">
        <v>31672.740000000005</v>
      </c>
      <c r="CP204" s="61">
        <f t="shared" si="300"/>
        <v>-1169.5300000000061</v>
      </c>
      <c r="CQ204" s="68">
        <f t="shared" si="301"/>
        <v>1.0383412106463552</v>
      </c>
      <c r="CR204" s="58">
        <v>7789.079999999999</v>
      </c>
      <c r="CS204" s="58">
        <v>7908.2199999999993</v>
      </c>
      <c r="CT204" s="61">
        <f t="shared" si="302"/>
        <v>-119.14000000000033</v>
      </c>
      <c r="CU204" s="353">
        <f t="shared" si="303"/>
        <v>1.0152957730566383</v>
      </c>
      <c r="CV204" s="359">
        <v>3918.21</v>
      </c>
      <c r="CW204" s="61">
        <v>3864.3</v>
      </c>
      <c r="CX204" s="61">
        <f t="shared" si="219"/>
        <v>53.909999999999854</v>
      </c>
      <c r="CY204" s="68">
        <f t="shared" si="318"/>
        <v>0.98624116624683211</v>
      </c>
      <c r="CZ204" s="291">
        <v>470.85999999999996</v>
      </c>
      <c r="DA204" s="61">
        <v>221.77</v>
      </c>
      <c r="DB204" s="61">
        <f t="shared" si="319"/>
        <v>249.08999999999995</v>
      </c>
      <c r="DC204" s="69">
        <f t="shared" si="320"/>
        <v>0.47098925370598488</v>
      </c>
      <c r="DD204" s="55">
        <v>6260.9400000000005</v>
      </c>
      <c r="DE204" s="55">
        <v>9901.66</v>
      </c>
      <c r="DF204" s="61">
        <f t="shared" si="304"/>
        <v>-3640.7199999999993</v>
      </c>
      <c r="DG204" s="70">
        <f t="shared" si="305"/>
        <v>1.5814973470437346</v>
      </c>
      <c r="DH204" s="55">
        <v>802.93999999999994</v>
      </c>
      <c r="DI204" s="55">
        <v>713.07999999999993</v>
      </c>
      <c r="DJ204" s="61">
        <f t="shared" si="306"/>
        <v>89.860000000000014</v>
      </c>
      <c r="DK204" s="70">
        <f t="shared" si="307"/>
        <v>0.88808628291030456</v>
      </c>
      <c r="DL204" s="55">
        <v>121.59999999999998</v>
      </c>
      <c r="DM204" s="55">
        <v>0</v>
      </c>
      <c r="DN204" s="61">
        <f t="shared" si="308"/>
        <v>121.59999999999998</v>
      </c>
      <c r="DO204" s="70">
        <f t="shared" si="309"/>
        <v>0</v>
      </c>
      <c r="DP204" s="71">
        <v>9146.4</v>
      </c>
      <c r="DQ204" s="71">
        <v>6176.44</v>
      </c>
      <c r="DR204" s="61">
        <f t="shared" si="310"/>
        <v>2969.96</v>
      </c>
      <c r="DS204" s="69">
        <f t="shared" si="311"/>
        <v>0.67528645150004374</v>
      </c>
      <c r="DT204" s="80">
        <v>100.47999999999956</v>
      </c>
      <c r="DU204" s="55">
        <v>0</v>
      </c>
      <c r="DV204" s="55">
        <v>0</v>
      </c>
      <c r="DW204" s="61">
        <f t="shared" si="312"/>
        <v>0</v>
      </c>
      <c r="DX204" s="72"/>
      <c r="DY204" s="56" t="e">
        <v>#REF!</v>
      </c>
      <c r="DZ204" s="363">
        <v>2179.3599999999997</v>
      </c>
      <c r="EA204" s="363">
        <v>1535.3100000000002</v>
      </c>
      <c r="EB204" s="362">
        <f t="shared" si="322"/>
        <v>644.0499999999995</v>
      </c>
      <c r="EC204" s="365">
        <f t="shared" si="323"/>
        <v>0.70447746127303446</v>
      </c>
      <c r="ED204" s="54">
        <v>4441.12</v>
      </c>
      <c r="EE204" s="294">
        <v>3882.9199999999996</v>
      </c>
      <c r="EF204" s="291">
        <f t="shared" si="324"/>
        <v>131552.77000000002</v>
      </c>
      <c r="EG204" s="291">
        <f t="shared" si="325"/>
        <v>112672.11000000002</v>
      </c>
      <c r="EH204" s="61">
        <f t="shared" si="326"/>
        <v>18880.660000000003</v>
      </c>
      <c r="EI204" s="70">
        <f t="shared" si="313"/>
        <v>0.85647843067082507</v>
      </c>
      <c r="EJ204" s="80"/>
      <c r="EK204" s="298">
        <v>760</v>
      </c>
      <c r="EL204" s="300">
        <f t="shared" si="220"/>
        <v>39181.930000000022</v>
      </c>
      <c r="EM204" s="65">
        <f t="shared" si="221"/>
        <v>33649.760000000024</v>
      </c>
      <c r="EN204" s="374" t="s">
        <v>666</v>
      </c>
      <c r="EO204" s="373">
        <v>7749.78</v>
      </c>
      <c r="EP204" s="74">
        <v>12231.32</v>
      </c>
      <c r="EQ204" s="75">
        <f t="shared" si="314"/>
        <v>4481.54</v>
      </c>
      <c r="ER204" s="76">
        <f t="shared" si="315"/>
        <v>0.57827964148659705</v>
      </c>
      <c r="ET204" s="74">
        <v>13606.4</v>
      </c>
      <c r="EU204" s="74">
        <v>40228.589999999997</v>
      </c>
      <c r="EV204" s="75">
        <f t="shared" si="327"/>
        <v>26622.189999999995</v>
      </c>
      <c r="EW204" s="377">
        <f t="shared" si="328"/>
        <v>1.9565932208372527</v>
      </c>
      <c r="EX204" s="379">
        <f t="shared" si="329"/>
        <v>127111.65000000002</v>
      </c>
      <c r="EY204" s="379">
        <f t="shared" si="330"/>
        <v>108789.19000000002</v>
      </c>
      <c r="FB204" s="381"/>
      <c r="FC204" s="381"/>
    </row>
    <row r="205" spans="1:159" s="2" customFormat="1" ht="15.75" customHeight="1" x14ac:dyDescent="0.25">
      <c r="A205" s="1" t="s">
        <v>758</v>
      </c>
      <c r="B205" s="77">
        <v>9</v>
      </c>
      <c r="C205" s="78">
        <v>3</v>
      </c>
      <c r="D205" s="52" t="s">
        <v>398</v>
      </c>
      <c r="E205" s="219">
        <v>292.91666666666657</v>
      </c>
      <c r="F205" s="53">
        <v>-33877.859999999979</v>
      </c>
      <c r="G205" s="343">
        <v>7157.9699999999366</v>
      </c>
      <c r="H205" s="54">
        <v>12681.37</v>
      </c>
      <c r="I205" s="55">
        <v>2955.43</v>
      </c>
      <c r="J205" s="56">
        <f t="shared" si="263"/>
        <v>9725.94</v>
      </c>
      <c r="K205" s="57">
        <f t="shared" si="264"/>
        <v>0.23305289570448615</v>
      </c>
      <c r="L205" s="58">
        <v>8434.6099999999988</v>
      </c>
      <c r="M205" s="58">
        <v>2384.21</v>
      </c>
      <c r="N205" s="56">
        <f t="shared" si="265"/>
        <v>6050.3999999999987</v>
      </c>
      <c r="O205" s="59">
        <f t="shared" si="266"/>
        <v>0.28266985669758299</v>
      </c>
      <c r="P205" s="54">
        <v>13303.560000000001</v>
      </c>
      <c r="Q205" s="54">
        <v>10607.619999999999</v>
      </c>
      <c r="R205" s="56">
        <f t="shared" si="267"/>
        <v>2695.9400000000023</v>
      </c>
      <c r="S205" s="57">
        <f t="shared" si="268"/>
        <v>0.79735198698694165</v>
      </c>
      <c r="T205" s="54">
        <v>3692.8899999999994</v>
      </c>
      <c r="U205" s="54">
        <v>3005.69</v>
      </c>
      <c r="V205" s="56">
        <f t="shared" si="269"/>
        <v>687.19999999999936</v>
      </c>
      <c r="W205" s="57">
        <f t="shared" si="270"/>
        <v>0.81391268085429036</v>
      </c>
      <c r="X205" s="58">
        <v>571.73</v>
      </c>
      <c r="Y205" s="58">
        <v>1179.8399999999999</v>
      </c>
      <c r="Z205" s="56">
        <f t="shared" si="271"/>
        <v>-608.1099999999999</v>
      </c>
      <c r="AA205" s="59">
        <f t="shared" si="272"/>
        <v>2.063631434418344</v>
      </c>
      <c r="AB205" s="54">
        <v>9925.42</v>
      </c>
      <c r="AC205" s="54">
        <v>7992.4199999999992</v>
      </c>
      <c r="AD205" s="56">
        <f t="shared" si="273"/>
        <v>1933.0000000000009</v>
      </c>
      <c r="AE205" s="57">
        <f t="shared" si="274"/>
        <v>0.8052475361244158</v>
      </c>
      <c r="AF205" s="58">
        <v>2300.0300000000002</v>
      </c>
      <c r="AG205" s="58">
        <v>0</v>
      </c>
      <c r="AH205" s="56">
        <f t="shared" si="275"/>
        <v>2300.0300000000002</v>
      </c>
      <c r="AI205" s="60">
        <f t="shared" si="276"/>
        <v>0</v>
      </c>
      <c r="AJ205" s="54">
        <v>26363.63</v>
      </c>
      <c r="AK205" s="54">
        <v>25733.570000000003</v>
      </c>
      <c r="AL205" s="56">
        <f t="shared" si="277"/>
        <v>630.05999999999767</v>
      </c>
      <c r="AM205" s="57">
        <f t="shared" si="278"/>
        <v>0.97610116664510926</v>
      </c>
      <c r="AN205" s="58">
        <v>117589.59000000001</v>
      </c>
      <c r="AO205" s="58">
        <v>107820.01000000001</v>
      </c>
      <c r="AP205" s="61">
        <f t="shared" si="279"/>
        <v>9769.5800000000017</v>
      </c>
      <c r="AQ205" s="59">
        <f t="shared" si="316"/>
        <v>0.91691798568223593</v>
      </c>
      <c r="AR205" s="54">
        <v>0</v>
      </c>
      <c r="AS205" s="54">
        <v>0</v>
      </c>
      <c r="AT205" s="61">
        <f t="shared" si="280"/>
        <v>0</v>
      </c>
      <c r="AU205" s="62"/>
      <c r="AV205" s="58">
        <v>6657.9500000000007</v>
      </c>
      <c r="AW205" s="58">
        <v>8106.67</v>
      </c>
      <c r="AX205" s="61">
        <f t="shared" si="281"/>
        <v>-1448.7199999999993</v>
      </c>
      <c r="AY205" s="59">
        <f t="shared" si="282"/>
        <v>1.2175925021966219</v>
      </c>
      <c r="AZ205" s="63">
        <v>0</v>
      </c>
      <c r="BA205" s="56">
        <v>0</v>
      </c>
      <c r="BB205" s="56">
        <f t="shared" si="283"/>
        <v>0</v>
      </c>
      <c r="BC205" s="64"/>
      <c r="BD205" s="54">
        <v>114869.10999999999</v>
      </c>
      <c r="BE205" s="58">
        <v>17640.41</v>
      </c>
      <c r="BF205" s="61">
        <f t="shared" si="284"/>
        <v>97228.699999999983</v>
      </c>
      <c r="BG205" s="57">
        <f t="shared" si="285"/>
        <v>0.15356965854440766</v>
      </c>
      <c r="BH205" s="54">
        <v>7907.6399999999985</v>
      </c>
      <c r="BI205" s="54">
        <v>0</v>
      </c>
      <c r="BJ205" s="56">
        <f t="shared" si="286"/>
        <v>7907.6399999999985</v>
      </c>
      <c r="BK205" s="57">
        <f t="shared" si="287"/>
        <v>0</v>
      </c>
      <c r="BL205" s="58">
        <v>13329.04</v>
      </c>
      <c r="BM205" s="58">
        <v>5704.74</v>
      </c>
      <c r="BN205" s="56">
        <f t="shared" si="288"/>
        <v>7624.3000000000011</v>
      </c>
      <c r="BO205" s="59">
        <f t="shared" si="289"/>
        <v>0.42799331384705869</v>
      </c>
      <c r="BP205" s="54">
        <v>2720.38</v>
      </c>
      <c r="BQ205" s="54">
        <v>805.11</v>
      </c>
      <c r="BR205" s="56">
        <f t="shared" si="290"/>
        <v>1915.27</v>
      </c>
      <c r="BS205" s="57">
        <f t="shared" si="291"/>
        <v>0.29595497687823025</v>
      </c>
      <c r="BT205" s="58">
        <v>5743.7099999999991</v>
      </c>
      <c r="BU205" s="58">
        <v>0</v>
      </c>
      <c r="BV205" s="56">
        <f t="shared" si="292"/>
        <v>5743.7099999999991</v>
      </c>
      <c r="BW205" s="59">
        <f t="shared" si="293"/>
        <v>0</v>
      </c>
      <c r="BX205" s="54">
        <v>1366.8299999999997</v>
      </c>
      <c r="BY205" s="54">
        <v>0</v>
      </c>
      <c r="BZ205" s="56">
        <f t="shared" si="294"/>
        <v>1366.8299999999997</v>
      </c>
      <c r="CA205" s="57">
        <f t="shared" si="295"/>
        <v>0</v>
      </c>
      <c r="CB205" s="58">
        <v>3547.1499999999996</v>
      </c>
      <c r="CC205" s="58">
        <v>1849.06</v>
      </c>
      <c r="CD205" s="56">
        <f t="shared" si="296"/>
        <v>1698.0899999999997</v>
      </c>
      <c r="CE205" s="59">
        <f t="shared" si="297"/>
        <v>0.52128046459833954</v>
      </c>
      <c r="CF205" s="54">
        <v>466.38</v>
      </c>
      <c r="CG205" s="54">
        <v>0</v>
      </c>
      <c r="CH205" s="56">
        <f t="shared" si="298"/>
        <v>466.38</v>
      </c>
      <c r="CI205" s="57">
        <f t="shared" si="299"/>
        <v>0</v>
      </c>
      <c r="CJ205" s="58">
        <v>0</v>
      </c>
      <c r="CK205" s="55">
        <v>0</v>
      </c>
      <c r="CL205" s="55">
        <v>0</v>
      </c>
      <c r="CM205" s="65"/>
      <c r="CN205" s="66">
        <v>41444.729999999996</v>
      </c>
      <c r="CO205" s="67">
        <v>42965.93</v>
      </c>
      <c r="CP205" s="61">
        <f t="shared" si="300"/>
        <v>-1521.2000000000044</v>
      </c>
      <c r="CQ205" s="68">
        <f t="shared" si="301"/>
        <v>1.036704304745139</v>
      </c>
      <c r="CR205" s="58">
        <v>42604.749999999993</v>
      </c>
      <c r="CS205" s="58">
        <v>39388.9</v>
      </c>
      <c r="CT205" s="61">
        <f t="shared" si="302"/>
        <v>3215.8499999999913</v>
      </c>
      <c r="CU205" s="353">
        <f t="shared" si="303"/>
        <v>0.92451897969123176</v>
      </c>
      <c r="CV205" s="359">
        <v>22205.93</v>
      </c>
      <c r="CW205" s="61">
        <v>14501.990000000002</v>
      </c>
      <c r="CX205" s="61">
        <f t="shared" si="219"/>
        <v>7703.9399999999987</v>
      </c>
      <c r="CY205" s="68">
        <f t="shared" si="318"/>
        <v>0.65306834705864614</v>
      </c>
      <c r="CZ205" s="291">
        <v>1732.3899999999999</v>
      </c>
      <c r="DA205" s="61">
        <v>15.58</v>
      </c>
      <c r="DB205" s="61">
        <f t="shared" si="319"/>
        <v>1716.81</v>
      </c>
      <c r="DC205" s="69">
        <f t="shared" si="320"/>
        <v>8.9933559995151215E-3</v>
      </c>
      <c r="DD205" s="55">
        <v>10516.93</v>
      </c>
      <c r="DE205" s="55">
        <v>12264.800000000001</v>
      </c>
      <c r="DF205" s="61">
        <f t="shared" si="304"/>
        <v>-1747.8700000000008</v>
      </c>
      <c r="DG205" s="70">
        <f t="shared" si="305"/>
        <v>1.166195838519416</v>
      </c>
      <c r="DH205" s="55">
        <v>1709.6899999999996</v>
      </c>
      <c r="DI205" s="55">
        <v>1393.89</v>
      </c>
      <c r="DJ205" s="61">
        <f t="shared" si="306"/>
        <v>315.7999999999995</v>
      </c>
      <c r="DK205" s="70">
        <f t="shared" si="307"/>
        <v>0.81528815165322388</v>
      </c>
      <c r="DL205" s="55">
        <v>259.31</v>
      </c>
      <c r="DM205" s="55">
        <v>0</v>
      </c>
      <c r="DN205" s="61">
        <f t="shared" si="308"/>
        <v>259.31</v>
      </c>
      <c r="DO205" s="70">
        <f t="shared" si="309"/>
        <v>0</v>
      </c>
      <c r="DP205" s="71">
        <v>20317.489999999998</v>
      </c>
      <c r="DQ205" s="71">
        <v>31020.12</v>
      </c>
      <c r="DR205" s="61">
        <f t="shared" si="310"/>
        <v>-10702.630000000001</v>
      </c>
      <c r="DS205" s="69">
        <f t="shared" si="311"/>
        <v>1.5267693007354748</v>
      </c>
      <c r="DT205" s="80">
        <v>-290.71999999999935</v>
      </c>
      <c r="DU205" s="55">
        <v>33093.82</v>
      </c>
      <c r="DV205" s="55">
        <v>33109.35</v>
      </c>
      <c r="DW205" s="61">
        <f t="shared" si="312"/>
        <v>-15.529999999998836</v>
      </c>
      <c r="DX205" s="72">
        <f t="shared" si="321"/>
        <v>1.0004692719063559</v>
      </c>
      <c r="DY205" s="56" t="e">
        <v>#REF!</v>
      </c>
      <c r="DZ205" s="363">
        <v>6387.8499999999995</v>
      </c>
      <c r="EA205" s="363">
        <v>4418.57</v>
      </c>
      <c r="EB205" s="362">
        <f t="shared" si="322"/>
        <v>1969.2799999999997</v>
      </c>
      <c r="EC205" s="365">
        <f t="shared" si="323"/>
        <v>0.69171473970115138</v>
      </c>
      <c r="ED205" s="54">
        <v>18516.09</v>
      </c>
      <c r="EE205" s="294">
        <v>12455.82</v>
      </c>
      <c r="EF205" s="291">
        <f t="shared" si="324"/>
        <v>550260.00000000012</v>
      </c>
      <c r="EG205" s="291">
        <f t="shared" si="325"/>
        <v>387319.73</v>
      </c>
      <c r="EH205" s="61">
        <f t="shared" si="326"/>
        <v>162940.27000000014</v>
      </c>
      <c r="EI205" s="70">
        <f t="shared" si="313"/>
        <v>0.70388494529858592</v>
      </c>
      <c r="EJ205" s="80"/>
      <c r="EK205" s="298">
        <v>120</v>
      </c>
      <c r="EL205" s="300">
        <f t="shared" si="220"/>
        <v>129182.41000000015</v>
      </c>
      <c r="EM205" s="65">
        <f t="shared" si="221"/>
        <v>131108.88999999993</v>
      </c>
      <c r="EN205" s="374" t="s">
        <v>666</v>
      </c>
      <c r="EO205" s="373">
        <v>32092</v>
      </c>
      <c r="EP205" s="74">
        <v>55515.39</v>
      </c>
      <c r="EQ205" s="75">
        <f t="shared" si="314"/>
        <v>23423.39</v>
      </c>
      <c r="ER205" s="76">
        <f t="shared" si="315"/>
        <v>0.72988252523993513</v>
      </c>
      <c r="ET205" s="74">
        <v>56228.57</v>
      </c>
      <c r="EU205" s="74">
        <v>82590.34</v>
      </c>
      <c r="EV205" s="75">
        <f t="shared" si="327"/>
        <v>26361.769999999997</v>
      </c>
      <c r="EW205" s="377">
        <f t="shared" si="328"/>
        <v>0.46883230357805644</v>
      </c>
      <c r="EX205" s="379">
        <f t="shared" si="329"/>
        <v>531743.91000000015</v>
      </c>
      <c r="EY205" s="379">
        <f t="shared" si="330"/>
        <v>374863.91</v>
      </c>
      <c r="FB205" s="381"/>
      <c r="FC205" s="381"/>
    </row>
    <row r="206" spans="1:159" s="2" customFormat="1" ht="15.75" customHeight="1" x14ac:dyDescent="0.25">
      <c r="A206" s="1" t="s">
        <v>759</v>
      </c>
      <c r="B206" s="77">
        <v>9</v>
      </c>
      <c r="C206" s="78">
        <v>5</v>
      </c>
      <c r="D206" s="52" t="s">
        <v>399</v>
      </c>
      <c r="E206" s="219">
        <v>873.05000000000007</v>
      </c>
      <c r="F206" s="53">
        <v>-158392.10999999999</v>
      </c>
      <c r="G206" s="343">
        <v>-149378.51400000011</v>
      </c>
      <c r="H206" s="54">
        <v>24853.870000000003</v>
      </c>
      <c r="I206" s="55">
        <v>3762.8700000000003</v>
      </c>
      <c r="J206" s="56">
        <f t="shared" si="263"/>
        <v>21091.000000000004</v>
      </c>
      <c r="K206" s="57">
        <f t="shared" si="264"/>
        <v>0.15139976188818885</v>
      </c>
      <c r="L206" s="58">
        <v>18135.280000000002</v>
      </c>
      <c r="M206" s="58">
        <v>2766.87</v>
      </c>
      <c r="N206" s="56">
        <f t="shared" si="265"/>
        <v>15368.410000000003</v>
      </c>
      <c r="O206" s="59">
        <f t="shared" si="266"/>
        <v>0.15256836398445459</v>
      </c>
      <c r="P206" s="54">
        <v>26155.71</v>
      </c>
      <c r="Q206" s="54">
        <v>25364.579999999998</v>
      </c>
      <c r="R206" s="56">
        <f t="shared" si="267"/>
        <v>791.13000000000102</v>
      </c>
      <c r="S206" s="57">
        <f t="shared" si="268"/>
        <v>0.96975306730346833</v>
      </c>
      <c r="T206" s="54">
        <v>5823.34</v>
      </c>
      <c r="U206" s="54">
        <v>5751.0999999999995</v>
      </c>
      <c r="V206" s="56">
        <f t="shared" si="269"/>
        <v>72.240000000000691</v>
      </c>
      <c r="W206" s="57">
        <f t="shared" si="270"/>
        <v>0.98759474803119851</v>
      </c>
      <c r="X206" s="58">
        <v>1653.7800000000004</v>
      </c>
      <c r="Y206" s="58">
        <v>1449.5</v>
      </c>
      <c r="Z206" s="56">
        <f t="shared" si="271"/>
        <v>204.28000000000043</v>
      </c>
      <c r="AA206" s="59">
        <f t="shared" si="272"/>
        <v>0.87647691954189777</v>
      </c>
      <c r="AB206" s="54">
        <v>18185.580000000002</v>
      </c>
      <c r="AC206" s="54">
        <v>17633.71</v>
      </c>
      <c r="AD206" s="56">
        <f t="shared" si="273"/>
        <v>551.87000000000262</v>
      </c>
      <c r="AE206" s="57">
        <f t="shared" si="274"/>
        <v>0.96965342870560067</v>
      </c>
      <c r="AF206" s="58">
        <v>3964.32</v>
      </c>
      <c r="AG206" s="58">
        <v>0</v>
      </c>
      <c r="AH206" s="56">
        <f t="shared" si="275"/>
        <v>3964.32</v>
      </c>
      <c r="AI206" s="60">
        <f t="shared" si="276"/>
        <v>0</v>
      </c>
      <c r="AJ206" s="54">
        <v>45517.56</v>
      </c>
      <c r="AK206" s="54">
        <v>26012.799999999996</v>
      </c>
      <c r="AL206" s="56">
        <f t="shared" si="277"/>
        <v>19504.760000000002</v>
      </c>
      <c r="AM206" s="57">
        <f t="shared" si="278"/>
        <v>0.57148933290800286</v>
      </c>
      <c r="AN206" s="58">
        <v>138175.32999999999</v>
      </c>
      <c r="AO206" s="58">
        <v>126107.79000000001</v>
      </c>
      <c r="AP206" s="61">
        <f t="shared" si="279"/>
        <v>12067.539999999979</v>
      </c>
      <c r="AQ206" s="59">
        <f t="shared" si="316"/>
        <v>0.91266501769889041</v>
      </c>
      <c r="AR206" s="54">
        <v>7958.5999999999985</v>
      </c>
      <c r="AS206" s="54">
        <v>7878.5999999999995</v>
      </c>
      <c r="AT206" s="61">
        <f t="shared" si="280"/>
        <v>79.999999999999091</v>
      </c>
      <c r="AU206" s="62">
        <f t="shared" si="317"/>
        <v>0.98994798080064339</v>
      </c>
      <c r="AV206" s="58">
        <v>10993.93</v>
      </c>
      <c r="AW206" s="58">
        <v>14524.46</v>
      </c>
      <c r="AX206" s="61">
        <f t="shared" si="281"/>
        <v>-3530.5299999999988</v>
      </c>
      <c r="AY206" s="59">
        <f t="shared" si="282"/>
        <v>1.3211344805724612</v>
      </c>
      <c r="AZ206" s="63">
        <v>0</v>
      </c>
      <c r="BA206" s="56">
        <v>0</v>
      </c>
      <c r="BB206" s="56">
        <f t="shared" si="283"/>
        <v>0</v>
      </c>
      <c r="BC206" s="64"/>
      <c r="BD206" s="54">
        <v>190199.29000000004</v>
      </c>
      <c r="BE206" s="58">
        <v>2885.39</v>
      </c>
      <c r="BF206" s="61">
        <f t="shared" si="284"/>
        <v>187313.90000000002</v>
      </c>
      <c r="BG206" s="57">
        <f t="shared" si="285"/>
        <v>1.5170351056515508E-2</v>
      </c>
      <c r="BH206" s="54">
        <v>15204.23</v>
      </c>
      <c r="BI206" s="54">
        <v>864.09</v>
      </c>
      <c r="BJ206" s="56">
        <f t="shared" si="286"/>
        <v>14340.14</v>
      </c>
      <c r="BK206" s="57">
        <f t="shared" si="287"/>
        <v>5.6832210509838381E-2</v>
      </c>
      <c r="BL206" s="58">
        <v>28108.1</v>
      </c>
      <c r="BM206" s="58">
        <v>0</v>
      </c>
      <c r="BN206" s="56">
        <f t="shared" si="288"/>
        <v>28108.1</v>
      </c>
      <c r="BO206" s="59">
        <f t="shared" si="289"/>
        <v>0</v>
      </c>
      <c r="BP206" s="54">
        <v>6514.9100000000008</v>
      </c>
      <c r="BQ206" s="54">
        <v>0</v>
      </c>
      <c r="BR206" s="56">
        <f t="shared" si="290"/>
        <v>6514.9100000000008</v>
      </c>
      <c r="BS206" s="57">
        <f t="shared" si="291"/>
        <v>0</v>
      </c>
      <c r="BT206" s="58">
        <v>5946.3799999999992</v>
      </c>
      <c r="BU206" s="58">
        <v>0</v>
      </c>
      <c r="BV206" s="56">
        <f t="shared" si="292"/>
        <v>5946.3799999999992</v>
      </c>
      <c r="BW206" s="59">
        <f t="shared" si="293"/>
        <v>0</v>
      </c>
      <c r="BX206" s="54">
        <v>3938.9700000000003</v>
      </c>
      <c r="BY206" s="54">
        <v>0</v>
      </c>
      <c r="BZ206" s="56">
        <f t="shared" si="294"/>
        <v>3938.9700000000003</v>
      </c>
      <c r="CA206" s="57">
        <f t="shared" si="295"/>
        <v>0</v>
      </c>
      <c r="CB206" s="58">
        <v>6942.6999999999989</v>
      </c>
      <c r="CC206" s="58">
        <v>4051.96</v>
      </c>
      <c r="CD206" s="56">
        <f t="shared" si="296"/>
        <v>2890.7399999999989</v>
      </c>
      <c r="CE206" s="59">
        <f t="shared" si="297"/>
        <v>0.58362884756650879</v>
      </c>
      <c r="CF206" s="54">
        <v>683.25</v>
      </c>
      <c r="CG206" s="54">
        <v>0</v>
      </c>
      <c r="CH206" s="56">
        <f t="shared" si="298"/>
        <v>683.25</v>
      </c>
      <c r="CI206" s="57">
        <f t="shared" si="299"/>
        <v>0</v>
      </c>
      <c r="CJ206" s="58">
        <v>0</v>
      </c>
      <c r="CK206" s="55">
        <v>0</v>
      </c>
      <c r="CL206" s="55">
        <v>0</v>
      </c>
      <c r="CM206" s="65"/>
      <c r="CN206" s="66">
        <v>63537.29</v>
      </c>
      <c r="CO206" s="67">
        <v>69094.92</v>
      </c>
      <c r="CP206" s="61">
        <f t="shared" si="300"/>
        <v>-5557.6299999999974</v>
      </c>
      <c r="CQ206" s="68">
        <f t="shared" si="301"/>
        <v>1.0874703658276894</v>
      </c>
      <c r="CR206" s="58">
        <v>66632</v>
      </c>
      <c r="CS206" s="58">
        <v>62063.739999999991</v>
      </c>
      <c r="CT206" s="61">
        <f t="shared" si="302"/>
        <v>4568.2600000000093</v>
      </c>
      <c r="CU206" s="353">
        <f t="shared" si="303"/>
        <v>0.93144044903349732</v>
      </c>
      <c r="CV206" s="359">
        <v>33742.32</v>
      </c>
      <c r="CW206" s="61">
        <v>39237.69</v>
      </c>
      <c r="CX206" s="61">
        <f t="shared" si="219"/>
        <v>-5495.3700000000026</v>
      </c>
      <c r="CY206" s="68">
        <f t="shared" si="318"/>
        <v>1.1628628381213859</v>
      </c>
      <c r="CZ206" s="291">
        <v>3277.8</v>
      </c>
      <c r="DA206" s="61">
        <v>1442.59</v>
      </c>
      <c r="DB206" s="61">
        <f t="shared" si="319"/>
        <v>1835.2100000000003</v>
      </c>
      <c r="DC206" s="69">
        <f t="shared" si="320"/>
        <v>0.44010921959851113</v>
      </c>
      <c r="DD206" s="55">
        <v>15533.2</v>
      </c>
      <c r="DE206" s="55">
        <v>23665.33</v>
      </c>
      <c r="DF206" s="61">
        <f t="shared" si="304"/>
        <v>-8132.130000000001</v>
      </c>
      <c r="DG206" s="70">
        <f t="shared" si="305"/>
        <v>1.5235321762418561</v>
      </c>
      <c r="DH206" s="55">
        <v>990.73999999999978</v>
      </c>
      <c r="DI206" s="55">
        <v>929.93</v>
      </c>
      <c r="DJ206" s="61">
        <f t="shared" si="306"/>
        <v>60.809999999999832</v>
      </c>
      <c r="DK206" s="70">
        <f t="shared" si="307"/>
        <v>0.93862163635262552</v>
      </c>
      <c r="DL206" s="55">
        <v>146.49</v>
      </c>
      <c r="DM206" s="55">
        <v>0</v>
      </c>
      <c r="DN206" s="61">
        <f t="shared" si="308"/>
        <v>146.49</v>
      </c>
      <c r="DO206" s="70">
        <f t="shared" si="309"/>
        <v>0</v>
      </c>
      <c r="DP206" s="71">
        <v>27209.01</v>
      </c>
      <c r="DQ206" s="71">
        <v>12194.18</v>
      </c>
      <c r="DR206" s="61">
        <f t="shared" si="310"/>
        <v>15014.829999999998</v>
      </c>
      <c r="DS206" s="69">
        <f t="shared" si="311"/>
        <v>0.44816698586240372</v>
      </c>
      <c r="DT206" s="80">
        <v>-914</v>
      </c>
      <c r="DU206" s="55">
        <v>44200.51</v>
      </c>
      <c r="DV206" s="55">
        <v>56154.229999999996</v>
      </c>
      <c r="DW206" s="61">
        <f t="shared" si="312"/>
        <v>-11953.719999999994</v>
      </c>
      <c r="DX206" s="72">
        <f t="shared" si="321"/>
        <v>1.2704430333496151</v>
      </c>
      <c r="DY206" s="56" t="e">
        <v>#REF!</v>
      </c>
      <c r="DZ206" s="363">
        <v>11562.32</v>
      </c>
      <c r="EA206" s="363">
        <v>8392.5500000000011</v>
      </c>
      <c r="EB206" s="362">
        <f t="shared" si="322"/>
        <v>3169.7699999999986</v>
      </c>
      <c r="EC206" s="365">
        <f t="shared" si="323"/>
        <v>0.72585346193497513</v>
      </c>
      <c r="ED206" s="54">
        <v>30345.22</v>
      </c>
      <c r="EE206" s="294">
        <v>17819.71</v>
      </c>
      <c r="EF206" s="291">
        <f t="shared" si="324"/>
        <v>856132.02999999991</v>
      </c>
      <c r="EG206" s="291">
        <f t="shared" si="325"/>
        <v>530048.59000000008</v>
      </c>
      <c r="EH206" s="61">
        <f t="shared" si="326"/>
        <v>326083.43999999983</v>
      </c>
      <c r="EI206" s="70">
        <f t="shared" si="313"/>
        <v>0.61912014902654688</v>
      </c>
      <c r="EJ206" s="80"/>
      <c r="EK206" s="298">
        <v>1720</v>
      </c>
      <c r="EL206" s="300">
        <f t="shared" si="220"/>
        <v>169411.32999999984</v>
      </c>
      <c r="EM206" s="65">
        <f t="shared" si="221"/>
        <v>100357.87599999993</v>
      </c>
      <c r="EN206" s="374" t="s">
        <v>667</v>
      </c>
      <c r="EO206" s="373">
        <v>49447.81</v>
      </c>
      <c r="EP206" s="74">
        <v>75953.429999999993</v>
      </c>
      <c r="EQ206" s="75">
        <f t="shared" si="314"/>
        <v>26505.619999999995</v>
      </c>
      <c r="ER206" s="76">
        <f t="shared" si="315"/>
        <v>0.53603223277229051</v>
      </c>
      <c r="ET206" s="74">
        <v>89530.19</v>
      </c>
      <c r="EU206" s="74">
        <v>149247.42000000001</v>
      </c>
      <c r="EV206" s="75">
        <f t="shared" si="327"/>
        <v>59717.23000000001</v>
      </c>
      <c r="EW206" s="377">
        <f t="shared" si="328"/>
        <v>0.6670066264798501</v>
      </c>
      <c r="EX206" s="379">
        <f t="shared" si="329"/>
        <v>825786.80999999994</v>
      </c>
      <c r="EY206" s="379">
        <f t="shared" si="330"/>
        <v>512228.88000000006</v>
      </c>
      <c r="FB206" s="381"/>
      <c r="FC206" s="381"/>
    </row>
    <row r="207" spans="1:159" s="2" customFormat="1" ht="15.75" customHeight="1" x14ac:dyDescent="0.25">
      <c r="A207" s="1" t="s">
        <v>760</v>
      </c>
      <c r="B207" s="77">
        <v>5</v>
      </c>
      <c r="C207" s="78">
        <v>4</v>
      </c>
      <c r="D207" s="52" t="s">
        <v>400</v>
      </c>
      <c r="E207" s="219">
        <v>929.875</v>
      </c>
      <c r="F207" s="53">
        <v>149081.26999999999</v>
      </c>
      <c r="G207" s="343">
        <v>51169.439999999922</v>
      </c>
      <c r="H207" s="54">
        <v>9033.86</v>
      </c>
      <c r="I207" s="55">
        <v>2114.4700000000003</v>
      </c>
      <c r="J207" s="56">
        <f t="shared" si="263"/>
        <v>6919.39</v>
      </c>
      <c r="K207" s="57">
        <f t="shared" si="264"/>
        <v>0.23406052340859834</v>
      </c>
      <c r="L207" s="58">
        <v>6819.7900000000009</v>
      </c>
      <c r="M207" s="58">
        <v>926.73</v>
      </c>
      <c r="N207" s="56">
        <f t="shared" si="265"/>
        <v>5893.0600000000013</v>
      </c>
      <c r="O207" s="59">
        <f t="shared" si="266"/>
        <v>0.13588834846820794</v>
      </c>
      <c r="P207" s="54">
        <v>8499.58</v>
      </c>
      <c r="Q207" s="54">
        <v>7392.3200000000006</v>
      </c>
      <c r="R207" s="56">
        <f t="shared" si="267"/>
        <v>1107.2599999999993</v>
      </c>
      <c r="S207" s="57">
        <f t="shared" si="268"/>
        <v>0.86972768066186812</v>
      </c>
      <c r="T207" s="54">
        <v>2033.62</v>
      </c>
      <c r="U207" s="54">
        <v>1801.6000000000001</v>
      </c>
      <c r="V207" s="56">
        <f t="shared" si="269"/>
        <v>232.01999999999975</v>
      </c>
      <c r="W207" s="57">
        <f t="shared" si="270"/>
        <v>0.88590788839606227</v>
      </c>
      <c r="X207" s="58">
        <v>473.44999999999993</v>
      </c>
      <c r="Y207" s="58">
        <v>779.2299999999999</v>
      </c>
      <c r="Z207" s="56">
        <f t="shared" si="271"/>
        <v>-305.77999999999997</v>
      </c>
      <c r="AA207" s="59">
        <f t="shared" si="272"/>
        <v>1.6458548949202663</v>
      </c>
      <c r="AB207" s="54">
        <v>8771.44</v>
      </c>
      <c r="AC207" s="54">
        <v>7143.0599999999995</v>
      </c>
      <c r="AD207" s="56">
        <f t="shared" si="273"/>
        <v>1628.380000000001</v>
      </c>
      <c r="AE207" s="57">
        <f t="shared" si="274"/>
        <v>0.8143543135448682</v>
      </c>
      <c r="AF207" s="58">
        <v>1333.9100000000003</v>
      </c>
      <c r="AG207" s="58">
        <v>0</v>
      </c>
      <c r="AH207" s="56">
        <f t="shared" si="275"/>
        <v>1333.9100000000003</v>
      </c>
      <c r="AI207" s="60">
        <f t="shared" si="276"/>
        <v>0</v>
      </c>
      <c r="AJ207" s="54">
        <v>15288.660000000002</v>
      </c>
      <c r="AK207" s="54">
        <v>7689.85</v>
      </c>
      <c r="AL207" s="56">
        <f t="shared" si="277"/>
        <v>7598.8100000000013</v>
      </c>
      <c r="AM207" s="57">
        <f t="shared" si="278"/>
        <v>0.50297737015539623</v>
      </c>
      <c r="AN207" s="58">
        <v>0</v>
      </c>
      <c r="AO207" s="58">
        <v>0</v>
      </c>
      <c r="AP207" s="61">
        <f t="shared" si="279"/>
        <v>0</v>
      </c>
      <c r="AQ207" s="59"/>
      <c r="AR207" s="54">
        <v>0</v>
      </c>
      <c r="AS207" s="54">
        <v>0</v>
      </c>
      <c r="AT207" s="61">
        <f t="shared" si="280"/>
        <v>0</v>
      </c>
      <c r="AU207" s="62"/>
      <c r="AV207" s="58">
        <v>5089.2700000000004</v>
      </c>
      <c r="AW207" s="58">
        <v>6755.57</v>
      </c>
      <c r="AX207" s="61">
        <f t="shared" si="281"/>
        <v>-1666.2999999999993</v>
      </c>
      <c r="AY207" s="59">
        <f t="shared" si="282"/>
        <v>1.3274143442969226</v>
      </c>
      <c r="AZ207" s="63">
        <v>0</v>
      </c>
      <c r="BA207" s="56">
        <v>0</v>
      </c>
      <c r="BB207" s="56">
        <f t="shared" si="283"/>
        <v>0</v>
      </c>
      <c r="BC207" s="64"/>
      <c r="BD207" s="54">
        <v>58197.62</v>
      </c>
      <c r="BE207" s="58">
        <v>1270.69</v>
      </c>
      <c r="BF207" s="61">
        <f t="shared" si="284"/>
        <v>56926.93</v>
      </c>
      <c r="BG207" s="57">
        <f t="shared" si="285"/>
        <v>2.1834054382292609E-2</v>
      </c>
      <c r="BH207" s="54">
        <v>5678.3899999999994</v>
      </c>
      <c r="BI207" s="54">
        <v>0</v>
      </c>
      <c r="BJ207" s="56">
        <f t="shared" si="286"/>
        <v>5678.3899999999994</v>
      </c>
      <c r="BK207" s="57">
        <f t="shared" si="287"/>
        <v>0</v>
      </c>
      <c r="BL207" s="58">
        <v>10576.289999999999</v>
      </c>
      <c r="BM207" s="58">
        <v>4981.32</v>
      </c>
      <c r="BN207" s="56">
        <f t="shared" si="288"/>
        <v>5594.9699999999993</v>
      </c>
      <c r="BO207" s="59">
        <f t="shared" si="289"/>
        <v>0.47098935449009061</v>
      </c>
      <c r="BP207" s="54">
        <v>1499.9499999999998</v>
      </c>
      <c r="BQ207" s="54">
        <v>0</v>
      </c>
      <c r="BR207" s="56">
        <f t="shared" si="290"/>
        <v>1499.9499999999998</v>
      </c>
      <c r="BS207" s="57">
        <f t="shared" si="291"/>
        <v>0</v>
      </c>
      <c r="BT207" s="58">
        <v>2394.71</v>
      </c>
      <c r="BU207" s="58">
        <v>0</v>
      </c>
      <c r="BV207" s="56">
        <f t="shared" si="292"/>
        <v>2394.71</v>
      </c>
      <c r="BW207" s="59">
        <f t="shared" si="293"/>
        <v>0</v>
      </c>
      <c r="BX207" s="54">
        <v>1129.02</v>
      </c>
      <c r="BY207" s="54">
        <v>0</v>
      </c>
      <c r="BZ207" s="56">
        <f t="shared" si="294"/>
        <v>1129.02</v>
      </c>
      <c r="CA207" s="57">
        <f t="shared" si="295"/>
        <v>0</v>
      </c>
      <c r="CB207" s="58">
        <v>2845.26</v>
      </c>
      <c r="CC207" s="58">
        <v>3769.19</v>
      </c>
      <c r="CD207" s="56">
        <f t="shared" si="296"/>
        <v>-923.92999999999984</v>
      </c>
      <c r="CE207" s="59">
        <f t="shared" si="297"/>
        <v>1.3247260355819854</v>
      </c>
      <c r="CF207" s="54">
        <v>390.61</v>
      </c>
      <c r="CG207" s="54">
        <v>0</v>
      </c>
      <c r="CH207" s="56">
        <f t="shared" si="298"/>
        <v>390.61</v>
      </c>
      <c r="CI207" s="57">
        <f t="shared" si="299"/>
        <v>0</v>
      </c>
      <c r="CJ207" s="58">
        <v>0</v>
      </c>
      <c r="CK207" s="55">
        <v>0</v>
      </c>
      <c r="CL207" s="55">
        <v>0</v>
      </c>
      <c r="CM207" s="65"/>
      <c r="CN207" s="66">
        <v>42324.37</v>
      </c>
      <c r="CO207" s="67">
        <v>44039.72</v>
      </c>
      <c r="CP207" s="61">
        <f t="shared" si="300"/>
        <v>-1715.3499999999985</v>
      </c>
      <c r="CQ207" s="68">
        <f t="shared" si="301"/>
        <v>1.0405286599658778</v>
      </c>
      <c r="CR207" s="58">
        <v>15414.880000000001</v>
      </c>
      <c r="CS207" s="58">
        <v>12703.25</v>
      </c>
      <c r="CT207" s="61">
        <f t="shared" si="302"/>
        <v>2711.630000000001</v>
      </c>
      <c r="CU207" s="353">
        <f t="shared" si="303"/>
        <v>0.82409009995536775</v>
      </c>
      <c r="CV207" s="359">
        <v>7756.6600000000008</v>
      </c>
      <c r="CW207" s="61">
        <v>7638.6900000000005</v>
      </c>
      <c r="CX207" s="61">
        <f t="shared" si="219"/>
        <v>117.97000000000025</v>
      </c>
      <c r="CY207" s="68">
        <f t="shared" si="318"/>
        <v>0.98479113432843512</v>
      </c>
      <c r="CZ207" s="291">
        <v>936.45</v>
      </c>
      <c r="DA207" s="61">
        <v>443.44</v>
      </c>
      <c r="DB207" s="61">
        <f t="shared" si="319"/>
        <v>493.01000000000005</v>
      </c>
      <c r="DC207" s="69">
        <f t="shared" si="320"/>
        <v>0.47353302365315819</v>
      </c>
      <c r="DD207" s="55">
        <v>9195.0799999999981</v>
      </c>
      <c r="DE207" s="55">
        <v>12598.130000000001</v>
      </c>
      <c r="DF207" s="61">
        <f t="shared" si="304"/>
        <v>-3403.0500000000029</v>
      </c>
      <c r="DG207" s="70">
        <f t="shared" si="305"/>
        <v>1.3700946593178094</v>
      </c>
      <c r="DH207" s="55">
        <v>1587.17</v>
      </c>
      <c r="DI207" s="55">
        <v>1408.44</v>
      </c>
      <c r="DJ207" s="61">
        <f t="shared" si="306"/>
        <v>178.73000000000002</v>
      </c>
      <c r="DK207" s="70">
        <f t="shared" si="307"/>
        <v>0.88739076469439315</v>
      </c>
      <c r="DL207" s="55">
        <v>239.23</v>
      </c>
      <c r="DM207" s="55">
        <v>2420.64</v>
      </c>
      <c r="DN207" s="61">
        <f t="shared" si="308"/>
        <v>-2181.41</v>
      </c>
      <c r="DO207" s="70">
        <f t="shared" si="309"/>
        <v>10.118463403419304</v>
      </c>
      <c r="DP207" s="71">
        <v>16039.490000000002</v>
      </c>
      <c r="DQ207" s="71">
        <v>17906.14</v>
      </c>
      <c r="DR207" s="61">
        <f t="shared" si="310"/>
        <v>-1866.6499999999978</v>
      </c>
      <c r="DS207" s="69">
        <f t="shared" si="311"/>
        <v>1.1163783885896621</v>
      </c>
      <c r="DT207" s="80">
        <v>1808.3000000000011</v>
      </c>
      <c r="DU207" s="55">
        <v>0</v>
      </c>
      <c r="DV207" s="55">
        <v>0</v>
      </c>
      <c r="DW207" s="61">
        <f t="shared" si="312"/>
        <v>0</v>
      </c>
      <c r="DX207" s="72"/>
      <c r="DY207" s="56" t="e">
        <v>#REF!</v>
      </c>
      <c r="DZ207" s="363">
        <v>4369.05</v>
      </c>
      <c r="EA207" s="363">
        <v>3101.05</v>
      </c>
      <c r="EB207" s="362">
        <f t="shared" si="322"/>
        <v>1268</v>
      </c>
      <c r="EC207" s="365">
        <f t="shared" si="323"/>
        <v>0.70977672491731614</v>
      </c>
      <c r="ED207" s="54">
        <v>8339.5199999999986</v>
      </c>
      <c r="EE207" s="294">
        <v>5026.6899999999996</v>
      </c>
      <c r="EF207" s="291">
        <f t="shared" si="324"/>
        <v>246257.32999999996</v>
      </c>
      <c r="EG207" s="291">
        <f t="shared" si="325"/>
        <v>151910.22000000003</v>
      </c>
      <c r="EH207" s="61">
        <f t="shared" si="326"/>
        <v>94347.109999999928</v>
      </c>
      <c r="EI207" s="70">
        <f t="shared" si="313"/>
        <v>0.61687593218037429</v>
      </c>
      <c r="EJ207" s="80"/>
      <c r="EK207" s="298">
        <v>880</v>
      </c>
      <c r="EL207" s="300">
        <f t="shared" si="220"/>
        <v>244308.37999999995</v>
      </c>
      <c r="EM207" s="65">
        <f t="shared" si="221"/>
        <v>123860.08999999992</v>
      </c>
      <c r="EN207" s="374" t="s">
        <v>666</v>
      </c>
      <c r="EO207" s="373">
        <v>14392.88</v>
      </c>
      <c r="EP207" s="74">
        <v>17210.86</v>
      </c>
      <c r="EQ207" s="75">
        <f t="shared" si="314"/>
        <v>2817.9800000000014</v>
      </c>
      <c r="ER207" s="76">
        <f t="shared" si="315"/>
        <v>0.19578986276547861</v>
      </c>
      <c r="ET207" s="74">
        <v>25763.13</v>
      </c>
      <c r="EU207" s="74">
        <v>75203.16</v>
      </c>
      <c r="EV207" s="75">
        <f t="shared" si="327"/>
        <v>49440.03</v>
      </c>
      <c r="EW207" s="377">
        <f t="shared" si="328"/>
        <v>1.9190226498100191</v>
      </c>
      <c r="EX207" s="379">
        <f t="shared" si="329"/>
        <v>237917.80999999997</v>
      </c>
      <c r="EY207" s="379">
        <f t="shared" si="330"/>
        <v>146883.53000000003</v>
      </c>
      <c r="FB207" s="381"/>
      <c r="FC207" s="381"/>
    </row>
    <row r="208" spans="1:159" s="2" customFormat="1" ht="15.75" customHeight="1" x14ac:dyDescent="0.25">
      <c r="A208" s="1" t="s">
        <v>761</v>
      </c>
      <c r="B208" s="77">
        <v>5</v>
      </c>
      <c r="C208" s="78">
        <v>2</v>
      </c>
      <c r="D208" s="52" t="s">
        <v>401</v>
      </c>
      <c r="E208" s="219">
        <v>77.5</v>
      </c>
      <c r="F208" s="53">
        <v>116828.26</v>
      </c>
      <c r="G208" s="343">
        <v>67057.39999999998</v>
      </c>
      <c r="H208" s="54">
        <v>4671.8600000000006</v>
      </c>
      <c r="I208" s="55">
        <v>1559</v>
      </c>
      <c r="J208" s="56">
        <f t="shared" si="263"/>
        <v>3112.8600000000006</v>
      </c>
      <c r="K208" s="57">
        <f t="shared" si="264"/>
        <v>0.33370006806710811</v>
      </c>
      <c r="L208" s="58">
        <v>3434.62</v>
      </c>
      <c r="M208" s="58">
        <v>912.3</v>
      </c>
      <c r="N208" s="56">
        <f t="shared" si="265"/>
        <v>2522.3199999999997</v>
      </c>
      <c r="O208" s="59">
        <f t="shared" si="266"/>
        <v>0.2656189039835557</v>
      </c>
      <c r="P208" s="54">
        <v>4151.9100000000008</v>
      </c>
      <c r="Q208" s="54">
        <v>3605.88</v>
      </c>
      <c r="R208" s="56">
        <f t="shared" si="267"/>
        <v>546.03000000000065</v>
      </c>
      <c r="S208" s="57">
        <f t="shared" si="268"/>
        <v>0.86848703367847557</v>
      </c>
      <c r="T208" s="54">
        <v>988.11</v>
      </c>
      <c r="U208" s="54">
        <v>874.65000000000009</v>
      </c>
      <c r="V208" s="56">
        <f t="shared" si="269"/>
        <v>113.45999999999992</v>
      </c>
      <c r="W208" s="57">
        <f t="shared" si="270"/>
        <v>0.88517472751009507</v>
      </c>
      <c r="X208" s="58">
        <v>237.45999999999998</v>
      </c>
      <c r="Y208" s="58">
        <v>378.93000000000006</v>
      </c>
      <c r="Z208" s="56">
        <f t="shared" si="271"/>
        <v>-141.47000000000008</v>
      </c>
      <c r="AA208" s="59">
        <f t="shared" si="272"/>
        <v>1.5957634970100232</v>
      </c>
      <c r="AB208" s="54">
        <v>3450.76</v>
      </c>
      <c r="AC208" s="54">
        <v>2847.7000000000007</v>
      </c>
      <c r="AD208" s="56">
        <f t="shared" si="273"/>
        <v>603.05999999999949</v>
      </c>
      <c r="AE208" s="57">
        <f t="shared" si="274"/>
        <v>0.825238498185907</v>
      </c>
      <c r="AF208" s="58">
        <v>668.81999999999994</v>
      </c>
      <c r="AG208" s="58">
        <v>0</v>
      </c>
      <c r="AH208" s="56">
        <f t="shared" si="275"/>
        <v>668.81999999999994</v>
      </c>
      <c r="AI208" s="60">
        <f t="shared" si="276"/>
        <v>0</v>
      </c>
      <c r="AJ208" s="54">
        <v>7665.9700000000012</v>
      </c>
      <c r="AK208" s="54">
        <v>3853.82</v>
      </c>
      <c r="AL208" s="56">
        <f t="shared" si="277"/>
        <v>3812.150000000001</v>
      </c>
      <c r="AM208" s="57">
        <f t="shared" si="278"/>
        <v>0.50271785566601479</v>
      </c>
      <c r="AN208" s="58">
        <v>0</v>
      </c>
      <c r="AO208" s="58">
        <v>0</v>
      </c>
      <c r="AP208" s="61">
        <f t="shared" si="279"/>
        <v>0</v>
      </c>
      <c r="AQ208" s="59"/>
      <c r="AR208" s="54">
        <v>0</v>
      </c>
      <c r="AS208" s="54">
        <v>0</v>
      </c>
      <c r="AT208" s="61">
        <f t="shared" si="280"/>
        <v>0</v>
      </c>
      <c r="AU208" s="62"/>
      <c r="AV208" s="58">
        <v>2549.12</v>
      </c>
      <c r="AW208" s="58">
        <v>3377.78</v>
      </c>
      <c r="AX208" s="61">
        <f t="shared" si="281"/>
        <v>-828.66000000000031</v>
      </c>
      <c r="AY208" s="59">
        <f t="shared" si="282"/>
        <v>1.3250768892794378</v>
      </c>
      <c r="AZ208" s="63">
        <v>0</v>
      </c>
      <c r="BA208" s="56">
        <v>0</v>
      </c>
      <c r="BB208" s="56">
        <f t="shared" si="283"/>
        <v>0</v>
      </c>
      <c r="BC208" s="64"/>
      <c r="BD208" s="54">
        <v>27797.620000000003</v>
      </c>
      <c r="BE208" s="58">
        <v>3755.48</v>
      </c>
      <c r="BF208" s="61">
        <f t="shared" si="284"/>
        <v>24042.140000000003</v>
      </c>
      <c r="BG208" s="57">
        <f t="shared" si="285"/>
        <v>0.13510077481453447</v>
      </c>
      <c r="BH208" s="54">
        <v>2959.21</v>
      </c>
      <c r="BI208" s="54">
        <v>0</v>
      </c>
      <c r="BJ208" s="56">
        <f t="shared" si="286"/>
        <v>2959.21</v>
      </c>
      <c r="BK208" s="57">
        <f t="shared" si="287"/>
        <v>0</v>
      </c>
      <c r="BL208" s="58">
        <v>5346.1</v>
      </c>
      <c r="BM208" s="58">
        <v>10875.18</v>
      </c>
      <c r="BN208" s="56">
        <f t="shared" si="288"/>
        <v>-5529.08</v>
      </c>
      <c r="BO208" s="59">
        <f t="shared" si="289"/>
        <v>2.0342268195507005</v>
      </c>
      <c r="BP208" s="54">
        <v>550.87</v>
      </c>
      <c r="BQ208" s="54">
        <v>0</v>
      </c>
      <c r="BR208" s="56">
        <f t="shared" si="290"/>
        <v>550.87</v>
      </c>
      <c r="BS208" s="57">
        <f t="shared" si="291"/>
        <v>0</v>
      </c>
      <c r="BT208" s="58">
        <v>1151.5099999999998</v>
      </c>
      <c r="BU208" s="58">
        <v>0</v>
      </c>
      <c r="BV208" s="56">
        <f t="shared" si="292"/>
        <v>1151.5099999999998</v>
      </c>
      <c r="BW208" s="59">
        <f t="shared" si="293"/>
        <v>0</v>
      </c>
      <c r="BX208" s="54">
        <v>565.41999999999996</v>
      </c>
      <c r="BY208" s="54">
        <v>0</v>
      </c>
      <c r="BZ208" s="56">
        <f t="shared" si="294"/>
        <v>565.41999999999996</v>
      </c>
      <c r="CA208" s="57">
        <f t="shared" si="295"/>
        <v>0</v>
      </c>
      <c r="CB208" s="58">
        <v>1068.0500000000002</v>
      </c>
      <c r="CC208" s="58">
        <v>3441.77</v>
      </c>
      <c r="CD208" s="56">
        <f t="shared" si="296"/>
        <v>-2373.7199999999998</v>
      </c>
      <c r="CE208" s="59">
        <f t="shared" si="297"/>
        <v>3.2224802209634373</v>
      </c>
      <c r="CF208" s="54">
        <v>193.12999999999997</v>
      </c>
      <c r="CG208" s="54">
        <v>0</v>
      </c>
      <c r="CH208" s="56">
        <f t="shared" si="298"/>
        <v>193.12999999999997</v>
      </c>
      <c r="CI208" s="57">
        <f t="shared" si="299"/>
        <v>0</v>
      </c>
      <c r="CJ208" s="58">
        <v>0</v>
      </c>
      <c r="CK208" s="55">
        <v>0</v>
      </c>
      <c r="CL208" s="55">
        <v>0</v>
      </c>
      <c r="CM208" s="65"/>
      <c r="CN208" s="66">
        <v>26217.360000000001</v>
      </c>
      <c r="CO208" s="67">
        <v>27399.09</v>
      </c>
      <c r="CP208" s="61">
        <f t="shared" si="300"/>
        <v>-1181.7299999999996</v>
      </c>
      <c r="CQ208" s="68">
        <f t="shared" si="301"/>
        <v>1.0450743324270635</v>
      </c>
      <c r="CR208" s="58">
        <v>7601.5200000000023</v>
      </c>
      <c r="CS208" s="58">
        <v>6366.39</v>
      </c>
      <c r="CT208" s="61">
        <f t="shared" si="302"/>
        <v>1235.1300000000019</v>
      </c>
      <c r="CU208" s="353">
        <f t="shared" si="303"/>
        <v>0.83751539165851019</v>
      </c>
      <c r="CV208" s="359">
        <v>3824.2599999999998</v>
      </c>
      <c r="CW208" s="61">
        <v>3764.58</v>
      </c>
      <c r="CX208" s="61">
        <f t="shared" si="219"/>
        <v>59.679999999999836</v>
      </c>
      <c r="CY208" s="68">
        <f t="shared" si="318"/>
        <v>0.98439436649181811</v>
      </c>
      <c r="CZ208" s="291">
        <v>477.29999999999995</v>
      </c>
      <c r="DA208" s="61">
        <v>221.45</v>
      </c>
      <c r="DB208" s="61">
        <f t="shared" si="319"/>
        <v>255.84999999999997</v>
      </c>
      <c r="DC208" s="69">
        <f t="shared" si="320"/>
        <v>0.463963963963964</v>
      </c>
      <c r="DD208" s="55">
        <v>5989.4200000000019</v>
      </c>
      <c r="DE208" s="55">
        <v>8645.83</v>
      </c>
      <c r="DF208" s="61">
        <f t="shared" si="304"/>
        <v>-2656.409999999998</v>
      </c>
      <c r="DG208" s="70">
        <f t="shared" si="305"/>
        <v>1.4435170684306655</v>
      </c>
      <c r="DH208" s="55">
        <v>800.65000000000009</v>
      </c>
      <c r="DI208" s="55">
        <v>710.19</v>
      </c>
      <c r="DJ208" s="61">
        <f t="shared" si="306"/>
        <v>90.460000000000036</v>
      </c>
      <c r="DK208" s="70">
        <f t="shared" si="307"/>
        <v>0.88701679885093354</v>
      </c>
      <c r="DL208" s="55">
        <v>120.59999999999998</v>
      </c>
      <c r="DM208" s="55">
        <v>0</v>
      </c>
      <c r="DN208" s="61">
        <f t="shared" si="308"/>
        <v>120.59999999999998</v>
      </c>
      <c r="DO208" s="70">
        <f t="shared" si="309"/>
        <v>0</v>
      </c>
      <c r="DP208" s="71">
        <v>7538.5400000000027</v>
      </c>
      <c r="DQ208" s="71">
        <v>4214.3599999999997</v>
      </c>
      <c r="DR208" s="61">
        <f t="shared" si="310"/>
        <v>3324.180000000003</v>
      </c>
      <c r="DS208" s="69">
        <f t="shared" si="311"/>
        <v>0.55904193650229328</v>
      </c>
      <c r="DT208" s="80">
        <v>278.16000000000031</v>
      </c>
      <c r="DU208" s="55">
        <v>0</v>
      </c>
      <c r="DV208" s="55">
        <v>0</v>
      </c>
      <c r="DW208" s="61">
        <f t="shared" si="312"/>
        <v>0</v>
      </c>
      <c r="DX208" s="72"/>
      <c r="DY208" s="56" t="e">
        <v>#REF!</v>
      </c>
      <c r="DZ208" s="363">
        <v>2189.3100000000004</v>
      </c>
      <c r="EA208" s="363">
        <v>1541.21</v>
      </c>
      <c r="EB208" s="362">
        <f t="shared" si="322"/>
        <v>648.10000000000036</v>
      </c>
      <c r="EC208" s="365">
        <f t="shared" si="323"/>
        <v>0.70397065742174458</v>
      </c>
      <c r="ED208" s="54">
        <v>4275.2400000000007</v>
      </c>
      <c r="EE208" s="294">
        <v>2989.04</v>
      </c>
      <c r="EF208" s="291">
        <f t="shared" si="324"/>
        <v>126484.74000000003</v>
      </c>
      <c r="EG208" s="291">
        <f t="shared" si="325"/>
        <v>91334.630000000019</v>
      </c>
      <c r="EH208" s="61">
        <f t="shared" si="326"/>
        <v>35150.110000000015</v>
      </c>
      <c r="EI208" s="70">
        <f t="shared" si="313"/>
        <v>0.72209999403880654</v>
      </c>
      <c r="EJ208" s="80"/>
      <c r="EK208" s="298">
        <v>880</v>
      </c>
      <c r="EL208" s="300">
        <f t="shared" si="220"/>
        <v>152858.37</v>
      </c>
      <c r="EM208" s="65">
        <f t="shared" si="221"/>
        <v>88616.88</v>
      </c>
      <c r="EN208" s="374" t="s">
        <v>666</v>
      </c>
      <c r="EO208" s="373">
        <v>7414.79</v>
      </c>
      <c r="EP208" s="74">
        <v>16685.96</v>
      </c>
      <c r="EQ208" s="75">
        <f t="shared" si="314"/>
        <v>9271.1699999999983</v>
      </c>
      <c r="ER208" s="76">
        <f t="shared" si="315"/>
        <v>1.2503617769350175</v>
      </c>
      <c r="ET208" s="74">
        <v>13143.59</v>
      </c>
      <c r="EU208" s="74">
        <v>25941.81</v>
      </c>
      <c r="EV208" s="75">
        <f t="shared" si="327"/>
        <v>12798.220000000001</v>
      </c>
      <c r="EW208" s="377">
        <f t="shared" si="328"/>
        <v>0.97372331303700144</v>
      </c>
      <c r="EX208" s="379">
        <f t="shared" si="329"/>
        <v>122209.50000000003</v>
      </c>
      <c r="EY208" s="379">
        <f t="shared" si="330"/>
        <v>88345.590000000026</v>
      </c>
      <c r="FB208" s="381"/>
      <c r="FC208" s="381"/>
    </row>
    <row r="209" spans="1:159" s="2" customFormat="1" ht="15.75" customHeight="1" x14ac:dyDescent="0.25">
      <c r="A209" s="1" t="s">
        <v>762</v>
      </c>
      <c r="B209" s="77">
        <v>5</v>
      </c>
      <c r="C209" s="78">
        <v>2</v>
      </c>
      <c r="D209" s="52" t="s">
        <v>402</v>
      </c>
      <c r="E209" s="219">
        <v>156.84166666666661</v>
      </c>
      <c r="F209" s="53">
        <v>-75081.849999999991</v>
      </c>
      <c r="G209" s="343">
        <v>-118102.17</v>
      </c>
      <c r="H209" s="54">
        <v>4669.4799999999996</v>
      </c>
      <c r="I209" s="55">
        <v>1559.0100000000002</v>
      </c>
      <c r="J209" s="56">
        <f t="shared" si="263"/>
        <v>3110.4699999999993</v>
      </c>
      <c r="K209" s="57">
        <f t="shared" si="264"/>
        <v>0.33387229413125236</v>
      </c>
      <c r="L209" s="58">
        <v>3433.26</v>
      </c>
      <c r="M209" s="58">
        <v>912.3</v>
      </c>
      <c r="N209" s="56">
        <f t="shared" si="265"/>
        <v>2520.96</v>
      </c>
      <c r="O209" s="59">
        <f t="shared" si="266"/>
        <v>0.26572412226280556</v>
      </c>
      <c r="P209" s="54">
        <v>4131.7699999999995</v>
      </c>
      <c r="Q209" s="54">
        <v>3590.2900000000009</v>
      </c>
      <c r="R209" s="56">
        <f t="shared" si="267"/>
        <v>541.47999999999865</v>
      </c>
      <c r="S209" s="57">
        <f t="shared" si="268"/>
        <v>0.86894720664509428</v>
      </c>
      <c r="T209" s="54">
        <v>984.08999999999992</v>
      </c>
      <c r="U209" s="54">
        <v>872.14</v>
      </c>
      <c r="V209" s="56">
        <f t="shared" si="269"/>
        <v>111.94999999999993</v>
      </c>
      <c r="W209" s="57">
        <f t="shared" si="270"/>
        <v>0.88624007966751017</v>
      </c>
      <c r="X209" s="58">
        <v>236.61</v>
      </c>
      <c r="Y209" s="58">
        <v>378.93000000000006</v>
      </c>
      <c r="Z209" s="56">
        <f t="shared" si="271"/>
        <v>-142.32000000000005</v>
      </c>
      <c r="AA209" s="59">
        <f t="shared" si="272"/>
        <v>1.6014961328768862</v>
      </c>
      <c r="AB209" s="54">
        <v>3448.5299999999997</v>
      </c>
      <c r="AC209" s="54">
        <v>2530.3300000000004</v>
      </c>
      <c r="AD209" s="56">
        <f t="shared" si="273"/>
        <v>918.19999999999936</v>
      </c>
      <c r="AE209" s="57">
        <f t="shared" si="274"/>
        <v>0.73374162324236725</v>
      </c>
      <c r="AF209" s="58">
        <v>664.69</v>
      </c>
      <c r="AG209" s="58">
        <v>0</v>
      </c>
      <c r="AH209" s="56">
        <f t="shared" si="275"/>
        <v>664.69</v>
      </c>
      <c r="AI209" s="60">
        <f t="shared" si="276"/>
        <v>0</v>
      </c>
      <c r="AJ209" s="54">
        <v>7618.5800000000008</v>
      </c>
      <c r="AK209" s="54">
        <v>4815.68</v>
      </c>
      <c r="AL209" s="56">
        <f t="shared" si="277"/>
        <v>2802.9000000000005</v>
      </c>
      <c r="AM209" s="57">
        <f t="shared" si="278"/>
        <v>0.63209679494078941</v>
      </c>
      <c r="AN209" s="58">
        <v>0</v>
      </c>
      <c r="AO209" s="58">
        <v>0</v>
      </c>
      <c r="AP209" s="61">
        <f t="shared" si="279"/>
        <v>0</v>
      </c>
      <c r="AQ209" s="59"/>
      <c r="AR209" s="54">
        <v>0</v>
      </c>
      <c r="AS209" s="54">
        <v>0</v>
      </c>
      <c r="AT209" s="61">
        <f t="shared" si="280"/>
        <v>0</v>
      </c>
      <c r="AU209" s="62"/>
      <c r="AV209" s="58">
        <v>2546.9700000000003</v>
      </c>
      <c r="AW209" s="58">
        <v>3377.78</v>
      </c>
      <c r="AX209" s="61">
        <f t="shared" si="281"/>
        <v>-830.81</v>
      </c>
      <c r="AY209" s="59">
        <f t="shared" si="282"/>
        <v>1.3261954400719285</v>
      </c>
      <c r="AZ209" s="63">
        <v>0</v>
      </c>
      <c r="BA209" s="56">
        <v>0</v>
      </c>
      <c r="BB209" s="56">
        <f t="shared" si="283"/>
        <v>0</v>
      </c>
      <c r="BC209" s="64"/>
      <c r="BD209" s="54">
        <v>28510.440000000002</v>
      </c>
      <c r="BE209" s="58">
        <v>4673.84</v>
      </c>
      <c r="BF209" s="61">
        <f t="shared" si="284"/>
        <v>23836.600000000002</v>
      </c>
      <c r="BG209" s="57">
        <f t="shared" si="285"/>
        <v>0.16393433422984702</v>
      </c>
      <c r="BH209" s="54">
        <v>2988.3799999999997</v>
      </c>
      <c r="BI209" s="54">
        <v>0</v>
      </c>
      <c r="BJ209" s="56">
        <f t="shared" si="286"/>
        <v>2988.3799999999997</v>
      </c>
      <c r="BK209" s="57">
        <f t="shared" si="287"/>
        <v>0</v>
      </c>
      <c r="BL209" s="58">
        <v>5343.0899999999974</v>
      </c>
      <c r="BM209" s="58">
        <v>0</v>
      </c>
      <c r="BN209" s="56">
        <f t="shared" si="288"/>
        <v>5343.0899999999974</v>
      </c>
      <c r="BO209" s="59">
        <f t="shared" si="289"/>
        <v>0</v>
      </c>
      <c r="BP209" s="54">
        <v>544.82999999999993</v>
      </c>
      <c r="BQ209" s="54">
        <v>405.41</v>
      </c>
      <c r="BR209" s="56">
        <f t="shared" si="290"/>
        <v>139.4199999999999</v>
      </c>
      <c r="BS209" s="57">
        <f t="shared" si="291"/>
        <v>0.74410366536350803</v>
      </c>
      <c r="BT209" s="58">
        <v>1170.9099999999999</v>
      </c>
      <c r="BU209" s="58">
        <v>0</v>
      </c>
      <c r="BV209" s="56">
        <f t="shared" si="292"/>
        <v>1170.9099999999999</v>
      </c>
      <c r="BW209" s="59">
        <f t="shared" si="293"/>
        <v>0</v>
      </c>
      <c r="BX209" s="54">
        <v>565.29</v>
      </c>
      <c r="BY209" s="54">
        <v>0</v>
      </c>
      <c r="BZ209" s="56">
        <f t="shared" si="294"/>
        <v>565.29</v>
      </c>
      <c r="CA209" s="57">
        <f t="shared" si="295"/>
        <v>0</v>
      </c>
      <c r="CB209" s="58">
        <v>1066.8600000000001</v>
      </c>
      <c r="CC209" s="58">
        <v>885.38</v>
      </c>
      <c r="CD209" s="56">
        <f t="shared" si="296"/>
        <v>181.48000000000013</v>
      </c>
      <c r="CE209" s="59">
        <f t="shared" si="297"/>
        <v>0.82989333183360503</v>
      </c>
      <c r="CF209" s="54">
        <v>193.97000000000003</v>
      </c>
      <c r="CG209" s="54">
        <v>0</v>
      </c>
      <c r="CH209" s="56">
        <f t="shared" si="298"/>
        <v>193.97000000000003</v>
      </c>
      <c r="CI209" s="57">
        <f t="shared" si="299"/>
        <v>0</v>
      </c>
      <c r="CJ209" s="58">
        <v>0</v>
      </c>
      <c r="CK209" s="55">
        <v>0</v>
      </c>
      <c r="CL209" s="55">
        <v>0</v>
      </c>
      <c r="CM209" s="65"/>
      <c r="CN209" s="66">
        <v>18396.819999999996</v>
      </c>
      <c r="CO209" s="67">
        <v>19721.05</v>
      </c>
      <c r="CP209" s="61">
        <f t="shared" si="300"/>
        <v>-1324.2300000000032</v>
      </c>
      <c r="CQ209" s="68">
        <f t="shared" si="301"/>
        <v>1.0719814620135439</v>
      </c>
      <c r="CR209" s="58">
        <v>7789.4400000000005</v>
      </c>
      <c r="CS209" s="58">
        <v>6694.1500000000005</v>
      </c>
      <c r="CT209" s="61">
        <f t="shared" si="302"/>
        <v>1095.29</v>
      </c>
      <c r="CU209" s="353">
        <f t="shared" si="303"/>
        <v>0.85938783789335305</v>
      </c>
      <c r="CV209" s="359">
        <v>3927.06</v>
      </c>
      <c r="CW209" s="61">
        <v>3864.29</v>
      </c>
      <c r="CX209" s="61">
        <f t="shared" si="219"/>
        <v>62.769999999999982</v>
      </c>
      <c r="CY209" s="68">
        <f t="shared" si="318"/>
        <v>0.98401603234990043</v>
      </c>
      <c r="CZ209" s="291">
        <v>479.3</v>
      </c>
      <c r="DA209" s="61">
        <v>221.45</v>
      </c>
      <c r="DB209" s="61">
        <f t="shared" si="319"/>
        <v>257.85000000000002</v>
      </c>
      <c r="DC209" s="69">
        <f t="shared" si="320"/>
        <v>0.46202795743793029</v>
      </c>
      <c r="DD209" s="55">
        <v>4496.3599999999997</v>
      </c>
      <c r="DE209" s="55">
        <v>5451.83</v>
      </c>
      <c r="DF209" s="61">
        <f t="shared" si="304"/>
        <v>-955.47000000000025</v>
      </c>
      <c r="DG209" s="70">
        <f t="shared" si="305"/>
        <v>1.2124985543862148</v>
      </c>
      <c r="DH209" s="55">
        <v>801.18</v>
      </c>
      <c r="DI209" s="55">
        <v>710.19</v>
      </c>
      <c r="DJ209" s="61">
        <f t="shared" si="306"/>
        <v>90.989999999999895</v>
      </c>
      <c r="DK209" s="70">
        <f t="shared" si="307"/>
        <v>0.88643001572680313</v>
      </c>
      <c r="DL209" s="55">
        <v>119.83999999999999</v>
      </c>
      <c r="DM209" s="55">
        <v>0</v>
      </c>
      <c r="DN209" s="61">
        <f t="shared" si="308"/>
        <v>119.83999999999999</v>
      </c>
      <c r="DO209" s="70">
        <f t="shared" si="309"/>
        <v>0</v>
      </c>
      <c r="DP209" s="71">
        <v>7768.9699999999993</v>
      </c>
      <c r="DQ209" s="71">
        <v>2453.6400000000003</v>
      </c>
      <c r="DR209" s="61">
        <f t="shared" si="310"/>
        <v>5315.329999999999</v>
      </c>
      <c r="DS209" s="69">
        <f t="shared" si="311"/>
        <v>0.31582564998963836</v>
      </c>
      <c r="DT209" s="80">
        <v>585.81999999999925</v>
      </c>
      <c r="DU209" s="55">
        <v>0</v>
      </c>
      <c r="DV209" s="55">
        <v>0</v>
      </c>
      <c r="DW209" s="61">
        <f t="shared" si="312"/>
        <v>0</v>
      </c>
      <c r="DX209" s="72"/>
      <c r="DY209" s="56" t="e">
        <v>#REF!</v>
      </c>
      <c r="DZ209" s="363">
        <v>2183.1</v>
      </c>
      <c r="EA209" s="363">
        <v>1537.2200000000003</v>
      </c>
      <c r="EB209" s="362">
        <f t="shared" si="322"/>
        <v>645.87999999999965</v>
      </c>
      <c r="EC209" s="365">
        <f t="shared" si="323"/>
        <v>0.70414548119646392</v>
      </c>
      <c r="ED209" s="54">
        <v>3997.0099999999998</v>
      </c>
      <c r="EE209" s="294">
        <v>2271.1999999999998</v>
      </c>
      <c r="EF209" s="291">
        <f t="shared" si="324"/>
        <v>118076.82999999999</v>
      </c>
      <c r="EG209" s="291">
        <f t="shared" si="325"/>
        <v>66926.11</v>
      </c>
      <c r="EH209" s="61">
        <f t="shared" si="326"/>
        <v>51150.719999999987</v>
      </c>
      <c r="EI209" s="70">
        <f t="shared" si="313"/>
        <v>0.56680137839066314</v>
      </c>
      <c r="EJ209" s="80"/>
      <c r="EK209" s="298">
        <v>760</v>
      </c>
      <c r="EL209" s="300">
        <f t="shared" si="220"/>
        <v>-23171.130000000005</v>
      </c>
      <c r="EM209" s="65">
        <f t="shared" si="221"/>
        <v>-83683.03</v>
      </c>
      <c r="EN209" s="374" t="s">
        <v>666</v>
      </c>
      <c r="EO209" s="373">
        <v>6905.08</v>
      </c>
      <c r="EP209" s="74">
        <v>17584.759999999998</v>
      </c>
      <c r="EQ209" s="75">
        <f t="shared" si="314"/>
        <v>10679.679999999998</v>
      </c>
      <c r="ER209" s="76">
        <f t="shared" si="315"/>
        <v>1.5466410237100798</v>
      </c>
      <c r="ET209" s="74">
        <v>12323.17</v>
      </c>
      <c r="EU209" s="74">
        <v>29090.799999999999</v>
      </c>
      <c r="EV209" s="75">
        <f t="shared" si="327"/>
        <v>16767.629999999997</v>
      </c>
      <c r="EW209" s="377">
        <f t="shared" si="328"/>
        <v>1.3606588239876587</v>
      </c>
      <c r="EX209" s="379">
        <f t="shared" si="329"/>
        <v>114079.81999999999</v>
      </c>
      <c r="EY209" s="379">
        <f t="shared" si="330"/>
        <v>64654.91</v>
      </c>
      <c r="FB209" s="381"/>
      <c r="FC209" s="381"/>
    </row>
    <row r="210" spans="1:159" s="2" customFormat="1" ht="15.75" customHeight="1" x14ac:dyDescent="0.25">
      <c r="A210" s="1" t="s">
        <v>763</v>
      </c>
      <c r="B210" s="77">
        <v>5</v>
      </c>
      <c r="C210" s="78">
        <v>6</v>
      </c>
      <c r="D210" s="52" t="s">
        <v>403</v>
      </c>
      <c r="E210" s="219">
        <v>6095.8833333333341</v>
      </c>
      <c r="F210" s="53">
        <v>-179408.05</v>
      </c>
      <c r="G210" s="343">
        <v>25967.400000000009</v>
      </c>
      <c r="H210" s="54">
        <v>11987.890000000001</v>
      </c>
      <c r="I210" s="55">
        <v>3050.28</v>
      </c>
      <c r="J210" s="56">
        <f t="shared" si="263"/>
        <v>8937.61</v>
      </c>
      <c r="K210" s="57">
        <f t="shared" si="264"/>
        <v>0.25444677920801739</v>
      </c>
      <c r="L210" s="58">
        <v>6951.5599999999986</v>
      </c>
      <c r="M210" s="58">
        <v>1392.35</v>
      </c>
      <c r="N210" s="56">
        <f t="shared" si="265"/>
        <v>5559.2099999999991</v>
      </c>
      <c r="O210" s="59">
        <f t="shared" si="266"/>
        <v>0.20029317160464705</v>
      </c>
      <c r="P210" s="54">
        <v>12389.46</v>
      </c>
      <c r="Q210" s="54">
        <v>10792.97</v>
      </c>
      <c r="R210" s="56">
        <f t="shared" si="267"/>
        <v>1596.4899999999998</v>
      </c>
      <c r="S210" s="57">
        <f t="shared" si="268"/>
        <v>0.87114127653666906</v>
      </c>
      <c r="T210" s="54">
        <v>2745.9100000000003</v>
      </c>
      <c r="U210" s="54">
        <v>2439.4499999999998</v>
      </c>
      <c r="V210" s="56">
        <f t="shared" si="269"/>
        <v>306.46000000000049</v>
      </c>
      <c r="W210" s="57">
        <f t="shared" si="270"/>
        <v>0.88839401145703956</v>
      </c>
      <c r="X210" s="58">
        <v>942.97</v>
      </c>
      <c r="Y210" s="58">
        <v>1244.5899999999999</v>
      </c>
      <c r="Z210" s="56">
        <f t="shared" si="271"/>
        <v>-301.61999999999989</v>
      </c>
      <c r="AA210" s="59">
        <f t="shared" si="272"/>
        <v>1.3198617135221693</v>
      </c>
      <c r="AB210" s="54">
        <v>15657.080000000004</v>
      </c>
      <c r="AC210" s="54">
        <v>12739.449999999999</v>
      </c>
      <c r="AD210" s="56">
        <f t="shared" si="273"/>
        <v>2917.6300000000047</v>
      </c>
      <c r="AE210" s="57">
        <f t="shared" si="274"/>
        <v>0.8136542701448799</v>
      </c>
      <c r="AF210" s="58">
        <v>1831.3299999999997</v>
      </c>
      <c r="AG210" s="58">
        <v>0</v>
      </c>
      <c r="AH210" s="56">
        <f t="shared" si="275"/>
        <v>1831.3299999999997</v>
      </c>
      <c r="AI210" s="60">
        <f t="shared" si="276"/>
        <v>0</v>
      </c>
      <c r="AJ210" s="54">
        <v>20928.960000000003</v>
      </c>
      <c r="AK210" s="54">
        <v>16719.940000000002</v>
      </c>
      <c r="AL210" s="56">
        <f t="shared" si="277"/>
        <v>4209.0200000000004</v>
      </c>
      <c r="AM210" s="57">
        <f t="shared" si="278"/>
        <v>0.79889015029891597</v>
      </c>
      <c r="AN210" s="58">
        <v>0</v>
      </c>
      <c r="AO210" s="58">
        <v>0</v>
      </c>
      <c r="AP210" s="61">
        <f t="shared" si="279"/>
        <v>0</v>
      </c>
      <c r="AQ210" s="59"/>
      <c r="AR210" s="54">
        <v>0</v>
      </c>
      <c r="AS210" s="54">
        <v>0</v>
      </c>
      <c r="AT210" s="61">
        <f t="shared" si="280"/>
        <v>0</v>
      </c>
      <c r="AU210" s="62"/>
      <c r="AV210" s="58">
        <v>5716.869999999999</v>
      </c>
      <c r="AW210" s="58">
        <v>5196.79</v>
      </c>
      <c r="AX210" s="61">
        <f t="shared" si="281"/>
        <v>520.07999999999902</v>
      </c>
      <c r="AY210" s="59">
        <f t="shared" si="282"/>
        <v>0.90902714247481597</v>
      </c>
      <c r="AZ210" s="63">
        <v>0</v>
      </c>
      <c r="BA210" s="56">
        <v>0</v>
      </c>
      <c r="BB210" s="56">
        <f t="shared" si="283"/>
        <v>0</v>
      </c>
      <c r="BC210" s="64"/>
      <c r="BD210" s="54">
        <v>83336.800000000003</v>
      </c>
      <c r="BE210" s="58">
        <v>82120.42</v>
      </c>
      <c r="BF210" s="61">
        <f t="shared" si="284"/>
        <v>1216.3800000000047</v>
      </c>
      <c r="BG210" s="57">
        <f t="shared" si="285"/>
        <v>0.98540404719163677</v>
      </c>
      <c r="BH210" s="54">
        <v>7260.87</v>
      </c>
      <c r="BI210" s="54">
        <v>0</v>
      </c>
      <c r="BJ210" s="56">
        <f t="shared" si="286"/>
        <v>7260.87</v>
      </c>
      <c r="BK210" s="57">
        <f t="shared" si="287"/>
        <v>0</v>
      </c>
      <c r="BL210" s="58">
        <v>10779.46</v>
      </c>
      <c r="BM210" s="58">
        <v>17322.95</v>
      </c>
      <c r="BN210" s="56">
        <f t="shared" si="288"/>
        <v>-6543.4900000000016</v>
      </c>
      <c r="BO210" s="59">
        <f t="shared" si="289"/>
        <v>1.6070331909019564</v>
      </c>
      <c r="BP210" s="54">
        <v>1866.69</v>
      </c>
      <c r="BQ210" s="54">
        <v>0</v>
      </c>
      <c r="BR210" s="56">
        <f t="shared" si="290"/>
        <v>1866.69</v>
      </c>
      <c r="BS210" s="57">
        <f t="shared" si="291"/>
        <v>0</v>
      </c>
      <c r="BT210" s="58">
        <v>2851.2099999999996</v>
      </c>
      <c r="BU210" s="58">
        <v>0</v>
      </c>
      <c r="BV210" s="56">
        <f t="shared" si="292"/>
        <v>2851.2099999999996</v>
      </c>
      <c r="BW210" s="59">
        <f t="shared" si="293"/>
        <v>0</v>
      </c>
      <c r="BX210" s="54">
        <v>2254.16</v>
      </c>
      <c r="BY210" s="54">
        <v>0</v>
      </c>
      <c r="BZ210" s="56">
        <f t="shared" si="294"/>
        <v>2254.16</v>
      </c>
      <c r="CA210" s="57">
        <f t="shared" si="295"/>
        <v>0</v>
      </c>
      <c r="CB210" s="58">
        <v>5359.28</v>
      </c>
      <c r="CC210" s="58">
        <v>5813.5099999999993</v>
      </c>
      <c r="CD210" s="56">
        <f t="shared" si="296"/>
        <v>-454.22999999999956</v>
      </c>
      <c r="CE210" s="59">
        <f t="shared" si="297"/>
        <v>1.0847557880909375</v>
      </c>
      <c r="CF210" s="54">
        <v>510.26999999999987</v>
      </c>
      <c r="CG210" s="54">
        <v>0</v>
      </c>
      <c r="CH210" s="56">
        <f t="shared" si="298"/>
        <v>510.26999999999987</v>
      </c>
      <c r="CI210" s="57">
        <f t="shared" si="299"/>
        <v>0</v>
      </c>
      <c r="CJ210" s="58">
        <v>0</v>
      </c>
      <c r="CK210" s="55">
        <v>0</v>
      </c>
      <c r="CL210" s="55">
        <v>0</v>
      </c>
      <c r="CM210" s="65"/>
      <c r="CN210" s="66">
        <v>64316.22</v>
      </c>
      <c r="CO210" s="67">
        <v>70575.61</v>
      </c>
      <c r="CP210" s="61">
        <f t="shared" si="300"/>
        <v>-6259.3899999999994</v>
      </c>
      <c r="CQ210" s="68">
        <f t="shared" si="301"/>
        <v>1.0973221063053769</v>
      </c>
      <c r="CR210" s="58">
        <v>21880.5</v>
      </c>
      <c r="CS210" s="58">
        <v>19319.230000000003</v>
      </c>
      <c r="CT210" s="61">
        <f t="shared" si="302"/>
        <v>2561.2699999999968</v>
      </c>
      <c r="CU210" s="353">
        <f t="shared" si="303"/>
        <v>0.88294280295240068</v>
      </c>
      <c r="CV210" s="359">
        <v>11183.41</v>
      </c>
      <c r="CW210" s="61">
        <v>11093.730000000001</v>
      </c>
      <c r="CX210" s="61">
        <f t="shared" si="219"/>
        <v>89.679999999998472</v>
      </c>
      <c r="CY210" s="68">
        <f t="shared" si="318"/>
        <v>0.99198097896795356</v>
      </c>
      <c r="CZ210" s="291">
        <v>1215.75</v>
      </c>
      <c r="DA210" s="61">
        <v>17.16</v>
      </c>
      <c r="DB210" s="61">
        <f t="shared" si="319"/>
        <v>1198.5899999999999</v>
      </c>
      <c r="DC210" s="69">
        <f t="shared" si="320"/>
        <v>1.4114743985194324E-2</v>
      </c>
      <c r="DD210" s="55">
        <v>22446.05</v>
      </c>
      <c r="DE210" s="55">
        <v>23401.73</v>
      </c>
      <c r="DF210" s="61">
        <f t="shared" si="304"/>
        <v>-955.68000000000029</v>
      </c>
      <c r="DG210" s="70">
        <f t="shared" si="305"/>
        <v>1.0425767562666928</v>
      </c>
      <c r="DH210" s="55">
        <v>1183.3300000000002</v>
      </c>
      <c r="DI210" s="55">
        <v>1053.7999999999997</v>
      </c>
      <c r="DJ210" s="61">
        <f t="shared" si="306"/>
        <v>129.53000000000043</v>
      </c>
      <c r="DK210" s="70">
        <f t="shared" si="307"/>
        <v>0.89053771982456253</v>
      </c>
      <c r="DL210" s="55">
        <v>177.71999999999997</v>
      </c>
      <c r="DM210" s="55">
        <v>1033.08</v>
      </c>
      <c r="DN210" s="61">
        <f t="shared" si="308"/>
        <v>-855.3599999999999</v>
      </c>
      <c r="DO210" s="70">
        <f t="shared" si="309"/>
        <v>5.8129642133693453</v>
      </c>
      <c r="DP210" s="71">
        <v>22839.440000000002</v>
      </c>
      <c r="DQ210" s="71">
        <v>13194.04</v>
      </c>
      <c r="DR210" s="61">
        <f t="shared" si="310"/>
        <v>9645.4000000000015</v>
      </c>
      <c r="DS210" s="69">
        <f t="shared" si="311"/>
        <v>0.57768666832461735</v>
      </c>
      <c r="DT210" s="80">
        <v>-660.23999999999614</v>
      </c>
      <c r="DU210" s="55">
        <v>0</v>
      </c>
      <c r="DV210" s="55">
        <v>0</v>
      </c>
      <c r="DW210" s="61">
        <f t="shared" si="312"/>
        <v>0</v>
      </c>
      <c r="DX210" s="72"/>
      <c r="DY210" s="56" t="e">
        <v>#REF!</v>
      </c>
      <c r="DZ210" s="363">
        <v>5278.62</v>
      </c>
      <c r="EA210" s="363">
        <v>3869.67</v>
      </c>
      <c r="EB210" s="362">
        <f t="shared" si="322"/>
        <v>1408.9499999999998</v>
      </c>
      <c r="EC210" s="365">
        <f t="shared" si="323"/>
        <v>0.73308364686224814</v>
      </c>
      <c r="ED210" s="54">
        <v>11964.060000000003</v>
      </c>
      <c r="EE210" s="294">
        <v>9338.3599999999988</v>
      </c>
      <c r="EF210" s="291">
        <f t="shared" si="324"/>
        <v>355855.87</v>
      </c>
      <c r="EG210" s="291">
        <f t="shared" si="325"/>
        <v>311729.10999999987</v>
      </c>
      <c r="EH210" s="61">
        <f t="shared" si="326"/>
        <v>44126.760000000126</v>
      </c>
      <c r="EI210" s="70">
        <f t="shared" si="313"/>
        <v>0.87599822366285507</v>
      </c>
      <c r="EJ210" s="80"/>
      <c r="EK210" s="298">
        <v>2573.7800000000002</v>
      </c>
      <c r="EL210" s="300">
        <f t="shared" si="220"/>
        <v>-132707.50999999986</v>
      </c>
      <c r="EM210" s="65">
        <f t="shared" si="221"/>
        <v>34929.260000000009</v>
      </c>
      <c r="EN210" s="374" t="s">
        <v>669</v>
      </c>
      <c r="EO210" s="373">
        <v>21319.14</v>
      </c>
      <c r="EP210" s="74">
        <v>35824.82</v>
      </c>
      <c r="EQ210" s="75">
        <f t="shared" si="314"/>
        <v>14505.68</v>
      </c>
      <c r="ER210" s="76">
        <f t="shared" si="315"/>
        <v>0.68040643290489211</v>
      </c>
      <c r="ET210" s="74">
        <v>36150.03</v>
      </c>
      <c r="EU210" s="74">
        <v>68054.13</v>
      </c>
      <c r="EV210" s="75">
        <f t="shared" si="327"/>
        <v>31904.100000000006</v>
      </c>
      <c r="EW210" s="377">
        <f t="shared" si="328"/>
        <v>0.88254698543818655</v>
      </c>
      <c r="EX210" s="379">
        <f t="shared" si="329"/>
        <v>343891.81</v>
      </c>
      <c r="EY210" s="379">
        <f t="shared" si="330"/>
        <v>302390.74999999988</v>
      </c>
      <c r="FB210" s="381"/>
      <c r="FC210" s="381"/>
    </row>
    <row r="211" spans="1:159" s="2" customFormat="1" ht="15.75" customHeight="1" x14ac:dyDescent="0.25">
      <c r="A211" s="1" t="s">
        <v>764</v>
      </c>
      <c r="B211" s="77">
        <v>5</v>
      </c>
      <c r="C211" s="78">
        <v>6</v>
      </c>
      <c r="D211" s="52" t="s">
        <v>404</v>
      </c>
      <c r="E211" s="219">
        <v>2125.4749999999995</v>
      </c>
      <c r="F211" s="53">
        <v>218237.47</v>
      </c>
      <c r="G211" s="343">
        <v>70027.423999999926</v>
      </c>
      <c r="H211" s="54">
        <v>10697.010000000002</v>
      </c>
      <c r="I211" s="55">
        <v>3562.7599999999998</v>
      </c>
      <c r="J211" s="56">
        <f t="shared" si="263"/>
        <v>7134.2500000000018</v>
      </c>
      <c r="K211" s="57">
        <f t="shared" si="264"/>
        <v>0.33306129469823803</v>
      </c>
      <c r="L211" s="58">
        <v>6808.0500000000011</v>
      </c>
      <c r="M211" s="58">
        <v>1112.3399999999999</v>
      </c>
      <c r="N211" s="56">
        <f t="shared" si="265"/>
        <v>5695.7100000000009</v>
      </c>
      <c r="O211" s="59">
        <f t="shared" si="266"/>
        <v>0.16338599158349304</v>
      </c>
      <c r="P211" s="54">
        <v>11769.120000000003</v>
      </c>
      <c r="Q211" s="54">
        <v>10230.759999999998</v>
      </c>
      <c r="R211" s="56">
        <f t="shared" si="267"/>
        <v>1538.3600000000042</v>
      </c>
      <c r="S211" s="57">
        <f t="shared" si="268"/>
        <v>0.86928844297619501</v>
      </c>
      <c r="T211" s="54">
        <v>0</v>
      </c>
      <c r="U211" s="54">
        <v>0</v>
      </c>
      <c r="V211" s="56">
        <f t="shared" si="269"/>
        <v>0</v>
      </c>
      <c r="W211" s="57"/>
      <c r="X211" s="58">
        <v>734.59</v>
      </c>
      <c r="Y211" s="58">
        <v>1244.1399999999999</v>
      </c>
      <c r="Z211" s="56">
        <f t="shared" si="271"/>
        <v>-509.54999999999984</v>
      </c>
      <c r="AA211" s="59">
        <f t="shared" si="272"/>
        <v>1.6936522413863513</v>
      </c>
      <c r="AB211" s="54">
        <v>15381.369999999999</v>
      </c>
      <c r="AC211" s="54">
        <v>11939.810000000001</v>
      </c>
      <c r="AD211" s="56">
        <f t="shared" si="273"/>
        <v>3441.5599999999977</v>
      </c>
      <c r="AE211" s="57">
        <f t="shared" si="274"/>
        <v>0.77625140023287931</v>
      </c>
      <c r="AF211" s="58">
        <v>1743.0800000000002</v>
      </c>
      <c r="AG211" s="58">
        <v>0</v>
      </c>
      <c r="AH211" s="56">
        <f t="shared" si="275"/>
        <v>1743.0800000000002</v>
      </c>
      <c r="AI211" s="60">
        <f t="shared" si="276"/>
        <v>0</v>
      </c>
      <c r="AJ211" s="54">
        <v>19614.669999999998</v>
      </c>
      <c r="AK211" s="54">
        <v>11121.750000000002</v>
      </c>
      <c r="AL211" s="56">
        <f t="shared" si="277"/>
        <v>8492.9199999999964</v>
      </c>
      <c r="AM211" s="57">
        <f t="shared" si="278"/>
        <v>0.567011833489934</v>
      </c>
      <c r="AN211" s="58">
        <v>0</v>
      </c>
      <c r="AO211" s="58">
        <v>0</v>
      </c>
      <c r="AP211" s="61">
        <f t="shared" si="279"/>
        <v>0</v>
      </c>
      <c r="AQ211" s="59"/>
      <c r="AR211" s="54">
        <v>0</v>
      </c>
      <c r="AS211" s="54">
        <v>0</v>
      </c>
      <c r="AT211" s="61">
        <f t="shared" si="280"/>
        <v>0</v>
      </c>
      <c r="AU211" s="62"/>
      <c r="AV211" s="58">
        <v>9609.3299999999981</v>
      </c>
      <c r="AW211" s="58">
        <v>12723.82</v>
      </c>
      <c r="AX211" s="61">
        <f t="shared" si="281"/>
        <v>-3114.4900000000016</v>
      </c>
      <c r="AY211" s="59">
        <f t="shared" si="282"/>
        <v>1.324111046243599</v>
      </c>
      <c r="AZ211" s="63">
        <v>0</v>
      </c>
      <c r="BA211" s="56">
        <v>0</v>
      </c>
      <c r="BB211" s="56">
        <f t="shared" si="283"/>
        <v>0</v>
      </c>
      <c r="BC211" s="64"/>
      <c r="BD211" s="54">
        <v>98065.510000000009</v>
      </c>
      <c r="BE211" s="58">
        <v>7714.24</v>
      </c>
      <c r="BF211" s="61">
        <f t="shared" si="284"/>
        <v>90351.27</v>
      </c>
      <c r="BG211" s="57">
        <f t="shared" si="285"/>
        <v>7.8664150117610146E-2</v>
      </c>
      <c r="BH211" s="54">
        <v>6661.8400000000011</v>
      </c>
      <c r="BI211" s="54">
        <v>3498.01</v>
      </c>
      <c r="BJ211" s="56">
        <f t="shared" si="286"/>
        <v>3163.8300000000008</v>
      </c>
      <c r="BK211" s="57">
        <f t="shared" si="287"/>
        <v>0.52508165912120375</v>
      </c>
      <c r="BL211" s="58">
        <v>10556.66</v>
      </c>
      <c r="BM211" s="58">
        <v>19612.489999999998</v>
      </c>
      <c r="BN211" s="56">
        <f t="shared" si="288"/>
        <v>-9055.8299999999981</v>
      </c>
      <c r="BO211" s="59">
        <f t="shared" si="289"/>
        <v>1.8578309806321316</v>
      </c>
      <c r="BP211" s="54">
        <v>1767.9900000000002</v>
      </c>
      <c r="BQ211" s="54">
        <v>3621.3300000000004</v>
      </c>
      <c r="BR211" s="56">
        <f t="shared" si="290"/>
        <v>-1853.3400000000001</v>
      </c>
      <c r="BS211" s="57">
        <f t="shared" si="291"/>
        <v>2.0482751599273752</v>
      </c>
      <c r="BT211" s="58">
        <v>0</v>
      </c>
      <c r="BU211" s="58">
        <v>0</v>
      </c>
      <c r="BV211" s="56">
        <f t="shared" si="292"/>
        <v>0</v>
      </c>
      <c r="BW211" s="59"/>
      <c r="BX211" s="54">
        <v>1760.2</v>
      </c>
      <c r="BY211" s="54">
        <v>0</v>
      </c>
      <c r="BZ211" s="56">
        <f t="shared" si="294"/>
        <v>1760.2</v>
      </c>
      <c r="CA211" s="57">
        <f t="shared" si="295"/>
        <v>0</v>
      </c>
      <c r="CB211" s="58">
        <v>5188.1100000000006</v>
      </c>
      <c r="CC211" s="58">
        <v>1527.25</v>
      </c>
      <c r="CD211" s="56">
        <f t="shared" si="296"/>
        <v>3660.8600000000006</v>
      </c>
      <c r="CE211" s="59">
        <f t="shared" si="297"/>
        <v>0.29437502288887474</v>
      </c>
      <c r="CF211" s="54">
        <v>510.42999999999995</v>
      </c>
      <c r="CG211" s="54">
        <v>0</v>
      </c>
      <c r="CH211" s="56">
        <f t="shared" si="298"/>
        <v>510.42999999999995</v>
      </c>
      <c r="CI211" s="57">
        <f t="shared" si="299"/>
        <v>0</v>
      </c>
      <c r="CJ211" s="58">
        <v>0</v>
      </c>
      <c r="CK211" s="55">
        <v>0</v>
      </c>
      <c r="CL211" s="55">
        <v>0</v>
      </c>
      <c r="CM211" s="65"/>
      <c r="CN211" s="66">
        <v>66117.03</v>
      </c>
      <c r="CO211" s="67">
        <v>71018.66</v>
      </c>
      <c r="CP211" s="61">
        <f t="shared" si="300"/>
        <v>-4901.6300000000047</v>
      </c>
      <c r="CQ211" s="68">
        <f t="shared" si="301"/>
        <v>1.0741356651985126</v>
      </c>
      <c r="CR211" s="58">
        <v>23053.200000000001</v>
      </c>
      <c r="CS211" s="58">
        <v>20498.830000000002</v>
      </c>
      <c r="CT211" s="61">
        <f t="shared" si="302"/>
        <v>2554.369999999999</v>
      </c>
      <c r="CU211" s="353">
        <f t="shared" si="303"/>
        <v>0.88919672756927459</v>
      </c>
      <c r="CV211" s="359">
        <v>11715.6</v>
      </c>
      <c r="CW211" s="61">
        <v>11533.15</v>
      </c>
      <c r="CX211" s="61">
        <f t="shared" si="219"/>
        <v>182.45000000000073</v>
      </c>
      <c r="CY211" s="68">
        <f t="shared" si="318"/>
        <v>0.98442674724299217</v>
      </c>
      <c r="CZ211" s="291">
        <v>1263.6199999999999</v>
      </c>
      <c r="DA211" s="61">
        <v>17.87</v>
      </c>
      <c r="DB211" s="61">
        <f t="shared" si="319"/>
        <v>1245.75</v>
      </c>
      <c r="DC211" s="69">
        <f t="shared" si="320"/>
        <v>1.41419097513493E-2</v>
      </c>
      <c r="DD211" s="55">
        <v>22499.910000000003</v>
      </c>
      <c r="DE211" s="55">
        <v>24063.71</v>
      </c>
      <c r="DF211" s="61">
        <f t="shared" si="304"/>
        <v>-1563.7999999999956</v>
      </c>
      <c r="DG211" s="70">
        <f t="shared" si="305"/>
        <v>1.0695025002322229</v>
      </c>
      <c r="DH211" s="55">
        <v>2149.2900000000004</v>
      </c>
      <c r="DI211" s="55">
        <v>1906.96</v>
      </c>
      <c r="DJ211" s="61">
        <f t="shared" si="306"/>
        <v>242.33000000000038</v>
      </c>
      <c r="DK211" s="70">
        <f t="shared" si="307"/>
        <v>0.88725113874814454</v>
      </c>
      <c r="DL211" s="55">
        <v>325.11</v>
      </c>
      <c r="DM211" s="55">
        <v>348.14</v>
      </c>
      <c r="DN211" s="61">
        <f t="shared" si="308"/>
        <v>-23.029999999999973</v>
      </c>
      <c r="DO211" s="70">
        <f t="shared" si="309"/>
        <v>1.0708375626710958</v>
      </c>
      <c r="DP211" s="71">
        <v>13184.189999999999</v>
      </c>
      <c r="DQ211" s="71">
        <v>9014.9600000000009</v>
      </c>
      <c r="DR211" s="61">
        <f t="shared" si="310"/>
        <v>4169.2299999999977</v>
      </c>
      <c r="DS211" s="69">
        <f t="shared" si="311"/>
        <v>0.68377048571053678</v>
      </c>
      <c r="DT211" s="80">
        <v>2768.41</v>
      </c>
      <c r="DU211" s="55">
        <v>0</v>
      </c>
      <c r="DV211" s="55">
        <v>0</v>
      </c>
      <c r="DW211" s="61">
        <f t="shared" si="312"/>
        <v>0</v>
      </c>
      <c r="DX211" s="72"/>
      <c r="DY211" s="56" t="e">
        <v>#REF!</v>
      </c>
      <c r="DZ211" s="363">
        <v>5210.4400000000005</v>
      </c>
      <c r="EA211" s="363">
        <v>3699.09</v>
      </c>
      <c r="EB211" s="362">
        <f t="shared" si="322"/>
        <v>1511.3500000000004</v>
      </c>
      <c r="EC211" s="365">
        <f t="shared" si="323"/>
        <v>0.70993812422751246</v>
      </c>
      <c r="ED211" s="54">
        <v>11963.990000000002</v>
      </c>
      <c r="EE211" s="294">
        <v>7907.18</v>
      </c>
      <c r="EF211" s="291">
        <f t="shared" si="324"/>
        <v>358350.33999999997</v>
      </c>
      <c r="EG211" s="291">
        <f t="shared" si="325"/>
        <v>237917.24999999994</v>
      </c>
      <c r="EH211" s="61">
        <f t="shared" si="326"/>
        <v>120433.09000000003</v>
      </c>
      <c r="EI211" s="70">
        <f t="shared" si="313"/>
        <v>0.66392360615591983</v>
      </c>
      <c r="EJ211" s="80"/>
      <c r="EK211" s="298">
        <v>2573.7800000000002</v>
      </c>
      <c r="EL211" s="300">
        <f t="shared" si="220"/>
        <v>341244.34</v>
      </c>
      <c r="EM211" s="65">
        <f t="shared" si="221"/>
        <v>158564.84399999998</v>
      </c>
      <c r="EN211" s="374" t="s">
        <v>666</v>
      </c>
      <c r="EO211" s="373">
        <v>21674.62</v>
      </c>
      <c r="EP211" s="74">
        <v>38020.04</v>
      </c>
      <c r="EQ211" s="75">
        <f t="shared" si="314"/>
        <v>16345.420000000002</v>
      </c>
      <c r="ER211" s="76">
        <f t="shared" si="315"/>
        <v>0.75412717731614221</v>
      </c>
      <c r="ET211" s="74">
        <v>35581.800000000003</v>
      </c>
      <c r="EU211" s="74">
        <v>89399.73</v>
      </c>
      <c r="EV211" s="75">
        <f t="shared" si="327"/>
        <v>53817.929999999993</v>
      </c>
      <c r="EW211" s="377">
        <f t="shared" si="328"/>
        <v>1.5125128576969122</v>
      </c>
      <c r="EX211" s="379">
        <f t="shared" si="329"/>
        <v>346386.35</v>
      </c>
      <c r="EY211" s="379">
        <f t="shared" si="330"/>
        <v>230010.06999999995</v>
      </c>
      <c r="FB211" s="381"/>
      <c r="FC211" s="381"/>
    </row>
    <row r="212" spans="1:159" s="2" customFormat="1" ht="15.75" customHeight="1" x14ac:dyDescent="0.25">
      <c r="A212" s="1" t="s">
        <v>765</v>
      </c>
      <c r="B212" s="77">
        <v>5</v>
      </c>
      <c r="C212" s="78">
        <v>4</v>
      </c>
      <c r="D212" s="52" t="s">
        <v>405</v>
      </c>
      <c r="E212" s="219">
        <v>1731.8250000000005</v>
      </c>
      <c r="F212" s="53">
        <v>37953.07</v>
      </c>
      <c r="G212" s="343">
        <v>-2118.0200000000332</v>
      </c>
      <c r="H212" s="54">
        <v>7065.56</v>
      </c>
      <c r="I212" s="55">
        <v>2178.5</v>
      </c>
      <c r="J212" s="56">
        <f t="shared" si="263"/>
        <v>4887.0600000000004</v>
      </c>
      <c r="K212" s="57">
        <f t="shared" si="264"/>
        <v>0.30832658699381221</v>
      </c>
      <c r="L212" s="58">
        <v>4582.9900000000007</v>
      </c>
      <c r="M212" s="58">
        <v>916.81999999999994</v>
      </c>
      <c r="N212" s="56">
        <f t="shared" si="265"/>
        <v>3666.170000000001</v>
      </c>
      <c r="O212" s="59">
        <f t="shared" si="266"/>
        <v>0.2000484399922321</v>
      </c>
      <c r="P212" s="54">
        <v>7043.35</v>
      </c>
      <c r="Q212" s="54">
        <v>6119.66</v>
      </c>
      <c r="R212" s="56">
        <f t="shared" si="267"/>
        <v>923.69000000000051</v>
      </c>
      <c r="S212" s="57">
        <f t="shared" si="268"/>
        <v>0.86885643905243948</v>
      </c>
      <c r="T212" s="54">
        <v>0</v>
      </c>
      <c r="U212" s="54">
        <v>0</v>
      </c>
      <c r="V212" s="56">
        <f t="shared" si="269"/>
        <v>0</v>
      </c>
      <c r="W212" s="57"/>
      <c r="X212" s="58">
        <v>419.97999999999996</v>
      </c>
      <c r="Y212" s="58">
        <v>820.84</v>
      </c>
      <c r="Z212" s="56">
        <f t="shared" si="271"/>
        <v>-400.86000000000007</v>
      </c>
      <c r="AA212" s="59">
        <f t="shared" si="272"/>
        <v>1.9544740225725037</v>
      </c>
      <c r="AB212" s="54">
        <v>8202.32</v>
      </c>
      <c r="AC212" s="54">
        <v>6331.47</v>
      </c>
      <c r="AD212" s="56">
        <f t="shared" si="273"/>
        <v>1870.8499999999995</v>
      </c>
      <c r="AE212" s="57">
        <f t="shared" si="274"/>
        <v>0.77191209316388543</v>
      </c>
      <c r="AF212" s="58">
        <v>1072.04</v>
      </c>
      <c r="AG212" s="58">
        <v>0</v>
      </c>
      <c r="AH212" s="56">
        <f t="shared" si="275"/>
        <v>1072.04</v>
      </c>
      <c r="AI212" s="60">
        <f t="shared" si="276"/>
        <v>0</v>
      </c>
      <c r="AJ212" s="54">
        <v>12063.149999999998</v>
      </c>
      <c r="AK212" s="54">
        <v>9060.6</v>
      </c>
      <c r="AL212" s="56">
        <f t="shared" si="277"/>
        <v>3002.5499999999975</v>
      </c>
      <c r="AM212" s="57">
        <f t="shared" si="278"/>
        <v>0.75109735019460111</v>
      </c>
      <c r="AN212" s="58">
        <v>0</v>
      </c>
      <c r="AO212" s="58">
        <v>0</v>
      </c>
      <c r="AP212" s="61">
        <f t="shared" si="279"/>
        <v>0</v>
      </c>
      <c r="AQ212" s="59"/>
      <c r="AR212" s="54">
        <v>0</v>
      </c>
      <c r="AS212" s="54">
        <v>0</v>
      </c>
      <c r="AT212" s="61">
        <f t="shared" si="280"/>
        <v>0</v>
      </c>
      <c r="AU212" s="62"/>
      <c r="AV212" s="58">
        <v>6408.8300000000008</v>
      </c>
      <c r="AW212" s="58">
        <v>8482.56</v>
      </c>
      <c r="AX212" s="61">
        <f t="shared" si="281"/>
        <v>-2073.7299999999987</v>
      </c>
      <c r="AY212" s="59">
        <f t="shared" si="282"/>
        <v>1.3235738816601468</v>
      </c>
      <c r="AZ212" s="63">
        <v>0</v>
      </c>
      <c r="BA212" s="56">
        <v>0</v>
      </c>
      <c r="BB212" s="56">
        <f t="shared" si="283"/>
        <v>0</v>
      </c>
      <c r="BC212" s="64"/>
      <c r="BD212" s="54">
        <v>57660.969999999994</v>
      </c>
      <c r="BE212" s="58">
        <v>3823.1200000000003</v>
      </c>
      <c r="BF212" s="61">
        <f t="shared" si="284"/>
        <v>53837.849999999991</v>
      </c>
      <c r="BG212" s="57">
        <f t="shared" si="285"/>
        <v>6.6303428471633424E-2</v>
      </c>
      <c r="BH212" s="54">
        <v>4427.72</v>
      </c>
      <c r="BI212" s="54">
        <v>14502.21</v>
      </c>
      <c r="BJ212" s="56">
        <f t="shared" si="286"/>
        <v>-10074.489999999998</v>
      </c>
      <c r="BK212" s="57">
        <f t="shared" si="287"/>
        <v>3.2753222877688737</v>
      </c>
      <c r="BL212" s="58">
        <v>7109.63</v>
      </c>
      <c r="BM212" s="58">
        <v>0</v>
      </c>
      <c r="BN212" s="56">
        <f t="shared" si="288"/>
        <v>7109.63</v>
      </c>
      <c r="BO212" s="59">
        <f t="shared" si="289"/>
        <v>0</v>
      </c>
      <c r="BP212" s="54">
        <v>1044.75</v>
      </c>
      <c r="BQ212" s="54">
        <v>0</v>
      </c>
      <c r="BR212" s="56">
        <f t="shared" si="290"/>
        <v>1044.75</v>
      </c>
      <c r="BS212" s="57">
        <f t="shared" si="291"/>
        <v>0</v>
      </c>
      <c r="BT212" s="58">
        <v>0</v>
      </c>
      <c r="BU212" s="58">
        <v>0</v>
      </c>
      <c r="BV212" s="56">
        <f t="shared" si="292"/>
        <v>0</v>
      </c>
      <c r="BW212" s="59"/>
      <c r="BX212" s="54">
        <v>1004.79</v>
      </c>
      <c r="BY212" s="54">
        <v>0</v>
      </c>
      <c r="BZ212" s="56">
        <f t="shared" si="294"/>
        <v>1004.79</v>
      </c>
      <c r="CA212" s="57">
        <f t="shared" si="295"/>
        <v>0</v>
      </c>
      <c r="CB212" s="58">
        <v>2588.59</v>
      </c>
      <c r="CC212" s="58">
        <v>1042.28</v>
      </c>
      <c r="CD212" s="56">
        <f t="shared" si="296"/>
        <v>1546.3100000000002</v>
      </c>
      <c r="CE212" s="59">
        <f t="shared" si="297"/>
        <v>0.40264391039137132</v>
      </c>
      <c r="CF212" s="54">
        <v>339.14</v>
      </c>
      <c r="CG212" s="54">
        <v>0</v>
      </c>
      <c r="CH212" s="56">
        <f t="shared" si="298"/>
        <v>339.14</v>
      </c>
      <c r="CI212" s="57">
        <f t="shared" si="299"/>
        <v>0</v>
      </c>
      <c r="CJ212" s="58">
        <v>0</v>
      </c>
      <c r="CK212" s="55">
        <v>0</v>
      </c>
      <c r="CL212" s="55">
        <v>0</v>
      </c>
      <c r="CM212" s="65"/>
      <c r="CN212" s="66">
        <v>42989.310000000005</v>
      </c>
      <c r="CO212" s="67">
        <v>51597.160000000011</v>
      </c>
      <c r="CP212" s="61">
        <f t="shared" si="300"/>
        <v>-8607.8500000000058</v>
      </c>
      <c r="CQ212" s="68">
        <f t="shared" si="301"/>
        <v>1.200232336829784</v>
      </c>
      <c r="CR212" s="58">
        <v>15245.839999999998</v>
      </c>
      <c r="CS212" s="58">
        <v>13674.86</v>
      </c>
      <c r="CT212" s="61">
        <f t="shared" si="302"/>
        <v>1570.9799999999977</v>
      </c>
      <c r="CU212" s="353">
        <f t="shared" si="303"/>
        <v>0.89695680920172338</v>
      </c>
      <c r="CV212" s="359">
        <v>7778.98</v>
      </c>
      <c r="CW212" s="61">
        <v>7159.62</v>
      </c>
      <c r="CX212" s="61">
        <f t="shared" si="219"/>
        <v>619.35999999999967</v>
      </c>
      <c r="CY212" s="68">
        <f t="shared" si="318"/>
        <v>0.9203803069297003</v>
      </c>
      <c r="CZ212" s="291">
        <v>801.16000000000008</v>
      </c>
      <c r="DA212" s="61">
        <v>369.21999999999997</v>
      </c>
      <c r="DB212" s="61">
        <f t="shared" si="319"/>
        <v>431.94000000000011</v>
      </c>
      <c r="DC212" s="69">
        <f t="shared" si="320"/>
        <v>0.460856757701333</v>
      </c>
      <c r="DD212" s="55">
        <v>13101.65</v>
      </c>
      <c r="DE212" s="55">
        <v>16012.560000000001</v>
      </c>
      <c r="DF212" s="61">
        <f t="shared" si="304"/>
        <v>-2910.9100000000017</v>
      </c>
      <c r="DG212" s="70">
        <f t="shared" si="305"/>
        <v>1.2221788858655209</v>
      </c>
      <c r="DH212" s="55">
        <v>1344.94</v>
      </c>
      <c r="DI212" s="55">
        <v>1193.8600000000001</v>
      </c>
      <c r="DJ212" s="61">
        <f t="shared" si="306"/>
        <v>151.07999999999993</v>
      </c>
      <c r="DK212" s="70">
        <f t="shared" si="307"/>
        <v>0.88766785135396375</v>
      </c>
      <c r="DL212" s="55">
        <v>203.21</v>
      </c>
      <c r="DM212" s="55">
        <v>0</v>
      </c>
      <c r="DN212" s="61">
        <f t="shared" si="308"/>
        <v>203.21</v>
      </c>
      <c r="DO212" s="70">
        <f t="shared" si="309"/>
        <v>0</v>
      </c>
      <c r="DP212" s="71">
        <v>13352.449999999999</v>
      </c>
      <c r="DQ212" s="71">
        <v>8022.9799999999987</v>
      </c>
      <c r="DR212" s="61">
        <f t="shared" si="310"/>
        <v>5329.47</v>
      </c>
      <c r="DS212" s="69">
        <f t="shared" si="311"/>
        <v>0.60086201408730233</v>
      </c>
      <c r="DT212" s="80">
        <v>1854.1200000000008</v>
      </c>
      <c r="DU212" s="55">
        <v>0</v>
      </c>
      <c r="DV212" s="55">
        <v>0</v>
      </c>
      <c r="DW212" s="61">
        <f t="shared" si="312"/>
        <v>0</v>
      </c>
      <c r="DX212" s="72"/>
      <c r="DY212" s="56" t="e">
        <v>#REF!</v>
      </c>
      <c r="DZ212" s="363">
        <v>3365.27</v>
      </c>
      <c r="EA212" s="363">
        <v>2378.5700000000002</v>
      </c>
      <c r="EB212" s="362">
        <f t="shared" si="322"/>
        <v>986.69999999999982</v>
      </c>
      <c r="EC212" s="365">
        <f t="shared" si="323"/>
        <v>0.70679915727415632</v>
      </c>
      <c r="ED212" s="54">
        <v>7624.7199999999993</v>
      </c>
      <c r="EE212" s="294">
        <v>5151.53</v>
      </c>
      <c r="EF212" s="291">
        <f t="shared" si="324"/>
        <v>226841.34000000003</v>
      </c>
      <c r="EG212" s="291">
        <f t="shared" si="325"/>
        <v>158838.42000000004</v>
      </c>
      <c r="EH212" s="61">
        <f t="shared" si="326"/>
        <v>68002.919999999984</v>
      </c>
      <c r="EI212" s="70">
        <f t="shared" si="313"/>
        <v>0.70021813484261741</v>
      </c>
      <c r="EJ212" s="80"/>
      <c r="EK212" s="298">
        <v>1590</v>
      </c>
      <c r="EL212" s="300">
        <f t="shared" si="220"/>
        <v>107545.98999999999</v>
      </c>
      <c r="EM212" s="65">
        <f t="shared" si="221"/>
        <v>52689.959999999963</v>
      </c>
      <c r="EN212" s="374" t="s">
        <v>666</v>
      </c>
      <c r="EO212" s="373">
        <v>13503.26</v>
      </c>
      <c r="EP212" s="74">
        <v>18517.62</v>
      </c>
      <c r="EQ212" s="75">
        <f t="shared" si="314"/>
        <v>5014.3599999999988</v>
      </c>
      <c r="ER212" s="76">
        <f t="shared" si="315"/>
        <v>0.37134440127791352</v>
      </c>
      <c r="ET212" s="74">
        <v>23076.81</v>
      </c>
      <c r="EU212" s="74">
        <v>59697.91</v>
      </c>
      <c r="EV212" s="75">
        <f t="shared" si="327"/>
        <v>36621.100000000006</v>
      </c>
      <c r="EW212" s="377">
        <f t="shared" si="328"/>
        <v>1.5869221092516688</v>
      </c>
      <c r="EX212" s="379">
        <f t="shared" si="329"/>
        <v>219216.62000000002</v>
      </c>
      <c r="EY212" s="379">
        <f t="shared" si="330"/>
        <v>153686.89000000004</v>
      </c>
      <c r="FB212" s="381"/>
      <c r="FC212" s="381"/>
    </row>
    <row r="213" spans="1:159" s="2" customFormat="1" ht="15.75" customHeight="1" x14ac:dyDescent="0.25">
      <c r="A213" s="1" t="s">
        <v>766</v>
      </c>
      <c r="B213" s="77">
        <v>5</v>
      </c>
      <c r="C213" s="78">
        <v>6</v>
      </c>
      <c r="D213" s="52" t="s">
        <v>406</v>
      </c>
      <c r="E213" s="219">
        <v>1702.1916666666664</v>
      </c>
      <c r="F213" s="53">
        <v>125293.90000000002</v>
      </c>
      <c r="G213" s="343">
        <v>36380.019999999917</v>
      </c>
      <c r="H213" s="54">
        <v>10693.18</v>
      </c>
      <c r="I213" s="55">
        <v>3035.28</v>
      </c>
      <c r="J213" s="56">
        <f t="shared" si="263"/>
        <v>7657.9</v>
      </c>
      <c r="K213" s="57">
        <f t="shared" si="264"/>
        <v>0.28385195049554951</v>
      </c>
      <c r="L213" s="58">
        <v>6807.2099999999991</v>
      </c>
      <c r="M213" s="58">
        <v>1415.81</v>
      </c>
      <c r="N213" s="56">
        <f t="shared" si="265"/>
        <v>5391.4</v>
      </c>
      <c r="O213" s="59">
        <f t="shared" si="266"/>
        <v>0.20798682573330338</v>
      </c>
      <c r="P213" s="54">
        <v>11740.810000000001</v>
      </c>
      <c r="Q213" s="54">
        <v>10212.51</v>
      </c>
      <c r="R213" s="56">
        <f t="shared" si="267"/>
        <v>1528.3000000000011</v>
      </c>
      <c r="S213" s="57">
        <f t="shared" si="268"/>
        <v>0.86983010541862094</v>
      </c>
      <c r="T213" s="54">
        <v>0</v>
      </c>
      <c r="U213" s="54">
        <v>0</v>
      </c>
      <c r="V213" s="56">
        <f t="shared" si="269"/>
        <v>0</v>
      </c>
      <c r="W213" s="57"/>
      <c r="X213" s="58">
        <v>736.00999999999988</v>
      </c>
      <c r="Y213" s="58">
        <v>1244.1799999999998</v>
      </c>
      <c r="Z213" s="56">
        <f t="shared" si="271"/>
        <v>-508.16999999999996</v>
      </c>
      <c r="AA213" s="59">
        <f t="shared" si="272"/>
        <v>1.6904389886006985</v>
      </c>
      <c r="AB213" s="54">
        <v>15377.82</v>
      </c>
      <c r="AC213" s="54">
        <v>11730.06</v>
      </c>
      <c r="AD213" s="56">
        <f t="shared" si="273"/>
        <v>3647.76</v>
      </c>
      <c r="AE213" s="57">
        <f t="shared" si="274"/>
        <v>0.76279082470727322</v>
      </c>
      <c r="AF213" s="58">
        <v>1737.8299999999997</v>
      </c>
      <c r="AG213" s="58">
        <v>0</v>
      </c>
      <c r="AH213" s="56">
        <f t="shared" si="275"/>
        <v>1737.8299999999997</v>
      </c>
      <c r="AI213" s="60">
        <f t="shared" si="276"/>
        <v>0</v>
      </c>
      <c r="AJ213" s="54">
        <v>19555.689999999999</v>
      </c>
      <c r="AK213" s="54">
        <v>16092.42</v>
      </c>
      <c r="AL213" s="56">
        <f t="shared" si="277"/>
        <v>3463.2699999999986</v>
      </c>
      <c r="AM213" s="57">
        <f t="shared" si="278"/>
        <v>0.82290218345657973</v>
      </c>
      <c r="AN213" s="58">
        <v>0</v>
      </c>
      <c r="AO213" s="58">
        <v>0</v>
      </c>
      <c r="AP213" s="61">
        <f t="shared" si="279"/>
        <v>0</v>
      </c>
      <c r="AQ213" s="59"/>
      <c r="AR213" s="54">
        <v>0</v>
      </c>
      <c r="AS213" s="54">
        <v>0</v>
      </c>
      <c r="AT213" s="61">
        <f t="shared" si="280"/>
        <v>0</v>
      </c>
      <c r="AU213" s="62"/>
      <c r="AV213" s="58">
        <v>9608.93</v>
      </c>
      <c r="AW213" s="58">
        <v>9716.23</v>
      </c>
      <c r="AX213" s="61">
        <f t="shared" si="281"/>
        <v>-107.29999999999927</v>
      </c>
      <c r="AY213" s="59">
        <f t="shared" si="282"/>
        <v>1.0111666959796772</v>
      </c>
      <c r="AZ213" s="63">
        <v>0</v>
      </c>
      <c r="BA213" s="56">
        <v>0</v>
      </c>
      <c r="BB213" s="56">
        <f t="shared" si="283"/>
        <v>0</v>
      </c>
      <c r="BC213" s="64"/>
      <c r="BD213" s="54">
        <v>79944.799999999988</v>
      </c>
      <c r="BE213" s="58">
        <v>15390.060000000001</v>
      </c>
      <c r="BF213" s="61">
        <f t="shared" si="284"/>
        <v>64554.739999999991</v>
      </c>
      <c r="BG213" s="57">
        <f t="shared" si="285"/>
        <v>0.19250858092083542</v>
      </c>
      <c r="BH213" s="54">
        <v>6661.34</v>
      </c>
      <c r="BI213" s="54">
        <v>0</v>
      </c>
      <c r="BJ213" s="56">
        <f t="shared" si="286"/>
        <v>6661.34</v>
      </c>
      <c r="BK213" s="57">
        <f t="shared" si="287"/>
        <v>0</v>
      </c>
      <c r="BL213" s="58">
        <v>10553.369999999999</v>
      </c>
      <c r="BM213" s="58">
        <v>0</v>
      </c>
      <c r="BN213" s="56">
        <f t="shared" si="288"/>
        <v>10553.369999999999</v>
      </c>
      <c r="BO213" s="59">
        <f t="shared" si="289"/>
        <v>0</v>
      </c>
      <c r="BP213" s="54">
        <v>1760.9200000000003</v>
      </c>
      <c r="BQ213" s="54">
        <v>0</v>
      </c>
      <c r="BR213" s="56">
        <f t="shared" si="290"/>
        <v>1760.9200000000003</v>
      </c>
      <c r="BS213" s="57">
        <f t="shared" si="291"/>
        <v>0</v>
      </c>
      <c r="BT213" s="58">
        <v>0</v>
      </c>
      <c r="BU213" s="58">
        <v>0</v>
      </c>
      <c r="BV213" s="56">
        <f t="shared" si="292"/>
        <v>0</v>
      </c>
      <c r="BW213" s="59"/>
      <c r="BX213" s="54">
        <v>1756.6299999999997</v>
      </c>
      <c r="BY213" s="54">
        <v>0</v>
      </c>
      <c r="BZ213" s="56">
        <f t="shared" si="294"/>
        <v>1756.6299999999997</v>
      </c>
      <c r="CA213" s="57">
        <f t="shared" si="295"/>
        <v>0</v>
      </c>
      <c r="CB213" s="58">
        <v>5188.43</v>
      </c>
      <c r="CC213" s="58">
        <v>848.47</v>
      </c>
      <c r="CD213" s="56">
        <f t="shared" si="296"/>
        <v>4339.96</v>
      </c>
      <c r="CE213" s="59">
        <f t="shared" si="297"/>
        <v>0.1635311645333945</v>
      </c>
      <c r="CF213" s="54">
        <v>512.5200000000001</v>
      </c>
      <c r="CG213" s="54">
        <v>0</v>
      </c>
      <c r="CH213" s="56">
        <f t="shared" si="298"/>
        <v>512.5200000000001</v>
      </c>
      <c r="CI213" s="57">
        <f t="shared" si="299"/>
        <v>0</v>
      </c>
      <c r="CJ213" s="58">
        <v>0</v>
      </c>
      <c r="CK213" s="55">
        <v>0</v>
      </c>
      <c r="CL213" s="55">
        <v>0</v>
      </c>
      <c r="CM213" s="65"/>
      <c r="CN213" s="66">
        <v>98043.24</v>
      </c>
      <c r="CO213" s="67">
        <v>93714.170000000013</v>
      </c>
      <c r="CP213" s="61">
        <f t="shared" si="300"/>
        <v>4329.0699999999924</v>
      </c>
      <c r="CQ213" s="68">
        <f t="shared" si="301"/>
        <v>0.9558452984621888</v>
      </c>
      <c r="CR213" s="58">
        <v>22676.780000000002</v>
      </c>
      <c r="CS213" s="58">
        <v>19959.489999999998</v>
      </c>
      <c r="CT213" s="61">
        <f t="shared" si="302"/>
        <v>2717.2900000000045</v>
      </c>
      <c r="CU213" s="353">
        <f t="shared" si="303"/>
        <v>0.88017302280129694</v>
      </c>
      <c r="CV213" s="359">
        <v>11513.5</v>
      </c>
      <c r="CW213" s="61">
        <v>9865.1600000000017</v>
      </c>
      <c r="CX213" s="61">
        <f t="shared" si="219"/>
        <v>1648.3399999999983</v>
      </c>
      <c r="CY213" s="68">
        <f t="shared" si="318"/>
        <v>0.85683415121379269</v>
      </c>
      <c r="CZ213" s="291">
        <v>1268.18</v>
      </c>
      <c r="DA213" s="61">
        <v>615.56999999999994</v>
      </c>
      <c r="DB213" s="61">
        <f t="shared" si="319"/>
        <v>652.61000000000013</v>
      </c>
      <c r="DC213" s="69">
        <f t="shared" si="320"/>
        <v>0.48539639483354091</v>
      </c>
      <c r="DD213" s="55">
        <v>15660.429999999998</v>
      </c>
      <c r="DE213" s="55">
        <v>27719.409999999996</v>
      </c>
      <c r="DF213" s="61">
        <f t="shared" si="304"/>
        <v>-12058.979999999998</v>
      </c>
      <c r="DG213" s="70">
        <f t="shared" si="305"/>
        <v>1.7700286646024406</v>
      </c>
      <c r="DH213" s="55">
        <v>2105.3499999999995</v>
      </c>
      <c r="DI213" s="55">
        <v>1868.17</v>
      </c>
      <c r="DJ213" s="61">
        <f t="shared" si="306"/>
        <v>237.17999999999938</v>
      </c>
      <c r="DK213" s="70">
        <f t="shared" si="307"/>
        <v>0.88734414705393427</v>
      </c>
      <c r="DL213" s="55">
        <v>316.97999999999996</v>
      </c>
      <c r="DM213" s="55">
        <v>0</v>
      </c>
      <c r="DN213" s="61">
        <f t="shared" si="308"/>
        <v>316.97999999999996</v>
      </c>
      <c r="DO213" s="70">
        <f t="shared" si="309"/>
        <v>0</v>
      </c>
      <c r="DP213" s="71">
        <v>10350.77</v>
      </c>
      <c r="DQ213" s="71">
        <v>6536.6299999999992</v>
      </c>
      <c r="DR213" s="61">
        <f t="shared" si="310"/>
        <v>3814.1400000000012</v>
      </c>
      <c r="DS213" s="69">
        <f t="shared" si="311"/>
        <v>0.63151147209338043</v>
      </c>
      <c r="DT213" s="80">
        <v>-458.02999999999975</v>
      </c>
      <c r="DU213" s="55">
        <v>0</v>
      </c>
      <c r="DV213" s="55">
        <v>0</v>
      </c>
      <c r="DW213" s="61">
        <f t="shared" si="312"/>
        <v>0</v>
      </c>
      <c r="DX213" s="72"/>
      <c r="DY213" s="56" t="e">
        <v>#REF!</v>
      </c>
      <c r="DZ213" s="363">
        <v>5203.53</v>
      </c>
      <c r="EA213" s="363">
        <v>3716.34</v>
      </c>
      <c r="EB213" s="362">
        <f t="shared" si="322"/>
        <v>1487.1899999999996</v>
      </c>
      <c r="EC213" s="365">
        <f t="shared" si="323"/>
        <v>0.71419594006376452</v>
      </c>
      <c r="ED213" s="54">
        <v>12197.9</v>
      </c>
      <c r="EE213" s="294">
        <v>7711.05</v>
      </c>
      <c r="EF213" s="291">
        <f t="shared" si="324"/>
        <v>361972.15000000008</v>
      </c>
      <c r="EG213" s="291">
        <f t="shared" si="325"/>
        <v>241391.01000000004</v>
      </c>
      <c r="EH213" s="61">
        <f t="shared" si="326"/>
        <v>120581.14000000004</v>
      </c>
      <c r="EI213" s="70">
        <f t="shared" si="313"/>
        <v>0.66687729981436417</v>
      </c>
      <c r="EJ213" s="80"/>
      <c r="EK213" s="298">
        <v>2573.7800000000002</v>
      </c>
      <c r="EL213" s="300">
        <f t="shared" si="220"/>
        <v>248448.82000000007</v>
      </c>
      <c r="EM213" s="65">
        <f t="shared" si="221"/>
        <v>126519.4999999999</v>
      </c>
      <c r="EN213" s="374" t="s">
        <v>666</v>
      </c>
      <c r="EO213" s="373">
        <v>21415.57</v>
      </c>
      <c r="EP213" s="74">
        <v>42888.35</v>
      </c>
      <c r="EQ213" s="75">
        <f t="shared" si="314"/>
        <v>21472.78</v>
      </c>
      <c r="ER213" s="76">
        <f t="shared" si="315"/>
        <v>1.0026714208400709</v>
      </c>
      <c r="ET213" s="74">
        <v>37196.25</v>
      </c>
      <c r="EU213" s="74">
        <v>90681</v>
      </c>
      <c r="EV213" s="75">
        <f t="shared" si="327"/>
        <v>53484.75</v>
      </c>
      <c r="EW213" s="377">
        <f t="shared" si="328"/>
        <v>1.4379070470813591</v>
      </c>
      <c r="EX213" s="379">
        <f t="shared" si="329"/>
        <v>349774.25000000006</v>
      </c>
      <c r="EY213" s="379">
        <f t="shared" si="330"/>
        <v>233679.96000000005</v>
      </c>
      <c r="FB213" s="381"/>
      <c r="FC213" s="381"/>
    </row>
    <row r="214" spans="1:159" s="2" customFormat="1" ht="15.75" customHeight="1" x14ac:dyDescent="0.25">
      <c r="A214" s="1" t="s">
        <v>767</v>
      </c>
      <c r="B214" s="77">
        <v>14</v>
      </c>
      <c r="C214" s="78">
        <v>1</v>
      </c>
      <c r="D214" s="52" t="s">
        <v>407</v>
      </c>
      <c r="E214" s="219">
        <v>5553.6916666666657</v>
      </c>
      <c r="F214" s="53">
        <v>467677.44</v>
      </c>
      <c r="G214" s="343">
        <v>-316310.88000000012</v>
      </c>
      <c r="H214" s="54">
        <v>10842.079999999998</v>
      </c>
      <c r="I214" s="55">
        <v>1443.08</v>
      </c>
      <c r="J214" s="56">
        <f t="shared" si="263"/>
        <v>9398.9999999999982</v>
      </c>
      <c r="K214" s="57">
        <f t="shared" si="264"/>
        <v>0.13309992178622554</v>
      </c>
      <c r="L214" s="58">
        <v>7962.52</v>
      </c>
      <c r="M214" s="58">
        <v>1259.54</v>
      </c>
      <c r="N214" s="56">
        <f t="shared" si="265"/>
        <v>6702.9800000000005</v>
      </c>
      <c r="O214" s="59">
        <f t="shared" si="266"/>
        <v>0.15818359011971084</v>
      </c>
      <c r="P214" s="54">
        <v>9726.84</v>
      </c>
      <c r="Q214" s="54">
        <v>8458.1200000000008</v>
      </c>
      <c r="R214" s="56">
        <f t="shared" si="267"/>
        <v>1268.7199999999993</v>
      </c>
      <c r="S214" s="57">
        <f t="shared" si="268"/>
        <v>0.86956503859424039</v>
      </c>
      <c r="T214" s="54">
        <v>2372.44</v>
      </c>
      <c r="U214" s="54">
        <v>2101.7199999999998</v>
      </c>
      <c r="V214" s="56">
        <f t="shared" si="269"/>
        <v>270.72000000000025</v>
      </c>
      <c r="W214" s="57">
        <f t="shared" si="270"/>
        <v>0.88588963261452336</v>
      </c>
      <c r="X214" s="58">
        <v>471.33</v>
      </c>
      <c r="Y214" s="58">
        <v>605.61</v>
      </c>
      <c r="Z214" s="56">
        <f t="shared" si="271"/>
        <v>-134.28000000000003</v>
      </c>
      <c r="AA214" s="59">
        <f t="shared" si="272"/>
        <v>1.2848959327859462</v>
      </c>
      <c r="AB214" s="54">
        <v>7298.71</v>
      </c>
      <c r="AC214" s="54">
        <v>8080.44</v>
      </c>
      <c r="AD214" s="56">
        <f t="shared" si="273"/>
        <v>-781.72999999999956</v>
      </c>
      <c r="AE214" s="57">
        <f t="shared" si="274"/>
        <v>1.1071052281841585</v>
      </c>
      <c r="AF214" s="58">
        <v>0</v>
      </c>
      <c r="AG214" s="58">
        <v>0</v>
      </c>
      <c r="AH214" s="56">
        <f t="shared" si="275"/>
        <v>0</v>
      </c>
      <c r="AI214" s="60"/>
      <c r="AJ214" s="54">
        <v>18996.59</v>
      </c>
      <c r="AK214" s="54">
        <v>12683.43</v>
      </c>
      <c r="AL214" s="56">
        <f t="shared" si="277"/>
        <v>6313.16</v>
      </c>
      <c r="AM214" s="57">
        <f t="shared" si="278"/>
        <v>0.66766877634354382</v>
      </c>
      <c r="AN214" s="58">
        <v>85534.239999999991</v>
      </c>
      <c r="AO214" s="58">
        <v>75054.819999999992</v>
      </c>
      <c r="AP214" s="61">
        <f t="shared" si="279"/>
        <v>10479.419999999998</v>
      </c>
      <c r="AQ214" s="59">
        <f t="shared" si="316"/>
        <v>0.87748274842916707</v>
      </c>
      <c r="AR214" s="54">
        <v>36.789999999999992</v>
      </c>
      <c r="AS214" s="54">
        <v>0</v>
      </c>
      <c r="AT214" s="61">
        <f t="shared" si="280"/>
        <v>36.789999999999992</v>
      </c>
      <c r="AU214" s="62">
        <f t="shared" si="317"/>
        <v>0</v>
      </c>
      <c r="AV214" s="58">
        <v>5349.2600000000011</v>
      </c>
      <c r="AW214" s="58">
        <v>7136.74</v>
      </c>
      <c r="AX214" s="61">
        <f t="shared" si="281"/>
        <v>-1787.4799999999987</v>
      </c>
      <c r="AY214" s="59">
        <f t="shared" si="282"/>
        <v>1.3341546307339704</v>
      </c>
      <c r="AZ214" s="63">
        <v>0</v>
      </c>
      <c r="BA214" s="56">
        <v>0</v>
      </c>
      <c r="BB214" s="56">
        <f t="shared" si="283"/>
        <v>0</v>
      </c>
      <c r="BC214" s="64"/>
      <c r="BD214" s="54">
        <v>68930.860000000015</v>
      </c>
      <c r="BE214" s="58">
        <v>256606.74</v>
      </c>
      <c r="BF214" s="61">
        <f t="shared" si="284"/>
        <v>-187675.87999999998</v>
      </c>
      <c r="BG214" s="57">
        <f t="shared" si="285"/>
        <v>3.7226684825925562</v>
      </c>
      <c r="BH214" s="54">
        <v>6530.6900000000023</v>
      </c>
      <c r="BI214" s="54">
        <v>0</v>
      </c>
      <c r="BJ214" s="56">
        <f t="shared" si="286"/>
        <v>6530.6900000000023</v>
      </c>
      <c r="BK214" s="57">
        <f t="shared" si="287"/>
        <v>0</v>
      </c>
      <c r="BL214" s="58">
        <v>12328.09</v>
      </c>
      <c r="BM214" s="58">
        <v>4797.62</v>
      </c>
      <c r="BN214" s="56">
        <f t="shared" si="288"/>
        <v>7530.47</v>
      </c>
      <c r="BO214" s="59">
        <f t="shared" si="289"/>
        <v>0.38916166251219775</v>
      </c>
      <c r="BP214" s="54">
        <v>2278.1999999999998</v>
      </c>
      <c r="BQ214" s="54">
        <v>11744.65</v>
      </c>
      <c r="BR214" s="56">
        <f t="shared" si="290"/>
        <v>-9466.4500000000007</v>
      </c>
      <c r="BS214" s="57">
        <f t="shared" si="291"/>
        <v>5.1552322008603282</v>
      </c>
      <c r="BT214" s="58">
        <v>3449.26</v>
      </c>
      <c r="BU214" s="58">
        <v>0</v>
      </c>
      <c r="BV214" s="56">
        <f t="shared" si="292"/>
        <v>3449.26</v>
      </c>
      <c r="BW214" s="59">
        <f t="shared" si="293"/>
        <v>0</v>
      </c>
      <c r="BX214" s="54">
        <v>1128.7800000000002</v>
      </c>
      <c r="BY214" s="54">
        <v>0</v>
      </c>
      <c r="BZ214" s="56">
        <f t="shared" si="294"/>
        <v>1128.7800000000002</v>
      </c>
      <c r="CA214" s="57">
        <f t="shared" si="295"/>
        <v>0</v>
      </c>
      <c r="CB214" s="58">
        <v>2330.23</v>
      </c>
      <c r="CC214" s="58">
        <v>3223.02</v>
      </c>
      <c r="CD214" s="56">
        <f t="shared" si="296"/>
        <v>-892.79</v>
      </c>
      <c r="CE214" s="59">
        <f t="shared" si="297"/>
        <v>1.3831338537397595</v>
      </c>
      <c r="CF214" s="54">
        <v>0</v>
      </c>
      <c r="CG214" s="54">
        <v>0</v>
      </c>
      <c r="CH214" s="56">
        <f t="shared" si="298"/>
        <v>0</v>
      </c>
      <c r="CI214" s="57"/>
      <c r="CJ214" s="58">
        <v>0</v>
      </c>
      <c r="CK214" s="55">
        <v>0</v>
      </c>
      <c r="CL214" s="55">
        <v>0</v>
      </c>
      <c r="CM214" s="65"/>
      <c r="CN214" s="66">
        <v>48866.63</v>
      </c>
      <c r="CO214" s="67">
        <v>53545.830000000009</v>
      </c>
      <c r="CP214" s="61">
        <f t="shared" si="300"/>
        <v>-4679.2000000000116</v>
      </c>
      <c r="CQ214" s="68">
        <f t="shared" si="301"/>
        <v>1.0957545056820985</v>
      </c>
      <c r="CR214" s="58">
        <v>36189.400000000009</v>
      </c>
      <c r="CS214" s="58">
        <v>38789.740000000005</v>
      </c>
      <c r="CT214" s="61">
        <f t="shared" si="302"/>
        <v>-2600.3399999999965</v>
      </c>
      <c r="CU214" s="353">
        <f t="shared" si="303"/>
        <v>1.0718536367002491</v>
      </c>
      <c r="CV214" s="359">
        <v>18201.460000000003</v>
      </c>
      <c r="CW214" s="61">
        <v>20552.740000000002</v>
      </c>
      <c r="CX214" s="61">
        <f t="shared" ref="CX214:CX238" si="331">CV214-CW214</f>
        <v>-2351.2799999999988</v>
      </c>
      <c r="CY214" s="68">
        <f t="shared" si="318"/>
        <v>1.1291808459321395</v>
      </c>
      <c r="CZ214" s="291">
        <v>1055.3899999999999</v>
      </c>
      <c r="DA214" s="61">
        <v>732.83999999999992</v>
      </c>
      <c r="DB214" s="61">
        <f t="shared" si="319"/>
        <v>322.54999999999995</v>
      </c>
      <c r="DC214" s="69">
        <f t="shared" si="320"/>
        <v>0.69437838145140662</v>
      </c>
      <c r="DD214" s="55">
        <v>9379.2900000000009</v>
      </c>
      <c r="DE214" s="55">
        <v>15137.72</v>
      </c>
      <c r="DF214" s="61">
        <f t="shared" si="304"/>
        <v>-5758.4299999999985</v>
      </c>
      <c r="DG214" s="70">
        <f t="shared" si="305"/>
        <v>1.6139515890861673</v>
      </c>
      <c r="DH214" s="55">
        <v>1051.5300000000004</v>
      </c>
      <c r="DI214" s="55">
        <v>932.81999999999994</v>
      </c>
      <c r="DJ214" s="61">
        <f t="shared" si="306"/>
        <v>118.71000000000049</v>
      </c>
      <c r="DK214" s="70">
        <f t="shared" si="307"/>
        <v>0.88710735784998962</v>
      </c>
      <c r="DL214" s="55">
        <v>159.63999999999999</v>
      </c>
      <c r="DM214" s="55">
        <v>0</v>
      </c>
      <c r="DN214" s="61">
        <f t="shared" si="308"/>
        <v>159.63999999999999</v>
      </c>
      <c r="DO214" s="70">
        <f t="shared" si="309"/>
        <v>0</v>
      </c>
      <c r="DP214" s="71">
        <v>42393.919999999998</v>
      </c>
      <c r="DQ214" s="71">
        <v>19757.71</v>
      </c>
      <c r="DR214" s="61">
        <f t="shared" si="310"/>
        <v>22636.21</v>
      </c>
      <c r="DS214" s="69">
        <f t="shared" si="311"/>
        <v>0.4660505563061873</v>
      </c>
      <c r="DT214" s="80">
        <v>638.79999999999563</v>
      </c>
      <c r="DU214" s="55">
        <v>28676.800000000003</v>
      </c>
      <c r="DV214" s="55">
        <v>29795.68</v>
      </c>
      <c r="DW214" s="61">
        <f t="shared" si="312"/>
        <v>-1118.8799999999974</v>
      </c>
      <c r="DX214" s="72">
        <f t="shared" si="321"/>
        <v>1.0390169056519556</v>
      </c>
      <c r="DY214" s="56" t="e">
        <v>#REF!</v>
      </c>
      <c r="DZ214" s="363">
        <v>4903.7800000000007</v>
      </c>
      <c r="EA214" s="363">
        <v>3505.28</v>
      </c>
      <c r="EB214" s="362">
        <f t="shared" si="322"/>
        <v>1398.5000000000005</v>
      </c>
      <c r="EC214" s="365">
        <f t="shared" si="323"/>
        <v>0.71481183903029899</v>
      </c>
      <c r="ED214" s="54">
        <v>15289.680000000002</v>
      </c>
      <c r="EE214" s="294">
        <v>17317.14</v>
      </c>
      <c r="EF214" s="291">
        <f t="shared" si="324"/>
        <v>451734.43000000005</v>
      </c>
      <c r="EG214" s="291">
        <f t="shared" si="325"/>
        <v>593263.03</v>
      </c>
      <c r="EH214" s="61">
        <f t="shared" si="326"/>
        <v>-141528.59999999998</v>
      </c>
      <c r="EI214" s="70">
        <f t="shared" si="313"/>
        <v>1.3133004495583831</v>
      </c>
      <c r="EJ214" s="80"/>
      <c r="EK214" s="298">
        <v>168765.38000000003</v>
      </c>
      <c r="EL214" s="300">
        <f t="shared" ref="EL214:EL238" si="332">F214+EF214-EG214+EK214</f>
        <v>494914.22000000009</v>
      </c>
      <c r="EM214" s="65">
        <f t="shared" ref="EM214:EM238" si="333">G214+BD214-BE214+BH214-BI214+BL214-BM214+BP214-BQ214+BT214-BU214+BX214-BY214+CB214-CC214+CF214-CG214</f>
        <v>-495706.8000000001</v>
      </c>
      <c r="EN214" s="374" t="s">
        <v>666</v>
      </c>
      <c r="EO214" s="373">
        <v>26729.31</v>
      </c>
      <c r="EP214" s="74">
        <v>49570.64</v>
      </c>
      <c r="EQ214" s="75">
        <f t="shared" si="314"/>
        <v>22841.329999999998</v>
      </c>
      <c r="ER214" s="76">
        <f t="shared" si="315"/>
        <v>0.85454244797190793</v>
      </c>
      <c r="ET214" s="74">
        <v>46806.98</v>
      </c>
      <c r="EU214" s="74">
        <v>113120.32000000001</v>
      </c>
      <c r="EV214" s="75">
        <f t="shared" si="327"/>
        <v>66313.34</v>
      </c>
      <c r="EW214" s="377">
        <f t="shared" si="328"/>
        <v>1.4167404092295635</v>
      </c>
      <c r="EX214" s="379">
        <f t="shared" si="329"/>
        <v>436444.75000000006</v>
      </c>
      <c r="EY214" s="379">
        <f t="shared" si="330"/>
        <v>575945.89</v>
      </c>
      <c r="FB214" s="381"/>
      <c r="FC214" s="381"/>
    </row>
    <row r="215" spans="1:159" s="2" customFormat="1" ht="15.75" customHeight="1" x14ac:dyDescent="0.25">
      <c r="A215" s="1" t="s">
        <v>768</v>
      </c>
      <c r="B215" s="77">
        <v>9</v>
      </c>
      <c r="C215" s="78">
        <v>4</v>
      </c>
      <c r="D215" s="52" t="s">
        <v>408</v>
      </c>
      <c r="E215" s="219">
        <v>11211.850833333332</v>
      </c>
      <c r="F215" s="53">
        <v>-17979.580000000005</v>
      </c>
      <c r="G215" s="343">
        <v>28186.050000000047</v>
      </c>
      <c r="H215" s="54">
        <v>15640.969999999998</v>
      </c>
      <c r="I215" s="55">
        <v>3118.09</v>
      </c>
      <c r="J215" s="56">
        <f t="shared" si="263"/>
        <v>12522.879999999997</v>
      </c>
      <c r="K215" s="57">
        <f t="shared" si="264"/>
        <v>0.19935400425932667</v>
      </c>
      <c r="L215" s="58">
        <v>9256.5</v>
      </c>
      <c r="M215" s="58">
        <v>2355.17</v>
      </c>
      <c r="N215" s="56">
        <f t="shared" si="265"/>
        <v>6901.33</v>
      </c>
      <c r="O215" s="59">
        <f t="shared" si="266"/>
        <v>0.25443418138605306</v>
      </c>
      <c r="P215" s="54">
        <v>15250.670000000002</v>
      </c>
      <c r="Q215" s="54">
        <v>13257.470000000001</v>
      </c>
      <c r="R215" s="56">
        <f t="shared" si="267"/>
        <v>1993.2000000000007</v>
      </c>
      <c r="S215" s="57">
        <f t="shared" si="268"/>
        <v>0.86930410270499592</v>
      </c>
      <c r="T215" s="54">
        <v>4044.7300000000005</v>
      </c>
      <c r="U215" s="54">
        <v>3584.08</v>
      </c>
      <c r="V215" s="56">
        <f t="shared" si="269"/>
        <v>460.65000000000055</v>
      </c>
      <c r="W215" s="57">
        <f t="shared" si="270"/>
        <v>0.88611106303758214</v>
      </c>
      <c r="X215" s="58">
        <v>923.19999999999993</v>
      </c>
      <c r="Y215" s="58">
        <v>1219.3399999999999</v>
      </c>
      <c r="Z215" s="56">
        <f t="shared" si="271"/>
        <v>-296.14</v>
      </c>
      <c r="AA215" s="59">
        <f t="shared" si="272"/>
        <v>1.3207755632582323</v>
      </c>
      <c r="AB215" s="54">
        <v>10357.11</v>
      </c>
      <c r="AC215" s="54">
        <v>10317.41</v>
      </c>
      <c r="AD215" s="56">
        <f t="shared" si="273"/>
        <v>39.700000000000728</v>
      </c>
      <c r="AE215" s="57">
        <f t="shared" si="274"/>
        <v>0.99616688439149526</v>
      </c>
      <c r="AF215" s="58">
        <v>2883.52</v>
      </c>
      <c r="AG215" s="58">
        <v>0</v>
      </c>
      <c r="AH215" s="56">
        <f t="shared" si="275"/>
        <v>2883.52</v>
      </c>
      <c r="AI215" s="60">
        <f t="shared" si="276"/>
        <v>0</v>
      </c>
      <c r="AJ215" s="54">
        <v>33049.320000000007</v>
      </c>
      <c r="AK215" s="54">
        <v>36505.01</v>
      </c>
      <c r="AL215" s="56">
        <f t="shared" si="277"/>
        <v>-3455.6899999999951</v>
      </c>
      <c r="AM215" s="57">
        <f t="shared" si="278"/>
        <v>1.1045616067138444</v>
      </c>
      <c r="AN215" s="58">
        <v>149046.68</v>
      </c>
      <c r="AO215" s="58">
        <v>136131.77999999997</v>
      </c>
      <c r="AP215" s="61">
        <f t="shared" si="279"/>
        <v>12914.900000000023</v>
      </c>
      <c r="AQ215" s="59">
        <f t="shared" si="316"/>
        <v>0.91334996525920586</v>
      </c>
      <c r="AR215" s="54">
        <v>0.36000000000000004</v>
      </c>
      <c r="AS215" s="54">
        <v>0</v>
      </c>
      <c r="AT215" s="61">
        <f t="shared" si="280"/>
        <v>0.36000000000000004</v>
      </c>
      <c r="AU215" s="62"/>
      <c r="AV215" s="58">
        <v>8396.5700000000015</v>
      </c>
      <c r="AW215" s="58">
        <v>10945.96</v>
      </c>
      <c r="AX215" s="61">
        <f t="shared" si="281"/>
        <v>-2549.3899999999976</v>
      </c>
      <c r="AY215" s="59">
        <f t="shared" si="282"/>
        <v>1.3036227888292478</v>
      </c>
      <c r="AZ215" s="63">
        <v>0</v>
      </c>
      <c r="BA215" s="56">
        <v>0</v>
      </c>
      <c r="BB215" s="56">
        <f t="shared" si="283"/>
        <v>0</v>
      </c>
      <c r="BC215" s="64"/>
      <c r="BD215" s="54">
        <v>146665.84</v>
      </c>
      <c r="BE215" s="58">
        <v>76984.859999999986</v>
      </c>
      <c r="BF215" s="61">
        <f t="shared" si="284"/>
        <v>69680.98000000001</v>
      </c>
      <c r="BG215" s="57">
        <f t="shared" si="285"/>
        <v>0.52489973125303058</v>
      </c>
      <c r="BH215" s="54">
        <v>9736.0499999999993</v>
      </c>
      <c r="BI215" s="54">
        <v>569.89</v>
      </c>
      <c r="BJ215" s="56">
        <f t="shared" si="286"/>
        <v>9166.16</v>
      </c>
      <c r="BK215" s="57">
        <f t="shared" si="287"/>
        <v>5.8534005063655178E-2</v>
      </c>
      <c r="BL215" s="58">
        <v>14665.169999999998</v>
      </c>
      <c r="BM215" s="58">
        <v>25564.719999999998</v>
      </c>
      <c r="BN215" s="56">
        <f t="shared" si="288"/>
        <v>-10899.55</v>
      </c>
      <c r="BO215" s="59">
        <f t="shared" si="289"/>
        <v>1.7432269792985693</v>
      </c>
      <c r="BP215" s="54">
        <v>3859.99</v>
      </c>
      <c r="BQ215" s="54">
        <v>666.37</v>
      </c>
      <c r="BR215" s="56">
        <f t="shared" si="290"/>
        <v>3193.62</v>
      </c>
      <c r="BS215" s="57">
        <f t="shared" si="291"/>
        <v>0.17263516226725978</v>
      </c>
      <c r="BT215" s="58">
        <v>4716.62</v>
      </c>
      <c r="BU215" s="58">
        <v>0</v>
      </c>
      <c r="BV215" s="56">
        <f t="shared" si="292"/>
        <v>4716.62</v>
      </c>
      <c r="BW215" s="59">
        <f t="shared" si="293"/>
        <v>0</v>
      </c>
      <c r="BX215" s="54">
        <v>2210.9899999999998</v>
      </c>
      <c r="BY215" s="54">
        <v>0</v>
      </c>
      <c r="BZ215" s="56">
        <f t="shared" si="294"/>
        <v>2210.9899999999998</v>
      </c>
      <c r="CA215" s="57">
        <f t="shared" si="295"/>
        <v>0</v>
      </c>
      <c r="CB215" s="58">
        <v>2486.4999999999995</v>
      </c>
      <c r="CC215" s="58">
        <v>1427.47</v>
      </c>
      <c r="CD215" s="56">
        <f t="shared" si="296"/>
        <v>1059.0299999999995</v>
      </c>
      <c r="CE215" s="59">
        <f t="shared" si="297"/>
        <v>0.5740880756082849</v>
      </c>
      <c r="CF215" s="54">
        <v>419.16999999999996</v>
      </c>
      <c r="CG215" s="54">
        <v>0</v>
      </c>
      <c r="CH215" s="56">
        <f t="shared" si="298"/>
        <v>419.16999999999996</v>
      </c>
      <c r="CI215" s="57">
        <f t="shared" si="299"/>
        <v>0</v>
      </c>
      <c r="CJ215" s="58">
        <v>0</v>
      </c>
      <c r="CK215" s="55">
        <v>0</v>
      </c>
      <c r="CL215" s="55">
        <v>0</v>
      </c>
      <c r="CM215" s="65"/>
      <c r="CN215" s="66">
        <v>78696.53</v>
      </c>
      <c r="CO215" s="67">
        <v>75001.070000000007</v>
      </c>
      <c r="CP215" s="61">
        <f t="shared" si="300"/>
        <v>3695.4599999999919</v>
      </c>
      <c r="CQ215" s="68">
        <f t="shared" si="301"/>
        <v>0.95304163982833812</v>
      </c>
      <c r="CR215" s="58">
        <v>55413.120000000003</v>
      </c>
      <c r="CS215" s="58">
        <v>48101.75</v>
      </c>
      <c r="CT215" s="61">
        <f t="shared" si="302"/>
        <v>7311.3700000000026</v>
      </c>
      <c r="CU215" s="353">
        <f t="shared" si="303"/>
        <v>0.86805705941120082</v>
      </c>
      <c r="CV215" s="359">
        <v>28650.440000000002</v>
      </c>
      <c r="CW215" s="61">
        <v>22163.74</v>
      </c>
      <c r="CX215" s="61">
        <f t="shared" si="331"/>
        <v>6486.7000000000007</v>
      </c>
      <c r="CY215" s="68">
        <f t="shared" si="318"/>
        <v>0.77359160976236319</v>
      </c>
      <c r="CZ215" s="291">
        <v>3411.6499999999996</v>
      </c>
      <c r="DA215" s="61">
        <v>1633.6899999999998</v>
      </c>
      <c r="DB215" s="61">
        <f t="shared" si="319"/>
        <v>1777.9599999999998</v>
      </c>
      <c r="DC215" s="69">
        <f t="shared" si="320"/>
        <v>0.47885627189189983</v>
      </c>
      <c r="DD215" s="55">
        <v>20337.14</v>
      </c>
      <c r="DE215" s="55">
        <v>22621.670000000002</v>
      </c>
      <c r="DF215" s="61">
        <f t="shared" si="304"/>
        <v>-2284.5300000000025</v>
      </c>
      <c r="DG215" s="70">
        <f t="shared" si="305"/>
        <v>1.1123329042333387</v>
      </c>
      <c r="DH215" s="55">
        <v>3780.26</v>
      </c>
      <c r="DI215" s="55">
        <v>3357.24</v>
      </c>
      <c r="DJ215" s="61">
        <f t="shared" si="306"/>
        <v>423.02000000000044</v>
      </c>
      <c r="DK215" s="70">
        <f t="shared" si="307"/>
        <v>0.88809764407739145</v>
      </c>
      <c r="DL215" s="55">
        <v>567.33000000000004</v>
      </c>
      <c r="DM215" s="55">
        <v>0</v>
      </c>
      <c r="DN215" s="61">
        <f t="shared" si="308"/>
        <v>567.33000000000004</v>
      </c>
      <c r="DO215" s="70">
        <f t="shared" si="309"/>
        <v>0</v>
      </c>
      <c r="DP215" s="71">
        <v>18836.72</v>
      </c>
      <c r="DQ215" s="71">
        <v>18496.030000000002</v>
      </c>
      <c r="DR215" s="61">
        <f t="shared" si="310"/>
        <v>340.68999999999869</v>
      </c>
      <c r="DS215" s="69">
        <f t="shared" si="311"/>
        <v>0.98191351785236503</v>
      </c>
      <c r="DT215" s="80">
        <v>2838.5999999999985</v>
      </c>
      <c r="DU215" s="55">
        <v>31820.21</v>
      </c>
      <c r="DV215" s="55">
        <v>40517.949999999997</v>
      </c>
      <c r="DW215" s="61">
        <f t="shared" si="312"/>
        <v>-8697.739999999998</v>
      </c>
      <c r="DX215" s="72">
        <f t="shared" si="321"/>
        <v>1.273340119376962</v>
      </c>
      <c r="DY215" s="56" t="e">
        <v>#REF!</v>
      </c>
      <c r="DZ215" s="363">
        <v>8035.7499999999991</v>
      </c>
      <c r="EA215" s="363">
        <v>5742.7099999999991</v>
      </c>
      <c r="EB215" s="362">
        <f t="shared" si="322"/>
        <v>2293.04</v>
      </c>
      <c r="EC215" s="365">
        <f t="shared" si="323"/>
        <v>0.71464517935475835</v>
      </c>
      <c r="ED215" s="54">
        <v>23930.92</v>
      </c>
      <c r="EE215" s="294">
        <v>18985.759999999998</v>
      </c>
      <c r="EF215" s="291">
        <f t="shared" si="324"/>
        <v>707090.03</v>
      </c>
      <c r="EG215" s="291">
        <f t="shared" si="325"/>
        <v>579269.22999999986</v>
      </c>
      <c r="EH215" s="61">
        <f t="shared" si="326"/>
        <v>127820.80000000016</v>
      </c>
      <c r="EI215" s="70">
        <f t="shared" si="313"/>
        <v>0.81922980868504092</v>
      </c>
      <c r="EJ215" s="80"/>
      <c r="EK215" s="298">
        <v>4841.76</v>
      </c>
      <c r="EL215" s="300">
        <f t="shared" si="332"/>
        <v>114682.9800000002</v>
      </c>
      <c r="EM215" s="65">
        <f t="shared" si="333"/>
        <v>107733.07000000007</v>
      </c>
      <c r="EN215" s="374" t="s">
        <v>666</v>
      </c>
      <c r="EO215" s="373">
        <v>42157.919999999998</v>
      </c>
      <c r="EP215" s="74">
        <v>67579.259999999995</v>
      </c>
      <c r="EQ215" s="75">
        <f t="shared" si="314"/>
        <v>25421.339999999997</v>
      </c>
      <c r="ER215" s="76">
        <f t="shared" si="315"/>
        <v>0.60300270981111015</v>
      </c>
      <c r="ET215" s="74">
        <v>73424.160000000003</v>
      </c>
      <c r="EU215" s="74">
        <v>163206.04999999999</v>
      </c>
      <c r="EV215" s="75">
        <f t="shared" si="327"/>
        <v>89781.889999999985</v>
      </c>
      <c r="EW215" s="377">
        <f t="shared" si="328"/>
        <v>1.2227840264022085</v>
      </c>
      <c r="EX215" s="379">
        <f t="shared" si="329"/>
        <v>683159.11</v>
      </c>
      <c r="EY215" s="379">
        <f t="shared" si="330"/>
        <v>560283.46999999986</v>
      </c>
      <c r="FB215" s="381"/>
      <c r="FC215" s="381"/>
    </row>
    <row r="216" spans="1:159" s="2" customFormat="1" ht="15.75" customHeight="1" x14ac:dyDescent="0.25">
      <c r="A216" s="1" t="s">
        <v>769</v>
      </c>
      <c r="B216" s="77">
        <v>5</v>
      </c>
      <c r="C216" s="78">
        <v>4</v>
      </c>
      <c r="D216" s="52" t="s">
        <v>409</v>
      </c>
      <c r="E216" s="219">
        <v>4112.9675000000016</v>
      </c>
      <c r="F216" s="53">
        <v>171174.65000000002</v>
      </c>
      <c r="G216" s="343">
        <v>105938.04999999999</v>
      </c>
      <c r="H216" s="54">
        <v>7059.3000000000011</v>
      </c>
      <c r="I216" s="55">
        <v>2178.4</v>
      </c>
      <c r="J216" s="56">
        <f t="shared" si="263"/>
        <v>4880.9000000000015</v>
      </c>
      <c r="K216" s="57">
        <f t="shared" si="264"/>
        <v>0.30858583712266086</v>
      </c>
      <c r="L216" s="58">
        <v>4580.5200000000004</v>
      </c>
      <c r="M216" s="58">
        <v>1195.8899999999999</v>
      </c>
      <c r="N216" s="56">
        <f t="shared" si="265"/>
        <v>3384.6300000000006</v>
      </c>
      <c r="O216" s="59">
        <f t="shared" si="266"/>
        <v>0.26108171124675794</v>
      </c>
      <c r="P216" s="54">
        <v>7093.1500000000005</v>
      </c>
      <c r="Q216" s="54">
        <v>6166.64</v>
      </c>
      <c r="R216" s="56">
        <f t="shared" si="267"/>
        <v>926.51000000000022</v>
      </c>
      <c r="S216" s="57">
        <f t="shared" si="268"/>
        <v>0.8693796127249529</v>
      </c>
      <c r="T216" s="54">
        <v>1625.4499999999998</v>
      </c>
      <c r="U216" s="54">
        <v>1439.73</v>
      </c>
      <c r="V216" s="56">
        <f t="shared" si="269"/>
        <v>185.7199999999998</v>
      </c>
      <c r="W216" s="57">
        <f t="shared" si="270"/>
        <v>0.88574240979421093</v>
      </c>
      <c r="X216" s="58">
        <v>420.31999999999994</v>
      </c>
      <c r="Y216" s="58">
        <v>826.21</v>
      </c>
      <c r="Z216" s="56">
        <f t="shared" si="271"/>
        <v>-405.8900000000001</v>
      </c>
      <c r="AA216" s="59">
        <f t="shared" si="272"/>
        <v>1.9656690140845074</v>
      </c>
      <c r="AB216" s="54">
        <v>8195.3799999999992</v>
      </c>
      <c r="AC216" s="54">
        <v>6179.6900000000005</v>
      </c>
      <c r="AD216" s="56">
        <f t="shared" si="273"/>
        <v>2015.6899999999987</v>
      </c>
      <c r="AE216" s="57">
        <f t="shared" si="274"/>
        <v>0.75404557201740507</v>
      </c>
      <c r="AF216" s="58">
        <v>1075.5999999999999</v>
      </c>
      <c r="AG216" s="58">
        <v>0</v>
      </c>
      <c r="AH216" s="56">
        <f t="shared" si="275"/>
        <v>1075.5999999999999</v>
      </c>
      <c r="AI216" s="60">
        <f t="shared" si="276"/>
        <v>0</v>
      </c>
      <c r="AJ216" s="54">
        <v>12327.800000000001</v>
      </c>
      <c r="AK216" s="54">
        <v>6200.61</v>
      </c>
      <c r="AL216" s="56">
        <f t="shared" si="277"/>
        <v>6127.1900000000014</v>
      </c>
      <c r="AM216" s="57">
        <f t="shared" si="278"/>
        <v>0.5029778224825191</v>
      </c>
      <c r="AN216" s="58">
        <v>0</v>
      </c>
      <c r="AO216" s="58">
        <v>0</v>
      </c>
      <c r="AP216" s="61">
        <f t="shared" si="279"/>
        <v>0</v>
      </c>
      <c r="AQ216" s="59"/>
      <c r="AR216" s="54">
        <v>0</v>
      </c>
      <c r="AS216" s="54">
        <v>0</v>
      </c>
      <c r="AT216" s="61">
        <f t="shared" si="280"/>
        <v>0</v>
      </c>
      <c r="AU216" s="62"/>
      <c r="AV216" s="58">
        <v>3818.3800000000006</v>
      </c>
      <c r="AW216" s="58">
        <v>3464.53</v>
      </c>
      <c r="AX216" s="61">
        <f t="shared" si="281"/>
        <v>353.85000000000036</v>
      </c>
      <c r="AY216" s="59">
        <f t="shared" si="282"/>
        <v>0.90732981002414625</v>
      </c>
      <c r="AZ216" s="63">
        <v>0</v>
      </c>
      <c r="BA216" s="56">
        <v>0</v>
      </c>
      <c r="BB216" s="56">
        <f t="shared" si="283"/>
        <v>0</v>
      </c>
      <c r="BC216" s="64"/>
      <c r="BD216" s="54">
        <v>38045.64</v>
      </c>
      <c r="BE216" s="58">
        <v>139000.33000000002</v>
      </c>
      <c r="BF216" s="61">
        <f t="shared" si="284"/>
        <v>-100954.69000000002</v>
      </c>
      <c r="BG216" s="57">
        <f t="shared" si="285"/>
        <v>3.6535153568188106</v>
      </c>
      <c r="BH216" s="54">
        <v>4422.57</v>
      </c>
      <c r="BI216" s="54">
        <v>0</v>
      </c>
      <c r="BJ216" s="56">
        <f t="shared" si="286"/>
        <v>4422.57</v>
      </c>
      <c r="BK216" s="57">
        <f t="shared" si="287"/>
        <v>0</v>
      </c>
      <c r="BL216" s="58">
        <v>7104.51</v>
      </c>
      <c r="BM216" s="58">
        <v>13040.44</v>
      </c>
      <c r="BN216" s="56">
        <f t="shared" si="288"/>
        <v>-5935.93</v>
      </c>
      <c r="BO216" s="59">
        <f t="shared" si="289"/>
        <v>1.8355157498546697</v>
      </c>
      <c r="BP216" s="54">
        <v>1053.6400000000003</v>
      </c>
      <c r="BQ216" s="54">
        <v>0</v>
      </c>
      <c r="BR216" s="56">
        <f t="shared" si="290"/>
        <v>1053.6400000000003</v>
      </c>
      <c r="BS216" s="57">
        <f t="shared" si="291"/>
        <v>0</v>
      </c>
      <c r="BT216" s="58">
        <v>1892.42</v>
      </c>
      <c r="BU216" s="58">
        <v>0</v>
      </c>
      <c r="BV216" s="56">
        <f t="shared" si="292"/>
        <v>1892.42</v>
      </c>
      <c r="BW216" s="59">
        <f t="shared" si="293"/>
        <v>0</v>
      </c>
      <c r="BX216" s="54">
        <v>1003.7200000000001</v>
      </c>
      <c r="BY216" s="54">
        <v>0</v>
      </c>
      <c r="BZ216" s="56">
        <f t="shared" si="294"/>
        <v>1003.7200000000001</v>
      </c>
      <c r="CA216" s="57">
        <f t="shared" si="295"/>
        <v>0</v>
      </c>
      <c r="CB216" s="58">
        <v>2586.17</v>
      </c>
      <c r="CC216" s="58">
        <v>5469.25</v>
      </c>
      <c r="CD216" s="56">
        <f t="shared" si="296"/>
        <v>-2883.08</v>
      </c>
      <c r="CE216" s="59">
        <f t="shared" si="297"/>
        <v>2.1148068379108875</v>
      </c>
      <c r="CF216" s="54">
        <v>340.33</v>
      </c>
      <c r="CG216" s="54">
        <v>0</v>
      </c>
      <c r="CH216" s="56">
        <f t="shared" si="298"/>
        <v>340.33</v>
      </c>
      <c r="CI216" s="57">
        <f t="shared" si="299"/>
        <v>0</v>
      </c>
      <c r="CJ216" s="58">
        <v>0</v>
      </c>
      <c r="CK216" s="55">
        <v>0</v>
      </c>
      <c r="CL216" s="55">
        <v>0</v>
      </c>
      <c r="CM216" s="65"/>
      <c r="CN216" s="66">
        <v>58003.530000000006</v>
      </c>
      <c r="CO216" s="67">
        <v>58513.58</v>
      </c>
      <c r="CP216" s="61">
        <f t="shared" si="300"/>
        <v>-510.04999999999563</v>
      </c>
      <c r="CQ216" s="68">
        <f t="shared" si="301"/>
        <v>1.0087934303308781</v>
      </c>
      <c r="CR216" s="58">
        <v>14841.44</v>
      </c>
      <c r="CS216" s="58">
        <v>13647.85</v>
      </c>
      <c r="CT216" s="61">
        <f t="shared" si="302"/>
        <v>1193.5900000000001</v>
      </c>
      <c r="CU216" s="353">
        <f t="shared" si="303"/>
        <v>0.91957721083668431</v>
      </c>
      <c r="CV216" s="359">
        <v>7532.38</v>
      </c>
      <c r="CW216" s="61">
        <v>7419.12</v>
      </c>
      <c r="CX216" s="61">
        <f t="shared" si="331"/>
        <v>113.26000000000022</v>
      </c>
      <c r="CY216" s="68">
        <f t="shared" si="318"/>
        <v>0.98496358388716443</v>
      </c>
      <c r="CZ216" s="291">
        <v>821.83999999999992</v>
      </c>
      <c r="DA216" s="61">
        <v>642.95999999999992</v>
      </c>
      <c r="DB216" s="61">
        <f t="shared" si="319"/>
        <v>178.88</v>
      </c>
      <c r="DC216" s="69">
        <f t="shared" si="320"/>
        <v>0.78234206171517573</v>
      </c>
      <c r="DD216" s="55">
        <v>9911.8000000000011</v>
      </c>
      <c r="DE216" s="55">
        <v>17973.190000000002</v>
      </c>
      <c r="DF216" s="61">
        <f t="shared" si="304"/>
        <v>-8061.3900000000012</v>
      </c>
      <c r="DG216" s="70">
        <f t="shared" si="305"/>
        <v>1.813312415504752</v>
      </c>
      <c r="DH216" s="55">
        <v>1552.5500000000002</v>
      </c>
      <c r="DI216" s="55">
        <v>1378.6999999999998</v>
      </c>
      <c r="DJ216" s="61">
        <f t="shared" si="306"/>
        <v>173.85000000000036</v>
      </c>
      <c r="DK216" s="70">
        <f t="shared" si="307"/>
        <v>0.88802293001835664</v>
      </c>
      <c r="DL216" s="55">
        <v>233.60999999999996</v>
      </c>
      <c r="DM216" s="55">
        <v>0</v>
      </c>
      <c r="DN216" s="61">
        <f t="shared" si="308"/>
        <v>233.60999999999996</v>
      </c>
      <c r="DO216" s="70">
        <f t="shared" si="309"/>
        <v>0</v>
      </c>
      <c r="DP216" s="71">
        <v>12242.48</v>
      </c>
      <c r="DQ216" s="71">
        <v>6915.75</v>
      </c>
      <c r="DR216" s="61">
        <f t="shared" si="310"/>
        <v>5326.73</v>
      </c>
      <c r="DS216" s="69">
        <f t="shared" si="311"/>
        <v>0.56489779848527422</v>
      </c>
      <c r="DT216" s="80">
        <v>285.80999999999858</v>
      </c>
      <c r="DU216" s="55">
        <v>0</v>
      </c>
      <c r="DV216" s="55">
        <v>0</v>
      </c>
      <c r="DW216" s="61">
        <f t="shared" si="312"/>
        <v>0</v>
      </c>
      <c r="DX216" s="72"/>
      <c r="DY216" s="56" t="e">
        <v>#REF!</v>
      </c>
      <c r="DZ216" s="363">
        <v>3367.84</v>
      </c>
      <c r="EA216" s="363">
        <v>2426.63</v>
      </c>
      <c r="EB216" s="362">
        <f t="shared" si="322"/>
        <v>941.21</v>
      </c>
      <c r="EC216" s="365">
        <f t="shared" si="323"/>
        <v>0.72053007268753855</v>
      </c>
      <c r="ED216" s="54">
        <v>7382.8600000000006</v>
      </c>
      <c r="EE216" s="294">
        <v>8751.7799999999988</v>
      </c>
      <c r="EF216" s="291">
        <f t="shared" si="324"/>
        <v>218535.2300000001</v>
      </c>
      <c r="EG216" s="291">
        <f t="shared" si="325"/>
        <v>302831.28000000009</v>
      </c>
      <c r="EH216" s="61">
        <f t="shared" si="326"/>
        <v>-84296.049999999988</v>
      </c>
      <c r="EI216" s="70">
        <f t="shared" si="313"/>
        <v>1.3857320853941946</v>
      </c>
      <c r="EJ216" s="80"/>
      <c r="EK216" s="298">
        <v>2038</v>
      </c>
      <c r="EL216" s="300">
        <f t="shared" si="332"/>
        <v>88916.600000000035</v>
      </c>
      <c r="EM216" s="65">
        <f t="shared" si="333"/>
        <v>4877.0299999999879</v>
      </c>
      <c r="EN216" s="374" t="s">
        <v>666</v>
      </c>
      <c r="EO216" s="373">
        <v>12850.91</v>
      </c>
      <c r="EP216" s="74">
        <v>23723.06</v>
      </c>
      <c r="EQ216" s="75">
        <f t="shared" si="314"/>
        <v>10872.150000000001</v>
      </c>
      <c r="ER216" s="76">
        <f t="shared" si="315"/>
        <v>0.8460217992344512</v>
      </c>
      <c r="ET216" s="74">
        <v>22666.69</v>
      </c>
      <c r="EU216" s="74">
        <v>63973.03</v>
      </c>
      <c r="EV216" s="75">
        <f t="shared" si="327"/>
        <v>41306.339999999997</v>
      </c>
      <c r="EW216" s="377">
        <f t="shared" si="328"/>
        <v>1.8223366534769743</v>
      </c>
      <c r="EX216" s="379">
        <f t="shared" si="329"/>
        <v>211152.37000000011</v>
      </c>
      <c r="EY216" s="379">
        <f t="shared" si="330"/>
        <v>294079.50000000012</v>
      </c>
      <c r="FB216" s="381"/>
      <c r="FC216" s="381"/>
    </row>
    <row r="217" spans="1:159" s="2" customFormat="1" ht="15.75" customHeight="1" x14ac:dyDescent="0.25">
      <c r="A217" s="1" t="s">
        <v>770</v>
      </c>
      <c r="B217" s="77">
        <v>5</v>
      </c>
      <c r="C217" s="78">
        <v>4</v>
      </c>
      <c r="D217" s="52" t="s">
        <v>410</v>
      </c>
      <c r="E217" s="219">
        <v>1858.9500000000005</v>
      </c>
      <c r="F217" s="53">
        <v>151625.67000000001</v>
      </c>
      <c r="G217" s="343">
        <v>61460.850000000013</v>
      </c>
      <c r="H217" s="54">
        <v>7050.25</v>
      </c>
      <c r="I217" s="55">
        <v>2177.27</v>
      </c>
      <c r="J217" s="56">
        <f t="shared" si="263"/>
        <v>4872.9799999999996</v>
      </c>
      <c r="K217" s="57">
        <f t="shared" si="264"/>
        <v>0.30882167299031948</v>
      </c>
      <c r="L217" s="58">
        <v>4579.87</v>
      </c>
      <c r="M217" s="58">
        <v>1220.26</v>
      </c>
      <c r="N217" s="56">
        <f t="shared" si="265"/>
        <v>3359.6099999999997</v>
      </c>
      <c r="O217" s="59">
        <f t="shared" si="266"/>
        <v>0.26643987711441591</v>
      </c>
      <c r="P217" s="54">
        <v>7066.47</v>
      </c>
      <c r="Q217" s="54">
        <v>6147.0199999999995</v>
      </c>
      <c r="R217" s="56">
        <f t="shared" si="267"/>
        <v>919.45000000000073</v>
      </c>
      <c r="S217" s="57">
        <f t="shared" si="268"/>
        <v>0.86988552983314149</v>
      </c>
      <c r="T217" s="54">
        <v>1611.9899999999998</v>
      </c>
      <c r="U217" s="54">
        <v>1429.0500000000002</v>
      </c>
      <c r="V217" s="56">
        <f t="shared" si="269"/>
        <v>182.9399999999996</v>
      </c>
      <c r="W217" s="57">
        <f t="shared" si="270"/>
        <v>0.88651294362868283</v>
      </c>
      <c r="X217" s="58">
        <v>419.5800000000001</v>
      </c>
      <c r="Y217" s="58">
        <v>826.21</v>
      </c>
      <c r="Z217" s="56">
        <f t="shared" si="271"/>
        <v>-406.62999999999994</v>
      </c>
      <c r="AA217" s="59">
        <f t="shared" si="272"/>
        <v>1.9691358024691354</v>
      </c>
      <c r="AB217" s="54">
        <v>8194.66</v>
      </c>
      <c r="AC217" s="54">
        <v>7020.73</v>
      </c>
      <c r="AD217" s="56">
        <f t="shared" si="273"/>
        <v>1173.9300000000003</v>
      </c>
      <c r="AE217" s="57">
        <f t="shared" si="274"/>
        <v>0.85674451411040842</v>
      </c>
      <c r="AF217" s="58">
        <v>1071.06</v>
      </c>
      <c r="AG217" s="58">
        <v>0</v>
      </c>
      <c r="AH217" s="56">
        <f t="shared" si="275"/>
        <v>1071.06</v>
      </c>
      <c r="AI217" s="60">
        <f t="shared" si="276"/>
        <v>0</v>
      </c>
      <c r="AJ217" s="54">
        <v>12275.730000000001</v>
      </c>
      <c r="AK217" s="54">
        <v>6174.49</v>
      </c>
      <c r="AL217" s="56">
        <f t="shared" si="277"/>
        <v>6101.2400000000016</v>
      </c>
      <c r="AM217" s="57">
        <f t="shared" si="278"/>
        <v>0.50298352928909307</v>
      </c>
      <c r="AN217" s="58">
        <v>0</v>
      </c>
      <c r="AO217" s="58">
        <v>0</v>
      </c>
      <c r="AP217" s="61">
        <f t="shared" si="279"/>
        <v>0</v>
      </c>
      <c r="AQ217" s="59"/>
      <c r="AR217" s="54">
        <v>0</v>
      </c>
      <c r="AS217" s="54">
        <v>0</v>
      </c>
      <c r="AT217" s="61">
        <f t="shared" si="280"/>
        <v>0</v>
      </c>
      <c r="AU217" s="62"/>
      <c r="AV217" s="58">
        <v>3755.01</v>
      </c>
      <c r="AW217" s="58">
        <v>4892.51</v>
      </c>
      <c r="AX217" s="61">
        <f t="shared" si="281"/>
        <v>-1137.5</v>
      </c>
      <c r="AY217" s="59">
        <f t="shared" si="282"/>
        <v>1.3029286206960833</v>
      </c>
      <c r="AZ217" s="63">
        <v>0</v>
      </c>
      <c r="BA217" s="56">
        <v>0</v>
      </c>
      <c r="BB217" s="56">
        <f t="shared" si="283"/>
        <v>0</v>
      </c>
      <c r="BC217" s="64"/>
      <c r="BD217" s="54">
        <v>42581.79</v>
      </c>
      <c r="BE217" s="58">
        <v>9198.34</v>
      </c>
      <c r="BF217" s="61">
        <f t="shared" si="284"/>
        <v>33383.449999999997</v>
      </c>
      <c r="BG217" s="57">
        <f t="shared" si="285"/>
        <v>0.21601581333241274</v>
      </c>
      <c r="BH217" s="54">
        <v>4414.88</v>
      </c>
      <c r="BI217" s="54">
        <v>0</v>
      </c>
      <c r="BJ217" s="56">
        <f t="shared" si="286"/>
        <v>4414.88</v>
      </c>
      <c r="BK217" s="57">
        <f t="shared" si="287"/>
        <v>0</v>
      </c>
      <c r="BL217" s="58">
        <v>7104.0999999999995</v>
      </c>
      <c r="BM217" s="58">
        <v>26234.16</v>
      </c>
      <c r="BN217" s="56">
        <f t="shared" si="288"/>
        <v>-19130.060000000001</v>
      </c>
      <c r="BO217" s="59">
        <f t="shared" si="289"/>
        <v>3.6928196393631847</v>
      </c>
      <c r="BP217" s="54">
        <v>1044.8499999999999</v>
      </c>
      <c r="BQ217" s="54">
        <v>0</v>
      </c>
      <c r="BR217" s="56">
        <f t="shared" si="290"/>
        <v>1044.8499999999999</v>
      </c>
      <c r="BS217" s="57">
        <f t="shared" si="291"/>
        <v>0</v>
      </c>
      <c r="BT217" s="58">
        <v>1849.4199999999996</v>
      </c>
      <c r="BU217" s="58">
        <v>0</v>
      </c>
      <c r="BV217" s="56">
        <f t="shared" si="292"/>
        <v>1849.4199999999996</v>
      </c>
      <c r="BW217" s="59">
        <f t="shared" si="293"/>
        <v>0</v>
      </c>
      <c r="BX217" s="54">
        <v>1003.87</v>
      </c>
      <c r="BY217" s="54">
        <v>0</v>
      </c>
      <c r="BZ217" s="56">
        <f t="shared" si="294"/>
        <v>1003.87</v>
      </c>
      <c r="CA217" s="57">
        <f t="shared" si="295"/>
        <v>0</v>
      </c>
      <c r="CB217" s="58">
        <v>2587.3000000000002</v>
      </c>
      <c r="CC217" s="58">
        <v>3442.97</v>
      </c>
      <c r="CD217" s="56">
        <f t="shared" si="296"/>
        <v>-855.66999999999962</v>
      </c>
      <c r="CE217" s="59">
        <f t="shared" si="297"/>
        <v>1.3307192826498664</v>
      </c>
      <c r="CF217" s="54">
        <v>338.86</v>
      </c>
      <c r="CG217" s="54">
        <v>0</v>
      </c>
      <c r="CH217" s="56">
        <f t="shared" si="298"/>
        <v>338.86</v>
      </c>
      <c r="CI217" s="57">
        <f t="shared" si="299"/>
        <v>0</v>
      </c>
      <c r="CJ217" s="58">
        <v>0</v>
      </c>
      <c r="CK217" s="55">
        <v>0</v>
      </c>
      <c r="CL217" s="55">
        <v>0</v>
      </c>
      <c r="CM217" s="65"/>
      <c r="CN217" s="66">
        <v>57150.939999999988</v>
      </c>
      <c r="CO217" s="67">
        <v>55238.82</v>
      </c>
      <c r="CP217" s="61">
        <f t="shared" si="300"/>
        <v>1912.1199999999881</v>
      </c>
      <c r="CQ217" s="68">
        <f t="shared" si="301"/>
        <v>0.9665426325446268</v>
      </c>
      <c r="CR217" s="58">
        <v>14937.040000000005</v>
      </c>
      <c r="CS217" s="58">
        <v>13654.58</v>
      </c>
      <c r="CT217" s="61">
        <f t="shared" si="302"/>
        <v>1282.4600000000046</v>
      </c>
      <c r="CU217" s="353">
        <f t="shared" si="303"/>
        <v>0.9141422932522103</v>
      </c>
      <c r="CV217" s="359">
        <v>7584.1399999999994</v>
      </c>
      <c r="CW217" s="61">
        <v>7469.0800000000008</v>
      </c>
      <c r="CX217" s="61">
        <f t="shared" si="331"/>
        <v>115.05999999999858</v>
      </c>
      <c r="CY217" s="68">
        <f t="shared" si="318"/>
        <v>0.98482886655573365</v>
      </c>
      <c r="CZ217" s="291">
        <v>750.65000000000009</v>
      </c>
      <c r="DA217" s="61">
        <v>598.37</v>
      </c>
      <c r="DB217" s="61">
        <f t="shared" si="319"/>
        <v>152.28000000000009</v>
      </c>
      <c r="DC217" s="69">
        <f t="shared" si="320"/>
        <v>0.79713581562645697</v>
      </c>
      <c r="DD217" s="55">
        <v>9715.6</v>
      </c>
      <c r="DE217" s="55">
        <v>17084.910000000003</v>
      </c>
      <c r="DF217" s="61">
        <f t="shared" si="304"/>
        <v>-7369.3100000000031</v>
      </c>
      <c r="DG217" s="70">
        <f t="shared" si="305"/>
        <v>1.7585028202066781</v>
      </c>
      <c r="DH217" s="55">
        <v>1544.8900000000003</v>
      </c>
      <c r="DI217" s="55">
        <v>1372</v>
      </c>
      <c r="DJ217" s="61">
        <f t="shared" si="306"/>
        <v>172.89000000000033</v>
      </c>
      <c r="DK217" s="70">
        <f t="shared" si="307"/>
        <v>0.88808911961369397</v>
      </c>
      <c r="DL217" s="55">
        <v>232.64999999999998</v>
      </c>
      <c r="DM217" s="55">
        <v>0</v>
      </c>
      <c r="DN217" s="61">
        <f t="shared" si="308"/>
        <v>232.64999999999998</v>
      </c>
      <c r="DO217" s="70">
        <f t="shared" si="309"/>
        <v>0</v>
      </c>
      <c r="DP217" s="71">
        <v>12482.16</v>
      </c>
      <c r="DQ217" s="71">
        <v>1282.21</v>
      </c>
      <c r="DR217" s="61">
        <f t="shared" si="310"/>
        <v>11199.95</v>
      </c>
      <c r="DS217" s="69">
        <f t="shared" si="311"/>
        <v>0.10272340684625098</v>
      </c>
      <c r="DT217" s="80">
        <v>720.0699999999988</v>
      </c>
      <c r="DU217" s="55">
        <v>0</v>
      </c>
      <c r="DV217" s="55">
        <v>0</v>
      </c>
      <c r="DW217" s="61">
        <f t="shared" si="312"/>
        <v>0</v>
      </c>
      <c r="DX217" s="72"/>
      <c r="DY217" s="56" t="e">
        <v>#REF!</v>
      </c>
      <c r="DZ217" s="363">
        <v>3362.15</v>
      </c>
      <c r="EA217" s="363">
        <v>2355.33</v>
      </c>
      <c r="EB217" s="362">
        <f t="shared" si="322"/>
        <v>1006.8200000000002</v>
      </c>
      <c r="EC217" s="365">
        <f t="shared" si="323"/>
        <v>0.7005428074297696</v>
      </c>
      <c r="ED217" s="54">
        <v>7488.6900000000005</v>
      </c>
      <c r="EE217" s="294">
        <v>5503.4</v>
      </c>
      <c r="EF217" s="291">
        <f t="shared" si="324"/>
        <v>222198.6</v>
      </c>
      <c r="EG217" s="291">
        <f t="shared" si="325"/>
        <v>173321.70999999996</v>
      </c>
      <c r="EH217" s="61">
        <f t="shared" si="326"/>
        <v>48876.890000000043</v>
      </c>
      <c r="EI217" s="70">
        <f t="shared" si="313"/>
        <v>0.78003061225408243</v>
      </c>
      <c r="EJ217" s="80"/>
      <c r="EK217" s="298">
        <v>2421.7800000000002</v>
      </c>
      <c r="EL217" s="300">
        <f t="shared" si="332"/>
        <v>202924.34000000005</v>
      </c>
      <c r="EM217" s="65">
        <f t="shared" si="333"/>
        <v>83510.450000000026</v>
      </c>
      <c r="EN217" s="374" t="s">
        <v>666</v>
      </c>
      <c r="EO217" s="373">
        <v>13137.79</v>
      </c>
      <c r="EP217" s="74">
        <v>33308.230000000003</v>
      </c>
      <c r="EQ217" s="75">
        <f t="shared" si="314"/>
        <v>20170.440000000002</v>
      </c>
      <c r="ER217" s="76">
        <f t="shared" si="315"/>
        <v>1.5352993159427881</v>
      </c>
      <c r="ET217" s="74">
        <v>22857.51</v>
      </c>
      <c r="EU217" s="74">
        <v>79686.09</v>
      </c>
      <c r="EV217" s="75">
        <f t="shared" si="327"/>
        <v>56828.58</v>
      </c>
      <c r="EW217" s="377">
        <f t="shared" si="328"/>
        <v>2.486210440244804</v>
      </c>
      <c r="EX217" s="379">
        <f t="shared" si="329"/>
        <v>214709.91</v>
      </c>
      <c r="EY217" s="379">
        <f t="shared" si="330"/>
        <v>167818.30999999997</v>
      </c>
      <c r="FB217" s="381"/>
      <c r="FC217" s="381"/>
    </row>
    <row r="218" spans="1:159" s="2" customFormat="1" ht="15.75" customHeight="1" x14ac:dyDescent="0.25">
      <c r="A218" s="1" t="s">
        <v>771</v>
      </c>
      <c r="B218" s="77">
        <v>5</v>
      </c>
      <c r="C218" s="78">
        <v>8</v>
      </c>
      <c r="D218" s="52" t="s">
        <v>411</v>
      </c>
      <c r="E218" s="219">
        <v>1706.9833333333333</v>
      </c>
      <c r="F218" s="53">
        <v>304475.27999999997</v>
      </c>
      <c r="G218" s="343">
        <v>108511.66000000002</v>
      </c>
      <c r="H218" s="54">
        <v>13794.499999999996</v>
      </c>
      <c r="I218" s="55">
        <v>3773.96</v>
      </c>
      <c r="J218" s="56">
        <f t="shared" si="263"/>
        <v>10020.539999999997</v>
      </c>
      <c r="K218" s="57">
        <f t="shared" si="264"/>
        <v>0.27358439957954267</v>
      </c>
      <c r="L218" s="58">
        <v>9230.77</v>
      </c>
      <c r="M218" s="58">
        <v>1307.8999999999999</v>
      </c>
      <c r="N218" s="56">
        <f t="shared" si="265"/>
        <v>7922.8700000000008</v>
      </c>
      <c r="O218" s="59">
        <f t="shared" si="266"/>
        <v>0.14168915485923708</v>
      </c>
      <c r="P218" s="54">
        <v>15383.390000000003</v>
      </c>
      <c r="Q218" s="54">
        <v>13381.619999999999</v>
      </c>
      <c r="R218" s="56">
        <f t="shared" si="267"/>
        <v>2001.7700000000041</v>
      </c>
      <c r="S218" s="57">
        <f t="shared" si="268"/>
        <v>0.86987458551073571</v>
      </c>
      <c r="T218" s="54">
        <v>3339.9599999999991</v>
      </c>
      <c r="U218" s="54">
        <v>3164.54</v>
      </c>
      <c r="V218" s="56">
        <f t="shared" si="269"/>
        <v>175.41999999999916</v>
      </c>
      <c r="W218" s="57">
        <f t="shared" si="270"/>
        <v>0.94747841291512502</v>
      </c>
      <c r="X218" s="58">
        <v>1364.98</v>
      </c>
      <c r="Y218" s="58">
        <v>1653.43</v>
      </c>
      <c r="Z218" s="56">
        <f t="shared" si="271"/>
        <v>-288.45000000000005</v>
      </c>
      <c r="AA218" s="59">
        <f t="shared" si="272"/>
        <v>1.2113217776084633</v>
      </c>
      <c r="AB218" s="54">
        <v>24955.42</v>
      </c>
      <c r="AC218" s="54">
        <v>19583.309999999998</v>
      </c>
      <c r="AD218" s="56">
        <f t="shared" si="273"/>
        <v>5372.1100000000006</v>
      </c>
      <c r="AE218" s="57">
        <f t="shared" si="274"/>
        <v>0.78473173362740434</v>
      </c>
      <c r="AF218" s="58">
        <v>2273.2600000000002</v>
      </c>
      <c r="AG218" s="58">
        <v>0</v>
      </c>
      <c r="AH218" s="56">
        <f t="shared" si="275"/>
        <v>2273.2600000000002</v>
      </c>
      <c r="AI218" s="60">
        <f t="shared" si="276"/>
        <v>0</v>
      </c>
      <c r="AJ218" s="54">
        <v>26054.700000000004</v>
      </c>
      <c r="AK218" s="54">
        <v>14100.48</v>
      </c>
      <c r="AL218" s="56">
        <f t="shared" si="277"/>
        <v>11954.220000000005</v>
      </c>
      <c r="AM218" s="57">
        <f t="shared" si="278"/>
        <v>0.54118757844074183</v>
      </c>
      <c r="AN218" s="58">
        <v>0</v>
      </c>
      <c r="AO218" s="58">
        <v>0</v>
      </c>
      <c r="AP218" s="61">
        <f t="shared" si="279"/>
        <v>0</v>
      </c>
      <c r="AQ218" s="59"/>
      <c r="AR218" s="54">
        <v>0</v>
      </c>
      <c r="AS218" s="54">
        <v>0</v>
      </c>
      <c r="AT218" s="61">
        <f t="shared" si="280"/>
        <v>0</v>
      </c>
      <c r="AU218" s="62"/>
      <c r="AV218" s="58">
        <v>7569.43</v>
      </c>
      <c r="AW218" s="58">
        <v>6861.04</v>
      </c>
      <c r="AX218" s="61">
        <f t="shared" si="281"/>
        <v>708.39000000000033</v>
      </c>
      <c r="AY218" s="59">
        <f t="shared" si="282"/>
        <v>0.90641435352463784</v>
      </c>
      <c r="AZ218" s="63">
        <v>0</v>
      </c>
      <c r="BA218" s="56">
        <v>0</v>
      </c>
      <c r="BB218" s="56">
        <f t="shared" si="283"/>
        <v>0</v>
      </c>
      <c r="BC218" s="64"/>
      <c r="BD218" s="54">
        <v>105234.45999999999</v>
      </c>
      <c r="BE218" s="58">
        <v>140384.87000000002</v>
      </c>
      <c r="BF218" s="61">
        <f t="shared" si="284"/>
        <v>-35150.410000000033</v>
      </c>
      <c r="BG218" s="57">
        <f t="shared" si="285"/>
        <v>1.3340199588613848</v>
      </c>
      <c r="BH218" s="54">
        <v>8590.24</v>
      </c>
      <c r="BI218" s="54">
        <v>0</v>
      </c>
      <c r="BJ218" s="56">
        <f t="shared" si="286"/>
        <v>8590.24</v>
      </c>
      <c r="BK218" s="57">
        <f t="shared" si="287"/>
        <v>0</v>
      </c>
      <c r="BL218" s="58">
        <v>13997.609999999999</v>
      </c>
      <c r="BM218" s="58">
        <v>12978.73</v>
      </c>
      <c r="BN218" s="56">
        <f t="shared" si="288"/>
        <v>1018.8799999999992</v>
      </c>
      <c r="BO218" s="59">
        <f t="shared" si="289"/>
        <v>0.92721043092356481</v>
      </c>
      <c r="BP218" s="54">
        <v>2324.19</v>
      </c>
      <c r="BQ218" s="54">
        <v>0</v>
      </c>
      <c r="BR218" s="56">
        <f t="shared" si="290"/>
        <v>2324.19</v>
      </c>
      <c r="BS218" s="57">
        <f t="shared" si="291"/>
        <v>0</v>
      </c>
      <c r="BT218" s="58">
        <v>3769.4799999999996</v>
      </c>
      <c r="BU218" s="58">
        <v>0</v>
      </c>
      <c r="BV218" s="56">
        <f t="shared" si="292"/>
        <v>3769.4799999999996</v>
      </c>
      <c r="BW218" s="59">
        <f t="shared" si="293"/>
        <v>0</v>
      </c>
      <c r="BX218" s="54">
        <v>3263.3</v>
      </c>
      <c r="BY218" s="54">
        <v>3226.18</v>
      </c>
      <c r="BZ218" s="56">
        <f t="shared" si="294"/>
        <v>37.120000000000346</v>
      </c>
      <c r="CA218" s="57">
        <f t="shared" si="295"/>
        <v>0.98862501149143489</v>
      </c>
      <c r="CB218" s="58">
        <v>8733.1</v>
      </c>
      <c r="CC218" s="58">
        <v>1125.99</v>
      </c>
      <c r="CD218" s="56">
        <f t="shared" si="296"/>
        <v>7607.1100000000006</v>
      </c>
      <c r="CE218" s="59">
        <f t="shared" si="297"/>
        <v>0.12893359746252761</v>
      </c>
      <c r="CF218" s="54">
        <v>681.94</v>
      </c>
      <c r="CG218" s="54">
        <v>0</v>
      </c>
      <c r="CH218" s="56">
        <f t="shared" si="298"/>
        <v>681.94</v>
      </c>
      <c r="CI218" s="57">
        <f t="shared" si="299"/>
        <v>0</v>
      </c>
      <c r="CJ218" s="58">
        <v>0</v>
      </c>
      <c r="CK218" s="55">
        <v>0</v>
      </c>
      <c r="CL218" s="55">
        <v>0</v>
      </c>
      <c r="CM218" s="65"/>
      <c r="CN218" s="66">
        <v>93691.159999999974</v>
      </c>
      <c r="CO218" s="67">
        <v>89670.37999999999</v>
      </c>
      <c r="CP218" s="61">
        <f t="shared" si="300"/>
        <v>4020.7799999999843</v>
      </c>
      <c r="CQ218" s="68">
        <f t="shared" si="301"/>
        <v>0.95708474524170706</v>
      </c>
      <c r="CR218" s="58">
        <v>29826.799999999996</v>
      </c>
      <c r="CS218" s="58">
        <v>23477.38</v>
      </c>
      <c r="CT218" s="61">
        <f t="shared" si="302"/>
        <v>6349.4199999999946</v>
      </c>
      <c r="CU218" s="353">
        <f t="shared" si="303"/>
        <v>0.78712366060053385</v>
      </c>
      <c r="CV218" s="359">
        <v>15084.419999999998</v>
      </c>
      <c r="CW218" s="61">
        <v>13359.710000000001</v>
      </c>
      <c r="CX218" s="61">
        <f t="shared" si="331"/>
        <v>1724.7099999999973</v>
      </c>
      <c r="CY218" s="68">
        <f t="shared" si="318"/>
        <v>0.88566282296568266</v>
      </c>
      <c r="CZ218" s="291">
        <v>1631.2100000000003</v>
      </c>
      <c r="DA218" s="61">
        <v>1032.8999999999999</v>
      </c>
      <c r="DB218" s="61">
        <f t="shared" si="319"/>
        <v>598.3100000000004</v>
      </c>
      <c r="DC218" s="69">
        <f t="shared" si="320"/>
        <v>0.63321092931014378</v>
      </c>
      <c r="DD218" s="55">
        <v>17582.07</v>
      </c>
      <c r="DE218" s="55">
        <v>25946.79</v>
      </c>
      <c r="DF218" s="61">
        <f t="shared" si="304"/>
        <v>-8364.7200000000012</v>
      </c>
      <c r="DG218" s="70">
        <f t="shared" si="305"/>
        <v>1.4757528550392531</v>
      </c>
      <c r="DH218" s="55">
        <v>3096.9799999999996</v>
      </c>
      <c r="DI218" s="55">
        <v>2750.71</v>
      </c>
      <c r="DJ218" s="61">
        <f t="shared" si="306"/>
        <v>346.26999999999953</v>
      </c>
      <c r="DK218" s="70">
        <f t="shared" si="307"/>
        <v>0.88819107646804318</v>
      </c>
      <c r="DL218" s="55">
        <v>463.50000000000006</v>
      </c>
      <c r="DM218" s="55">
        <v>1398.5400000000002</v>
      </c>
      <c r="DN218" s="61">
        <f t="shared" si="308"/>
        <v>-935.04000000000019</v>
      </c>
      <c r="DO218" s="70">
        <f t="shared" si="309"/>
        <v>3.0173462783171523</v>
      </c>
      <c r="DP218" s="71">
        <v>16535.849999999999</v>
      </c>
      <c r="DQ218" s="71">
        <v>11162.080000000002</v>
      </c>
      <c r="DR218" s="61">
        <f t="shared" si="310"/>
        <v>5373.7699999999968</v>
      </c>
      <c r="DS218" s="69">
        <f t="shared" si="311"/>
        <v>0.67502305596627954</v>
      </c>
      <c r="DT218" s="80">
        <v>2073.5</v>
      </c>
      <c r="DU218" s="55">
        <v>0</v>
      </c>
      <c r="DV218" s="55">
        <v>0</v>
      </c>
      <c r="DW218" s="61">
        <f t="shared" si="312"/>
        <v>0</v>
      </c>
      <c r="DX218" s="72"/>
      <c r="DY218" s="56" t="e">
        <v>#REF!</v>
      </c>
      <c r="DZ218" s="363">
        <v>7056.3899999999994</v>
      </c>
      <c r="EA218" s="363">
        <v>4971.7700000000004</v>
      </c>
      <c r="EB218" s="362">
        <f t="shared" si="322"/>
        <v>2084.619999999999</v>
      </c>
      <c r="EC218" s="365">
        <f t="shared" si="323"/>
        <v>0.70457698624934295</v>
      </c>
      <c r="ED218" s="54">
        <v>15173.82</v>
      </c>
      <c r="EE218" s="294">
        <v>13016.250000000002</v>
      </c>
      <c r="EF218" s="291">
        <f t="shared" si="324"/>
        <v>450702.92999999993</v>
      </c>
      <c r="EG218" s="291">
        <f t="shared" si="325"/>
        <v>408328.56000000006</v>
      </c>
      <c r="EH218" s="61">
        <f t="shared" si="326"/>
        <v>42374.369999999879</v>
      </c>
      <c r="EI218" s="70">
        <f t="shared" si="313"/>
        <v>0.90598159634773201</v>
      </c>
      <c r="EJ218" s="80"/>
      <c r="EK218" s="298">
        <v>3886.3600000000006</v>
      </c>
      <c r="EL218" s="300">
        <f t="shared" si="332"/>
        <v>350736.00999999989</v>
      </c>
      <c r="EM218" s="65">
        <f t="shared" si="333"/>
        <v>97390.209999999992</v>
      </c>
      <c r="EN218" s="374" t="s">
        <v>666</v>
      </c>
      <c r="EO218" s="373">
        <v>26722.48</v>
      </c>
      <c r="EP218" s="74">
        <v>63315.9</v>
      </c>
      <c r="EQ218" s="75">
        <f t="shared" si="314"/>
        <v>36593.42</v>
      </c>
      <c r="ER218" s="76">
        <f t="shared" si="315"/>
        <v>1.3693871227520797</v>
      </c>
      <c r="ET218" s="74">
        <v>46184.85</v>
      </c>
      <c r="EU218" s="74">
        <v>183497.09</v>
      </c>
      <c r="EV218" s="75">
        <f t="shared" si="327"/>
        <v>137312.24</v>
      </c>
      <c r="EW218" s="377">
        <f t="shared" si="328"/>
        <v>2.9731013524997913</v>
      </c>
      <c r="EX218" s="379">
        <f t="shared" si="329"/>
        <v>435529.10999999993</v>
      </c>
      <c r="EY218" s="379">
        <f t="shared" si="330"/>
        <v>395312.31000000006</v>
      </c>
      <c r="FB218" s="381"/>
      <c r="FC218" s="381"/>
    </row>
    <row r="219" spans="1:159" s="2" customFormat="1" ht="15.75" customHeight="1" x14ac:dyDescent="0.25">
      <c r="A219" s="1" t="s">
        <v>772</v>
      </c>
      <c r="B219" s="77">
        <v>5</v>
      </c>
      <c r="C219" s="78">
        <v>4</v>
      </c>
      <c r="D219" s="52" t="s">
        <v>412</v>
      </c>
      <c r="E219" s="219">
        <v>4439.1466666666674</v>
      </c>
      <c r="F219" s="53">
        <v>161298.84</v>
      </c>
      <c r="G219" s="343">
        <v>54739.297999999981</v>
      </c>
      <c r="H219" s="54">
        <v>7060.66</v>
      </c>
      <c r="I219" s="55">
        <v>2178.4499999999998</v>
      </c>
      <c r="J219" s="56">
        <f t="shared" si="263"/>
        <v>4882.21</v>
      </c>
      <c r="K219" s="57">
        <f t="shared" si="264"/>
        <v>0.30853347987298635</v>
      </c>
      <c r="L219" s="58">
        <v>4996.2199999999993</v>
      </c>
      <c r="M219" s="58">
        <v>919.36</v>
      </c>
      <c r="N219" s="56">
        <f t="shared" si="265"/>
        <v>4076.8599999999992</v>
      </c>
      <c r="O219" s="59">
        <f t="shared" si="266"/>
        <v>0.18401111240097517</v>
      </c>
      <c r="P219" s="54">
        <v>7187.12</v>
      </c>
      <c r="Q219" s="54">
        <v>6250.0499999999993</v>
      </c>
      <c r="R219" s="56">
        <f t="shared" si="267"/>
        <v>937.07000000000062</v>
      </c>
      <c r="S219" s="57">
        <f t="shared" si="268"/>
        <v>0.86961815024655209</v>
      </c>
      <c r="T219" s="54">
        <v>1576.0500000000004</v>
      </c>
      <c r="U219" s="54">
        <v>1397.21</v>
      </c>
      <c r="V219" s="56">
        <f t="shared" si="269"/>
        <v>178.84000000000037</v>
      </c>
      <c r="W219" s="57">
        <f t="shared" si="270"/>
        <v>0.88652644268900083</v>
      </c>
      <c r="X219" s="58">
        <v>472.59</v>
      </c>
      <c r="Y219" s="58">
        <v>826.33</v>
      </c>
      <c r="Z219" s="56">
        <f t="shared" si="271"/>
        <v>-353.74000000000007</v>
      </c>
      <c r="AA219" s="59">
        <f t="shared" si="272"/>
        <v>1.7485135106540555</v>
      </c>
      <c r="AB219" s="54">
        <v>8195.3799999999992</v>
      </c>
      <c r="AC219" s="54">
        <v>6623.36</v>
      </c>
      <c r="AD219" s="56">
        <f t="shared" si="273"/>
        <v>1572.0199999999995</v>
      </c>
      <c r="AE219" s="57">
        <f t="shared" si="274"/>
        <v>0.80818217093045108</v>
      </c>
      <c r="AF219" s="58">
        <v>1087.1000000000001</v>
      </c>
      <c r="AG219" s="58">
        <v>0</v>
      </c>
      <c r="AH219" s="56">
        <f t="shared" si="275"/>
        <v>1087.1000000000001</v>
      </c>
      <c r="AI219" s="60">
        <f t="shared" si="276"/>
        <v>0</v>
      </c>
      <c r="AJ219" s="54">
        <v>12460.039999999999</v>
      </c>
      <c r="AK219" s="54">
        <v>7895.67</v>
      </c>
      <c r="AL219" s="56">
        <f t="shared" si="277"/>
        <v>4564.369999999999</v>
      </c>
      <c r="AM219" s="57">
        <f t="shared" si="278"/>
        <v>0.63367934613372034</v>
      </c>
      <c r="AN219" s="58">
        <v>0</v>
      </c>
      <c r="AO219" s="58">
        <v>0</v>
      </c>
      <c r="AP219" s="61">
        <f t="shared" si="279"/>
        <v>0</v>
      </c>
      <c r="AQ219" s="59"/>
      <c r="AR219" s="54">
        <v>0</v>
      </c>
      <c r="AS219" s="54">
        <v>0</v>
      </c>
      <c r="AT219" s="61">
        <f t="shared" si="280"/>
        <v>0</v>
      </c>
      <c r="AU219" s="62"/>
      <c r="AV219" s="58">
        <v>3818.1599999999994</v>
      </c>
      <c r="AW219" s="58">
        <v>3459.35</v>
      </c>
      <c r="AX219" s="61">
        <f t="shared" si="281"/>
        <v>358.80999999999949</v>
      </c>
      <c r="AY219" s="59">
        <f t="shared" si="282"/>
        <v>0.90602541538332615</v>
      </c>
      <c r="AZ219" s="63">
        <v>0</v>
      </c>
      <c r="BA219" s="56">
        <v>0</v>
      </c>
      <c r="BB219" s="56">
        <f t="shared" si="283"/>
        <v>0</v>
      </c>
      <c r="BC219" s="64"/>
      <c r="BD219" s="54">
        <v>52729.390000000014</v>
      </c>
      <c r="BE219" s="58">
        <v>110119.62999999998</v>
      </c>
      <c r="BF219" s="61">
        <f t="shared" si="284"/>
        <v>-57390.239999999962</v>
      </c>
      <c r="BG219" s="57">
        <f t="shared" si="285"/>
        <v>2.0883918816432345</v>
      </c>
      <c r="BH219" s="54">
        <v>4479.0300000000007</v>
      </c>
      <c r="BI219" s="54">
        <v>0</v>
      </c>
      <c r="BJ219" s="56">
        <f t="shared" si="286"/>
        <v>4479.0300000000007</v>
      </c>
      <c r="BK219" s="57">
        <f t="shared" si="287"/>
        <v>0</v>
      </c>
      <c r="BL219" s="58">
        <v>7771.4799999999977</v>
      </c>
      <c r="BM219" s="58">
        <v>0</v>
      </c>
      <c r="BN219" s="56">
        <f t="shared" si="288"/>
        <v>7771.4799999999977</v>
      </c>
      <c r="BO219" s="59">
        <f t="shared" si="289"/>
        <v>0</v>
      </c>
      <c r="BP219" s="54">
        <v>1069.4100000000001</v>
      </c>
      <c r="BQ219" s="54">
        <v>0</v>
      </c>
      <c r="BR219" s="56">
        <f t="shared" si="290"/>
        <v>1069.4100000000001</v>
      </c>
      <c r="BS219" s="57">
        <f t="shared" si="291"/>
        <v>0</v>
      </c>
      <c r="BT219" s="58">
        <v>2218.94</v>
      </c>
      <c r="BU219" s="58">
        <v>0</v>
      </c>
      <c r="BV219" s="56">
        <f t="shared" si="292"/>
        <v>2218.94</v>
      </c>
      <c r="BW219" s="59">
        <f t="shared" si="293"/>
        <v>0</v>
      </c>
      <c r="BX219" s="54">
        <v>1129.8599999999999</v>
      </c>
      <c r="BY219" s="54">
        <v>0</v>
      </c>
      <c r="BZ219" s="56">
        <f t="shared" si="294"/>
        <v>1129.8599999999999</v>
      </c>
      <c r="CA219" s="57">
        <f t="shared" si="295"/>
        <v>0</v>
      </c>
      <c r="CB219" s="58">
        <v>2586.2300000000005</v>
      </c>
      <c r="CC219" s="58">
        <v>159.52000000000001</v>
      </c>
      <c r="CD219" s="56">
        <f t="shared" si="296"/>
        <v>2426.7100000000005</v>
      </c>
      <c r="CE219" s="59">
        <f t="shared" si="297"/>
        <v>6.1680515654060152E-2</v>
      </c>
      <c r="CF219" s="54">
        <v>339.51</v>
      </c>
      <c r="CG219" s="54">
        <v>0</v>
      </c>
      <c r="CH219" s="56">
        <f t="shared" si="298"/>
        <v>339.51</v>
      </c>
      <c r="CI219" s="57">
        <f t="shared" si="299"/>
        <v>0</v>
      </c>
      <c r="CJ219" s="58">
        <v>0</v>
      </c>
      <c r="CK219" s="55">
        <v>0</v>
      </c>
      <c r="CL219" s="55">
        <v>0</v>
      </c>
      <c r="CM219" s="65"/>
      <c r="CN219" s="66">
        <v>27619</v>
      </c>
      <c r="CO219" s="67">
        <v>32100.989999999998</v>
      </c>
      <c r="CP219" s="61">
        <f t="shared" si="300"/>
        <v>-4481.989999999998</v>
      </c>
      <c r="CQ219" s="68">
        <f t="shared" si="301"/>
        <v>1.1622792280676346</v>
      </c>
      <c r="CR219" s="58">
        <v>15052</v>
      </c>
      <c r="CS219" s="58">
        <v>13807.869999999999</v>
      </c>
      <c r="CT219" s="61">
        <f t="shared" si="302"/>
        <v>1244.130000000001</v>
      </c>
      <c r="CU219" s="353">
        <f t="shared" si="303"/>
        <v>0.91734453893170331</v>
      </c>
      <c r="CV219" s="359">
        <v>7649.0700000000006</v>
      </c>
      <c r="CW219" s="61">
        <v>7449.16</v>
      </c>
      <c r="CX219" s="61">
        <f t="shared" si="331"/>
        <v>199.91000000000076</v>
      </c>
      <c r="CY219" s="68">
        <f t="shared" si="318"/>
        <v>0.97386479663540781</v>
      </c>
      <c r="CZ219" s="291">
        <v>791.0100000000001</v>
      </c>
      <c r="DA219" s="61">
        <v>199.43</v>
      </c>
      <c r="DB219" s="61">
        <f t="shared" si="319"/>
        <v>591.58000000000015</v>
      </c>
      <c r="DC219" s="69">
        <f t="shared" si="320"/>
        <v>0.25212070643860379</v>
      </c>
      <c r="DD219" s="55">
        <v>10287.41</v>
      </c>
      <c r="DE219" s="55">
        <v>9968.7799999999988</v>
      </c>
      <c r="DF219" s="61">
        <f t="shared" si="304"/>
        <v>318.63000000000102</v>
      </c>
      <c r="DG219" s="70">
        <f t="shared" si="305"/>
        <v>0.969027189545279</v>
      </c>
      <c r="DH219" s="55">
        <v>1474.33</v>
      </c>
      <c r="DI219" s="55">
        <v>1309.3200000000002</v>
      </c>
      <c r="DJ219" s="61">
        <f t="shared" si="306"/>
        <v>165.00999999999976</v>
      </c>
      <c r="DK219" s="70">
        <f t="shared" si="307"/>
        <v>0.88807797440193192</v>
      </c>
      <c r="DL219" s="55">
        <v>221.67000000000002</v>
      </c>
      <c r="DM219" s="55">
        <v>1374.82</v>
      </c>
      <c r="DN219" s="61">
        <f t="shared" si="308"/>
        <v>-1153.1499999999999</v>
      </c>
      <c r="DO219" s="70">
        <f t="shared" si="309"/>
        <v>6.2021022240267056</v>
      </c>
      <c r="DP219" s="71">
        <v>11015.130000000001</v>
      </c>
      <c r="DQ219" s="71">
        <v>4606.07</v>
      </c>
      <c r="DR219" s="61">
        <f t="shared" si="310"/>
        <v>6409.0600000000013</v>
      </c>
      <c r="DS219" s="69">
        <f t="shared" si="311"/>
        <v>0.41815847838382292</v>
      </c>
      <c r="DT219" s="80">
        <v>633.13000000000011</v>
      </c>
      <c r="DU219" s="55">
        <v>0</v>
      </c>
      <c r="DV219" s="55">
        <v>0</v>
      </c>
      <c r="DW219" s="61">
        <f t="shared" si="312"/>
        <v>0</v>
      </c>
      <c r="DX219" s="72"/>
      <c r="DY219" s="56" t="e">
        <v>#REF!</v>
      </c>
      <c r="DZ219" s="363">
        <v>3382.16</v>
      </c>
      <c r="EA219" s="363">
        <v>2393.23</v>
      </c>
      <c r="EB219" s="362">
        <f t="shared" si="322"/>
        <v>988.92999999999984</v>
      </c>
      <c r="EC219" s="365">
        <f t="shared" si="323"/>
        <v>0.70760401636823811</v>
      </c>
      <c r="ED219" s="54">
        <v>6872.9500000000007</v>
      </c>
      <c r="EE219" s="294">
        <v>6524.3700000000008</v>
      </c>
      <c r="EF219" s="291">
        <f t="shared" si="324"/>
        <v>203541.90000000008</v>
      </c>
      <c r="EG219" s="291">
        <f t="shared" si="325"/>
        <v>219562.97</v>
      </c>
      <c r="EH219" s="61">
        <f t="shared" si="326"/>
        <v>-16021.06999999992</v>
      </c>
      <c r="EI219" s="70">
        <f t="shared" si="313"/>
        <v>1.078711410279652</v>
      </c>
      <c r="EJ219" s="80"/>
      <c r="EK219" s="298">
        <v>2494.23</v>
      </c>
      <c r="EL219" s="300">
        <f t="shared" si="332"/>
        <v>147772.00000000012</v>
      </c>
      <c r="EM219" s="65">
        <f t="shared" si="333"/>
        <v>16783.998000000018</v>
      </c>
      <c r="EN219" s="374" t="s">
        <v>666</v>
      </c>
      <c r="EO219" s="373">
        <v>11981.6</v>
      </c>
      <c r="EP219" s="74">
        <v>27740.79</v>
      </c>
      <c r="EQ219" s="75">
        <f t="shared" si="314"/>
        <v>15759.19</v>
      </c>
      <c r="ER219" s="76">
        <f t="shared" si="315"/>
        <v>1.3152825999866462</v>
      </c>
      <c r="ET219" s="74">
        <v>21076.799999999999</v>
      </c>
      <c r="EU219" s="74">
        <v>46313.78</v>
      </c>
      <c r="EV219" s="75">
        <f t="shared" si="327"/>
        <v>25236.98</v>
      </c>
      <c r="EW219" s="377">
        <f t="shared" si="328"/>
        <v>1.1973819555150687</v>
      </c>
      <c r="EX219" s="379">
        <f t="shared" si="329"/>
        <v>196668.95000000007</v>
      </c>
      <c r="EY219" s="379">
        <f t="shared" si="330"/>
        <v>213038.6</v>
      </c>
      <c r="FB219" s="381"/>
      <c r="FC219" s="381"/>
    </row>
    <row r="220" spans="1:159" s="2" customFormat="1" ht="15.75" customHeight="1" x14ac:dyDescent="0.25">
      <c r="A220" s="1" t="s">
        <v>773</v>
      </c>
      <c r="B220" s="77">
        <v>5</v>
      </c>
      <c r="C220" s="78">
        <v>2</v>
      </c>
      <c r="D220" s="52" t="s">
        <v>413</v>
      </c>
      <c r="E220" s="219">
        <v>4492.8566666666657</v>
      </c>
      <c r="F220" s="53">
        <v>-250546.18</v>
      </c>
      <c r="G220" s="343">
        <v>-196461.5860000001</v>
      </c>
      <c r="H220" s="54">
        <v>10687.6</v>
      </c>
      <c r="I220" s="55">
        <v>2139.77</v>
      </c>
      <c r="J220" s="56">
        <f t="shared" si="263"/>
        <v>8547.83</v>
      </c>
      <c r="K220" s="57">
        <f t="shared" si="264"/>
        <v>0.20021052434597103</v>
      </c>
      <c r="L220" s="58">
        <v>6313.56</v>
      </c>
      <c r="M220" s="58">
        <v>2423.3300000000004</v>
      </c>
      <c r="N220" s="56">
        <f t="shared" si="265"/>
        <v>3890.23</v>
      </c>
      <c r="O220" s="59">
        <f t="shared" si="266"/>
        <v>0.3838294084478488</v>
      </c>
      <c r="P220" s="54">
        <v>11129.060000000001</v>
      </c>
      <c r="Q220" s="54">
        <v>9670.33</v>
      </c>
      <c r="R220" s="56">
        <f t="shared" si="267"/>
        <v>1458.7300000000014</v>
      </c>
      <c r="S220" s="57">
        <f t="shared" si="268"/>
        <v>0.8689260368800239</v>
      </c>
      <c r="T220" s="54">
        <v>2579.0700000000002</v>
      </c>
      <c r="U220" s="54">
        <v>2283.56</v>
      </c>
      <c r="V220" s="56">
        <f t="shared" si="269"/>
        <v>295.51000000000022</v>
      </c>
      <c r="W220" s="57">
        <f t="shared" si="270"/>
        <v>0.8854199381947756</v>
      </c>
      <c r="X220" s="58">
        <v>0</v>
      </c>
      <c r="Y220" s="58">
        <v>0</v>
      </c>
      <c r="Z220" s="56">
        <f t="shared" si="271"/>
        <v>0</v>
      </c>
      <c r="AA220" s="59"/>
      <c r="AB220" s="54">
        <v>7222.880000000001</v>
      </c>
      <c r="AC220" s="54">
        <v>7826.52</v>
      </c>
      <c r="AD220" s="56">
        <f t="shared" si="273"/>
        <v>-603.63999999999942</v>
      </c>
      <c r="AE220" s="57">
        <f t="shared" si="274"/>
        <v>1.0835733114768624</v>
      </c>
      <c r="AF220" s="58">
        <v>1683.9100000000003</v>
      </c>
      <c r="AG220" s="58">
        <v>0</v>
      </c>
      <c r="AH220" s="56">
        <f t="shared" si="275"/>
        <v>1683.9100000000003</v>
      </c>
      <c r="AI220" s="60">
        <f t="shared" si="276"/>
        <v>0</v>
      </c>
      <c r="AJ220" s="54">
        <v>19300.02</v>
      </c>
      <c r="AK220" s="54">
        <v>38857.459999999992</v>
      </c>
      <c r="AL220" s="56">
        <f t="shared" si="277"/>
        <v>-19557.439999999991</v>
      </c>
      <c r="AM220" s="57">
        <f t="shared" si="278"/>
        <v>2.0133378100126316</v>
      </c>
      <c r="AN220" s="58">
        <v>0</v>
      </c>
      <c r="AO220" s="58">
        <v>0</v>
      </c>
      <c r="AP220" s="61">
        <f t="shared" si="279"/>
        <v>0</v>
      </c>
      <c r="AQ220" s="59"/>
      <c r="AR220" s="54">
        <v>0</v>
      </c>
      <c r="AS220" s="54">
        <v>0</v>
      </c>
      <c r="AT220" s="61">
        <f t="shared" si="280"/>
        <v>0</v>
      </c>
      <c r="AU220" s="62"/>
      <c r="AV220" s="58">
        <v>9994.7699999999986</v>
      </c>
      <c r="AW220" s="58">
        <v>13338.9</v>
      </c>
      <c r="AX220" s="61">
        <f t="shared" si="281"/>
        <v>-3344.130000000001</v>
      </c>
      <c r="AY220" s="59">
        <f t="shared" si="282"/>
        <v>1.3345879895185184</v>
      </c>
      <c r="AZ220" s="63">
        <v>0</v>
      </c>
      <c r="BA220" s="56">
        <v>0</v>
      </c>
      <c r="BB220" s="56">
        <f t="shared" si="283"/>
        <v>0</v>
      </c>
      <c r="BC220" s="64"/>
      <c r="BD220" s="54">
        <v>42231.649999999994</v>
      </c>
      <c r="BE220" s="58">
        <v>99986.86</v>
      </c>
      <c r="BF220" s="61">
        <f t="shared" si="284"/>
        <v>-57755.210000000006</v>
      </c>
      <c r="BG220" s="57">
        <f t="shared" si="285"/>
        <v>2.3675811861483038</v>
      </c>
      <c r="BH220" s="54">
        <v>6999.760000000002</v>
      </c>
      <c r="BI220" s="54">
        <v>0</v>
      </c>
      <c r="BJ220" s="56">
        <f t="shared" si="286"/>
        <v>6999.760000000002</v>
      </c>
      <c r="BK220" s="57">
        <f t="shared" si="287"/>
        <v>0</v>
      </c>
      <c r="BL220" s="58">
        <v>9751.93</v>
      </c>
      <c r="BM220" s="58">
        <v>23902.780000000002</v>
      </c>
      <c r="BN220" s="56">
        <f t="shared" si="288"/>
        <v>-14150.850000000002</v>
      </c>
      <c r="BO220" s="59">
        <f t="shared" si="289"/>
        <v>2.4510819909494841</v>
      </c>
      <c r="BP220" s="54">
        <v>1592.9099999999999</v>
      </c>
      <c r="BQ220" s="54">
        <v>0</v>
      </c>
      <c r="BR220" s="56">
        <f t="shared" si="290"/>
        <v>1592.9099999999999</v>
      </c>
      <c r="BS220" s="57">
        <f t="shared" si="291"/>
        <v>0</v>
      </c>
      <c r="BT220" s="58">
        <v>3147.2899999999995</v>
      </c>
      <c r="BU220" s="58">
        <v>388.55</v>
      </c>
      <c r="BV220" s="56">
        <f t="shared" si="292"/>
        <v>2758.7399999999993</v>
      </c>
      <c r="BW220" s="59">
        <f t="shared" si="293"/>
        <v>0.12345541720019447</v>
      </c>
      <c r="BX220" s="54">
        <v>0</v>
      </c>
      <c r="BY220" s="54">
        <v>0</v>
      </c>
      <c r="BZ220" s="56">
        <f t="shared" si="294"/>
        <v>0</v>
      </c>
      <c r="CA220" s="57"/>
      <c r="CB220" s="58">
        <v>2355.7199999999998</v>
      </c>
      <c r="CC220" s="58">
        <v>8009.5599999999995</v>
      </c>
      <c r="CD220" s="56">
        <f t="shared" si="296"/>
        <v>-5653.84</v>
      </c>
      <c r="CE220" s="59">
        <f t="shared" si="297"/>
        <v>3.4000475438507123</v>
      </c>
      <c r="CF220" s="54">
        <v>555.21</v>
      </c>
      <c r="CG220" s="54">
        <v>0</v>
      </c>
      <c r="CH220" s="56">
        <f t="shared" si="298"/>
        <v>555.21</v>
      </c>
      <c r="CI220" s="57">
        <f t="shared" si="299"/>
        <v>0</v>
      </c>
      <c r="CJ220" s="58">
        <v>0</v>
      </c>
      <c r="CK220" s="55">
        <v>0</v>
      </c>
      <c r="CL220" s="55">
        <v>0</v>
      </c>
      <c r="CM220" s="65"/>
      <c r="CN220" s="66">
        <v>106727.20000000001</v>
      </c>
      <c r="CO220" s="67">
        <v>104519.52</v>
      </c>
      <c r="CP220" s="61">
        <f t="shared" si="300"/>
        <v>2207.6800000000076</v>
      </c>
      <c r="CQ220" s="68">
        <f t="shared" si="301"/>
        <v>0.97931473888568232</v>
      </c>
      <c r="CR220" s="58">
        <v>38140.430000000008</v>
      </c>
      <c r="CS220" s="58">
        <v>36794.720000000001</v>
      </c>
      <c r="CT220" s="61">
        <f t="shared" si="302"/>
        <v>1345.7100000000064</v>
      </c>
      <c r="CU220" s="353">
        <f t="shared" si="303"/>
        <v>0.96471696831944453</v>
      </c>
      <c r="CV220" s="359">
        <v>20456.84</v>
      </c>
      <c r="CW220" s="61">
        <v>20138.68</v>
      </c>
      <c r="CX220" s="61">
        <f t="shared" si="331"/>
        <v>318.15999999999985</v>
      </c>
      <c r="CY220" s="68">
        <f t="shared" si="318"/>
        <v>0.98444725578339565</v>
      </c>
      <c r="CZ220" s="291">
        <v>1599.37</v>
      </c>
      <c r="DA220" s="61">
        <v>840.31999999999994</v>
      </c>
      <c r="DB220" s="61">
        <f t="shared" si="319"/>
        <v>759.05</v>
      </c>
      <c r="DC220" s="69">
        <f t="shared" si="320"/>
        <v>0.52540687895858995</v>
      </c>
      <c r="DD220" s="55">
        <v>14173.089999999998</v>
      </c>
      <c r="DE220" s="55">
        <v>34620.93</v>
      </c>
      <c r="DF220" s="61">
        <f t="shared" si="304"/>
        <v>-20447.840000000004</v>
      </c>
      <c r="DG220" s="70">
        <f t="shared" si="305"/>
        <v>2.4427227936886031</v>
      </c>
      <c r="DH220" s="55">
        <v>2299.2500000000005</v>
      </c>
      <c r="DI220" s="55">
        <v>2042.45</v>
      </c>
      <c r="DJ220" s="61">
        <f t="shared" si="306"/>
        <v>256.80000000000041</v>
      </c>
      <c r="DK220" s="70">
        <f t="shared" si="307"/>
        <v>0.88831140589322588</v>
      </c>
      <c r="DL220" s="55">
        <v>346.86</v>
      </c>
      <c r="DM220" s="55">
        <v>0</v>
      </c>
      <c r="DN220" s="61">
        <f t="shared" si="308"/>
        <v>346.86</v>
      </c>
      <c r="DO220" s="70">
        <f t="shared" si="309"/>
        <v>0</v>
      </c>
      <c r="DP220" s="71">
        <v>17033.03</v>
      </c>
      <c r="DQ220" s="71">
        <v>18208.79</v>
      </c>
      <c r="DR220" s="61">
        <f t="shared" si="310"/>
        <v>-1175.760000000002</v>
      </c>
      <c r="DS220" s="69">
        <f t="shared" si="311"/>
        <v>1.0690282351407825</v>
      </c>
      <c r="DT220" s="80">
        <v>574.92999999999756</v>
      </c>
      <c r="DU220" s="55">
        <v>0</v>
      </c>
      <c r="DV220" s="55">
        <v>0</v>
      </c>
      <c r="DW220" s="61">
        <f t="shared" si="312"/>
        <v>0</v>
      </c>
      <c r="DX220" s="72"/>
      <c r="DY220" s="56" t="e">
        <v>#REF!</v>
      </c>
      <c r="DZ220" s="363">
        <v>7445.45</v>
      </c>
      <c r="EA220" s="363">
        <v>5135.1900000000005</v>
      </c>
      <c r="EB220" s="362">
        <f t="shared" si="322"/>
        <v>2310.2599999999993</v>
      </c>
      <c r="EC220" s="365">
        <f t="shared" si="323"/>
        <v>0.68970847967550664</v>
      </c>
      <c r="ED220" s="54">
        <v>12016.150000000001</v>
      </c>
      <c r="EE220" s="294">
        <v>14319.769999999999</v>
      </c>
      <c r="EF220" s="291">
        <f t="shared" si="324"/>
        <v>355783.01</v>
      </c>
      <c r="EG220" s="291">
        <f t="shared" si="325"/>
        <v>445447.98999999993</v>
      </c>
      <c r="EH220" s="61">
        <f t="shared" si="326"/>
        <v>-89664.979999999923</v>
      </c>
      <c r="EI220" s="70">
        <f t="shared" si="313"/>
        <v>1.252021534136776</v>
      </c>
      <c r="EJ220" s="80"/>
      <c r="EK220" s="298">
        <v>1320</v>
      </c>
      <c r="EL220" s="300">
        <f t="shared" si="332"/>
        <v>-338891.15999999992</v>
      </c>
      <c r="EM220" s="65">
        <f t="shared" si="333"/>
        <v>-262114.86600000007</v>
      </c>
      <c r="EN220" s="374" t="s">
        <v>666</v>
      </c>
      <c r="EO220" s="373">
        <v>20776.87</v>
      </c>
      <c r="EP220" s="74">
        <v>51523.43</v>
      </c>
      <c r="EQ220" s="75">
        <f t="shared" si="314"/>
        <v>30746.560000000001</v>
      </c>
      <c r="ER220" s="76">
        <f t="shared" si="315"/>
        <v>1.479845616784434</v>
      </c>
      <c r="ET220" s="74">
        <v>36837.64</v>
      </c>
      <c r="EU220" s="74">
        <v>76972.259999999995</v>
      </c>
      <c r="EV220" s="75">
        <f t="shared" si="327"/>
        <v>40134.619999999995</v>
      </c>
      <c r="EW220" s="377">
        <f t="shared" si="328"/>
        <v>1.0895003045797722</v>
      </c>
      <c r="EX220" s="379">
        <f t="shared" si="329"/>
        <v>343766.86</v>
      </c>
      <c r="EY220" s="379">
        <f t="shared" si="330"/>
        <v>431128.21999999991</v>
      </c>
      <c r="FB220" s="381"/>
      <c r="FC220" s="381"/>
    </row>
    <row r="221" spans="1:159" s="2" customFormat="1" ht="15.75" customHeight="1" x14ac:dyDescent="0.25">
      <c r="A221" s="1" t="s">
        <v>774</v>
      </c>
      <c r="B221" s="77">
        <v>9</v>
      </c>
      <c r="C221" s="78">
        <v>1</v>
      </c>
      <c r="D221" s="52" t="s">
        <v>414</v>
      </c>
      <c r="E221" s="219">
        <v>2895.0083333333337</v>
      </c>
      <c r="F221" s="53">
        <v>60525.790000000008</v>
      </c>
      <c r="G221" s="343">
        <v>3641.4900000000048</v>
      </c>
      <c r="H221" s="54">
        <v>9878.5500000000011</v>
      </c>
      <c r="I221" s="55">
        <v>1206.5300000000002</v>
      </c>
      <c r="J221" s="56">
        <f t="shared" si="263"/>
        <v>8672.02</v>
      </c>
      <c r="K221" s="57">
        <f t="shared" si="264"/>
        <v>0.12213634592121314</v>
      </c>
      <c r="L221" s="58">
        <v>4522.76</v>
      </c>
      <c r="M221" s="58">
        <v>916.65000000000009</v>
      </c>
      <c r="N221" s="56">
        <f t="shared" si="265"/>
        <v>3606.11</v>
      </c>
      <c r="O221" s="59">
        <f t="shared" si="266"/>
        <v>0.2026749153171957</v>
      </c>
      <c r="P221" s="54">
        <v>7068.6099999999988</v>
      </c>
      <c r="Q221" s="54">
        <v>6140.44</v>
      </c>
      <c r="R221" s="56">
        <f t="shared" si="267"/>
        <v>928.16999999999916</v>
      </c>
      <c r="S221" s="57">
        <f t="shared" si="268"/>
        <v>0.868691298572138</v>
      </c>
      <c r="T221" s="54">
        <v>1753.69</v>
      </c>
      <c r="U221" s="54">
        <v>1550.0099999999998</v>
      </c>
      <c r="V221" s="56">
        <f t="shared" si="269"/>
        <v>203.68000000000029</v>
      </c>
      <c r="W221" s="57">
        <f t="shared" si="270"/>
        <v>0.88385632580444651</v>
      </c>
      <c r="X221" s="58">
        <v>578.55999999999995</v>
      </c>
      <c r="Y221" s="58">
        <v>317.96000000000004</v>
      </c>
      <c r="Z221" s="56">
        <f t="shared" si="271"/>
        <v>260.59999999999991</v>
      </c>
      <c r="AA221" s="59">
        <f t="shared" si="272"/>
        <v>0.54957134955752229</v>
      </c>
      <c r="AB221" s="54">
        <v>2841.9</v>
      </c>
      <c r="AC221" s="54">
        <v>2021.4800000000002</v>
      </c>
      <c r="AD221" s="56">
        <f t="shared" si="273"/>
        <v>820.41999999999985</v>
      </c>
      <c r="AE221" s="57">
        <f t="shared" si="274"/>
        <v>0.71131285407649814</v>
      </c>
      <c r="AF221" s="58">
        <v>1330.83</v>
      </c>
      <c r="AG221" s="58">
        <v>0</v>
      </c>
      <c r="AH221" s="56">
        <f t="shared" si="275"/>
        <v>1330.83</v>
      </c>
      <c r="AI221" s="60">
        <f t="shared" si="276"/>
        <v>0</v>
      </c>
      <c r="AJ221" s="54">
        <v>15253.39</v>
      </c>
      <c r="AK221" s="54">
        <v>7663.869999999999</v>
      </c>
      <c r="AL221" s="56">
        <f t="shared" si="277"/>
        <v>7589.52</v>
      </c>
      <c r="AM221" s="57">
        <f t="shared" si="278"/>
        <v>0.50243716314865083</v>
      </c>
      <c r="AN221" s="58">
        <v>39292.869999999995</v>
      </c>
      <c r="AO221" s="58">
        <v>35940.03</v>
      </c>
      <c r="AP221" s="61">
        <f t="shared" si="279"/>
        <v>3352.8399999999965</v>
      </c>
      <c r="AQ221" s="59">
        <f t="shared" si="316"/>
        <v>0.9146705241943387</v>
      </c>
      <c r="AR221" s="54">
        <v>0</v>
      </c>
      <c r="AS221" s="54">
        <v>0</v>
      </c>
      <c r="AT221" s="61">
        <f t="shared" si="280"/>
        <v>0</v>
      </c>
      <c r="AU221" s="62"/>
      <c r="AV221" s="58">
        <v>2805.2099999999991</v>
      </c>
      <c r="AW221" s="58">
        <v>2491.86</v>
      </c>
      <c r="AX221" s="61">
        <f t="shared" si="281"/>
        <v>313.349999999999</v>
      </c>
      <c r="AY221" s="59">
        <f t="shared" si="282"/>
        <v>0.88829713283497524</v>
      </c>
      <c r="AZ221" s="63">
        <v>0</v>
      </c>
      <c r="BA221" s="56">
        <v>0</v>
      </c>
      <c r="BB221" s="56">
        <f t="shared" si="283"/>
        <v>0</v>
      </c>
      <c r="BC221" s="64"/>
      <c r="BD221" s="54">
        <v>45189.990000000005</v>
      </c>
      <c r="BE221" s="58">
        <v>4155.66</v>
      </c>
      <c r="BF221" s="61">
        <f t="shared" si="284"/>
        <v>41034.33</v>
      </c>
      <c r="BG221" s="57">
        <f t="shared" si="285"/>
        <v>9.1959745952588157E-2</v>
      </c>
      <c r="BH221" s="54">
        <v>6509.5399999999991</v>
      </c>
      <c r="BI221" s="54">
        <v>4514.62</v>
      </c>
      <c r="BJ221" s="56">
        <f t="shared" si="286"/>
        <v>1994.9199999999992</v>
      </c>
      <c r="BK221" s="57">
        <f t="shared" si="287"/>
        <v>0.69353902119043753</v>
      </c>
      <c r="BL221" s="58">
        <v>7091.58</v>
      </c>
      <c r="BM221" s="58">
        <v>0</v>
      </c>
      <c r="BN221" s="56">
        <f t="shared" si="288"/>
        <v>7091.58</v>
      </c>
      <c r="BO221" s="59">
        <f t="shared" si="289"/>
        <v>0</v>
      </c>
      <c r="BP221" s="54">
        <v>1740.83</v>
      </c>
      <c r="BQ221" s="54">
        <v>0</v>
      </c>
      <c r="BR221" s="56">
        <f t="shared" si="290"/>
        <v>1740.83</v>
      </c>
      <c r="BS221" s="57">
        <f t="shared" si="291"/>
        <v>0</v>
      </c>
      <c r="BT221" s="58">
        <v>2511.2700000000004</v>
      </c>
      <c r="BU221" s="58">
        <v>0</v>
      </c>
      <c r="BV221" s="56">
        <f t="shared" si="292"/>
        <v>2511.2700000000004</v>
      </c>
      <c r="BW221" s="59">
        <f t="shared" si="293"/>
        <v>0</v>
      </c>
      <c r="BX221" s="54">
        <v>1383.23</v>
      </c>
      <c r="BY221" s="54">
        <v>0</v>
      </c>
      <c r="BZ221" s="56">
        <f t="shared" si="294"/>
        <v>1383.23</v>
      </c>
      <c r="CA221" s="57">
        <f t="shared" si="295"/>
        <v>0</v>
      </c>
      <c r="CB221" s="58">
        <v>734.7600000000001</v>
      </c>
      <c r="CC221" s="58">
        <v>923.96</v>
      </c>
      <c r="CD221" s="56">
        <f t="shared" si="296"/>
        <v>-189.19999999999993</v>
      </c>
      <c r="CE221" s="59">
        <f t="shared" si="297"/>
        <v>1.2574990473079644</v>
      </c>
      <c r="CF221" s="54">
        <v>215.26000000000005</v>
      </c>
      <c r="CG221" s="54">
        <v>0</v>
      </c>
      <c r="CH221" s="56">
        <f t="shared" si="298"/>
        <v>215.26000000000005</v>
      </c>
      <c r="CI221" s="57">
        <f t="shared" si="299"/>
        <v>0</v>
      </c>
      <c r="CJ221" s="58">
        <v>0</v>
      </c>
      <c r="CK221" s="55">
        <v>0</v>
      </c>
      <c r="CL221" s="55">
        <v>0</v>
      </c>
      <c r="CM221" s="65"/>
      <c r="CN221" s="66">
        <v>48185.799999999996</v>
      </c>
      <c r="CO221" s="67">
        <v>48547.14</v>
      </c>
      <c r="CP221" s="61">
        <f t="shared" si="300"/>
        <v>-361.34000000000378</v>
      </c>
      <c r="CQ221" s="68">
        <f t="shared" si="301"/>
        <v>1.0074988897143973</v>
      </c>
      <c r="CR221" s="58">
        <v>24342.799999999996</v>
      </c>
      <c r="CS221" s="58">
        <v>23474.25</v>
      </c>
      <c r="CT221" s="61">
        <f t="shared" si="302"/>
        <v>868.54999999999563</v>
      </c>
      <c r="CU221" s="353">
        <f t="shared" si="303"/>
        <v>0.96432004535221927</v>
      </c>
      <c r="CV221" s="359">
        <v>12422.39</v>
      </c>
      <c r="CW221" s="61">
        <v>5550.9699999999993</v>
      </c>
      <c r="CX221" s="61">
        <f t="shared" si="331"/>
        <v>6871.42</v>
      </c>
      <c r="CY221" s="68">
        <f t="shared" si="318"/>
        <v>0.44685201478942455</v>
      </c>
      <c r="CZ221" s="291">
        <v>1234.1400000000001</v>
      </c>
      <c r="DA221" s="61">
        <v>208.64000000000001</v>
      </c>
      <c r="DB221" s="61">
        <f t="shared" si="319"/>
        <v>1025.5</v>
      </c>
      <c r="DC221" s="69">
        <f t="shared" si="320"/>
        <v>0.16905699515452055</v>
      </c>
      <c r="DD221" s="55">
        <v>10726.980000000001</v>
      </c>
      <c r="DE221" s="55">
        <v>9552.1200000000008</v>
      </c>
      <c r="DF221" s="61">
        <f t="shared" si="304"/>
        <v>1174.8600000000006</v>
      </c>
      <c r="DG221" s="70">
        <f t="shared" si="305"/>
        <v>0.89047616384108108</v>
      </c>
      <c r="DH221" s="55">
        <v>1489.3099999999997</v>
      </c>
      <c r="DI221" s="55">
        <v>1320.6200000000001</v>
      </c>
      <c r="DJ221" s="61">
        <f t="shared" si="306"/>
        <v>168.6899999999996</v>
      </c>
      <c r="DK221" s="70">
        <f t="shared" si="307"/>
        <v>0.88673278229515706</v>
      </c>
      <c r="DL221" s="55">
        <v>222.28</v>
      </c>
      <c r="DM221" s="55">
        <v>0</v>
      </c>
      <c r="DN221" s="61">
        <f t="shared" si="308"/>
        <v>222.28</v>
      </c>
      <c r="DO221" s="70">
        <f t="shared" si="309"/>
        <v>0</v>
      </c>
      <c r="DP221" s="71">
        <v>10154.900000000001</v>
      </c>
      <c r="DQ221" s="71">
        <v>12577.450000000003</v>
      </c>
      <c r="DR221" s="61">
        <f t="shared" si="310"/>
        <v>-2422.5500000000011</v>
      </c>
      <c r="DS221" s="69">
        <f t="shared" si="311"/>
        <v>1.2385597100906951</v>
      </c>
      <c r="DT221" s="80">
        <v>678.78000000000065</v>
      </c>
      <c r="DU221" s="55">
        <v>8492.5599999999977</v>
      </c>
      <c r="DV221" s="55">
        <v>1318.9899999999998</v>
      </c>
      <c r="DW221" s="61">
        <f t="shared" si="312"/>
        <v>7173.5699999999979</v>
      </c>
      <c r="DX221" s="72">
        <f t="shared" si="321"/>
        <v>0.15531123712991138</v>
      </c>
      <c r="DY221" s="56" t="e">
        <v>#REF!</v>
      </c>
      <c r="DZ221" s="363">
        <v>3130.58</v>
      </c>
      <c r="EA221" s="363">
        <v>2317.7799999999997</v>
      </c>
      <c r="EB221" s="362">
        <f t="shared" si="322"/>
        <v>812.80000000000018</v>
      </c>
      <c r="EC221" s="365">
        <f t="shared" si="323"/>
        <v>0.7403675996141289</v>
      </c>
      <c r="ED221" s="54">
        <v>9449.27</v>
      </c>
      <c r="EE221" s="294">
        <v>5637.56</v>
      </c>
      <c r="EF221" s="291">
        <f t="shared" si="324"/>
        <v>280553.83999999997</v>
      </c>
      <c r="EG221" s="291">
        <f t="shared" si="325"/>
        <v>178348.58999999997</v>
      </c>
      <c r="EH221" s="61">
        <f t="shared" si="326"/>
        <v>102205.25</v>
      </c>
      <c r="EI221" s="70">
        <f t="shared" si="313"/>
        <v>0.63570183177674555</v>
      </c>
      <c r="EJ221" s="80"/>
      <c r="EK221" s="298">
        <v>2777.91</v>
      </c>
      <c r="EL221" s="300">
        <f t="shared" si="332"/>
        <v>165508.95000000004</v>
      </c>
      <c r="EM221" s="65">
        <f t="shared" si="333"/>
        <v>59423.710000000021</v>
      </c>
      <c r="EN221" s="374" t="s">
        <v>666</v>
      </c>
      <c r="EO221" s="373">
        <v>16772.05</v>
      </c>
      <c r="EP221" s="74">
        <v>23574.52</v>
      </c>
      <c r="EQ221" s="75">
        <f t="shared" si="314"/>
        <v>6802.4700000000012</v>
      </c>
      <c r="ER221" s="76">
        <f t="shared" si="315"/>
        <v>0.40558369430093527</v>
      </c>
      <c r="ET221" s="74">
        <v>28777.98</v>
      </c>
      <c r="EU221" s="74">
        <v>39927.67</v>
      </c>
      <c r="EV221" s="75">
        <f t="shared" si="327"/>
        <v>11149.689999999999</v>
      </c>
      <c r="EW221" s="377">
        <f t="shared" si="328"/>
        <v>0.38743824271196237</v>
      </c>
      <c r="EX221" s="379">
        <f t="shared" si="329"/>
        <v>271104.56999999995</v>
      </c>
      <c r="EY221" s="379">
        <f t="shared" si="330"/>
        <v>172711.02999999997</v>
      </c>
      <c r="FB221" s="381"/>
      <c r="FC221" s="381"/>
    </row>
    <row r="222" spans="1:159" s="2" customFormat="1" ht="15.75" customHeight="1" x14ac:dyDescent="0.25">
      <c r="A222" s="1" t="s">
        <v>775</v>
      </c>
      <c r="B222" s="77">
        <v>5</v>
      </c>
      <c r="C222" s="78">
        <v>4</v>
      </c>
      <c r="D222" s="52" t="s">
        <v>415</v>
      </c>
      <c r="E222" s="219">
        <v>4318.2499999999991</v>
      </c>
      <c r="F222" s="53">
        <v>-57796.140000000021</v>
      </c>
      <c r="G222" s="343">
        <v>-97797.788</v>
      </c>
      <c r="H222" s="54">
        <v>7007.8</v>
      </c>
      <c r="I222" s="55">
        <v>2175.0800000000004</v>
      </c>
      <c r="J222" s="56">
        <f t="shared" si="263"/>
        <v>4832.7199999999993</v>
      </c>
      <c r="K222" s="57">
        <f t="shared" si="264"/>
        <v>0.31037986243899657</v>
      </c>
      <c r="L222" s="58">
        <v>4590.1299999999983</v>
      </c>
      <c r="M222" s="58">
        <v>916.90000000000009</v>
      </c>
      <c r="N222" s="56">
        <f t="shared" si="265"/>
        <v>3673.2299999999982</v>
      </c>
      <c r="O222" s="59">
        <f t="shared" si="266"/>
        <v>0.19975469104360888</v>
      </c>
      <c r="P222" s="54">
        <v>7089.11</v>
      </c>
      <c r="Q222" s="54">
        <v>6154.21</v>
      </c>
      <c r="R222" s="56">
        <f t="shared" si="267"/>
        <v>934.89999999999964</v>
      </c>
      <c r="S222" s="57">
        <f t="shared" si="268"/>
        <v>0.86812166830533033</v>
      </c>
      <c r="T222" s="54">
        <v>1616.0399999999995</v>
      </c>
      <c r="U222" s="54">
        <v>1429.9299999999998</v>
      </c>
      <c r="V222" s="56">
        <f t="shared" si="269"/>
        <v>186.10999999999967</v>
      </c>
      <c r="W222" s="57">
        <f t="shared" si="270"/>
        <v>0.88483577139179737</v>
      </c>
      <c r="X222" s="58">
        <v>473.73</v>
      </c>
      <c r="Y222" s="58">
        <v>826.32</v>
      </c>
      <c r="Z222" s="56">
        <f t="shared" si="271"/>
        <v>-352.59000000000003</v>
      </c>
      <c r="AA222" s="59">
        <f t="shared" si="272"/>
        <v>1.7442847191438162</v>
      </c>
      <c r="AB222" s="54">
        <v>8210.9800000000014</v>
      </c>
      <c r="AC222" s="54">
        <v>6308.3099999999995</v>
      </c>
      <c r="AD222" s="56">
        <f t="shared" si="273"/>
        <v>1902.6700000000019</v>
      </c>
      <c r="AE222" s="57">
        <f t="shared" si="274"/>
        <v>0.76827735544356435</v>
      </c>
      <c r="AF222" s="58">
        <v>1074.46</v>
      </c>
      <c r="AG222" s="58">
        <v>0</v>
      </c>
      <c r="AH222" s="56">
        <f t="shared" si="275"/>
        <v>1074.46</v>
      </c>
      <c r="AI222" s="60">
        <f t="shared" si="276"/>
        <v>0</v>
      </c>
      <c r="AJ222" s="54">
        <v>12315.100000000002</v>
      </c>
      <c r="AK222" s="54">
        <v>7178.1100000000006</v>
      </c>
      <c r="AL222" s="56">
        <f t="shared" si="277"/>
        <v>5136.9900000000016</v>
      </c>
      <c r="AM222" s="57">
        <f t="shared" si="278"/>
        <v>0.58287062224423669</v>
      </c>
      <c r="AN222" s="58">
        <v>0</v>
      </c>
      <c r="AO222" s="58">
        <v>0</v>
      </c>
      <c r="AP222" s="61">
        <f t="shared" si="279"/>
        <v>0</v>
      </c>
      <c r="AQ222" s="59"/>
      <c r="AR222" s="54">
        <v>0</v>
      </c>
      <c r="AS222" s="54">
        <v>0</v>
      </c>
      <c r="AT222" s="61">
        <f t="shared" si="280"/>
        <v>0</v>
      </c>
      <c r="AU222" s="62"/>
      <c r="AV222" s="58">
        <v>3762.7000000000003</v>
      </c>
      <c r="AW222" s="58">
        <v>3408.19</v>
      </c>
      <c r="AX222" s="61">
        <f t="shared" si="281"/>
        <v>354.51000000000022</v>
      </c>
      <c r="AY222" s="59">
        <f t="shared" si="282"/>
        <v>0.905783081298004</v>
      </c>
      <c r="AZ222" s="63">
        <v>0</v>
      </c>
      <c r="BA222" s="56">
        <v>0</v>
      </c>
      <c r="BB222" s="56">
        <f t="shared" si="283"/>
        <v>0</v>
      </c>
      <c r="BC222" s="64"/>
      <c r="BD222" s="54">
        <v>48307.589999999989</v>
      </c>
      <c r="BE222" s="58">
        <v>48845.630000000005</v>
      </c>
      <c r="BF222" s="61">
        <f t="shared" si="284"/>
        <v>-538.04000000001543</v>
      </c>
      <c r="BG222" s="57">
        <f t="shared" si="285"/>
        <v>1.011137794288641</v>
      </c>
      <c r="BH222" s="54">
        <v>4404.84</v>
      </c>
      <c r="BI222" s="54">
        <v>0</v>
      </c>
      <c r="BJ222" s="56">
        <f t="shared" si="286"/>
        <v>4404.84</v>
      </c>
      <c r="BK222" s="57">
        <f t="shared" si="287"/>
        <v>0</v>
      </c>
      <c r="BL222" s="58">
        <v>7119.19</v>
      </c>
      <c r="BM222" s="58">
        <v>26712.05</v>
      </c>
      <c r="BN222" s="56">
        <f t="shared" si="288"/>
        <v>-19592.86</v>
      </c>
      <c r="BO222" s="59">
        <f t="shared" si="289"/>
        <v>3.7521192719958312</v>
      </c>
      <c r="BP222" s="54">
        <v>1051.43</v>
      </c>
      <c r="BQ222" s="54">
        <v>0</v>
      </c>
      <c r="BR222" s="56">
        <f t="shared" si="290"/>
        <v>1051.43</v>
      </c>
      <c r="BS222" s="57">
        <f t="shared" si="291"/>
        <v>0</v>
      </c>
      <c r="BT222" s="58">
        <v>1855.3200000000002</v>
      </c>
      <c r="BU222" s="58">
        <v>0</v>
      </c>
      <c r="BV222" s="56">
        <f t="shared" si="292"/>
        <v>1855.3200000000002</v>
      </c>
      <c r="BW222" s="59">
        <f t="shared" si="293"/>
        <v>0</v>
      </c>
      <c r="BX222" s="54">
        <v>1132.1599999999999</v>
      </c>
      <c r="BY222" s="54">
        <v>0</v>
      </c>
      <c r="BZ222" s="56">
        <f t="shared" si="294"/>
        <v>1132.1599999999999</v>
      </c>
      <c r="CA222" s="57">
        <f t="shared" si="295"/>
        <v>0</v>
      </c>
      <c r="CB222" s="58">
        <v>2591.17</v>
      </c>
      <c r="CC222" s="58">
        <v>638.65</v>
      </c>
      <c r="CD222" s="56">
        <f t="shared" si="296"/>
        <v>1952.52</v>
      </c>
      <c r="CE222" s="59">
        <f t="shared" si="297"/>
        <v>0.24647167109838411</v>
      </c>
      <c r="CF222" s="54">
        <v>316.89</v>
      </c>
      <c r="CG222" s="54">
        <v>0</v>
      </c>
      <c r="CH222" s="56">
        <f t="shared" si="298"/>
        <v>316.89</v>
      </c>
      <c r="CI222" s="57">
        <f t="shared" si="299"/>
        <v>0</v>
      </c>
      <c r="CJ222" s="58">
        <v>0</v>
      </c>
      <c r="CK222" s="55">
        <v>0</v>
      </c>
      <c r="CL222" s="55">
        <v>0</v>
      </c>
      <c r="CM222" s="65"/>
      <c r="CN222" s="66">
        <v>40727</v>
      </c>
      <c r="CO222" s="67">
        <v>42554.9</v>
      </c>
      <c r="CP222" s="61">
        <f t="shared" si="300"/>
        <v>-1827.9000000000015</v>
      </c>
      <c r="CQ222" s="68">
        <f t="shared" si="301"/>
        <v>1.0448817737618779</v>
      </c>
      <c r="CR222" s="58">
        <v>15892.64</v>
      </c>
      <c r="CS222" s="58">
        <v>15976.68</v>
      </c>
      <c r="CT222" s="61">
        <f t="shared" si="302"/>
        <v>-84.040000000000873</v>
      </c>
      <c r="CU222" s="353">
        <f t="shared" si="303"/>
        <v>1.0052879823616467</v>
      </c>
      <c r="CV222" s="359">
        <v>8105.9299999999994</v>
      </c>
      <c r="CW222" s="61">
        <v>7968.4699999999993</v>
      </c>
      <c r="CX222" s="61">
        <f t="shared" si="331"/>
        <v>137.46000000000004</v>
      </c>
      <c r="CY222" s="68">
        <f t="shared" si="318"/>
        <v>0.98304204452789501</v>
      </c>
      <c r="CZ222" s="291">
        <v>837.52</v>
      </c>
      <c r="DA222" s="61">
        <v>215.4</v>
      </c>
      <c r="DB222" s="61">
        <f t="shared" si="319"/>
        <v>622.12</v>
      </c>
      <c r="DC222" s="69">
        <f t="shared" si="320"/>
        <v>0.25718788805043463</v>
      </c>
      <c r="DD222" s="55">
        <v>8226.3000000000011</v>
      </c>
      <c r="DE222" s="55">
        <v>12348.2</v>
      </c>
      <c r="DF222" s="61">
        <f t="shared" si="304"/>
        <v>-4121.8999999999996</v>
      </c>
      <c r="DG222" s="70">
        <f t="shared" si="305"/>
        <v>1.5010636616704958</v>
      </c>
      <c r="DH222" s="55">
        <v>1480.33</v>
      </c>
      <c r="DI222" s="55">
        <v>1311.2699999999998</v>
      </c>
      <c r="DJ222" s="61">
        <f t="shared" si="306"/>
        <v>169.06000000000017</v>
      </c>
      <c r="DK222" s="70">
        <f t="shared" si="307"/>
        <v>0.88579573473482254</v>
      </c>
      <c r="DL222" s="55">
        <v>222.39999999999995</v>
      </c>
      <c r="DM222" s="55">
        <v>0</v>
      </c>
      <c r="DN222" s="61">
        <f t="shared" si="308"/>
        <v>222.39999999999995</v>
      </c>
      <c r="DO222" s="70">
        <f t="shared" si="309"/>
        <v>0</v>
      </c>
      <c r="DP222" s="71">
        <v>12900.410000000002</v>
      </c>
      <c r="DQ222" s="71">
        <v>5667.16</v>
      </c>
      <c r="DR222" s="61">
        <f t="shared" si="310"/>
        <v>7233.2500000000018</v>
      </c>
      <c r="DS222" s="69">
        <f t="shared" si="311"/>
        <v>0.43930076640974969</v>
      </c>
      <c r="DT222" s="80">
        <v>1094.4000000000005</v>
      </c>
      <c r="DU222" s="55">
        <v>0</v>
      </c>
      <c r="DV222" s="55">
        <v>0</v>
      </c>
      <c r="DW222" s="61">
        <f t="shared" si="312"/>
        <v>0</v>
      </c>
      <c r="DX222" s="72"/>
      <c r="DY222" s="56" t="e">
        <v>#REF!</v>
      </c>
      <c r="DZ222" s="363">
        <v>3336.34</v>
      </c>
      <c r="EA222" s="363">
        <v>2358.62</v>
      </c>
      <c r="EB222" s="362">
        <f t="shared" si="322"/>
        <v>977.72000000000025</v>
      </c>
      <c r="EC222" s="365">
        <f t="shared" si="323"/>
        <v>0.70694833260399115</v>
      </c>
      <c r="ED222" s="54">
        <v>7158.42</v>
      </c>
      <c r="EE222" s="294">
        <v>6280.0899999999992</v>
      </c>
      <c r="EF222" s="291">
        <f t="shared" si="324"/>
        <v>211805.93</v>
      </c>
      <c r="EG222" s="291">
        <f t="shared" si="325"/>
        <v>199274.17</v>
      </c>
      <c r="EH222" s="61">
        <f t="shared" si="326"/>
        <v>12531.75999999998</v>
      </c>
      <c r="EI222" s="70">
        <f t="shared" si="313"/>
        <v>0.94083376230306681</v>
      </c>
      <c r="EJ222" s="80"/>
      <c r="EK222" s="298">
        <v>2421.1899999999996</v>
      </c>
      <c r="EL222" s="300">
        <f t="shared" si="332"/>
        <v>-42843.190000000031</v>
      </c>
      <c r="EM222" s="65">
        <f t="shared" si="333"/>
        <v>-107215.52800000001</v>
      </c>
      <c r="EN222" s="374" t="s">
        <v>666</v>
      </c>
      <c r="EO222" s="373">
        <v>12477.11</v>
      </c>
      <c r="EP222" s="74">
        <v>22703.38</v>
      </c>
      <c r="EQ222" s="75">
        <f t="shared" si="314"/>
        <v>10226.27</v>
      </c>
      <c r="ER222" s="76">
        <f t="shared" si="315"/>
        <v>0.81960245601745918</v>
      </c>
      <c r="ET222" s="74">
        <v>21985.119999999999</v>
      </c>
      <c r="EU222" s="74">
        <v>41618.589999999997</v>
      </c>
      <c r="EV222" s="75">
        <f t="shared" si="327"/>
        <v>19633.469999999998</v>
      </c>
      <c r="EW222" s="377">
        <f t="shared" si="328"/>
        <v>0.89303447058737906</v>
      </c>
      <c r="EX222" s="379">
        <f t="shared" si="329"/>
        <v>204647.50999999998</v>
      </c>
      <c r="EY222" s="379">
        <f t="shared" si="330"/>
        <v>192994.08000000002</v>
      </c>
      <c r="FB222" s="381"/>
      <c r="FC222" s="381"/>
    </row>
    <row r="223" spans="1:159" s="2" customFormat="1" ht="15.75" customHeight="1" x14ac:dyDescent="0.25">
      <c r="A223" s="1" t="s">
        <v>776</v>
      </c>
      <c r="B223" s="77">
        <v>5</v>
      </c>
      <c r="C223" s="78">
        <v>2</v>
      </c>
      <c r="D223" s="52" t="s">
        <v>416</v>
      </c>
      <c r="E223" s="219">
        <v>4271.171666666668</v>
      </c>
      <c r="F223" s="53">
        <v>47133.659999999996</v>
      </c>
      <c r="G223" s="343">
        <v>119385.86999999997</v>
      </c>
      <c r="H223" s="54">
        <v>8168.5</v>
      </c>
      <c r="I223" s="55">
        <v>1452.6099999999997</v>
      </c>
      <c r="J223" s="56">
        <f t="shared" si="263"/>
        <v>6715.89</v>
      </c>
      <c r="K223" s="57">
        <f t="shared" si="264"/>
        <v>0.17783069106935173</v>
      </c>
      <c r="L223" s="58">
        <v>4774.13</v>
      </c>
      <c r="M223" s="58">
        <v>817.33</v>
      </c>
      <c r="N223" s="56">
        <f t="shared" si="265"/>
        <v>3956.8</v>
      </c>
      <c r="O223" s="59">
        <f t="shared" si="266"/>
        <v>0.17119977880786658</v>
      </c>
      <c r="P223" s="54">
        <v>0</v>
      </c>
      <c r="Q223" s="54">
        <v>0</v>
      </c>
      <c r="R223" s="56">
        <f t="shared" si="267"/>
        <v>0</v>
      </c>
      <c r="S223" s="57"/>
      <c r="T223" s="54">
        <v>0</v>
      </c>
      <c r="U223" s="54">
        <v>0</v>
      </c>
      <c r="V223" s="56">
        <f t="shared" si="269"/>
        <v>0</v>
      </c>
      <c r="W223" s="57"/>
      <c r="X223" s="58">
        <v>560.39</v>
      </c>
      <c r="Y223" s="58">
        <v>391.90999999999997</v>
      </c>
      <c r="Z223" s="56">
        <f t="shared" si="271"/>
        <v>168.48000000000002</v>
      </c>
      <c r="AA223" s="59">
        <f t="shared" si="272"/>
        <v>0.6993522368350612</v>
      </c>
      <c r="AB223" s="54">
        <v>4080.93</v>
      </c>
      <c r="AC223" s="54">
        <v>2828.3500000000004</v>
      </c>
      <c r="AD223" s="56">
        <f t="shared" si="273"/>
        <v>1252.5799999999995</v>
      </c>
      <c r="AE223" s="57">
        <f t="shared" si="274"/>
        <v>0.69306506115027711</v>
      </c>
      <c r="AF223" s="58">
        <v>1209.33</v>
      </c>
      <c r="AG223" s="58">
        <v>0</v>
      </c>
      <c r="AH223" s="56">
        <f t="shared" si="275"/>
        <v>1209.33</v>
      </c>
      <c r="AI223" s="60">
        <f t="shared" si="276"/>
        <v>0</v>
      </c>
      <c r="AJ223" s="54">
        <v>13410.990000000002</v>
      </c>
      <c r="AK223" s="54">
        <v>6971.66</v>
      </c>
      <c r="AL223" s="56">
        <f t="shared" si="277"/>
        <v>6439.3300000000017</v>
      </c>
      <c r="AM223" s="57">
        <f t="shared" si="278"/>
        <v>0.5198467823777364</v>
      </c>
      <c r="AN223" s="58">
        <v>0</v>
      </c>
      <c r="AO223" s="58">
        <v>0</v>
      </c>
      <c r="AP223" s="61">
        <f t="shared" si="279"/>
        <v>0</v>
      </c>
      <c r="AQ223" s="59"/>
      <c r="AR223" s="54">
        <v>0</v>
      </c>
      <c r="AS223" s="54">
        <v>0</v>
      </c>
      <c r="AT223" s="61">
        <f t="shared" si="280"/>
        <v>0</v>
      </c>
      <c r="AU223" s="62"/>
      <c r="AV223" s="58">
        <v>6340.51</v>
      </c>
      <c r="AW223" s="58">
        <v>4847.72</v>
      </c>
      <c r="AX223" s="61">
        <f t="shared" si="281"/>
        <v>1492.79</v>
      </c>
      <c r="AY223" s="59">
        <f t="shared" si="282"/>
        <v>0.76456310296805774</v>
      </c>
      <c r="AZ223" s="63">
        <v>0</v>
      </c>
      <c r="BA223" s="56">
        <v>0</v>
      </c>
      <c r="BB223" s="56">
        <f t="shared" si="283"/>
        <v>0</v>
      </c>
      <c r="BC223" s="64"/>
      <c r="BD223" s="54">
        <v>21983.930000000004</v>
      </c>
      <c r="BE223" s="58">
        <v>7053.9800000000005</v>
      </c>
      <c r="BF223" s="61">
        <f t="shared" si="284"/>
        <v>14929.950000000004</v>
      </c>
      <c r="BG223" s="57">
        <f t="shared" si="285"/>
        <v>0.32086983537520358</v>
      </c>
      <c r="BH223" s="54">
        <v>5353.15</v>
      </c>
      <c r="BI223" s="54">
        <v>0</v>
      </c>
      <c r="BJ223" s="56">
        <f t="shared" si="286"/>
        <v>5353.15</v>
      </c>
      <c r="BK223" s="57">
        <f t="shared" si="287"/>
        <v>0</v>
      </c>
      <c r="BL223" s="58">
        <v>7609.9100000000008</v>
      </c>
      <c r="BM223" s="58">
        <v>0</v>
      </c>
      <c r="BN223" s="56">
        <f t="shared" si="288"/>
        <v>7609.9100000000008</v>
      </c>
      <c r="BO223" s="59">
        <f t="shared" si="289"/>
        <v>0</v>
      </c>
      <c r="BP223" s="54">
        <v>0</v>
      </c>
      <c r="BQ223" s="54">
        <v>0</v>
      </c>
      <c r="BR223" s="56">
        <f t="shared" si="290"/>
        <v>0</v>
      </c>
      <c r="BS223" s="57"/>
      <c r="BT223" s="58">
        <v>0</v>
      </c>
      <c r="BU223" s="58">
        <v>0</v>
      </c>
      <c r="BV223" s="56">
        <f t="shared" si="292"/>
        <v>0</v>
      </c>
      <c r="BW223" s="59"/>
      <c r="BX223" s="54">
        <v>1340.87</v>
      </c>
      <c r="BY223" s="54">
        <v>0</v>
      </c>
      <c r="BZ223" s="56">
        <f t="shared" si="294"/>
        <v>1340.87</v>
      </c>
      <c r="CA223" s="57">
        <f t="shared" si="295"/>
        <v>0</v>
      </c>
      <c r="CB223" s="58">
        <v>1093.4000000000001</v>
      </c>
      <c r="CC223" s="58">
        <v>1071.98</v>
      </c>
      <c r="CD223" s="56">
        <f t="shared" si="296"/>
        <v>21.420000000000073</v>
      </c>
      <c r="CE223" s="59">
        <f t="shared" si="297"/>
        <v>0.98040973111395635</v>
      </c>
      <c r="CF223" s="54">
        <v>286.09000000000003</v>
      </c>
      <c r="CG223" s="54">
        <v>0</v>
      </c>
      <c r="CH223" s="56">
        <f t="shared" si="298"/>
        <v>286.09000000000003</v>
      </c>
      <c r="CI223" s="57">
        <f t="shared" si="299"/>
        <v>0</v>
      </c>
      <c r="CJ223" s="58">
        <v>0</v>
      </c>
      <c r="CK223" s="55">
        <v>0</v>
      </c>
      <c r="CL223" s="55">
        <v>0</v>
      </c>
      <c r="CM223" s="65"/>
      <c r="CN223" s="66">
        <v>29151.420000000002</v>
      </c>
      <c r="CO223" s="67">
        <v>55864.130000000005</v>
      </c>
      <c r="CP223" s="61">
        <f t="shared" si="300"/>
        <v>-26712.710000000003</v>
      </c>
      <c r="CQ223" s="68">
        <f t="shared" si="301"/>
        <v>1.9163433548005553</v>
      </c>
      <c r="CR223" s="58">
        <v>9206.08</v>
      </c>
      <c r="CS223" s="58">
        <v>9052.5600000000013</v>
      </c>
      <c r="CT223" s="61">
        <f t="shared" si="302"/>
        <v>153.51999999999862</v>
      </c>
      <c r="CU223" s="353">
        <f t="shared" si="303"/>
        <v>0.98332406409677098</v>
      </c>
      <c r="CV223" s="359">
        <v>3809.11</v>
      </c>
      <c r="CW223" s="61">
        <v>4633.0200000000004</v>
      </c>
      <c r="CX223" s="61">
        <f t="shared" si="331"/>
        <v>-823.91000000000031</v>
      </c>
      <c r="CY223" s="68">
        <f t="shared" si="318"/>
        <v>1.2162998705734411</v>
      </c>
      <c r="CZ223" s="291">
        <v>555.70000000000005</v>
      </c>
      <c r="DA223" s="61">
        <v>171.85</v>
      </c>
      <c r="DB223" s="61">
        <f t="shared" si="319"/>
        <v>383.85</v>
      </c>
      <c r="DC223" s="69">
        <f t="shared" si="320"/>
        <v>0.30924959510527261</v>
      </c>
      <c r="DD223" s="55">
        <v>11486.28</v>
      </c>
      <c r="DE223" s="55">
        <v>19117.59</v>
      </c>
      <c r="DF223" s="61">
        <f t="shared" si="304"/>
        <v>-7631.3099999999995</v>
      </c>
      <c r="DG223" s="70">
        <f t="shared" si="305"/>
        <v>1.6643848138823012</v>
      </c>
      <c r="DH223" s="55">
        <v>0</v>
      </c>
      <c r="DI223" s="55">
        <v>0</v>
      </c>
      <c r="DJ223" s="61">
        <f t="shared" si="306"/>
        <v>0</v>
      </c>
      <c r="DK223" s="70"/>
      <c r="DL223" s="55">
        <v>0</v>
      </c>
      <c r="DM223" s="55">
        <v>0</v>
      </c>
      <c r="DN223" s="61">
        <f t="shared" si="308"/>
        <v>0</v>
      </c>
      <c r="DO223" s="70"/>
      <c r="DP223" s="71">
        <v>21547.660000000003</v>
      </c>
      <c r="DQ223" s="71">
        <v>12979.44</v>
      </c>
      <c r="DR223" s="61">
        <f t="shared" si="310"/>
        <v>8568.220000000003</v>
      </c>
      <c r="DS223" s="69">
        <f t="shared" si="311"/>
        <v>0.60235960656516752</v>
      </c>
      <c r="DT223" s="80">
        <v>4541.8700000000026</v>
      </c>
      <c r="DU223" s="55">
        <v>0</v>
      </c>
      <c r="DV223" s="55">
        <v>0</v>
      </c>
      <c r="DW223" s="61">
        <f t="shared" si="312"/>
        <v>0</v>
      </c>
      <c r="DX223" s="72"/>
      <c r="DY223" s="56" t="e">
        <v>#REF!</v>
      </c>
      <c r="DZ223" s="363">
        <v>2608.6699999999996</v>
      </c>
      <c r="EA223" s="363">
        <v>1932.27</v>
      </c>
      <c r="EB223" s="362">
        <f t="shared" si="322"/>
        <v>676.39999999999964</v>
      </c>
      <c r="EC223" s="365">
        <f t="shared" si="323"/>
        <v>0.74071078365603937</v>
      </c>
      <c r="ED223" s="54">
        <v>5494.51</v>
      </c>
      <c r="EE223" s="294">
        <v>4249.68</v>
      </c>
      <c r="EF223" s="291">
        <f t="shared" si="324"/>
        <v>160071.56000000003</v>
      </c>
      <c r="EG223" s="291">
        <f t="shared" si="325"/>
        <v>133436.07999999999</v>
      </c>
      <c r="EH223" s="61">
        <f t="shared" si="326"/>
        <v>26635.48000000004</v>
      </c>
      <c r="EI223" s="70">
        <f t="shared" si="313"/>
        <v>0.83360267120530318</v>
      </c>
      <c r="EJ223" s="80"/>
      <c r="EK223" s="298">
        <v>2421.1899999999996</v>
      </c>
      <c r="EL223" s="300">
        <f t="shared" si="332"/>
        <v>76190.330000000045</v>
      </c>
      <c r="EM223" s="65">
        <f t="shared" si="333"/>
        <v>148927.25999999992</v>
      </c>
      <c r="EN223" s="374" t="s">
        <v>670</v>
      </c>
      <c r="EO223" s="373">
        <v>9283.09</v>
      </c>
      <c r="EP223" s="74">
        <v>33270.129999999997</v>
      </c>
      <c r="EQ223" s="75">
        <f t="shared" si="314"/>
        <v>23987.039999999997</v>
      </c>
      <c r="ER223" s="76">
        <f t="shared" si="315"/>
        <v>2.5839499563184236</v>
      </c>
      <c r="ET223" s="74">
        <v>17548.45</v>
      </c>
      <c r="EU223" s="74">
        <v>22365.9</v>
      </c>
      <c r="EV223" s="75">
        <f t="shared" si="327"/>
        <v>4817.4500000000007</v>
      </c>
      <c r="EW223" s="377">
        <f t="shared" si="328"/>
        <v>0.27452282110385823</v>
      </c>
      <c r="EX223" s="379">
        <f t="shared" si="329"/>
        <v>154577.05000000002</v>
      </c>
      <c r="EY223" s="379">
        <f t="shared" si="330"/>
        <v>129186.4</v>
      </c>
      <c r="FB223" s="381"/>
      <c r="FC223" s="381"/>
    </row>
    <row r="224" spans="1:159" s="2" customFormat="1" ht="15.75" customHeight="1" x14ac:dyDescent="0.25">
      <c r="A224" s="1" t="s">
        <v>777</v>
      </c>
      <c r="B224" s="77">
        <v>5</v>
      </c>
      <c r="C224" s="78">
        <v>4</v>
      </c>
      <c r="D224" s="52" t="s">
        <v>417</v>
      </c>
      <c r="E224" s="219">
        <v>7138.6124999999993</v>
      </c>
      <c r="F224" s="53">
        <v>-18234.530000000002</v>
      </c>
      <c r="G224" s="343">
        <v>-94527.26999999996</v>
      </c>
      <c r="H224" s="54">
        <v>7057.6500000000015</v>
      </c>
      <c r="I224" s="55">
        <v>2178.4300000000003</v>
      </c>
      <c r="J224" s="56">
        <f t="shared" si="263"/>
        <v>4879.2200000000012</v>
      </c>
      <c r="K224" s="57">
        <f t="shared" si="264"/>
        <v>0.30866223176269719</v>
      </c>
      <c r="L224" s="58">
        <v>4940.55</v>
      </c>
      <c r="M224" s="58">
        <v>919.08999999999992</v>
      </c>
      <c r="N224" s="56">
        <f t="shared" si="265"/>
        <v>4021.46</v>
      </c>
      <c r="O224" s="59">
        <f t="shared" si="266"/>
        <v>0.18602989545698351</v>
      </c>
      <c r="P224" s="54">
        <v>7074.0000000000018</v>
      </c>
      <c r="Q224" s="54">
        <v>8412.0499999999993</v>
      </c>
      <c r="R224" s="56">
        <f t="shared" si="267"/>
        <v>-1338.0499999999975</v>
      </c>
      <c r="S224" s="57">
        <f t="shared" si="268"/>
        <v>1.1891504099519363</v>
      </c>
      <c r="T224" s="54">
        <v>1615.2300000000002</v>
      </c>
      <c r="U224" s="54">
        <v>1431.95</v>
      </c>
      <c r="V224" s="56">
        <f t="shared" si="269"/>
        <v>183.2800000000002</v>
      </c>
      <c r="W224" s="57">
        <f t="shared" si="270"/>
        <v>0.88653009168972829</v>
      </c>
      <c r="X224" s="58">
        <v>473.16999999999996</v>
      </c>
      <c r="Y224" s="58">
        <v>826.31000000000006</v>
      </c>
      <c r="Z224" s="56">
        <f t="shared" si="271"/>
        <v>-353.1400000000001</v>
      </c>
      <c r="AA224" s="59">
        <f t="shared" si="272"/>
        <v>1.7463279582391109</v>
      </c>
      <c r="AB224" s="54">
        <v>8193.41</v>
      </c>
      <c r="AC224" s="54">
        <v>6101.9899999999989</v>
      </c>
      <c r="AD224" s="56">
        <f t="shared" si="273"/>
        <v>2091.420000000001</v>
      </c>
      <c r="AE224" s="57">
        <f t="shared" si="274"/>
        <v>0.74474364153630768</v>
      </c>
      <c r="AF224" s="58">
        <v>1073.18</v>
      </c>
      <c r="AG224" s="58">
        <v>0</v>
      </c>
      <c r="AH224" s="56">
        <f t="shared" si="275"/>
        <v>1073.18</v>
      </c>
      <c r="AI224" s="60">
        <f t="shared" si="276"/>
        <v>0</v>
      </c>
      <c r="AJ224" s="54">
        <v>12300.239999999998</v>
      </c>
      <c r="AK224" s="54">
        <v>6186.9599999999991</v>
      </c>
      <c r="AL224" s="56">
        <f t="shared" si="277"/>
        <v>6113.2799999999988</v>
      </c>
      <c r="AM224" s="57">
        <f t="shared" si="278"/>
        <v>0.50299506351095591</v>
      </c>
      <c r="AN224" s="58">
        <v>0</v>
      </c>
      <c r="AO224" s="58">
        <v>0</v>
      </c>
      <c r="AP224" s="61">
        <f t="shared" si="279"/>
        <v>0</v>
      </c>
      <c r="AQ224" s="59"/>
      <c r="AR224" s="54">
        <v>0</v>
      </c>
      <c r="AS224" s="54">
        <v>0</v>
      </c>
      <c r="AT224" s="61">
        <f t="shared" si="280"/>
        <v>0</v>
      </c>
      <c r="AU224" s="62"/>
      <c r="AV224" s="58">
        <v>3829</v>
      </c>
      <c r="AW224" s="58">
        <v>3523.55</v>
      </c>
      <c r="AX224" s="61">
        <f t="shared" si="281"/>
        <v>305.44999999999982</v>
      </c>
      <c r="AY224" s="59">
        <f t="shared" si="282"/>
        <v>0.9202272133716376</v>
      </c>
      <c r="AZ224" s="63">
        <v>0</v>
      </c>
      <c r="BA224" s="56">
        <v>0</v>
      </c>
      <c r="BB224" s="56">
        <f t="shared" si="283"/>
        <v>0</v>
      </c>
      <c r="BC224" s="64"/>
      <c r="BD224" s="54">
        <v>49779.81</v>
      </c>
      <c r="BE224" s="58">
        <v>47794.939999999995</v>
      </c>
      <c r="BF224" s="61">
        <f t="shared" si="284"/>
        <v>1984.8700000000026</v>
      </c>
      <c r="BG224" s="57">
        <f t="shared" si="285"/>
        <v>0.96012700731481293</v>
      </c>
      <c r="BH224" s="54">
        <v>4423.7000000000007</v>
      </c>
      <c r="BI224" s="54">
        <v>4963.68</v>
      </c>
      <c r="BJ224" s="56">
        <f t="shared" si="286"/>
        <v>-539.97999999999956</v>
      </c>
      <c r="BK224" s="57">
        <f t="shared" si="287"/>
        <v>1.1220652395053914</v>
      </c>
      <c r="BL224" s="58">
        <v>7683.25</v>
      </c>
      <c r="BM224" s="58">
        <v>0</v>
      </c>
      <c r="BN224" s="56">
        <f t="shared" si="288"/>
        <v>7683.25</v>
      </c>
      <c r="BO224" s="59">
        <f t="shared" si="289"/>
        <v>0</v>
      </c>
      <c r="BP224" s="54">
        <v>1050.2199999999998</v>
      </c>
      <c r="BQ224" s="54">
        <v>0</v>
      </c>
      <c r="BR224" s="56">
        <f t="shared" si="290"/>
        <v>1050.2199999999998</v>
      </c>
      <c r="BS224" s="57">
        <f t="shared" si="291"/>
        <v>0</v>
      </c>
      <c r="BT224" s="58">
        <v>1860.7599999999998</v>
      </c>
      <c r="BU224" s="58">
        <v>0</v>
      </c>
      <c r="BV224" s="56">
        <f t="shared" si="292"/>
        <v>1860.7599999999998</v>
      </c>
      <c r="BW224" s="59">
        <f t="shared" si="293"/>
        <v>0</v>
      </c>
      <c r="BX224" s="54">
        <v>1130.77</v>
      </c>
      <c r="BY224" s="54">
        <v>0</v>
      </c>
      <c r="BZ224" s="56">
        <f t="shared" si="294"/>
        <v>1130.77</v>
      </c>
      <c r="CA224" s="57">
        <f t="shared" si="295"/>
        <v>0</v>
      </c>
      <c r="CB224" s="58">
        <v>2586.9700000000003</v>
      </c>
      <c r="CC224" s="58">
        <v>1283.95</v>
      </c>
      <c r="CD224" s="56">
        <f t="shared" si="296"/>
        <v>1303.0200000000002</v>
      </c>
      <c r="CE224" s="59">
        <f t="shared" si="297"/>
        <v>0.49631422088389116</v>
      </c>
      <c r="CF224" s="54">
        <v>339.54</v>
      </c>
      <c r="CG224" s="54">
        <v>0</v>
      </c>
      <c r="CH224" s="56">
        <f t="shared" si="298"/>
        <v>339.54</v>
      </c>
      <c r="CI224" s="57">
        <f t="shared" si="299"/>
        <v>0</v>
      </c>
      <c r="CJ224" s="58">
        <v>0</v>
      </c>
      <c r="CK224" s="55">
        <v>0</v>
      </c>
      <c r="CL224" s="55">
        <v>0</v>
      </c>
      <c r="CM224" s="65"/>
      <c r="CN224" s="66">
        <v>35717.899999999994</v>
      </c>
      <c r="CO224" s="67">
        <v>38102.769999999997</v>
      </c>
      <c r="CP224" s="61">
        <f t="shared" si="300"/>
        <v>-2384.8700000000026</v>
      </c>
      <c r="CQ224" s="68">
        <f t="shared" si="301"/>
        <v>1.0667696029161851</v>
      </c>
      <c r="CR224" s="58">
        <v>15189.449999999999</v>
      </c>
      <c r="CS224" s="58">
        <v>12734.130000000001</v>
      </c>
      <c r="CT224" s="61">
        <f t="shared" si="302"/>
        <v>2455.3199999999979</v>
      </c>
      <c r="CU224" s="353">
        <f t="shared" si="303"/>
        <v>0.83835359410643584</v>
      </c>
      <c r="CV224" s="359">
        <v>7721.7000000000007</v>
      </c>
      <c r="CW224" s="61">
        <v>2968.19</v>
      </c>
      <c r="CX224" s="61">
        <f t="shared" si="331"/>
        <v>4753.51</v>
      </c>
      <c r="CY224" s="68">
        <f t="shared" si="318"/>
        <v>0.38439592317753862</v>
      </c>
      <c r="CZ224" s="291">
        <v>827.98</v>
      </c>
      <c r="DA224" s="61">
        <v>183.48000000000002</v>
      </c>
      <c r="DB224" s="61">
        <f t="shared" si="319"/>
        <v>644.5</v>
      </c>
      <c r="DC224" s="69">
        <f t="shared" si="320"/>
        <v>0.22159955554481994</v>
      </c>
      <c r="DD224" s="55">
        <v>7965.3300000000008</v>
      </c>
      <c r="DE224" s="55">
        <v>6388.73</v>
      </c>
      <c r="DF224" s="61">
        <f t="shared" si="304"/>
        <v>1576.6000000000013</v>
      </c>
      <c r="DG224" s="70">
        <f t="shared" si="305"/>
        <v>0.80206720876598947</v>
      </c>
      <c r="DH224" s="55">
        <v>1476.3700000000003</v>
      </c>
      <c r="DI224" s="55">
        <v>1311.2699999999998</v>
      </c>
      <c r="DJ224" s="61">
        <f t="shared" si="306"/>
        <v>165.10000000000059</v>
      </c>
      <c r="DK224" s="70">
        <f t="shared" si="307"/>
        <v>0.88817166428469796</v>
      </c>
      <c r="DL224" s="55">
        <v>222.11999999999995</v>
      </c>
      <c r="DM224" s="55">
        <v>0</v>
      </c>
      <c r="DN224" s="61">
        <f t="shared" si="308"/>
        <v>222.11999999999995</v>
      </c>
      <c r="DO224" s="70">
        <f t="shared" si="309"/>
        <v>0</v>
      </c>
      <c r="DP224" s="71">
        <v>14045.43</v>
      </c>
      <c r="DQ224" s="71">
        <v>15114.67</v>
      </c>
      <c r="DR224" s="61">
        <f t="shared" si="310"/>
        <v>-1069.2399999999998</v>
      </c>
      <c r="DS224" s="69">
        <f t="shared" si="311"/>
        <v>1.0761272527790178</v>
      </c>
      <c r="DT224" s="80">
        <v>1295.5099999999975</v>
      </c>
      <c r="DU224" s="55">
        <v>0</v>
      </c>
      <c r="DV224" s="55">
        <v>0</v>
      </c>
      <c r="DW224" s="61">
        <f t="shared" si="312"/>
        <v>0</v>
      </c>
      <c r="DX224" s="72"/>
      <c r="DY224" s="56" t="e">
        <v>#REF!</v>
      </c>
      <c r="DZ224" s="363">
        <v>3364.56</v>
      </c>
      <c r="EA224" s="363">
        <v>2379.66</v>
      </c>
      <c r="EB224" s="362">
        <f t="shared" si="322"/>
        <v>984.90000000000009</v>
      </c>
      <c r="EC224" s="365">
        <f t="shared" si="323"/>
        <v>0.70727227334331977</v>
      </c>
      <c r="ED224" s="54">
        <v>7069.0499999999993</v>
      </c>
      <c r="EE224" s="294">
        <v>5118.92</v>
      </c>
      <c r="EF224" s="291">
        <f t="shared" si="324"/>
        <v>209011.34</v>
      </c>
      <c r="EG224" s="291">
        <f t="shared" si="325"/>
        <v>167924.72000000006</v>
      </c>
      <c r="EH224" s="61">
        <f t="shared" si="326"/>
        <v>41086.619999999937</v>
      </c>
      <c r="EI224" s="70">
        <f t="shared" si="313"/>
        <v>0.80342396733115085</v>
      </c>
      <c r="EJ224" s="80"/>
      <c r="EK224" s="298">
        <v>1821.19</v>
      </c>
      <c r="EL224" s="300">
        <f t="shared" si="332"/>
        <v>24673.279999999937</v>
      </c>
      <c r="EM224" s="65">
        <f t="shared" si="333"/>
        <v>-79714.819999999978</v>
      </c>
      <c r="EN224" s="374" t="s">
        <v>666</v>
      </c>
      <c r="EO224" s="373">
        <v>12257.97</v>
      </c>
      <c r="EP224" s="74">
        <v>22596.03</v>
      </c>
      <c r="EQ224" s="75">
        <f t="shared" si="314"/>
        <v>10338.06</v>
      </c>
      <c r="ER224" s="76">
        <f t="shared" si="315"/>
        <v>0.84337455549328311</v>
      </c>
      <c r="ET224" s="74">
        <v>21762.1</v>
      </c>
      <c r="EU224" s="74">
        <v>52413.25</v>
      </c>
      <c r="EV224" s="75">
        <f t="shared" si="327"/>
        <v>30651.15</v>
      </c>
      <c r="EW224" s="377">
        <f t="shared" si="328"/>
        <v>1.4084647161808834</v>
      </c>
      <c r="EX224" s="379">
        <f t="shared" si="329"/>
        <v>201942.29</v>
      </c>
      <c r="EY224" s="379">
        <f t="shared" si="330"/>
        <v>162805.80000000005</v>
      </c>
      <c r="FB224" s="381"/>
      <c r="FC224" s="381"/>
    </row>
    <row r="225" spans="1:159" s="2" customFormat="1" ht="15.75" customHeight="1" x14ac:dyDescent="0.25">
      <c r="A225" s="1" t="s">
        <v>778</v>
      </c>
      <c r="B225" s="77">
        <v>5</v>
      </c>
      <c r="C225" s="78">
        <v>4</v>
      </c>
      <c r="D225" s="52" t="s">
        <v>418</v>
      </c>
      <c r="E225" s="219">
        <v>3147.3849999999998</v>
      </c>
      <c r="F225" s="53">
        <v>-140223.94</v>
      </c>
      <c r="G225" s="343">
        <v>-100662.51000000001</v>
      </c>
      <c r="H225" s="54">
        <v>7047.66</v>
      </c>
      <c r="I225" s="55">
        <v>2177.3200000000002</v>
      </c>
      <c r="J225" s="56">
        <f t="shared" si="263"/>
        <v>4870.34</v>
      </c>
      <c r="K225" s="57">
        <f t="shared" si="264"/>
        <v>0.30894225884903642</v>
      </c>
      <c r="L225" s="58">
        <v>4580.3300000000008</v>
      </c>
      <c r="M225" s="58">
        <v>916.88000000000011</v>
      </c>
      <c r="N225" s="56">
        <f t="shared" si="265"/>
        <v>3663.4500000000007</v>
      </c>
      <c r="O225" s="59">
        <f t="shared" si="266"/>
        <v>0.20017771645274465</v>
      </c>
      <c r="P225" s="54">
        <v>7060.67</v>
      </c>
      <c r="Q225" s="54">
        <v>6136.99</v>
      </c>
      <c r="R225" s="56">
        <f t="shared" si="267"/>
        <v>923.68000000000029</v>
      </c>
      <c r="S225" s="57">
        <f t="shared" si="268"/>
        <v>0.86917955378172318</v>
      </c>
      <c r="T225" s="54">
        <v>1611.9099999999999</v>
      </c>
      <c r="U225" s="54">
        <v>3963.82</v>
      </c>
      <c r="V225" s="56">
        <f t="shared" si="269"/>
        <v>-2351.9100000000003</v>
      </c>
      <c r="W225" s="57">
        <f t="shared" si="270"/>
        <v>2.4590827031285869</v>
      </c>
      <c r="X225" s="58">
        <v>420.98</v>
      </c>
      <c r="Y225" s="58">
        <v>826.2</v>
      </c>
      <c r="Z225" s="56">
        <f t="shared" si="271"/>
        <v>-405.22</v>
      </c>
      <c r="AA225" s="59">
        <f t="shared" si="272"/>
        <v>1.9625635422110315</v>
      </c>
      <c r="AB225" s="54">
        <v>8198.57</v>
      </c>
      <c r="AC225" s="54">
        <v>6063.6799999999985</v>
      </c>
      <c r="AD225" s="56">
        <f t="shared" si="273"/>
        <v>2134.8900000000012</v>
      </c>
      <c r="AE225" s="57">
        <f t="shared" si="274"/>
        <v>0.73960215013105923</v>
      </c>
      <c r="AF225" s="58">
        <v>1068.8000000000002</v>
      </c>
      <c r="AG225" s="58">
        <v>0</v>
      </c>
      <c r="AH225" s="56">
        <f t="shared" si="275"/>
        <v>1068.8000000000002</v>
      </c>
      <c r="AI225" s="60">
        <f t="shared" si="276"/>
        <v>0</v>
      </c>
      <c r="AJ225" s="54">
        <v>12250.38</v>
      </c>
      <c r="AK225" s="54">
        <v>6161.83</v>
      </c>
      <c r="AL225" s="56">
        <f t="shared" si="277"/>
        <v>6088.5499999999993</v>
      </c>
      <c r="AM225" s="57">
        <f t="shared" si="278"/>
        <v>0.5029909276283675</v>
      </c>
      <c r="AN225" s="58">
        <v>0</v>
      </c>
      <c r="AO225" s="58">
        <v>0</v>
      </c>
      <c r="AP225" s="61">
        <f t="shared" si="279"/>
        <v>0</v>
      </c>
      <c r="AQ225" s="59"/>
      <c r="AR225" s="54">
        <v>0</v>
      </c>
      <c r="AS225" s="54">
        <v>0</v>
      </c>
      <c r="AT225" s="61">
        <f t="shared" si="280"/>
        <v>0</v>
      </c>
      <c r="AU225" s="62"/>
      <c r="AV225" s="58">
        <v>3765.31</v>
      </c>
      <c r="AW225" s="58">
        <v>3465.79</v>
      </c>
      <c r="AX225" s="61">
        <f t="shared" si="281"/>
        <v>299.52</v>
      </c>
      <c r="AY225" s="59">
        <f t="shared" si="282"/>
        <v>0.92045276484539118</v>
      </c>
      <c r="AZ225" s="63">
        <v>0</v>
      </c>
      <c r="BA225" s="56">
        <v>0</v>
      </c>
      <c r="BB225" s="56">
        <f t="shared" si="283"/>
        <v>0</v>
      </c>
      <c r="BC225" s="64"/>
      <c r="BD225" s="54">
        <v>48593.229999999996</v>
      </c>
      <c r="BE225" s="58">
        <v>89238.24</v>
      </c>
      <c r="BF225" s="61">
        <f t="shared" si="284"/>
        <v>-40645.010000000009</v>
      </c>
      <c r="BG225" s="57">
        <f t="shared" si="285"/>
        <v>1.8364335937331191</v>
      </c>
      <c r="BH225" s="54">
        <v>4410.1399999999994</v>
      </c>
      <c r="BI225" s="54">
        <v>0</v>
      </c>
      <c r="BJ225" s="56">
        <f t="shared" si="286"/>
        <v>4410.1399999999994</v>
      </c>
      <c r="BK225" s="57">
        <f t="shared" si="287"/>
        <v>0</v>
      </c>
      <c r="BL225" s="58">
        <v>7102.6099999999988</v>
      </c>
      <c r="BM225" s="58">
        <v>7243.82</v>
      </c>
      <c r="BN225" s="56">
        <f t="shared" si="288"/>
        <v>-141.21000000000095</v>
      </c>
      <c r="BO225" s="59">
        <f t="shared" si="289"/>
        <v>1.0198814238709433</v>
      </c>
      <c r="BP225" s="54">
        <v>1044.8400000000001</v>
      </c>
      <c r="BQ225" s="54">
        <v>0</v>
      </c>
      <c r="BR225" s="56">
        <f t="shared" si="290"/>
        <v>1044.8400000000001</v>
      </c>
      <c r="BS225" s="57">
        <f t="shared" si="291"/>
        <v>0</v>
      </c>
      <c r="BT225" s="58">
        <v>1871.8000000000004</v>
      </c>
      <c r="BU225" s="58">
        <v>1930</v>
      </c>
      <c r="BV225" s="56">
        <f t="shared" si="292"/>
        <v>-58.199999999999591</v>
      </c>
      <c r="BW225" s="59">
        <f t="shared" si="293"/>
        <v>1.0310930654984505</v>
      </c>
      <c r="BX225" s="54">
        <v>1005.0799999999999</v>
      </c>
      <c r="BY225" s="54">
        <v>0</v>
      </c>
      <c r="BZ225" s="56">
        <f t="shared" si="294"/>
        <v>1005.0799999999999</v>
      </c>
      <c r="CA225" s="57">
        <f t="shared" si="295"/>
        <v>0</v>
      </c>
      <c r="CB225" s="58">
        <v>2586.3000000000002</v>
      </c>
      <c r="CC225" s="58">
        <v>336.36</v>
      </c>
      <c r="CD225" s="56">
        <f t="shared" si="296"/>
        <v>2249.94</v>
      </c>
      <c r="CE225" s="59">
        <f t="shared" si="297"/>
        <v>0.13005451803735066</v>
      </c>
      <c r="CF225" s="54">
        <v>339.27</v>
      </c>
      <c r="CG225" s="54">
        <v>0</v>
      </c>
      <c r="CH225" s="56">
        <f t="shared" si="298"/>
        <v>339.27</v>
      </c>
      <c r="CI225" s="57">
        <f t="shared" si="299"/>
        <v>0</v>
      </c>
      <c r="CJ225" s="58">
        <v>0</v>
      </c>
      <c r="CK225" s="55">
        <v>0</v>
      </c>
      <c r="CL225" s="55">
        <v>0</v>
      </c>
      <c r="CM225" s="65"/>
      <c r="CN225" s="66">
        <v>42254.1</v>
      </c>
      <c r="CO225" s="67">
        <v>44711.66</v>
      </c>
      <c r="CP225" s="61">
        <f t="shared" si="300"/>
        <v>-2457.5600000000049</v>
      </c>
      <c r="CQ225" s="68">
        <f t="shared" si="301"/>
        <v>1.0581614565213791</v>
      </c>
      <c r="CR225" s="58">
        <v>15255.199999999999</v>
      </c>
      <c r="CS225" s="58">
        <v>15436.809999999998</v>
      </c>
      <c r="CT225" s="61">
        <f t="shared" si="302"/>
        <v>-181.60999999999876</v>
      </c>
      <c r="CU225" s="353">
        <f t="shared" si="303"/>
        <v>1.0119047931197229</v>
      </c>
      <c r="CV225" s="359">
        <v>7753.53</v>
      </c>
      <c r="CW225" s="61">
        <v>7638.8</v>
      </c>
      <c r="CX225" s="61">
        <f t="shared" si="331"/>
        <v>114.72999999999956</v>
      </c>
      <c r="CY225" s="68">
        <f t="shared" si="318"/>
        <v>0.98520286888681674</v>
      </c>
      <c r="CZ225" s="291">
        <v>827.29000000000008</v>
      </c>
      <c r="DA225" s="61">
        <v>145.20000000000002</v>
      </c>
      <c r="DB225" s="61">
        <f t="shared" si="319"/>
        <v>682.09</v>
      </c>
      <c r="DC225" s="69">
        <f t="shared" si="320"/>
        <v>0.17551281896312054</v>
      </c>
      <c r="DD225" s="55">
        <v>7969.2999999999993</v>
      </c>
      <c r="DE225" s="55">
        <v>12426.300000000001</v>
      </c>
      <c r="DF225" s="61">
        <f t="shared" si="304"/>
        <v>-4457.0000000000018</v>
      </c>
      <c r="DG225" s="70">
        <f t="shared" si="305"/>
        <v>1.5592712032424432</v>
      </c>
      <c r="DH225" s="55">
        <v>1475.9</v>
      </c>
      <c r="DI225" s="55">
        <v>1309.2900000000002</v>
      </c>
      <c r="DJ225" s="61">
        <f t="shared" si="306"/>
        <v>166.6099999999999</v>
      </c>
      <c r="DK225" s="70">
        <f t="shared" si="307"/>
        <v>0.88711294803170959</v>
      </c>
      <c r="DL225" s="55">
        <v>221.24000000000004</v>
      </c>
      <c r="DM225" s="55">
        <v>0</v>
      </c>
      <c r="DN225" s="61">
        <f t="shared" si="308"/>
        <v>221.24000000000004</v>
      </c>
      <c r="DO225" s="70">
        <f t="shared" si="309"/>
        <v>0</v>
      </c>
      <c r="DP225" s="71">
        <v>14202.41</v>
      </c>
      <c r="DQ225" s="71">
        <v>9234.01</v>
      </c>
      <c r="DR225" s="61">
        <f t="shared" si="310"/>
        <v>4968.3999999999996</v>
      </c>
      <c r="DS225" s="69">
        <f t="shared" si="311"/>
        <v>0.65017204826504804</v>
      </c>
      <c r="DT225" s="80">
        <v>812.46999999999844</v>
      </c>
      <c r="DU225" s="55">
        <v>0</v>
      </c>
      <c r="DV225" s="55">
        <v>0</v>
      </c>
      <c r="DW225" s="61">
        <f t="shared" si="312"/>
        <v>0</v>
      </c>
      <c r="DX225" s="72"/>
      <c r="DY225" s="56" t="e">
        <v>#REF!</v>
      </c>
      <c r="DZ225" s="363">
        <v>3359.49</v>
      </c>
      <c r="EA225" s="363">
        <v>2375.4499999999998</v>
      </c>
      <c r="EB225" s="362">
        <f t="shared" si="322"/>
        <v>984.04</v>
      </c>
      <c r="EC225" s="365">
        <f t="shared" si="323"/>
        <v>0.70708649229496146</v>
      </c>
      <c r="ED225" s="54">
        <v>7227.119999999999</v>
      </c>
      <c r="EE225" s="294">
        <v>6546.7799999999988</v>
      </c>
      <c r="EF225" s="291">
        <f t="shared" si="324"/>
        <v>213503.4599999999</v>
      </c>
      <c r="EG225" s="291">
        <f t="shared" si="325"/>
        <v>228285.23</v>
      </c>
      <c r="EH225" s="61">
        <f t="shared" si="326"/>
        <v>-14781.770000000106</v>
      </c>
      <c r="EI225" s="70">
        <f t="shared" si="313"/>
        <v>1.0692343346566848</v>
      </c>
      <c r="EJ225" s="80"/>
      <c r="EK225" s="298">
        <v>2110.5</v>
      </c>
      <c r="EL225" s="300">
        <f t="shared" si="332"/>
        <v>-152895.21000000011</v>
      </c>
      <c r="EM225" s="65">
        <f t="shared" si="333"/>
        <v>-132457.66000000003</v>
      </c>
      <c r="EN225" s="374" t="s">
        <v>666</v>
      </c>
      <c r="EO225" s="373">
        <v>12493.24</v>
      </c>
      <c r="EP225" s="74">
        <v>13038.9</v>
      </c>
      <c r="EQ225" s="76">
        <v>0</v>
      </c>
      <c r="ER225" s="76">
        <v>0</v>
      </c>
      <c r="ET225" s="74">
        <v>22284.07</v>
      </c>
      <c r="EU225" s="74">
        <v>44489.35</v>
      </c>
      <c r="EV225" s="75">
        <f t="shared" si="327"/>
        <v>22205.279999999999</v>
      </c>
      <c r="EW225" s="377">
        <f t="shared" si="328"/>
        <v>0.99646429041014495</v>
      </c>
      <c r="EX225" s="379">
        <f t="shared" si="329"/>
        <v>206276.33999999991</v>
      </c>
      <c r="EY225" s="379">
        <f t="shared" si="330"/>
        <v>221738.45</v>
      </c>
      <c r="FB225" s="381"/>
      <c r="FC225" s="381"/>
    </row>
    <row r="226" spans="1:159" s="2" customFormat="1" ht="15.75" customHeight="1" x14ac:dyDescent="0.25">
      <c r="A226" s="1" t="s">
        <v>779</v>
      </c>
      <c r="B226" s="77">
        <v>9</v>
      </c>
      <c r="C226" s="78">
        <v>1</v>
      </c>
      <c r="D226" s="52" t="s">
        <v>419</v>
      </c>
      <c r="E226" s="219">
        <v>2749.9925000000003</v>
      </c>
      <c r="F226" s="53">
        <v>-121866.72000000002</v>
      </c>
      <c r="G226" s="343">
        <v>-118511.98799999997</v>
      </c>
      <c r="H226" s="54">
        <v>11774.529999999999</v>
      </c>
      <c r="I226" s="55">
        <v>1947.1399999999999</v>
      </c>
      <c r="J226" s="56">
        <f t="shared" si="263"/>
        <v>9827.39</v>
      </c>
      <c r="K226" s="57">
        <f t="shared" si="264"/>
        <v>0.16536880877623142</v>
      </c>
      <c r="L226" s="58">
        <v>4127.72</v>
      </c>
      <c r="M226" s="58">
        <v>1665.25</v>
      </c>
      <c r="N226" s="56">
        <f t="shared" si="265"/>
        <v>2462.4700000000003</v>
      </c>
      <c r="O226" s="59">
        <f t="shared" si="266"/>
        <v>0.40343094977372496</v>
      </c>
      <c r="P226" s="54">
        <v>9912.69</v>
      </c>
      <c r="Q226" s="54">
        <v>8618.7400000000016</v>
      </c>
      <c r="R226" s="56">
        <f t="shared" si="267"/>
        <v>1293.9499999999989</v>
      </c>
      <c r="S226" s="57">
        <f t="shared" si="268"/>
        <v>0.8694653015478141</v>
      </c>
      <c r="T226" s="54">
        <v>2058.23</v>
      </c>
      <c r="U226" s="54">
        <v>1825.4699999999998</v>
      </c>
      <c r="V226" s="56">
        <f t="shared" si="269"/>
        <v>232.76000000000022</v>
      </c>
      <c r="W226" s="57">
        <f t="shared" si="270"/>
        <v>0.88691254135835151</v>
      </c>
      <c r="X226" s="58">
        <v>304.82999999999993</v>
      </c>
      <c r="Y226" s="58">
        <v>990.82999999999993</v>
      </c>
      <c r="Z226" s="56">
        <f t="shared" si="271"/>
        <v>-686</v>
      </c>
      <c r="AA226" s="59">
        <f t="shared" si="272"/>
        <v>3.2504346685037566</v>
      </c>
      <c r="AB226" s="54">
        <v>5470.42</v>
      </c>
      <c r="AC226" s="54">
        <v>5446.5</v>
      </c>
      <c r="AD226" s="56">
        <f t="shared" si="273"/>
        <v>23.920000000000073</v>
      </c>
      <c r="AE226" s="57">
        <f t="shared" si="274"/>
        <v>0.99562739241228282</v>
      </c>
      <c r="AF226" s="58">
        <v>1693.4699999999998</v>
      </c>
      <c r="AG226" s="58">
        <v>0</v>
      </c>
      <c r="AH226" s="56">
        <f t="shared" si="275"/>
        <v>1693.4699999999998</v>
      </c>
      <c r="AI226" s="60">
        <f t="shared" si="276"/>
        <v>0</v>
      </c>
      <c r="AJ226" s="54">
        <v>19409.64</v>
      </c>
      <c r="AK226" s="54">
        <v>36222.120000000003</v>
      </c>
      <c r="AL226" s="56">
        <f t="shared" si="277"/>
        <v>-16812.480000000003</v>
      </c>
      <c r="AM226" s="57">
        <f t="shared" si="278"/>
        <v>1.8661922632259025</v>
      </c>
      <c r="AN226" s="58">
        <v>37980.32</v>
      </c>
      <c r="AO226" s="58">
        <v>34101.629999999997</v>
      </c>
      <c r="AP226" s="61">
        <f t="shared" si="279"/>
        <v>3878.6900000000023</v>
      </c>
      <c r="AQ226" s="59">
        <f t="shared" si="316"/>
        <v>0.89787632121056371</v>
      </c>
      <c r="AR226" s="54">
        <v>0</v>
      </c>
      <c r="AS226" s="54">
        <v>0</v>
      </c>
      <c r="AT226" s="61">
        <f t="shared" si="280"/>
        <v>0</v>
      </c>
      <c r="AU226" s="62"/>
      <c r="AV226" s="58">
        <v>10884.109999999999</v>
      </c>
      <c r="AW226" s="58">
        <v>14179.98</v>
      </c>
      <c r="AX226" s="61">
        <f t="shared" si="281"/>
        <v>-3295.8700000000008</v>
      </c>
      <c r="AY226" s="59">
        <f t="shared" si="282"/>
        <v>1.3028148374097654</v>
      </c>
      <c r="AZ226" s="63">
        <v>0</v>
      </c>
      <c r="BA226" s="56">
        <v>0</v>
      </c>
      <c r="BB226" s="56">
        <f t="shared" si="283"/>
        <v>0</v>
      </c>
      <c r="BC226" s="64"/>
      <c r="BD226" s="54">
        <v>67226.489999999991</v>
      </c>
      <c r="BE226" s="58">
        <v>39426</v>
      </c>
      <c r="BF226" s="61">
        <f t="shared" si="284"/>
        <v>27800.489999999991</v>
      </c>
      <c r="BG226" s="57">
        <f t="shared" si="285"/>
        <v>0.58646524606594819</v>
      </c>
      <c r="BH226" s="54">
        <v>7594.6</v>
      </c>
      <c r="BI226" s="54">
        <v>11413.09</v>
      </c>
      <c r="BJ226" s="56">
        <f t="shared" si="286"/>
        <v>-3818.49</v>
      </c>
      <c r="BK226" s="57">
        <f t="shared" si="287"/>
        <v>1.5027901403628894</v>
      </c>
      <c r="BL226" s="58">
        <v>6480.8300000000017</v>
      </c>
      <c r="BM226" s="58">
        <v>19926.27</v>
      </c>
      <c r="BN226" s="56">
        <f t="shared" si="288"/>
        <v>-13445.439999999999</v>
      </c>
      <c r="BO226" s="59">
        <f t="shared" si="289"/>
        <v>3.0746478460320663</v>
      </c>
      <c r="BP226" s="54">
        <v>1911.1900000000003</v>
      </c>
      <c r="BQ226" s="54">
        <v>0</v>
      </c>
      <c r="BR226" s="56">
        <f t="shared" si="290"/>
        <v>1911.1900000000003</v>
      </c>
      <c r="BS226" s="57">
        <f t="shared" si="291"/>
        <v>0</v>
      </c>
      <c r="BT226" s="58">
        <v>1183.8700000000001</v>
      </c>
      <c r="BU226" s="58">
        <v>0</v>
      </c>
      <c r="BV226" s="56">
        <f t="shared" si="292"/>
        <v>1183.8700000000001</v>
      </c>
      <c r="BW226" s="59">
        <f t="shared" si="293"/>
        <v>0</v>
      </c>
      <c r="BX226" s="54">
        <v>727.88000000000011</v>
      </c>
      <c r="BY226" s="54">
        <v>0</v>
      </c>
      <c r="BZ226" s="56">
        <f t="shared" si="294"/>
        <v>727.88000000000011</v>
      </c>
      <c r="CA226" s="57">
        <f t="shared" si="295"/>
        <v>0</v>
      </c>
      <c r="CB226" s="58">
        <v>1685.5900000000001</v>
      </c>
      <c r="CC226" s="58">
        <v>786.93000000000006</v>
      </c>
      <c r="CD226" s="56">
        <f t="shared" si="296"/>
        <v>898.66000000000008</v>
      </c>
      <c r="CE226" s="59">
        <f t="shared" si="297"/>
        <v>0.46685730219092425</v>
      </c>
      <c r="CF226" s="54">
        <v>338.13000000000011</v>
      </c>
      <c r="CG226" s="54">
        <v>0</v>
      </c>
      <c r="CH226" s="56">
        <f t="shared" si="298"/>
        <v>338.13000000000011</v>
      </c>
      <c r="CI226" s="57">
        <f t="shared" si="299"/>
        <v>0</v>
      </c>
      <c r="CJ226" s="58">
        <v>0</v>
      </c>
      <c r="CK226" s="55">
        <v>0</v>
      </c>
      <c r="CL226" s="55">
        <v>0</v>
      </c>
      <c r="CM226" s="65"/>
      <c r="CN226" s="66">
        <v>44393.89</v>
      </c>
      <c r="CO226" s="67">
        <v>49487.710000000006</v>
      </c>
      <c r="CP226" s="61">
        <f t="shared" si="300"/>
        <v>-5093.820000000007</v>
      </c>
      <c r="CQ226" s="68">
        <f t="shared" si="301"/>
        <v>1.114741465548525</v>
      </c>
      <c r="CR226" s="58">
        <v>49642.080000000009</v>
      </c>
      <c r="CS226" s="58">
        <v>48361.57</v>
      </c>
      <c r="CT226" s="61">
        <f t="shared" si="302"/>
        <v>1280.5100000000093</v>
      </c>
      <c r="CU226" s="353">
        <f t="shared" si="303"/>
        <v>0.97420515014681075</v>
      </c>
      <c r="CV226" s="359">
        <v>26133.699999999997</v>
      </c>
      <c r="CW226" s="61">
        <v>24038.46</v>
      </c>
      <c r="CX226" s="61">
        <f t="shared" si="331"/>
        <v>2095.239999999998</v>
      </c>
      <c r="CY226" s="68">
        <f t="shared" si="318"/>
        <v>0.91982612488855398</v>
      </c>
      <c r="CZ226" s="291">
        <v>1683.33</v>
      </c>
      <c r="DA226" s="61">
        <v>156.85999999999999</v>
      </c>
      <c r="DB226" s="61">
        <f t="shared" si="319"/>
        <v>1526.47</v>
      </c>
      <c r="DC226" s="69">
        <f t="shared" si="320"/>
        <v>9.3184342939292938E-2</v>
      </c>
      <c r="DD226" s="55">
        <v>13634.47</v>
      </c>
      <c r="DE226" s="55">
        <v>13260.05</v>
      </c>
      <c r="DF226" s="61">
        <f t="shared" si="304"/>
        <v>374.42000000000007</v>
      </c>
      <c r="DG226" s="70">
        <f t="shared" si="305"/>
        <v>0.97253871987690022</v>
      </c>
      <c r="DH226" s="55">
        <v>1665.5999999999997</v>
      </c>
      <c r="DI226" s="55">
        <v>1477.08</v>
      </c>
      <c r="DJ226" s="61">
        <f t="shared" si="306"/>
        <v>188.51999999999975</v>
      </c>
      <c r="DK226" s="70">
        <f t="shared" si="307"/>
        <v>0.88681556195965427</v>
      </c>
      <c r="DL226" s="55">
        <v>249.88</v>
      </c>
      <c r="DM226" s="55">
        <v>0</v>
      </c>
      <c r="DN226" s="61">
        <f t="shared" si="308"/>
        <v>249.88</v>
      </c>
      <c r="DO226" s="70">
        <f t="shared" si="309"/>
        <v>0</v>
      </c>
      <c r="DP226" s="71">
        <v>18618.57</v>
      </c>
      <c r="DQ226" s="71">
        <v>10546.390000000001</v>
      </c>
      <c r="DR226" s="61">
        <f t="shared" si="310"/>
        <v>8072.1799999999985</v>
      </c>
      <c r="DS226" s="69">
        <f t="shared" si="311"/>
        <v>0.56644468399023129</v>
      </c>
      <c r="DT226" s="80">
        <v>1255.6800000000021</v>
      </c>
      <c r="DU226" s="55">
        <v>19341.13</v>
      </c>
      <c r="DV226" s="55">
        <v>12886.689999999999</v>
      </c>
      <c r="DW226" s="61">
        <f t="shared" si="312"/>
        <v>6454.4400000000023</v>
      </c>
      <c r="DX226" s="72">
        <f t="shared" si="321"/>
        <v>0.66628423468535691</v>
      </c>
      <c r="DY226" s="56" t="e">
        <v>#REF!</v>
      </c>
      <c r="DZ226" s="363">
        <v>7938.26</v>
      </c>
      <c r="EA226" s="363">
        <v>5456.53</v>
      </c>
      <c r="EB226" s="362">
        <f t="shared" si="322"/>
        <v>2481.7300000000005</v>
      </c>
      <c r="EC226" s="365">
        <f t="shared" si="323"/>
        <v>0.68737103597009919</v>
      </c>
      <c r="ED226" s="54">
        <v>13018.29</v>
      </c>
      <c r="EE226" s="294">
        <v>11925.67</v>
      </c>
      <c r="EF226" s="291">
        <f t="shared" si="324"/>
        <v>387083.74000000005</v>
      </c>
      <c r="EG226" s="291">
        <f t="shared" si="325"/>
        <v>354146.96</v>
      </c>
      <c r="EH226" s="61">
        <f t="shared" si="326"/>
        <v>32936.780000000028</v>
      </c>
      <c r="EI226" s="70">
        <f t="shared" si="313"/>
        <v>0.91491045322647746</v>
      </c>
      <c r="EJ226" s="80"/>
      <c r="EK226" s="298">
        <v>5360.9900000000007</v>
      </c>
      <c r="EL226" s="300">
        <f t="shared" si="332"/>
        <v>-83568.95</v>
      </c>
      <c r="EM226" s="65">
        <f t="shared" si="333"/>
        <v>-102915.69799999996</v>
      </c>
      <c r="EN226" s="374" t="s">
        <v>666</v>
      </c>
      <c r="EO226" s="373">
        <v>23717.05</v>
      </c>
      <c r="EP226" s="74">
        <v>65838.42</v>
      </c>
      <c r="EQ226" s="75">
        <f t="shared" ref="EQ226:EQ235" si="334">EP226-EO226</f>
        <v>42121.369999999995</v>
      </c>
      <c r="ER226" s="76">
        <f t="shared" ref="ER226:ER235" si="335">EQ226/EO226</f>
        <v>1.7759953282554111</v>
      </c>
      <c r="ET226" s="74">
        <v>38047.440000000002</v>
      </c>
      <c r="EU226" s="74">
        <v>128396.89</v>
      </c>
      <c r="EV226" s="75">
        <f t="shared" si="327"/>
        <v>90349.45</v>
      </c>
      <c r="EW226" s="377">
        <f t="shared" si="328"/>
        <v>2.374652539040734</v>
      </c>
      <c r="EX226" s="379">
        <f t="shared" si="329"/>
        <v>374065.45000000007</v>
      </c>
      <c r="EY226" s="379">
        <f t="shared" si="330"/>
        <v>342221.29000000004</v>
      </c>
      <c r="FB226" s="381"/>
      <c r="FC226" s="381"/>
    </row>
    <row r="227" spans="1:159" s="2" customFormat="1" ht="15.75" customHeight="1" x14ac:dyDescent="0.25">
      <c r="A227" s="1" t="s">
        <v>780</v>
      </c>
      <c r="B227" s="77">
        <v>5</v>
      </c>
      <c r="C227" s="78">
        <v>3</v>
      </c>
      <c r="D227" s="52" t="s">
        <v>420</v>
      </c>
      <c r="E227" s="219">
        <v>5577.5233333333344</v>
      </c>
      <c r="F227" s="53">
        <v>-34630.329999999994</v>
      </c>
      <c r="G227" s="343">
        <v>-63812.080000000031</v>
      </c>
      <c r="H227" s="54">
        <v>8494.4500000000007</v>
      </c>
      <c r="I227" s="55">
        <v>2193.77</v>
      </c>
      <c r="J227" s="56">
        <f t="shared" si="263"/>
        <v>6300.68</v>
      </c>
      <c r="K227" s="57">
        <f t="shared" si="264"/>
        <v>0.25825921631182713</v>
      </c>
      <c r="L227" s="58">
        <v>4951.3799999999983</v>
      </c>
      <c r="M227" s="58">
        <v>1404.8000000000002</v>
      </c>
      <c r="N227" s="56">
        <f t="shared" si="265"/>
        <v>3546.5799999999981</v>
      </c>
      <c r="O227" s="59">
        <f t="shared" si="266"/>
        <v>0.28371888241258009</v>
      </c>
      <c r="P227" s="54">
        <v>7038.159999999998</v>
      </c>
      <c r="Q227" s="54">
        <v>6120.5100000000011</v>
      </c>
      <c r="R227" s="56">
        <f t="shared" si="267"/>
        <v>917.64999999999691</v>
      </c>
      <c r="S227" s="57">
        <f t="shared" si="268"/>
        <v>0.86961791149959689</v>
      </c>
      <c r="T227" s="54">
        <v>1659.13</v>
      </c>
      <c r="U227" s="54">
        <v>1472.4199999999998</v>
      </c>
      <c r="V227" s="56">
        <f t="shared" si="269"/>
        <v>186.71000000000026</v>
      </c>
      <c r="W227" s="57">
        <f t="shared" si="270"/>
        <v>0.88746511726025068</v>
      </c>
      <c r="X227" s="58">
        <v>356.82999999999993</v>
      </c>
      <c r="Y227" s="58">
        <v>652.29999999999995</v>
      </c>
      <c r="Z227" s="56">
        <f t="shared" si="271"/>
        <v>-295.47000000000003</v>
      </c>
      <c r="AA227" s="59">
        <f t="shared" si="272"/>
        <v>1.8280413642350701</v>
      </c>
      <c r="AB227" s="54">
        <v>7249.8099999999995</v>
      </c>
      <c r="AC227" s="54">
        <v>7432.0199999999995</v>
      </c>
      <c r="AD227" s="56">
        <f t="shared" si="273"/>
        <v>-182.21000000000004</v>
      </c>
      <c r="AE227" s="57">
        <f t="shared" si="274"/>
        <v>1.0251330724529333</v>
      </c>
      <c r="AF227" s="58">
        <v>1093.46</v>
      </c>
      <c r="AG227" s="58">
        <v>0</v>
      </c>
      <c r="AH227" s="56">
        <f t="shared" si="275"/>
        <v>1093.46</v>
      </c>
      <c r="AI227" s="60">
        <f t="shared" si="276"/>
        <v>0</v>
      </c>
      <c r="AJ227" s="54">
        <v>12532.750000000004</v>
      </c>
      <c r="AK227" s="54">
        <v>16940.169999999998</v>
      </c>
      <c r="AL227" s="56">
        <f t="shared" si="277"/>
        <v>-4407.4199999999946</v>
      </c>
      <c r="AM227" s="57">
        <f t="shared" si="278"/>
        <v>1.351672218786778</v>
      </c>
      <c r="AN227" s="58">
        <v>0</v>
      </c>
      <c r="AO227" s="58">
        <v>0</v>
      </c>
      <c r="AP227" s="61">
        <f t="shared" si="279"/>
        <v>0</v>
      </c>
      <c r="AQ227" s="59"/>
      <c r="AR227" s="54">
        <v>0</v>
      </c>
      <c r="AS227" s="54">
        <v>0</v>
      </c>
      <c r="AT227" s="61">
        <f t="shared" si="280"/>
        <v>0</v>
      </c>
      <c r="AU227" s="62"/>
      <c r="AV227" s="58">
        <v>5728.69</v>
      </c>
      <c r="AW227" s="58">
        <v>5419.32</v>
      </c>
      <c r="AX227" s="61">
        <f t="shared" si="281"/>
        <v>309.36999999999989</v>
      </c>
      <c r="AY227" s="59">
        <f t="shared" si="282"/>
        <v>0.94599637962605765</v>
      </c>
      <c r="AZ227" s="63">
        <v>0</v>
      </c>
      <c r="BA227" s="56">
        <v>0</v>
      </c>
      <c r="BB227" s="56">
        <f t="shared" si="283"/>
        <v>0</v>
      </c>
      <c r="BC227" s="64"/>
      <c r="BD227" s="54">
        <v>39318.210000000006</v>
      </c>
      <c r="BE227" s="58">
        <v>183230.1</v>
      </c>
      <c r="BF227" s="61">
        <f t="shared" si="284"/>
        <v>-143911.89000000001</v>
      </c>
      <c r="BG227" s="57">
        <f t="shared" si="285"/>
        <v>4.6601841742032502</v>
      </c>
      <c r="BH227" s="54">
        <v>5113.84</v>
      </c>
      <c r="BI227" s="54">
        <v>0</v>
      </c>
      <c r="BJ227" s="56">
        <f t="shared" si="286"/>
        <v>5113.84</v>
      </c>
      <c r="BK227" s="57">
        <f t="shared" si="287"/>
        <v>0</v>
      </c>
      <c r="BL227" s="58">
        <v>7679.5999999999995</v>
      </c>
      <c r="BM227" s="58">
        <v>16747.830000000002</v>
      </c>
      <c r="BN227" s="56">
        <f t="shared" si="288"/>
        <v>-9068.2300000000032</v>
      </c>
      <c r="BO227" s="59">
        <f t="shared" si="289"/>
        <v>2.180820615657066</v>
      </c>
      <c r="BP227" s="54">
        <v>970.8900000000001</v>
      </c>
      <c r="BQ227" s="54">
        <v>0</v>
      </c>
      <c r="BR227" s="56">
        <f t="shared" si="290"/>
        <v>970.8900000000001</v>
      </c>
      <c r="BS227" s="57">
        <f t="shared" si="291"/>
        <v>0</v>
      </c>
      <c r="BT227" s="58">
        <v>2025.7799999999997</v>
      </c>
      <c r="BU227" s="58">
        <v>3530.41</v>
      </c>
      <c r="BV227" s="56">
        <f t="shared" si="292"/>
        <v>-1504.63</v>
      </c>
      <c r="BW227" s="59">
        <f t="shared" si="293"/>
        <v>1.7427410676381445</v>
      </c>
      <c r="BX227" s="54">
        <v>855.18</v>
      </c>
      <c r="BY227" s="54">
        <v>0</v>
      </c>
      <c r="BZ227" s="56">
        <f t="shared" si="294"/>
        <v>855.18</v>
      </c>
      <c r="CA227" s="57">
        <f t="shared" si="295"/>
        <v>0</v>
      </c>
      <c r="CB227" s="58">
        <v>2379.08</v>
      </c>
      <c r="CC227" s="58">
        <v>1884.9</v>
      </c>
      <c r="CD227" s="56">
        <f t="shared" si="296"/>
        <v>494.17999999999984</v>
      </c>
      <c r="CE227" s="59">
        <f t="shared" si="297"/>
        <v>0.79228104981757663</v>
      </c>
      <c r="CF227" s="54">
        <v>395.24</v>
      </c>
      <c r="CG227" s="54">
        <v>0</v>
      </c>
      <c r="CH227" s="56">
        <f t="shared" si="298"/>
        <v>395.24</v>
      </c>
      <c r="CI227" s="57">
        <f t="shared" si="299"/>
        <v>0</v>
      </c>
      <c r="CJ227" s="58">
        <v>0</v>
      </c>
      <c r="CK227" s="55">
        <v>0</v>
      </c>
      <c r="CL227" s="55">
        <v>0</v>
      </c>
      <c r="CM227" s="65"/>
      <c r="CN227" s="66">
        <v>58819.520000000011</v>
      </c>
      <c r="CO227" s="67">
        <v>55093.719999999994</v>
      </c>
      <c r="CP227" s="61">
        <f t="shared" si="300"/>
        <v>3725.8000000000175</v>
      </c>
      <c r="CQ227" s="68">
        <f t="shared" si="301"/>
        <v>0.93665708254674607</v>
      </c>
      <c r="CR227" s="58">
        <v>14903.920000000002</v>
      </c>
      <c r="CS227" s="58">
        <v>13601.260000000002</v>
      </c>
      <c r="CT227" s="61">
        <f t="shared" si="302"/>
        <v>1302.6599999999999</v>
      </c>
      <c r="CU227" s="353">
        <f t="shared" si="303"/>
        <v>0.91259614920101562</v>
      </c>
      <c r="CV227" s="359">
        <v>7493.4500000000007</v>
      </c>
      <c r="CW227" s="61">
        <v>7279.3200000000006</v>
      </c>
      <c r="CX227" s="61">
        <f t="shared" si="331"/>
        <v>214.13000000000011</v>
      </c>
      <c r="CY227" s="68">
        <f t="shared" si="318"/>
        <v>0.97142437728949949</v>
      </c>
      <c r="CZ227" s="291">
        <v>955.78</v>
      </c>
      <c r="DA227" s="61">
        <v>145.63999999999999</v>
      </c>
      <c r="DB227" s="61">
        <f t="shared" si="319"/>
        <v>810.14</v>
      </c>
      <c r="DC227" s="69">
        <f t="shared" si="320"/>
        <v>0.15237816233861348</v>
      </c>
      <c r="DD227" s="55">
        <v>7647.7</v>
      </c>
      <c r="DE227" s="55">
        <v>17200.989999999998</v>
      </c>
      <c r="DF227" s="61">
        <f t="shared" si="304"/>
        <v>-9553.2899999999972</v>
      </c>
      <c r="DG227" s="70">
        <f t="shared" si="305"/>
        <v>2.2491716463773419</v>
      </c>
      <c r="DH227" s="55">
        <v>1829.8600000000004</v>
      </c>
      <c r="DI227" s="55">
        <v>1623.6599999999999</v>
      </c>
      <c r="DJ227" s="61">
        <f t="shared" si="306"/>
        <v>206.2000000000005</v>
      </c>
      <c r="DK227" s="70">
        <f t="shared" si="307"/>
        <v>0.88731378356814161</v>
      </c>
      <c r="DL227" s="55">
        <v>274.48</v>
      </c>
      <c r="DM227" s="55">
        <v>0</v>
      </c>
      <c r="DN227" s="61">
        <f t="shared" si="308"/>
        <v>274.48</v>
      </c>
      <c r="DO227" s="70">
        <f t="shared" si="309"/>
        <v>0</v>
      </c>
      <c r="DP227" s="71">
        <v>23764.66</v>
      </c>
      <c r="DQ227" s="71">
        <v>18339.789999999997</v>
      </c>
      <c r="DR227" s="61">
        <f t="shared" si="310"/>
        <v>5424.8700000000026</v>
      </c>
      <c r="DS227" s="69">
        <f t="shared" si="311"/>
        <v>0.77172532659840276</v>
      </c>
      <c r="DT227" s="80">
        <v>1076.2799999999988</v>
      </c>
      <c r="DU227" s="55">
        <v>0</v>
      </c>
      <c r="DV227" s="55">
        <v>0</v>
      </c>
      <c r="DW227" s="61">
        <f t="shared" si="312"/>
        <v>0</v>
      </c>
      <c r="DX227" s="72"/>
      <c r="DY227" s="56" t="e">
        <v>#REF!</v>
      </c>
      <c r="DZ227" s="363">
        <v>4422.09</v>
      </c>
      <c r="EA227" s="363">
        <v>3068.17</v>
      </c>
      <c r="EB227" s="362">
        <f t="shared" si="322"/>
        <v>1353.92</v>
      </c>
      <c r="EC227" s="365">
        <f t="shared" si="323"/>
        <v>0.69382803154164663</v>
      </c>
      <c r="ED227" s="54">
        <v>7954.76</v>
      </c>
      <c r="EE227" s="294">
        <v>10824.38</v>
      </c>
      <c r="EF227" s="291">
        <f t="shared" si="324"/>
        <v>235908.70000000004</v>
      </c>
      <c r="EG227" s="291">
        <f t="shared" si="325"/>
        <v>374205.48000000004</v>
      </c>
      <c r="EH227" s="61">
        <f t="shared" si="326"/>
        <v>-138296.78</v>
      </c>
      <c r="EI227" s="70">
        <f t="shared" si="313"/>
        <v>1.58623009664332</v>
      </c>
      <c r="EJ227" s="80"/>
      <c r="EK227" s="298">
        <v>2614.23</v>
      </c>
      <c r="EL227" s="300">
        <f t="shared" si="332"/>
        <v>-170312.87999999998</v>
      </c>
      <c r="EM227" s="65">
        <f t="shared" si="333"/>
        <v>-210467.50000000006</v>
      </c>
      <c r="EN227" s="374" t="s">
        <v>666</v>
      </c>
      <c r="EO227" s="373">
        <v>13933.22</v>
      </c>
      <c r="EP227" s="74">
        <v>24963.89</v>
      </c>
      <c r="EQ227" s="75">
        <f t="shared" si="334"/>
        <v>11030.67</v>
      </c>
      <c r="ER227" s="76">
        <f t="shared" si="335"/>
        <v>0.79168131989590351</v>
      </c>
      <c r="ET227" s="74">
        <v>24301.8</v>
      </c>
      <c r="EU227" s="74">
        <v>53543.35</v>
      </c>
      <c r="EV227" s="75">
        <f t="shared" si="327"/>
        <v>29241.55</v>
      </c>
      <c r="EW227" s="377">
        <f t="shared" si="328"/>
        <v>1.2032668362014336</v>
      </c>
      <c r="EX227" s="379">
        <f t="shared" si="329"/>
        <v>227953.94000000003</v>
      </c>
      <c r="EY227" s="379">
        <f t="shared" si="330"/>
        <v>363381.10000000003</v>
      </c>
      <c r="FB227" s="381"/>
      <c r="FC227" s="381"/>
    </row>
    <row r="228" spans="1:159" s="2" customFormat="1" ht="15.75" customHeight="1" x14ac:dyDescent="0.25">
      <c r="A228" s="1" t="s">
        <v>781</v>
      </c>
      <c r="B228" s="77">
        <v>5</v>
      </c>
      <c r="C228" s="78">
        <v>4</v>
      </c>
      <c r="D228" s="52" t="s">
        <v>421</v>
      </c>
      <c r="E228" s="219">
        <v>3043.9966666666664</v>
      </c>
      <c r="F228" s="53">
        <v>-71470.67</v>
      </c>
      <c r="G228" s="343">
        <v>-44596.699999999975</v>
      </c>
      <c r="H228" s="54">
        <v>8666.7199999999993</v>
      </c>
      <c r="I228" s="55">
        <v>2196.81</v>
      </c>
      <c r="J228" s="56">
        <f t="shared" si="263"/>
        <v>6469.91</v>
      </c>
      <c r="K228" s="57">
        <f t="shared" si="264"/>
        <v>0.25347651706758728</v>
      </c>
      <c r="L228" s="58">
        <v>5022.2099999999991</v>
      </c>
      <c r="M228" s="58">
        <v>1339.04</v>
      </c>
      <c r="N228" s="56">
        <f t="shared" si="265"/>
        <v>3683.1699999999992</v>
      </c>
      <c r="O228" s="59">
        <f t="shared" si="266"/>
        <v>0.2666236577124414</v>
      </c>
      <c r="P228" s="54">
        <v>7815.2400000000016</v>
      </c>
      <c r="Q228" s="54">
        <v>6787.08</v>
      </c>
      <c r="R228" s="56">
        <f t="shared" si="267"/>
        <v>1028.1600000000017</v>
      </c>
      <c r="S228" s="57">
        <f t="shared" si="268"/>
        <v>0.86844166014095514</v>
      </c>
      <c r="T228" s="54">
        <v>1867.6100000000001</v>
      </c>
      <c r="U228" s="54">
        <v>1652.0200000000002</v>
      </c>
      <c r="V228" s="56">
        <f t="shared" si="269"/>
        <v>215.58999999999992</v>
      </c>
      <c r="W228" s="57">
        <f t="shared" si="270"/>
        <v>0.88456369370478849</v>
      </c>
      <c r="X228" s="58">
        <v>631.37</v>
      </c>
      <c r="Y228" s="58">
        <v>826.64</v>
      </c>
      <c r="Z228" s="56">
        <f t="shared" si="271"/>
        <v>-195.26999999999998</v>
      </c>
      <c r="AA228" s="59">
        <f t="shared" si="272"/>
        <v>1.3092798200738076</v>
      </c>
      <c r="AB228" s="54">
        <v>8204.7899999999991</v>
      </c>
      <c r="AC228" s="54">
        <v>6708.2799999999988</v>
      </c>
      <c r="AD228" s="56">
        <f t="shared" si="273"/>
        <v>1496.5100000000002</v>
      </c>
      <c r="AE228" s="57">
        <f t="shared" si="274"/>
        <v>0.81760532566951738</v>
      </c>
      <c r="AF228" s="58">
        <v>1246.7700000000002</v>
      </c>
      <c r="AG228" s="58">
        <v>0</v>
      </c>
      <c r="AH228" s="56">
        <f t="shared" si="275"/>
        <v>1246.7700000000002</v>
      </c>
      <c r="AI228" s="60">
        <f t="shared" si="276"/>
        <v>0</v>
      </c>
      <c r="AJ228" s="54">
        <v>14290.310000000001</v>
      </c>
      <c r="AK228" s="54">
        <v>10307.01</v>
      </c>
      <c r="AL228" s="56">
        <f t="shared" si="277"/>
        <v>3983.3000000000011</v>
      </c>
      <c r="AM228" s="57">
        <f t="shared" si="278"/>
        <v>0.72125867108551178</v>
      </c>
      <c r="AN228" s="58">
        <v>0</v>
      </c>
      <c r="AO228" s="58">
        <v>0</v>
      </c>
      <c r="AP228" s="61">
        <f t="shared" si="279"/>
        <v>0</v>
      </c>
      <c r="AQ228" s="59"/>
      <c r="AR228" s="54">
        <v>0</v>
      </c>
      <c r="AS228" s="54">
        <v>0</v>
      </c>
      <c r="AT228" s="61">
        <f t="shared" si="280"/>
        <v>0</v>
      </c>
      <c r="AU228" s="62"/>
      <c r="AV228" s="58">
        <v>3822.1200000000003</v>
      </c>
      <c r="AW228" s="58">
        <v>3464.53</v>
      </c>
      <c r="AX228" s="61">
        <f t="shared" si="281"/>
        <v>357.59000000000015</v>
      </c>
      <c r="AY228" s="59">
        <f t="shared" si="282"/>
        <v>0.90644197461094889</v>
      </c>
      <c r="AZ228" s="63">
        <v>0</v>
      </c>
      <c r="BA228" s="56">
        <v>0</v>
      </c>
      <c r="BB228" s="56">
        <f t="shared" si="283"/>
        <v>0</v>
      </c>
      <c r="BC228" s="64"/>
      <c r="BD228" s="54">
        <v>31764.53</v>
      </c>
      <c r="BE228" s="58">
        <v>3803.99</v>
      </c>
      <c r="BF228" s="61">
        <f t="shared" si="284"/>
        <v>27960.54</v>
      </c>
      <c r="BG228" s="57">
        <f t="shared" si="285"/>
        <v>0.11975590383361567</v>
      </c>
      <c r="BH228" s="54">
        <v>5396.6800000000012</v>
      </c>
      <c r="BI228" s="54">
        <v>0</v>
      </c>
      <c r="BJ228" s="56">
        <f t="shared" si="286"/>
        <v>5396.6800000000012</v>
      </c>
      <c r="BK228" s="57">
        <f t="shared" si="287"/>
        <v>0</v>
      </c>
      <c r="BL228" s="58">
        <v>7583.7800000000016</v>
      </c>
      <c r="BM228" s="58">
        <v>21510.81</v>
      </c>
      <c r="BN228" s="56">
        <f t="shared" si="288"/>
        <v>-13927.029999999999</v>
      </c>
      <c r="BO228" s="59">
        <f t="shared" si="289"/>
        <v>2.8364232612232945</v>
      </c>
      <c r="BP228" s="54">
        <v>1332.0600000000002</v>
      </c>
      <c r="BQ228" s="54">
        <v>0</v>
      </c>
      <c r="BR228" s="56">
        <f t="shared" si="290"/>
        <v>1332.0600000000002</v>
      </c>
      <c r="BS228" s="57">
        <f t="shared" si="291"/>
        <v>0</v>
      </c>
      <c r="BT228" s="58">
        <v>1990.9699999999998</v>
      </c>
      <c r="BU228" s="58">
        <v>0</v>
      </c>
      <c r="BV228" s="56">
        <f t="shared" si="292"/>
        <v>1990.9699999999998</v>
      </c>
      <c r="BW228" s="59">
        <f t="shared" si="293"/>
        <v>0</v>
      </c>
      <c r="BX228" s="54">
        <v>1509.78</v>
      </c>
      <c r="BY228" s="54">
        <v>0</v>
      </c>
      <c r="BZ228" s="56">
        <f t="shared" si="294"/>
        <v>1509.78</v>
      </c>
      <c r="CA228" s="57">
        <f t="shared" si="295"/>
        <v>0</v>
      </c>
      <c r="CB228" s="58">
        <v>2590.7400000000002</v>
      </c>
      <c r="CC228" s="58">
        <v>805.81</v>
      </c>
      <c r="CD228" s="56">
        <f t="shared" si="296"/>
        <v>1784.9300000000003</v>
      </c>
      <c r="CE228" s="59">
        <f t="shared" si="297"/>
        <v>0.31103468507067472</v>
      </c>
      <c r="CF228" s="54">
        <v>339.57</v>
      </c>
      <c r="CG228" s="54">
        <v>0</v>
      </c>
      <c r="CH228" s="56">
        <f t="shared" si="298"/>
        <v>339.57</v>
      </c>
      <c r="CI228" s="57">
        <f t="shared" si="299"/>
        <v>0</v>
      </c>
      <c r="CJ228" s="58">
        <v>0</v>
      </c>
      <c r="CK228" s="55">
        <v>0</v>
      </c>
      <c r="CL228" s="55">
        <v>0</v>
      </c>
      <c r="CM228" s="65"/>
      <c r="CN228" s="66">
        <v>55569.87000000001</v>
      </c>
      <c r="CO228" s="67">
        <v>60600.249999999993</v>
      </c>
      <c r="CP228" s="61">
        <f t="shared" si="300"/>
        <v>-5030.3799999999828</v>
      </c>
      <c r="CQ228" s="68">
        <f t="shared" si="301"/>
        <v>1.0905235157109416</v>
      </c>
      <c r="CR228" s="58">
        <v>16750.18</v>
      </c>
      <c r="CS228" s="58">
        <v>15695.220000000001</v>
      </c>
      <c r="CT228" s="61">
        <f t="shared" si="302"/>
        <v>1054.9599999999991</v>
      </c>
      <c r="CU228" s="353">
        <f t="shared" si="303"/>
        <v>0.93701799025443311</v>
      </c>
      <c r="CV228" s="359">
        <v>8397.5</v>
      </c>
      <c r="CW228" s="61">
        <v>8260</v>
      </c>
      <c r="CX228" s="61">
        <f t="shared" si="331"/>
        <v>137.5</v>
      </c>
      <c r="CY228" s="68">
        <f t="shared" si="318"/>
        <v>0.98362607919023515</v>
      </c>
      <c r="CZ228" s="291">
        <v>1038.1799999999998</v>
      </c>
      <c r="DA228" s="61">
        <v>192.84</v>
      </c>
      <c r="DB228" s="61">
        <f t="shared" si="319"/>
        <v>845.3399999999998</v>
      </c>
      <c r="DC228" s="69">
        <f t="shared" si="320"/>
        <v>0.18574813616135932</v>
      </c>
      <c r="DD228" s="55">
        <v>12754.970000000001</v>
      </c>
      <c r="DE228" s="55">
        <v>17570.400000000001</v>
      </c>
      <c r="DF228" s="61">
        <f t="shared" si="304"/>
        <v>-4815.43</v>
      </c>
      <c r="DG228" s="70">
        <f t="shared" si="305"/>
        <v>1.3775336202280366</v>
      </c>
      <c r="DH228" s="55">
        <v>1968.6899999999998</v>
      </c>
      <c r="DI228" s="55">
        <v>1745.6000000000001</v>
      </c>
      <c r="DJ228" s="61">
        <f t="shared" si="306"/>
        <v>223.08999999999969</v>
      </c>
      <c r="DK228" s="70">
        <f t="shared" si="307"/>
        <v>0.88668099091273911</v>
      </c>
      <c r="DL228" s="55">
        <v>295.09000000000003</v>
      </c>
      <c r="DM228" s="55">
        <v>0</v>
      </c>
      <c r="DN228" s="61">
        <f t="shared" si="308"/>
        <v>295.09000000000003</v>
      </c>
      <c r="DO228" s="70">
        <f t="shared" si="309"/>
        <v>0</v>
      </c>
      <c r="DP228" s="71">
        <v>17460.95</v>
      </c>
      <c r="DQ228" s="71">
        <v>9070.08</v>
      </c>
      <c r="DR228" s="61">
        <f t="shared" si="310"/>
        <v>8390.8700000000008</v>
      </c>
      <c r="DS228" s="69">
        <f t="shared" si="311"/>
        <v>0.51944939994673822</v>
      </c>
      <c r="DT228" s="80">
        <v>1161.5800000000017</v>
      </c>
      <c r="DU228" s="55">
        <v>0</v>
      </c>
      <c r="DV228" s="55">
        <v>0</v>
      </c>
      <c r="DW228" s="61">
        <f t="shared" si="312"/>
        <v>0</v>
      </c>
      <c r="DX228" s="72"/>
      <c r="DY228" s="56" t="e">
        <v>#REF!</v>
      </c>
      <c r="DZ228" s="363">
        <v>3578.4399999999996</v>
      </c>
      <c r="EA228" s="363">
        <v>2570.6400000000003</v>
      </c>
      <c r="EB228" s="362">
        <f t="shared" si="322"/>
        <v>1007.7999999999993</v>
      </c>
      <c r="EC228" s="365">
        <f t="shared" si="323"/>
        <v>0.71836889817909499</v>
      </c>
      <c r="ED228" s="54">
        <v>7779.8099999999995</v>
      </c>
      <c r="EE228" s="294">
        <v>5634.38</v>
      </c>
      <c r="EF228" s="291">
        <f t="shared" si="324"/>
        <v>229668.93</v>
      </c>
      <c r="EG228" s="291">
        <f t="shared" si="325"/>
        <v>180741.43</v>
      </c>
      <c r="EH228" s="61">
        <f t="shared" si="326"/>
        <v>48927.5</v>
      </c>
      <c r="EI228" s="70">
        <f t="shared" si="313"/>
        <v>0.78696508927002007</v>
      </c>
      <c r="EJ228" s="80"/>
      <c r="EK228" s="298">
        <v>2111.06</v>
      </c>
      <c r="EL228" s="300">
        <f t="shared" si="332"/>
        <v>-20432.109999999982</v>
      </c>
      <c r="EM228" s="65">
        <f t="shared" si="333"/>
        <v>-18209.199999999972</v>
      </c>
      <c r="EN228" s="374" t="s">
        <v>666</v>
      </c>
      <c r="EO228" s="373">
        <v>13400.01</v>
      </c>
      <c r="EP228" s="74">
        <v>20617.830000000002</v>
      </c>
      <c r="EQ228" s="75">
        <f t="shared" si="334"/>
        <v>7217.8200000000015</v>
      </c>
      <c r="ER228" s="76">
        <f t="shared" si="335"/>
        <v>0.5386428816097899</v>
      </c>
      <c r="ET228" s="74">
        <v>24054.03</v>
      </c>
      <c r="EU228" s="74">
        <v>48507.44</v>
      </c>
      <c r="EV228" s="75">
        <f t="shared" si="327"/>
        <v>24453.410000000003</v>
      </c>
      <c r="EW228" s="377">
        <f t="shared" si="328"/>
        <v>1.0166034548057021</v>
      </c>
      <c r="EX228" s="379">
        <f t="shared" si="329"/>
        <v>221889.12</v>
      </c>
      <c r="EY228" s="379">
        <f t="shared" si="330"/>
        <v>175107.05</v>
      </c>
      <c r="FB228" s="381"/>
      <c r="FC228" s="381"/>
    </row>
    <row r="229" spans="1:159" s="2" customFormat="1" ht="15.75" customHeight="1" x14ac:dyDescent="0.25">
      <c r="A229" s="1" t="s">
        <v>782</v>
      </c>
      <c r="B229" s="77">
        <v>9</v>
      </c>
      <c r="C229" s="78">
        <v>1</v>
      </c>
      <c r="D229" s="52" t="s">
        <v>422</v>
      </c>
      <c r="E229" s="219">
        <v>4194.4866666666667</v>
      </c>
      <c r="F229" s="53">
        <v>-204969.5</v>
      </c>
      <c r="G229" s="343">
        <v>-185091.98</v>
      </c>
      <c r="H229" s="54">
        <v>5413.11</v>
      </c>
      <c r="I229" s="55">
        <v>1175.76</v>
      </c>
      <c r="J229" s="56">
        <f t="shared" si="263"/>
        <v>4237.3499999999995</v>
      </c>
      <c r="K229" s="57">
        <f t="shared" si="264"/>
        <v>0.21720600542017438</v>
      </c>
      <c r="L229" s="58">
        <v>2983.3199999999997</v>
      </c>
      <c r="M229" s="58">
        <v>909.81000000000006</v>
      </c>
      <c r="N229" s="56">
        <f t="shared" si="265"/>
        <v>2073.5099999999998</v>
      </c>
      <c r="O229" s="59">
        <f t="shared" si="266"/>
        <v>0.3049656087848438</v>
      </c>
      <c r="P229" s="54">
        <v>4546.87</v>
      </c>
      <c r="Q229" s="54">
        <v>3953.8799999999997</v>
      </c>
      <c r="R229" s="56">
        <f t="shared" si="267"/>
        <v>592.99000000000024</v>
      </c>
      <c r="S229" s="57">
        <f t="shared" si="268"/>
        <v>0.86958281191237041</v>
      </c>
      <c r="T229" s="54">
        <v>1107.45</v>
      </c>
      <c r="U229" s="54">
        <v>981.10000000000014</v>
      </c>
      <c r="V229" s="56">
        <f t="shared" si="269"/>
        <v>126.34999999999991</v>
      </c>
      <c r="W229" s="57">
        <f t="shared" si="270"/>
        <v>0.88590907038692501</v>
      </c>
      <c r="X229" s="58">
        <v>247.52999999999997</v>
      </c>
      <c r="Y229" s="58">
        <v>317.26</v>
      </c>
      <c r="Z229" s="56">
        <f t="shared" si="271"/>
        <v>-69.730000000000018</v>
      </c>
      <c r="AA229" s="59">
        <f t="shared" si="272"/>
        <v>1.2817032278915688</v>
      </c>
      <c r="AB229" s="54">
        <v>2301.6099999999997</v>
      </c>
      <c r="AC229" s="54">
        <v>1962.17</v>
      </c>
      <c r="AD229" s="56">
        <f t="shared" si="273"/>
        <v>339.4399999999996</v>
      </c>
      <c r="AE229" s="57">
        <f t="shared" si="274"/>
        <v>0.85252062686554209</v>
      </c>
      <c r="AF229" s="58">
        <v>733.28999999999985</v>
      </c>
      <c r="AG229" s="58">
        <v>0</v>
      </c>
      <c r="AH229" s="56">
        <f t="shared" si="275"/>
        <v>733.28999999999985</v>
      </c>
      <c r="AI229" s="60">
        <f t="shared" si="276"/>
        <v>0</v>
      </c>
      <c r="AJ229" s="54">
        <v>8404.869999999999</v>
      </c>
      <c r="AK229" s="54">
        <v>4227.62</v>
      </c>
      <c r="AL229" s="56">
        <f t="shared" si="277"/>
        <v>4177.2499999999991</v>
      </c>
      <c r="AM229" s="57">
        <f t="shared" si="278"/>
        <v>0.50299647704247663</v>
      </c>
      <c r="AN229" s="58">
        <v>39179.339999999997</v>
      </c>
      <c r="AO229" s="58">
        <v>35940.03</v>
      </c>
      <c r="AP229" s="61">
        <f t="shared" si="279"/>
        <v>3239.3099999999977</v>
      </c>
      <c r="AQ229" s="59">
        <f t="shared" si="316"/>
        <v>0.91732096559053833</v>
      </c>
      <c r="AR229" s="54">
        <v>0</v>
      </c>
      <c r="AS229" s="54">
        <v>0</v>
      </c>
      <c r="AT229" s="61">
        <f t="shared" si="280"/>
        <v>0</v>
      </c>
      <c r="AU229" s="62"/>
      <c r="AV229" s="58">
        <v>2290.0500000000002</v>
      </c>
      <c r="AW229" s="58">
        <v>2078.71</v>
      </c>
      <c r="AX229" s="61">
        <f t="shared" si="281"/>
        <v>211.34000000000015</v>
      </c>
      <c r="AY229" s="59">
        <f t="shared" si="282"/>
        <v>0.90771380537542845</v>
      </c>
      <c r="AZ229" s="63">
        <v>0</v>
      </c>
      <c r="BA229" s="56">
        <v>0</v>
      </c>
      <c r="BB229" s="56">
        <f t="shared" si="283"/>
        <v>0</v>
      </c>
      <c r="BC229" s="64"/>
      <c r="BD229" s="54">
        <v>36993.950000000004</v>
      </c>
      <c r="BE229" s="58">
        <v>2616.9</v>
      </c>
      <c r="BF229" s="61">
        <f t="shared" si="284"/>
        <v>34377.050000000003</v>
      </c>
      <c r="BG229" s="57">
        <f t="shared" si="285"/>
        <v>7.0738593743030945E-2</v>
      </c>
      <c r="BH229" s="54">
        <v>3358.24</v>
      </c>
      <c r="BI229" s="54">
        <v>0</v>
      </c>
      <c r="BJ229" s="56">
        <f t="shared" si="286"/>
        <v>3358.24</v>
      </c>
      <c r="BK229" s="57">
        <f t="shared" si="287"/>
        <v>0</v>
      </c>
      <c r="BL229" s="58">
        <v>4702.34</v>
      </c>
      <c r="BM229" s="58">
        <v>0</v>
      </c>
      <c r="BN229" s="56">
        <f t="shared" si="288"/>
        <v>4702.34</v>
      </c>
      <c r="BO229" s="59">
        <f t="shared" si="289"/>
        <v>0</v>
      </c>
      <c r="BP229" s="54">
        <v>808.83999999999992</v>
      </c>
      <c r="BQ229" s="54">
        <v>0</v>
      </c>
      <c r="BR229" s="56">
        <f t="shared" si="290"/>
        <v>808.83999999999992</v>
      </c>
      <c r="BS229" s="57">
        <f t="shared" si="291"/>
        <v>0</v>
      </c>
      <c r="BT229" s="58">
        <v>1302.4100000000001</v>
      </c>
      <c r="BU229" s="58">
        <v>0</v>
      </c>
      <c r="BV229" s="56">
        <f t="shared" si="292"/>
        <v>1302.4100000000001</v>
      </c>
      <c r="BW229" s="59">
        <f t="shared" si="293"/>
        <v>0</v>
      </c>
      <c r="BX229" s="54">
        <v>590.68999999999994</v>
      </c>
      <c r="BY229" s="54">
        <v>0</v>
      </c>
      <c r="BZ229" s="56">
        <f t="shared" si="294"/>
        <v>590.68999999999994</v>
      </c>
      <c r="CA229" s="57">
        <f t="shared" si="295"/>
        <v>0</v>
      </c>
      <c r="CB229" s="58">
        <v>407.09</v>
      </c>
      <c r="CC229" s="58">
        <v>2789.61</v>
      </c>
      <c r="CD229" s="56">
        <f t="shared" si="296"/>
        <v>-2382.52</v>
      </c>
      <c r="CE229" s="59">
        <f t="shared" si="297"/>
        <v>6.8525633152374175</v>
      </c>
      <c r="CF229" s="54">
        <v>202.05</v>
      </c>
      <c r="CG229" s="54">
        <v>0</v>
      </c>
      <c r="CH229" s="56">
        <f t="shared" si="298"/>
        <v>202.05</v>
      </c>
      <c r="CI229" s="57">
        <f t="shared" si="299"/>
        <v>0</v>
      </c>
      <c r="CJ229" s="58">
        <v>0</v>
      </c>
      <c r="CK229" s="55">
        <v>0</v>
      </c>
      <c r="CL229" s="55">
        <v>0</v>
      </c>
      <c r="CM229" s="65"/>
      <c r="CN229" s="66">
        <v>24573.170000000006</v>
      </c>
      <c r="CO229" s="67">
        <v>22788.87</v>
      </c>
      <c r="CP229" s="61">
        <f t="shared" si="300"/>
        <v>1784.3000000000065</v>
      </c>
      <c r="CQ229" s="68">
        <f t="shared" si="301"/>
        <v>0.9273882856790554</v>
      </c>
      <c r="CR229" s="58">
        <v>14039.510000000002</v>
      </c>
      <c r="CS229" s="58">
        <v>13652.42</v>
      </c>
      <c r="CT229" s="61">
        <f t="shared" si="302"/>
        <v>387.09000000000196</v>
      </c>
      <c r="CU229" s="353">
        <f t="shared" si="303"/>
        <v>0.97242852492715193</v>
      </c>
      <c r="CV229" s="359">
        <v>7326.49</v>
      </c>
      <c r="CW229" s="61">
        <v>3271.79</v>
      </c>
      <c r="CX229" s="61">
        <f t="shared" si="331"/>
        <v>4054.7</v>
      </c>
      <c r="CY229" s="68">
        <f t="shared" si="318"/>
        <v>0.44656991274129904</v>
      </c>
      <c r="CZ229" s="291">
        <v>513.9</v>
      </c>
      <c r="DA229" s="61">
        <v>207.75</v>
      </c>
      <c r="DB229" s="61">
        <f t="shared" si="319"/>
        <v>306.14999999999998</v>
      </c>
      <c r="DC229" s="69">
        <f t="shared" si="320"/>
        <v>0.40426152948044369</v>
      </c>
      <c r="DD229" s="55">
        <v>4337.72</v>
      </c>
      <c r="DE229" s="55">
        <v>5024.1099999999997</v>
      </c>
      <c r="DF229" s="61">
        <f t="shared" si="304"/>
        <v>-686.38999999999942</v>
      </c>
      <c r="DG229" s="70">
        <f t="shared" si="305"/>
        <v>1.1582375072618794</v>
      </c>
      <c r="DH229" s="55">
        <v>599.32000000000005</v>
      </c>
      <c r="DI229" s="55">
        <v>533.05000000000007</v>
      </c>
      <c r="DJ229" s="61">
        <f t="shared" si="306"/>
        <v>66.269999999999982</v>
      </c>
      <c r="DK229" s="70">
        <f t="shared" si="307"/>
        <v>0.88942468130547958</v>
      </c>
      <c r="DL229" s="55">
        <v>90.149999999999991</v>
      </c>
      <c r="DM229" s="55">
        <v>0</v>
      </c>
      <c r="DN229" s="61">
        <f t="shared" si="308"/>
        <v>90.149999999999991</v>
      </c>
      <c r="DO229" s="70">
        <f t="shared" si="309"/>
        <v>0</v>
      </c>
      <c r="DP229" s="71">
        <v>6363.4400000000005</v>
      </c>
      <c r="DQ229" s="71">
        <v>6065.1099999999988</v>
      </c>
      <c r="DR229" s="61">
        <f t="shared" si="310"/>
        <v>298.33000000000175</v>
      </c>
      <c r="DS229" s="69">
        <f t="shared" si="311"/>
        <v>0.9531181247878503</v>
      </c>
      <c r="DT229" s="80">
        <v>221.9099999999994</v>
      </c>
      <c r="DU229" s="55">
        <v>7093.09</v>
      </c>
      <c r="DV229" s="55">
        <v>7410.18</v>
      </c>
      <c r="DW229" s="61">
        <f t="shared" si="312"/>
        <v>-317.09000000000015</v>
      </c>
      <c r="DX229" s="72">
        <f t="shared" si="321"/>
        <v>1.0447040711452977</v>
      </c>
      <c r="DY229" s="56" t="e">
        <v>#REF!</v>
      </c>
      <c r="DZ229" s="363">
        <v>2127.2600000000002</v>
      </c>
      <c r="EA229" s="363">
        <v>1514.64</v>
      </c>
      <c r="EB229" s="362">
        <f t="shared" si="322"/>
        <v>612.62000000000012</v>
      </c>
      <c r="EC229" s="365">
        <f t="shared" si="323"/>
        <v>0.71201451632616608</v>
      </c>
      <c r="ED229" s="54">
        <v>6357.68</v>
      </c>
      <c r="EE229" s="294">
        <v>3796.58</v>
      </c>
      <c r="EF229" s="291">
        <f t="shared" si="324"/>
        <v>188994.77999999997</v>
      </c>
      <c r="EG229" s="291">
        <f t="shared" si="325"/>
        <v>121217.34999999999</v>
      </c>
      <c r="EH229" s="61">
        <f t="shared" si="326"/>
        <v>67777.429999999978</v>
      </c>
      <c r="EI229" s="70">
        <f t="shared" si="313"/>
        <v>0.64137935449857408</v>
      </c>
      <c r="EJ229" s="80"/>
      <c r="EK229" s="298">
        <v>2705.2100000000005</v>
      </c>
      <c r="EL229" s="300">
        <f t="shared" si="332"/>
        <v>-134486.86000000002</v>
      </c>
      <c r="EM229" s="65">
        <f t="shared" si="333"/>
        <v>-142132.88</v>
      </c>
      <c r="EN229" s="374" t="s">
        <v>666</v>
      </c>
      <c r="EO229" s="373">
        <v>11235.83</v>
      </c>
      <c r="EP229" s="74">
        <v>13168.17</v>
      </c>
      <c r="EQ229" s="75">
        <f t="shared" si="334"/>
        <v>1932.3400000000001</v>
      </c>
      <c r="ER229" s="76">
        <f t="shared" si="335"/>
        <v>0.17198017413933819</v>
      </c>
      <c r="ET229" s="74">
        <v>19297.080000000002</v>
      </c>
      <c r="EU229" s="74">
        <v>31648.98</v>
      </c>
      <c r="EV229" s="75">
        <f t="shared" si="327"/>
        <v>12351.899999999998</v>
      </c>
      <c r="EW229" s="377">
        <f t="shared" si="328"/>
        <v>0.64009166153635666</v>
      </c>
      <c r="EX229" s="379">
        <f t="shared" si="329"/>
        <v>182637.09999999998</v>
      </c>
      <c r="EY229" s="379">
        <f t="shared" si="330"/>
        <v>117420.76999999999</v>
      </c>
      <c r="EZ229" s="7"/>
      <c r="FA229" s="7"/>
      <c r="FB229" s="381"/>
      <c r="FC229" s="381"/>
    </row>
    <row r="230" spans="1:159" s="2" customFormat="1" ht="15.75" customHeight="1" x14ac:dyDescent="0.25">
      <c r="A230" s="1" t="s">
        <v>783</v>
      </c>
      <c r="B230" s="77">
        <v>9</v>
      </c>
      <c r="C230" s="78">
        <v>2</v>
      </c>
      <c r="D230" s="52" t="s">
        <v>423</v>
      </c>
      <c r="E230" s="219">
        <v>3491.2391666666667</v>
      </c>
      <c r="F230" s="53">
        <v>25537.979999999981</v>
      </c>
      <c r="G230" s="343">
        <v>-49177.349999999984</v>
      </c>
      <c r="H230" s="54">
        <v>9586.9</v>
      </c>
      <c r="I230" s="55">
        <v>1835.9399999999998</v>
      </c>
      <c r="J230" s="56">
        <f t="shared" si="263"/>
        <v>7750.96</v>
      </c>
      <c r="K230" s="57">
        <f t="shared" si="264"/>
        <v>0.19150507463309308</v>
      </c>
      <c r="L230" s="58">
        <v>5460.5499999999993</v>
      </c>
      <c r="M230" s="58">
        <v>1978.19</v>
      </c>
      <c r="N230" s="56">
        <f t="shared" si="265"/>
        <v>3482.3599999999992</v>
      </c>
      <c r="O230" s="59">
        <f t="shared" si="266"/>
        <v>0.36226936847020913</v>
      </c>
      <c r="P230" s="54">
        <v>9032.2200000000012</v>
      </c>
      <c r="Q230" s="54">
        <v>7850.2999999999993</v>
      </c>
      <c r="R230" s="56">
        <f t="shared" si="267"/>
        <v>1181.9200000000019</v>
      </c>
      <c r="S230" s="57">
        <f t="shared" si="268"/>
        <v>0.86914401996408397</v>
      </c>
      <c r="T230" s="54">
        <v>1827.9599999999998</v>
      </c>
      <c r="U230" s="54">
        <v>4657.59</v>
      </c>
      <c r="V230" s="56">
        <f t="shared" si="269"/>
        <v>-2829.63</v>
      </c>
      <c r="W230" s="57">
        <f t="shared" si="270"/>
        <v>2.5479715092233968</v>
      </c>
      <c r="X230" s="58">
        <v>463.74</v>
      </c>
      <c r="Y230" s="58">
        <v>656.77</v>
      </c>
      <c r="Z230" s="56">
        <f t="shared" si="271"/>
        <v>-193.02999999999997</v>
      </c>
      <c r="AA230" s="59">
        <f t="shared" si="272"/>
        <v>1.4162461724242033</v>
      </c>
      <c r="AB230" s="54">
        <v>4644.5400000000009</v>
      </c>
      <c r="AC230" s="54">
        <v>4232.7</v>
      </c>
      <c r="AD230" s="56">
        <f t="shared" si="273"/>
        <v>411.84000000000106</v>
      </c>
      <c r="AE230" s="57">
        <f t="shared" si="274"/>
        <v>0.9113281401387433</v>
      </c>
      <c r="AF230" s="58">
        <v>1471.57</v>
      </c>
      <c r="AG230" s="58">
        <v>0</v>
      </c>
      <c r="AH230" s="56">
        <f t="shared" si="275"/>
        <v>1471.57</v>
      </c>
      <c r="AI230" s="60">
        <f t="shared" si="276"/>
        <v>0</v>
      </c>
      <c r="AJ230" s="54">
        <v>16869.5</v>
      </c>
      <c r="AK230" s="54">
        <v>21621.14</v>
      </c>
      <c r="AL230" s="56">
        <f t="shared" si="277"/>
        <v>-4751.6399999999994</v>
      </c>
      <c r="AM230" s="57">
        <f t="shared" si="278"/>
        <v>1.2816704703755297</v>
      </c>
      <c r="AN230" s="58">
        <v>78445.639999999985</v>
      </c>
      <c r="AO230" s="58">
        <v>71879.92</v>
      </c>
      <c r="AP230" s="61">
        <f t="shared" si="279"/>
        <v>6565.7199999999866</v>
      </c>
      <c r="AQ230" s="59">
        <f t="shared" si="316"/>
        <v>0.91630229544943498</v>
      </c>
      <c r="AR230" s="54">
        <v>0</v>
      </c>
      <c r="AS230" s="54">
        <v>0</v>
      </c>
      <c r="AT230" s="61">
        <f t="shared" si="280"/>
        <v>0</v>
      </c>
      <c r="AU230" s="62"/>
      <c r="AV230" s="58">
        <v>4585.9399999999996</v>
      </c>
      <c r="AW230" s="58">
        <v>6013.7</v>
      </c>
      <c r="AX230" s="61">
        <f t="shared" si="281"/>
        <v>-1427.7600000000002</v>
      </c>
      <c r="AY230" s="59">
        <f t="shared" si="282"/>
        <v>1.3113342084719819</v>
      </c>
      <c r="AZ230" s="63">
        <v>0</v>
      </c>
      <c r="BA230" s="56">
        <v>0</v>
      </c>
      <c r="BB230" s="56">
        <f t="shared" si="283"/>
        <v>0</v>
      </c>
      <c r="BC230" s="64"/>
      <c r="BD230" s="54">
        <v>74478.14</v>
      </c>
      <c r="BE230" s="58">
        <v>20738.29</v>
      </c>
      <c r="BF230" s="61">
        <f t="shared" si="284"/>
        <v>53739.85</v>
      </c>
      <c r="BG230" s="57">
        <f t="shared" si="285"/>
        <v>0.27844801172531969</v>
      </c>
      <c r="BH230" s="54">
        <v>5939.4500000000007</v>
      </c>
      <c r="BI230" s="54">
        <v>0</v>
      </c>
      <c r="BJ230" s="56">
        <f t="shared" si="286"/>
        <v>5939.4500000000007</v>
      </c>
      <c r="BK230" s="57">
        <f t="shared" si="287"/>
        <v>0</v>
      </c>
      <c r="BL230" s="58">
        <v>8622.4500000000007</v>
      </c>
      <c r="BM230" s="58">
        <v>22319.72</v>
      </c>
      <c r="BN230" s="56">
        <f t="shared" si="288"/>
        <v>-13697.27</v>
      </c>
      <c r="BO230" s="59">
        <f t="shared" si="289"/>
        <v>2.5885589362652146</v>
      </c>
      <c r="BP230" s="54">
        <v>1643.06</v>
      </c>
      <c r="BQ230" s="54">
        <v>666.38</v>
      </c>
      <c r="BR230" s="56">
        <f t="shared" si="290"/>
        <v>976.68</v>
      </c>
      <c r="BS230" s="57">
        <f t="shared" si="291"/>
        <v>0.40557252930507715</v>
      </c>
      <c r="BT230" s="58">
        <v>1360.33</v>
      </c>
      <c r="BU230" s="58">
        <v>0</v>
      </c>
      <c r="BV230" s="56">
        <f t="shared" si="292"/>
        <v>1360.33</v>
      </c>
      <c r="BW230" s="59">
        <f t="shared" si="293"/>
        <v>0</v>
      </c>
      <c r="BX230" s="54">
        <v>1106.0600000000002</v>
      </c>
      <c r="BY230" s="54">
        <v>0</v>
      </c>
      <c r="BZ230" s="56">
        <f t="shared" si="294"/>
        <v>1106.0600000000002</v>
      </c>
      <c r="CA230" s="57">
        <f t="shared" si="295"/>
        <v>0</v>
      </c>
      <c r="CB230" s="58">
        <v>1010.86</v>
      </c>
      <c r="CC230" s="58">
        <v>176.86</v>
      </c>
      <c r="CD230" s="56">
        <f t="shared" si="296"/>
        <v>834</v>
      </c>
      <c r="CE230" s="59">
        <f t="shared" si="297"/>
        <v>0.17495993510476229</v>
      </c>
      <c r="CF230" s="54">
        <v>274.32</v>
      </c>
      <c r="CG230" s="54">
        <v>0</v>
      </c>
      <c r="CH230" s="56">
        <f t="shared" si="298"/>
        <v>274.32</v>
      </c>
      <c r="CI230" s="57">
        <f t="shared" si="299"/>
        <v>0</v>
      </c>
      <c r="CJ230" s="58">
        <v>0</v>
      </c>
      <c r="CK230" s="55">
        <v>0</v>
      </c>
      <c r="CL230" s="55">
        <v>0</v>
      </c>
      <c r="CM230" s="65"/>
      <c r="CN230" s="66">
        <v>43205.27</v>
      </c>
      <c r="CO230" s="67">
        <v>44583.189999999995</v>
      </c>
      <c r="CP230" s="61">
        <f t="shared" si="300"/>
        <v>-1377.9199999999983</v>
      </c>
      <c r="CQ230" s="68">
        <f t="shared" si="301"/>
        <v>1.0318924057180987</v>
      </c>
      <c r="CR230" s="58">
        <v>28025.67</v>
      </c>
      <c r="CS230" s="58">
        <v>28151.579999999998</v>
      </c>
      <c r="CT230" s="61">
        <f t="shared" si="302"/>
        <v>-125.90999999999985</v>
      </c>
      <c r="CU230" s="353">
        <f t="shared" si="303"/>
        <v>1.0044926669014513</v>
      </c>
      <c r="CV230" s="359">
        <v>14576.869999999999</v>
      </c>
      <c r="CW230" s="61">
        <v>16476.72</v>
      </c>
      <c r="CX230" s="61">
        <f t="shared" si="331"/>
        <v>-1899.8500000000022</v>
      </c>
      <c r="CY230" s="68">
        <f t="shared" si="318"/>
        <v>1.1303331922422304</v>
      </c>
      <c r="CZ230" s="291">
        <v>1090.3200000000002</v>
      </c>
      <c r="DA230" s="61">
        <v>224.83999999999997</v>
      </c>
      <c r="DB230" s="61">
        <f t="shared" si="319"/>
        <v>865.48000000000025</v>
      </c>
      <c r="DC230" s="69">
        <f t="shared" si="320"/>
        <v>0.20621468926553668</v>
      </c>
      <c r="DD230" s="55">
        <v>8459.6899999999987</v>
      </c>
      <c r="DE230" s="55">
        <v>13705.869999999999</v>
      </c>
      <c r="DF230" s="61">
        <f t="shared" si="304"/>
        <v>-5246.18</v>
      </c>
      <c r="DG230" s="70">
        <f t="shared" si="305"/>
        <v>1.6201385629969893</v>
      </c>
      <c r="DH230" s="55">
        <v>1269.3099999999997</v>
      </c>
      <c r="DI230" s="55">
        <v>1125.79</v>
      </c>
      <c r="DJ230" s="61">
        <f t="shared" si="306"/>
        <v>143.51999999999975</v>
      </c>
      <c r="DK230" s="70">
        <f t="shared" si="307"/>
        <v>0.88693069462936569</v>
      </c>
      <c r="DL230" s="55">
        <v>191.55000000000004</v>
      </c>
      <c r="DM230" s="55">
        <v>693.39</v>
      </c>
      <c r="DN230" s="61">
        <f t="shared" si="308"/>
        <v>-501.83999999999992</v>
      </c>
      <c r="DO230" s="70">
        <f t="shared" si="309"/>
        <v>3.6198903680501164</v>
      </c>
      <c r="DP230" s="71">
        <v>13471.810000000001</v>
      </c>
      <c r="DQ230" s="71">
        <v>12789.230000000001</v>
      </c>
      <c r="DR230" s="61">
        <f t="shared" si="310"/>
        <v>682.57999999999993</v>
      </c>
      <c r="DS230" s="69">
        <f t="shared" si="311"/>
        <v>0.94933271772686822</v>
      </c>
      <c r="DT230" s="80">
        <v>778.90000000000055</v>
      </c>
      <c r="DU230" s="55">
        <v>14839.58</v>
      </c>
      <c r="DV230" s="55">
        <v>15665.539999999999</v>
      </c>
      <c r="DW230" s="61">
        <f t="shared" si="312"/>
        <v>-825.95999999999913</v>
      </c>
      <c r="DX230" s="72">
        <f t="shared" si="321"/>
        <v>1.055659257202697</v>
      </c>
      <c r="DY230" s="56" t="e">
        <v>#REF!</v>
      </c>
      <c r="DZ230" s="363">
        <v>4265.03</v>
      </c>
      <c r="EA230" s="363">
        <v>3034.7400000000002</v>
      </c>
      <c r="EB230" s="362">
        <f t="shared" si="322"/>
        <v>1230.2899999999995</v>
      </c>
      <c r="EC230" s="365">
        <f t="shared" si="323"/>
        <v>0.71154012984668347</v>
      </c>
      <c r="ED230" s="54">
        <v>12445.28</v>
      </c>
      <c r="EE230" s="294">
        <v>10202.959999999999</v>
      </c>
      <c r="EF230" s="291">
        <f t="shared" si="324"/>
        <v>368663.61000000004</v>
      </c>
      <c r="EG230" s="291">
        <f t="shared" si="325"/>
        <v>311281.35000000009</v>
      </c>
      <c r="EH230" s="61">
        <f t="shared" si="326"/>
        <v>57382.259999999951</v>
      </c>
      <c r="EI230" s="70">
        <f t="shared" si="313"/>
        <v>0.84435062630672997</v>
      </c>
      <c r="EJ230" s="80"/>
      <c r="EK230" s="298">
        <v>2825.2000000000003</v>
      </c>
      <c r="EL230" s="300">
        <f t="shared" si="332"/>
        <v>85745.43999999993</v>
      </c>
      <c r="EM230" s="65">
        <f t="shared" si="333"/>
        <v>1356.0700000000145</v>
      </c>
      <c r="EN230" s="374" t="s">
        <v>666</v>
      </c>
      <c r="EO230" s="373">
        <v>21982.48</v>
      </c>
      <c r="EP230" s="74">
        <v>37307.75</v>
      </c>
      <c r="EQ230" s="75">
        <f t="shared" si="334"/>
        <v>15325.27</v>
      </c>
      <c r="ER230" s="76">
        <f t="shared" si="335"/>
        <v>0.69715837339554043</v>
      </c>
      <c r="ET230" s="74">
        <v>38130.99</v>
      </c>
      <c r="EU230" s="74">
        <v>93217.36</v>
      </c>
      <c r="EV230" s="75">
        <f t="shared" si="327"/>
        <v>55086.37</v>
      </c>
      <c r="EW230" s="377">
        <f t="shared" si="328"/>
        <v>1.4446614158195212</v>
      </c>
      <c r="EX230" s="379">
        <f t="shared" si="329"/>
        <v>356218.33</v>
      </c>
      <c r="EY230" s="379">
        <f t="shared" si="330"/>
        <v>301078.39000000007</v>
      </c>
      <c r="EZ230" s="19"/>
      <c r="FA230" s="19"/>
      <c r="FB230" s="381"/>
      <c r="FC230" s="381"/>
    </row>
    <row r="231" spans="1:159" s="2" customFormat="1" ht="15.75" customHeight="1" x14ac:dyDescent="0.25">
      <c r="A231" s="1" t="s">
        <v>784</v>
      </c>
      <c r="B231" s="77">
        <v>5</v>
      </c>
      <c r="C231" s="78">
        <v>8</v>
      </c>
      <c r="D231" s="52" t="s">
        <v>424</v>
      </c>
      <c r="E231" s="219">
        <v>2812.6566666666663</v>
      </c>
      <c r="F231" s="53">
        <v>149943.29</v>
      </c>
      <c r="G231" s="343">
        <v>-16328.259999999949</v>
      </c>
      <c r="H231" s="54">
        <v>14882.95</v>
      </c>
      <c r="I231" s="55">
        <v>3381.9700000000003</v>
      </c>
      <c r="J231" s="56">
        <f t="shared" si="263"/>
        <v>11500.98</v>
      </c>
      <c r="K231" s="57">
        <f t="shared" si="264"/>
        <v>0.22723787958704425</v>
      </c>
      <c r="L231" s="58">
        <v>11738.760000000002</v>
      </c>
      <c r="M231" s="58">
        <v>1819.1100000000001</v>
      </c>
      <c r="N231" s="56">
        <f t="shared" si="265"/>
        <v>9919.6500000000015</v>
      </c>
      <c r="O231" s="59">
        <f t="shared" si="266"/>
        <v>0.15496611226398699</v>
      </c>
      <c r="P231" s="54">
        <v>15660.5</v>
      </c>
      <c r="Q231" s="54">
        <v>13604.61</v>
      </c>
      <c r="R231" s="56">
        <f t="shared" si="267"/>
        <v>2055.8899999999994</v>
      </c>
      <c r="S231" s="57">
        <f t="shared" si="268"/>
        <v>0.86872130519459789</v>
      </c>
      <c r="T231" s="54">
        <v>3527.4800000000005</v>
      </c>
      <c r="U231" s="54">
        <v>3129.92</v>
      </c>
      <c r="V231" s="56">
        <f t="shared" si="269"/>
        <v>397.5600000000004</v>
      </c>
      <c r="W231" s="57">
        <f t="shared" si="270"/>
        <v>0.88729631351559746</v>
      </c>
      <c r="X231" s="58">
        <v>0</v>
      </c>
      <c r="Y231" s="58">
        <v>0</v>
      </c>
      <c r="Z231" s="56">
        <f t="shared" si="271"/>
        <v>0</v>
      </c>
      <c r="AA231" s="59"/>
      <c r="AB231" s="54">
        <v>25992.41</v>
      </c>
      <c r="AC231" s="54">
        <v>20314.039999999997</v>
      </c>
      <c r="AD231" s="56">
        <f t="shared" si="273"/>
        <v>5678.3700000000026</v>
      </c>
      <c r="AE231" s="57">
        <f t="shared" si="274"/>
        <v>0.78153737956580394</v>
      </c>
      <c r="AF231" s="58">
        <v>2302.88</v>
      </c>
      <c r="AG231" s="58">
        <v>710.34</v>
      </c>
      <c r="AH231" s="56">
        <f t="shared" si="275"/>
        <v>1592.54</v>
      </c>
      <c r="AI231" s="60">
        <f t="shared" si="276"/>
        <v>0.30845723615646492</v>
      </c>
      <c r="AJ231" s="54">
        <v>26396.120000000003</v>
      </c>
      <c r="AK231" s="54">
        <v>20776.909999999996</v>
      </c>
      <c r="AL231" s="56">
        <f t="shared" si="277"/>
        <v>5619.2100000000064</v>
      </c>
      <c r="AM231" s="57">
        <f t="shared" si="278"/>
        <v>0.78711984943241631</v>
      </c>
      <c r="AN231" s="58">
        <v>0</v>
      </c>
      <c r="AO231" s="58">
        <v>0</v>
      </c>
      <c r="AP231" s="61">
        <f t="shared" si="279"/>
        <v>0</v>
      </c>
      <c r="AQ231" s="59"/>
      <c r="AR231" s="54">
        <v>0</v>
      </c>
      <c r="AS231" s="54">
        <v>0</v>
      </c>
      <c r="AT231" s="61">
        <f t="shared" si="280"/>
        <v>0</v>
      </c>
      <c r="AU231" s="62"/>
      <c r="AV231" s="58">
        <v>8024.9299999999994</v>
      </c>
      <c r="AW231" s="58">
        <v>10705.1</v>
      </c>
      <c r="AX231" s="61">
        <f t="shared" si="281"/>
        <v>-2680.170000000001</v>
      </c>
      <c r="AY231" s="59">
        <f t="shared" si="282"/>
        <v>1.3339804833188578</v>
      </c>
      <c r="AZ231" s="63">
        <v>0</v>
      </c>
      <c r="BA231" s="56">
        <v>0</v>
      </c>
      <c r="BB231" s="56">
        <f t="shared" si="283"/>
        <v>0</v>
      </c>
      <c r="BC231" s="64"/>
      <c r="BD231" s="54">
        <v>82835.650000000009</v>
      </c>
      <c r="BE231" s="58">
        <v>615126.92000000004</v>
      </c>
      <c r="BF231" s="61">
        <f t="shared" si="284"/>
        <v>-532291.27</v>
      </c>
      <c r="BG231" s="57">
        <f t="shared" si="285"/>
        <v>7.4258718317535983</v>
      </c>
      <c r="BH231" s="54">
        <v>9305.1299999999992</v>
      </c>
      <c r="BI231" s="54">
        <v>0</v>
      </c>
      <c r="BJ231" s="56">
        <f t="shared" si="286"/>
        <v>9305.1299999999992</v>
      </c>
      <c r="BK231" s="57">
        <f t="shared" si="287"/>
        <v>0</v>
      </c>
      <c r="BL231" s="58">
        <v>18203.650000000001</v>
      </c>
      <c r="BM231" s="58">
        <v>4560.92</v>
      </c>
      <c r="BN231" s="56">
        <f t="shared" si="288"/>
        <v>13642.730000000001</v>
      </c>
      <c r="BO231" s="59">
        <f t="shared" si="289"/>
        <v>0.25054975238482391</v>
      </c>
      <c r="BP231" s="54">
        <v>2373.4400000000005</v>
      </c>
      <c r="BQ231" s="54">
        <v>0</v>
      </c>
      <c r="BR231" s="56">
        <f t="shared" si="290"/>
        <v>2373.4400000000005</v>
      </c>
      <c r="BS231" s="57">
        <f t="shared" si="291"/>
        <v>0</v>
      </c>
      <c r="BT231" s="58">
        <v>3920.1599999999989</v>
      </c>
      <c r="BU231" s="58">
        <v>0</v>
      </c>
      <c r="BV231" s="56">
        <f t="shared" si="292"/>
        <v>3920.1599999999989</v>
      </c>
      <c r="BW231" s="59">
        <f t="shared" si="293"/>
        <v>0</v>
      </c>
      <c r="BX231" s="54">
        <v>0</v>
      </c>
      <c r="BY231" s="54">
        <v>0</v>
      </c>
      <c r="BZ231" s="56">
        <f t="shared" si="294"/>
        <v>0</v>
      </c>
      <c r="CA231" s="57"/>
      <c r="CB231" s="58">
        <v>9052.27</v>
      </c>
      <c r="CC231" s="58">
        <v>8818.58</v>
      </c>
      <c r="CD231" s="56">
        <f t="shared" si="296"/>
        <v>233.69000000000051</v>
      </c>
      <c r="CE231" s="59">
        <f t="shared" si="297"/>
        <v>0.97418437585268658</v>
      </c>
      <c r="CF231" s="54">
        <v>731.03</v>
      </c>
      <c r="CG231" s="54">
        <v>0</v>
      </c>
      <c r="CH231" s="56">
        <f t="shared" si="298"/>
        <v>731.03</v>
      </c>
      <c r="CI231" s="57">
        <f t="shared" si="299"/>
        <v>0</v>
      </c>
      <c r="CJ231" s="58">
        <v>0</v>
      </c>
      <c r="CK231" s="55">
        <v>0</v>
      </c>
      <c r="CL231" s="55">
        <v>0</v>
      </c>
      <c r="CM231" s="65"/>
      <c r="CN231" s="66">
        <v>63431.850000000013</v>
      </c>
      <c r="CO231" s="67">
        <v>77801.950000000012</v>
      </c>
      <c r="CP231" s="61">
        <f t="shared" si="300"/>
        <v>-14370.099999999999</v>
      </c>
      <c r="CQ231" s="68">
        <f t="shared" si="301"/>
        <v>1.2265439207590507</v>
      </c>
      <c r="CR231" s="58">
        <v>27809.91</v>
      </c>
      <c r="CS231" s="58">
        <v>27745.25</v>
      </c>
      <c r="CT231" s="61">
        <f t="shared" si="302"/>
        <v>64.659999999999854</v>
      </c>
      <c r="CU231" s="353">
        <f t="shared" si="303"/>
        <v>0.99767492954849546</v>
      </c>
      <c r="CV231" s="359">
        <v>14882.05</v>
      </c>
      <c r="CW231" s="61">
        <v>14647.85</v>
      </c>
      <c r="CX231" s="61">
        <f t="shared" si="331"/>
        <v>234.19999999999891</v>
      </c>
      <c r="CY231" s="68">
        <f t="shared" si="318"/>
        <v>0.98426292076696431</v>
      </c>
      <c r="CZ231" s="291">
        <v>1675.68</v>
      </c>
      <c r="DA231" s="61">
        <v>0</v>
      </c>
      <c r="DB231" s="61">
        <f t="shared" si="319"/>
        <v>1675.68</v>
      </c>
      <c r="DC231" s="69">
        <f t="shared" si="320"/>
        <v>0</v>
      </c>
      <c r="DD231" s="55">
        <v>22048.659999999996</v>
      </c>
      <c r="DE231" s="55">
        <v>25368.54</v>
      </c>
      <c r="DF231" s="61">
        <f t="shared" si="304"/>
        <v>-3319.8800000000047</v>
      </c>
      <c r="DG231" s="70">
        <f t="shared" si="305"/>
        <v>1.1505706015694379</v>
      </c>
      <c r="DH231" s="55">
        <v>2740.2900000000009</v>
      </c>
      <c r="DI231" s="55">
        <v>2429.33</v>
      </c>
      <c r="DJ231" s="61">
        <f t="shared" si="306"/>
        <v>310.96000000000095</v>
      </c>
      <c r="DK231" s="70">
        <f t="shared" si="307"/>
        <v>0.88652295924883828</v>
      </c>
      <c r="DL231" s="55">
        <v>413.0200000000001</v>
      </c>
      <c r="DM231" s="55">
        <v>0</v>
      </c>
      <c r="DN231" s="61">
        <f t="shared" si="308"/>
        <v>413.0200000000001</v>
      </c>
      <c r="DO231" s="70">
        <f t="shared" si="309"/>
        <v>0</v>
      </c>
      <c r="DP231" s="71">
        <v>22423.4</v>
      </c>
      <c r="DQ231" s="71">
        <v>10789.550000000001</v>
      </c>
      <c r="DR231" s="61">
        <f t="shared" si="310"/>
        <v>11633.85</v>
      </c>
      <c r="DS231" s="69">
        <f t="shared" si="311"/>
        <v>0.4811736846330173</v>
      </c>
      <c r="DT231" s="80">
        <v>11892.4</v>
      </c>
      <c r="DU231" s="55">
        <v>0</v>
      </c>
      <c r="DV231" s="55">
        <v>0</v>
      </c>
      <c r="DW231" s="61">
        <f t="shared" si="312"/>
        <v>0</v>
      </c>
      <c r="DX231" s="72"/>
      <c r="DY231" s="56" t="e">
        <v>#REF!</v>
      </c>
      <c r="DZ231" s="363">
        <v>7197.94</v>
      </c>
      <c r="EA231" s="363">
        <v>5134.72</v>
      </c>
      <c r="EB231" s="362">
        <f t="shared" si="322"/>
        <v>2063.2199999999993</v>
      </c>
      <c r="EC231" s="365">
        <f t="shared" si="323"/>
        <v>0.71335965567926385</v>
      </c>
      <c r="ED231" s="54">
        <v>13917.109999999999</v>
      </c>
      <c r="EE231" s="294">
        <v>24065.61</v>
      </c>
      <c r="EF231" s="291">
        <f t="shared" si="324"/>
        <v>411487.27</v>
      </c>
      <c r="EG231" s="291">
        <f t="shared" si="325"/>
        <v>890931.22000000009</v>
      </c>
      <c r="EH231" s="61">
        <f t="shared" si="326"/>
        <v>-479443.95000000007</v>
      </c>
      <c r="EI231" s="70">
        <f t="shared" si="313"/>
        <v>2.1651489242911452</v>
      </c>
      <c r="EJ231" s="80"/>
      <c r="EK231" s="298">
        <v>1320</v>
      </c>
      <c r="EL231" s="300">
        <f t="shared" si="332"/>
        <v>-328180.66000000003</v>
      </c>
      <c r="EM231" s="65">
        <f t="shared" si="333"/>
        <v>-518413.35000000003</v>
      </c>
      <c r="EN231" s="374" t="s">
        <v>669</v>
      </c>
      <c r="EO231" s="373">
        <v>24363.25</v>
      </c>
      <c r="EP231" s="74">
        <v>48726.64</v>
      </c>
      <c r="EQ231" s="75">
        <f t="shared" si="334"/>
        <v>24363.39</v>
      </c>
      <c r="ER231" s="76">
        <f t="shared" si="335"/>
        <v>1.0000057463597836</v>
      </c>
      <c r="ET231" s="74">
        <v>42823.53</v>
      </c>
      <c r="EU231" s="74">
        <v>116188.54</v>
      </c>
      <c r="EV231" s="75">
        <f t="shared" si="327"/>
        <v>73365.009999999995</v>
      </c>
      <c r="EW231" s="377">
        <f t="shared" si="328"/>
        <v>1.7131938913022817</v>
      </c>
      <c r="EX231" s="379">
        <f t="shared" si="329"/>
        <v>397570.16000000003</v>
      </c>
      <c r="EY231" s="379">
        <f t="shared" si="330"/>
        <v>866865.6100000001</v>
      </c>
      <c r="EZ231" s="4"/>
      <c r="FA231" s="4"/>
      <c r="FB231" s="381"/>
      <c r="FC231" s="381"/>
    </row>
    <row r="232" spans="1:159" s="2" customFormat="1" ht="15.75" customHeight="1" x14ac:dyDescent="0.25">
      <c r="A232" s="1" t="s">
        <v>785</v>
      </c>
      <c r="B232" s="77">
        <v>9</v>
      </c>
      <c r="C232" s="78">
        <v>2</v>
      </c>
      <c r="D232" s="52" t="s">
        <v>425</v>
      </c>
      <c r="E232" s="219">
        <v>3075.0600000000009</v>
      </c>
      <c r="F232" s="53">
        <v>-314381.84000000003</v>
      </c>
      <c r="G232" s="343">
        <v>-324532.24999999994</v>
      </c>
      <c r="H232" s="54">
        <v>7105.42</v>
      </c>
      <c r="I232" s="55">
        <v>1894.72</v>
      </c>
      <c r="J232" s="56">
        <f t="shared" si="263"/>
        <v>5210.7</v>
      </c>
      <c r="K232" s="57">
        <f t="shared" si="264"/>
        <v>0.2666584100588002</v>
      </c>
      <c r="L232" s="58">
        <v>4794.2</v>
      </c>
      <c r="M232" s="58">
        <v>1288.75</v>
      </c>
      <c r="N232" s="56">
        <f t="shared" si="265"/>
        <v>3505.45</v>
      </c>
      <c r="O232" s="59">
        <f t="shared" si="266"/>
        <v>0.26881440073422053</v>
      </c>
      <c r="P232" s="54">
        <v>8630.8700000000008</v>
      </c>
      <c r="Q232" s="54">
        <v>7354.94</v>
      </c>
      <c r="R232" s="56">
        <f t="shared" si="267"/>
        <v>1275.9300000000012</v>
      </c>
      <c r="S232" s="57">
        <f t="shared" si="268"/>
        <v>0.85216669930146083</v>
      </c>
      <c r="T232" s="54">
        <v>2074.42</v>
      </c>
      <c r="U232" s="54">
        <v>1802.7400000000002</v>
      </c>
      <c r="V232" s="56">
        <f t="shared" si="269"/>
        <v>271.67999999999984</v>
      </c>
      <c r="W232" s="57">
        <f t="shared" si="270"/>
        <v>0.869033271950714</v>
      </c>
      <c r="X232" s="58">
        <v>431.17000000000007</v>
      </c>
      <c r="Y232" s="58">
        <v>656.64</v>
      </c>
      <c r="Z232" s="56">
        <f t="shared" si="271"/>
        <v>-225.46999999999991</v>
      </c>
      <c r="AA232" s="59">
        <f t="shared" si="272"/>
        <v>1.5229259920680935</v>
      </c>
      <c r="AB232" s="54">
        <v>5939.6400000000012</v>
      </c>
      <c r="AC232" s="54">
        <v>5213.71</v>
      </c>
      <c r="AD232" s="56">
        <f t="shared" si="273"/>
        <v>725.9300000000012</v>
      </c>
      <c r="AE232" s="57">
        <f t="shared" si="274"/>
        <v>0.87778215514744984</v>
      </c>
      <c r="AF232" s="58">
        <v>1561.02</v>
      </c>
      <c r="AG232" s="58">
        <v>0</v>
      </c>
      <c r="AH232" s="56">
        <f t="shared" si="275"/>
        <v>1561.02</v>
      </c>
      <c r="AI232" s="60">
        <f t="shared" si="276"/>
        <v>0</v>
      </c>
      <c r="AJ232" s="54">
        <v>17891.46</v>
      </c>
      <c r="AK232" s="54">
        <v>15249.39</v>
      </c>
      <c r="AL232" s="56">
        <f t="shared" si="277"/>
        <v>2642.0699999999997</v>
      </c>
      <c r="AM232" s="57">
        <f t="shared" si="278"/>
        <v>0.85232787039179592</v>
      </c>
      <c r="AN232" s="58">
        <v>63083.64</v>
      </c>
      <c r="AO232" s="58">
        <v>56623.41</v>
      </c>
      <c r="AP232" s="61">
        <f t="shared" si="279"/>
        <v>6460.2299999999959</v>
      </c>
      <c r="AQ232" s="59">
        <f t="shared" si="316"/>
        <v>0.89759262464879963</v>
      </c>
      <c r="AR232" s="54">
        <v>52.480000000000018</v>
      </c>
      <c r="AS232" s="54">
        <v>0</v>
      </c>
      <c r="AT232" s="61">
        <f t="shared" si="280"/>
        <v>52.480000000000018</v>
      </c>
      <c r="AU232" s="62">
        <f t="shared" si="317"/>
        <v>0</v>
      </c>
      <c r="AV232" s="58">
        <v>6886.31</v>
      </c>
      <c r="AW232" s="58">
        <v>8951.11</v>
      </c>
      <c r="AX232" s="61">
        <f t="shared" si="281"/>
        <v>-2064.8000000000002</v>
      </c>
      <c r="AY232" s="59">
        <f t="shared" si="282"/>
        <v>1.2998412792918124</v>
      </c>
      <c r="AZ232" s="63">
        <v>0</v>
      </c>
      <c r="BA232" s="56">
        <v>0</v>
      </c>
      <c r="BB232" s="56">
        <f t="shared" si="283"/>
        <v>0</v>
      </c>
      <c r="BC232" s="64"/>
      <c r="BD232" s="54">
        <v>68977.3</v>
      </c>
      <c r="BE232" s="58">
        <v>318207.69999999995</v>
      </c>
      <c r="BF232" s="61">
        <f t="shared" si="284"/>
        <v>-249230.39999999997</v>
      </c>
      <c r="BG232" s="57">
        <f t="shared" si="285"/>
        <v>4.6132234807683101</v>
      </c>
      <c r="BH232" s="54">
        <v>4146.57</v>
      </c>
      <c r="BI232" s="54">
        <v>0</v>
      </c>
      <c r="BJ232" s="56">
        <f t="shared" si="286"/>
        <v>4146.57</v>
      </c>
      <c r="BK232" s="57">
        <f t="shared" si="287"/>
        <v>0</v>
      </c>
      <c r="BL232" s="58">
        <v>7592.0499999999993</v>
      </c>
      <c r="BM232" s="58">
        <v>12918.720000000001</v>
      </c>
      <c r="BN232" s="56">
        <f t="shared" si="288"/>
        <v>-5326.6700000000019</v>
      </c>
      <c r="BO232" s="59">
        <f t="shared" si="289"/>
        <v>1.701611554191556</v>
      </c>
      <c r="BP232" s="54">
        <v>2174.0099999999998</v>
      </c>
      <c r="BQ232" s="54">
        <v>1327.57</v>
      </c>
      <c r="BR232" s="56">
        <f t="shared" si="290"/>
        <v>846.43999999999983</v>
      </c>
      <c r="BS232" s="57">
        <f t="shared" si="291"/>
        <v>0.61065496478857051</v>
      </c>
      <c r="BT232" s="58">
        <v>3070.2400000000002</v>
      </c>
      <c r="BU232" s="58">
        <v>2082.83</v>
      </c>
      <c r="BV232" s="56">
        <f t="shared" si="292"/>
        <v>987.41000000000031</v>
      </c>
      <c r="BW232" s="59">
        <f t="shared" si="293"/>
        <v>0.6783932200740006</v>
      </c>
      <c r="BX232" s="54">
        <v>1024.7499999999998</v>
      </c>
      <c r="BY232" s="54">
        <v>0</v>
      </c>
      <c r="BZ232" s="56">
        <f t="shared" si="294"/>
        <v>1024.7499999999998</v>
      </c>
      <c r="CA232" s="57">
        <f t="shared" si="295"/>
        <v>0</v>
      </c>
      <c r="CB232" s="58">
        <v>1019.4099999999999</v>
      </c>
      <c r="CC232" s="58">
        <v>3418.08</v>
      </c>
      <c r="CD232" s="56">
        <f t="shared" si="296"/>
        <v>-2398.67</v>
      </c>
      <c r="CE232" s="59">
        <f t="shared" si="297"/>
        <v>3.3529983029399362</v>
      </c>
      <c r="CF232" s="54">
        <v>311.74000000000007</v>
      </c>
      <c r="CG232" s="54">
        <v>0</v>
      </c>
      <c r="CH232" s="56">
        <f t="shared" si="298"/>
        <v>311.74000000000007</v>
      </c>
      <c r="CI232" s="57">
        <f t="shared" si="299"/>
        <v>0</v>
      </c>
      <c r="CJ232" s="58">
        <v>0</v>
      </c>
      <c r="CK232" s="55">
        <v>0</v>
      </c>
      <c r="CL232" s="55">
        <v>0</v>
      </c>
      <c r="CM232" s="65"/>
      <c r="CN232" s="66">
        <v>42932.729999999996</v>
      </c>
      <c r="CO232" s="67">
        <v>41533.270000000004</v>
      </c>
      <c r="CP232" s="61">
        <f t="shared" si="300"/>
        <v>1399.4599999999919</v>
      </c>
      <c r="CQ232" s="68">
        <f t="shared" si="301"/>
        <v>0.96740342391457534</v>
      </c>
      <c r="CR232" s="58">
        <v>31127.01</v>
      </c>
      <c r="CS232" s="58">
        <v>30361.29</v>
      </c>
      <c r="CT232" s="61">
        <f t="shared" si="302"/>
        <v>765.71999999999753</v>
      </c>
      <c r="CU232" s="353">
        <f t="shared" si="303"/>
        <v>0.97540014283414955</v>
      </c>
      <c r="CV232" s="359">
        <v>16180.970000000001</v>
      </c>
      <c r="CW232" s="61">
        <v>18301.189999999999</v>
      </c>
      <c r="CX232" s="61">
        <f t="shared" si="331"/>
        <v>-2120.2199999999975</v>
      </c>
      <c r="CY232" s="68">
        <f t="shared" si="318"/>
        <v>1.1310316995829048</v>
      </c>
      <c r="CZ232" s="291">
        <v>1248.5</v>
      </c>
      <c r="DA232" s="61">
        <v>333.48999999999995</v>
      </c>
      <c r="DB232" s="61">
        <f t="shared" si="319"/>
        <v>915.01</v>
      </c>
      <c r="DC232" s="69">
        <f t="shared" si="320"/>
        <v>0.2671125350420504</v>
      </c>
      <c r="DD232" s="55">
        <v>6904.4999999999991</v>
      </c>
      <c r="DE232" s="55">
        <v>13275.19</v>
      </c>
      <c r="DF232" s="61">
        <f t="shared" si="304"/>
        <v>-6370.6900000000014</v>
      </c>
      <c r="DG232" s="70">
        <f t="shared" si="305"/>
        <v>1.9226866536316898</v>
      </c>
      <c r="DH232" s="55">
        <v>1509.7499999999995</v>
      </c>
      <c r="DI232" s="55">
        <v>1312.63</v>
      </c>
      <c r="DJ232" s="61">
        <f t="shared" si="306"/>
        <v>197.11999999999944</v>
      </c>
      <c r="DK232" s="70">
        <f t="shared" si="307"/>
        <v>0.86943533697632092</v>
      </c>
      <c r="DL232" s="55">
        <v>228.75999999999996</v>
      </c>
      <c r="DM232" s="55">
        <v>683.79</v>
      </c>
      <c r="DN232" s="61">
        <f t="shared" si="308"/>
        <v>-455.03</v>
      </c>
      <c r="DO232" s="70">
        <f t="shared" si="309"/>
        <v>2.9891152299353037</v>
      </c>
      <c r="DP232" s="71">
        <v>28658.19</v>
      </c>
      <c r="DQ232" s="71">
        <v>16761.239999999998</v>
      </c>
      <c r="DR232" s="61">
        <f t="shared" si="310"/>
        <v>11896.95</v>
      </c>
      <c r="DS232" s="69">
        <f t="shared" si="311"/>
        <v>0.58486736252359273</v>
      </c>
      <c r="DT232" s="80">
        <v>-4470.2900000000027</v>
      </c>
      <c r="DU232" s="55">
        <v>17747.02</v>
      </c>
      <c r="DV232" s="55">
        <v>22442.639999999999</v>
      </c>
      <c r="DW232" s="61">
        <f t="shared" si="312"/>
        <v>-4695.619999999999</v>
      </c>
      <c r="DX232" s="72">
        <f t="shared" si="321"/>
        <v>1.2645863925323799</v>
      </c>
      <c r="DY232" s="56" t="e">
        <v>#REF!</v>
      </c>
      <c r="DZ232" s="363">
        <v>5615.86</v>
      </c>
      <c r="EA232" s="363">
        <v>3901.18</v>
      </c>
      <c r="EB232" s="362">
        <f t="shared" si="322"/>
        <v>1714.6799999999998</v>
      </c>
      <c r="EC232" s="365">
        <f t="shared" si="323"/>
        <v>0.69467187572339772</v>
      </c>
      <c r="ED232" s="54">
        <v>12748.12</v>
      </c>
      <c r="EE232" s="294">
        <v>17316.55</v>
      </c>
      <c r="EF232" s="291">
        <f t="shared" si="324"/>
        <v>371668.11</v>
      </c>
      <c r="EG232" s="291">
        <f t="shared" si="325"/>
        <v>603212.77</v>
      </c>
      <c r="EH232" s="61">
        <f t="shared" si="326"/>
        <v>-231544.66000000003</v>
      </c>
      <c r="EI232" s="70">
        <f t="shared" si="313"/>
        <v>1.6229876972764761</v>
      </c>
      <c r="EJ232" s="80"/>
      <c r="EK232" s="298">
        <v>3685.8700000000008</v>
      </c>
      <c r="EL232" s="300">
        <f t="shared" si="332"/>
        <v>-542240.63</v>
      </c>
      <c r="EM232" s="65">
        <f t="shared" si="333"/>
        <v>-574171.07999999973</v>
      </c>
      <c r="EN232" s="374" t="s">
        <v>669</v>
      </c>
      <c r="EO232" s="373">
        <v>21368.25</v>
      </c>
      <c r="EP232" s="74">
        <v>64989</v>
      </c>
      <c r="EQ232" s="75">
        <f t="shared" si="334"/>
        <v>43620.75</v>
      </c>
      <c r="ER232" s="76">
        <f t="shared" si="335"/>
        <v>2.0413814888912287</v>
      </c>
      <c r="ET232" s="74">
        <v>39947.68</v>
      </c>
      <c r="EU232" s="74">
        <v>111828.9</v>
      </c>
      <c r="EV232" s="75">
        <f t="shared" si="327"/>
        <v>71881.22</v>
      </c>
      <c r="EW232" s="377">
        <f t="shared" si="328"/>
        <v>1.7993840943954693</v>
      </c>
      <c r="EX232" s="379">
        <f t="shared" si="329"/>
        <v>358919.99</v>
      </c>
      <c r="EY232" s="379">
        <f t="shared" si="330"/>
        <v>585896.22</v>
      </c>
      <c r="EZ232" s="4"/>
      <c r="FA232" s="4"/>
      <c r="FB232" s="381"/>
      <c r="FC232" s="381"/>
    </row>
    <row r="233" spans="1:159" s="2" customFormat="1" ht="15.75" customHeight="1" x14ac:dyDescent="0.25">
      <c r="A233" s="1" t="s">
        <v>786</v>
      </c>
      <c r="B233" s="77">
        <v>10</v>
      </c>
      <c r="C233" s="78">
        <v>4</v>
      </c>
      <c r="D233" s="52" t="s">
        <v>426</v>
      </c>
      <c r="E233" s="219">
        <v>2783.5983333333334</v>
      </c>
      <c r="F233" s="53">
        <v>182650.25</v>
      </c>
      <c r="G233" s="343">
        <v>36941.799999999923</v>
      </c>
      <c r="H233" s="54">
        <v>22976.44</v>
      </c>
      <c r="I233" s="55">
        <v>5650.1999999999989</v>
      </c>
      <c r="J233" s="56">
        <f t="shared" si="263"/>
        <v>17326.239999999998</v>
      </c>
      <c r="K233" s="57">
        <f t="shared" si="264"/>
        <v>0.24591276977634477</v>
      </c>
      <c r="L233" s="58">
        <v>15238.51</v>
      </c>
      <c r="M233" s="58">
        <v>2353.7999999999997</v>
      </c>
      <c r="N233" s="56">
        <f t="shared" si="265"/>
        <v>12884.710000000001</v>
      </c>
      <c r="O233" s="59">
        <f t="shared" si="266"/>
        <v>0.15446392068515882</v>
      </c>
      <c r="P233" s="54">
        <v>22819.69</v>
      </c>
      <c r="Q233" s="54">
        <v>19842.8</v>
      </c>
      <c r="R233" s="56">
        <f t="shared" si="267"/>
        <v>2976.8899999999994</v>
      </c>
      <c r="S233" s="57">
        <f t="shared" si="268"/>
        <v>0.86954730761022614</v>
      </c>
      <c r="T233" s="54">
        <v>5470.7</v>
      </c>
      <c r="U233" s="54">
        <v>4846.4500000000007</v>
      </c>
      <c r="V233" s="56">
        <f t="shared" si="269"/>
        <v>624.24999999999909</v>
      </c>
      <c r="W233" s="57">
        <f t="shared" si="270"/>
        <v>0.8858921161825728</v>
      </c>
      <c r="X233" s="58">
        <v>982.06999999999982</v>
      </c>
      <c r="Y233" s="58">
        <v>1291.26</v>
      </c>
      <c r="Z233" s="56">
        <f t="shared" si="271"/>
        <v>-309.19000000000017</v>
      </c>
      <c r="AA233" s="59">
        <f t="shared" si="272"/>
        <v>1.3148349913957256</v>
      </c>
      <c r="AB233" s="54">
        <v>16235.339999999998</v>
      </c>
      <c r="AC233" s="54">
        <v>15325.28</v>
      </c>
      <c r="AD233" s="56">
        <f t="shared" si="273"/>
        <v>910.05999999999767</v>
      </c>
      <c r="AE233" s="57">
        <f t="shared" si="274"/>
        <v>0.94394573812436344</v>
      </c>
      <c r="AF233" s="58">
        <v>3692.54</v>
      </c>
      <c r="AG233" s="58">
        <v>0</v>
      </c>
      <c r="AH233" s="56">
        <f t="shared" si="275"/>
        <v>3692.54</v>
      </c>
      <c r="AI233" s="60">
        <f t="shared" si="276"/>
        <v>0</v>
      </c>
      <c r="AJ233" s="54">
        <v>42322.049999999996</v>
      </c>
      <c r="AK233" s="54">
        <v>31668.880000000001</v>
      </c>
      <c r="AL233" s="56">
        <f t="shared" si="277"/>
        <v>10653.169999999995</v>
      </c>
      <c r="AM233" s="57">
        <f t="shared" si="278"/>
        <v>0.74828322352059984</v>
      </c>
      <c r="AN233" s="58">
        <v>131380.04</v>
      </c>
      <c r="AO233" s="58">
        <v>118285.05</v>
      </c>
      <c r="AP233" s="61">
        <f t="shared" si="279"/>
        <v>13094.990000000005</v>
      </c>
      <c r="AQ233" s="59">
        <f t="shared" si="316"/>
        <v>0.90032740133128286</v>
      </c>
      <c r="AR233" s="54">
        <v>0</v>
      </c>
      <c r="AS233" s="54">
        <v>0</v>
      </c>
      <c r="AT233" s="61">
        <f t="shared" si="280"/>
        <v>0</v>
      </c>
      <c r="AU233" s="62"/>
      <c r="AV233" s="58">
        <v>9863.57</v>
      </c>
      <c r="AW233" s="58">
        <v>12946.17</v>
      </c>
      <c r="AX233" s="61">
        <f t="shared" si="281"/>
        <v>-3082.6000000000004</v>
      </c>
      <c r="AY233" s="59">
        <f t="shared" si="282"/>
        <v>1.3125237616806087</v>
      </c>
      <c r="AZ233" s="63">
        <v>0</v>
      </c>
      <c r="BA233" s="56">
        <v>0</v>
      </c>
      <c r="BB233" s="56">
        <f t="shared" si="283"/>
        <v>0</v>
      </c>
      <c r="BC233" s="64"/>
      <c r="BD233" s="54">
        <v>187050.34</v>
      </c>
      <c r="BE233" s="58">
        <v>197483.86000000002</v>
      </c>
      <c r="BF233" s="61">
        <f t="shared" si="284"/>
        <v>-10433.520000000019</v>
      </c>
      <c r="BG233" s="57">
        <f t="shared" si="285"/>
        <v>1.0557792089551936</v>
      </c>
      <c r="BH233" s="54">
        <v>14006.200000000003</v>
      </c>
      <c r="BI233" s="54">
        <v>0</v>
      </c>
      <c r="BJ233" s="56">
        <f t="shared" si="286"/>
        <v>14006.200000000003</v>
      </c>
      <c r="BK233" s="57">
        <f t="shared" si="287"/>
        <v>0</v>
      </c>
      <c r="BL233" s="58">
        <v>23727.940000000006</v>
      </c>
      <c r="BM233" s="58">
        <v>0</v>
      </c>
      <c r="BN233" s="56">
        <f t="shared" si="288"/>
        <v>23727.940000000006</v>
      </c>
      <c r="BO233" s="59">
        <f t="shared" si="289"/>
        <v>0</v>
      </c>
      <c r="BP233" s="54">
        <v>4792.04</v>
      </c>
      <c r="BQ233" s="54">
        <v>0</v>
      </c>
      <c r="BR233" s="56">
        <f t="shared" si="290"/>
        <v>4792.04</v>
      </c>
      <c r="BS233" s="57">
        <f t="shared" si="291"/>
        <v>0</v>
      </c>
      <c r="BT233" s="58">
        <v>4830.9800000000005</v>
      </c>
      <c r="BU233" s="58">
        <v>0</v>
      </c>
      <c r="BV233" s="56">
        <f t="shared" si="292"/>
        <v>4830.9800000000005</v>
      </c>
      <c r="BW233" s="59">
        <f t="shared" si="293"/>
        <v>0</v>
      </c>
      <c r="BX233" s="54">
        <v>2363.8200000000002</v>
      </c>
      <c r="BY233" s="54">
        <v>0</v>
      </c>
      <c r="BZ233" s="56">
        <f t="shared" si="294"/>
        <v>2363.8200000000002</v>
      </c>
      <c r="CA233" s="57">
        <f t="shared" si="295"/>
        <v>0</v>
      </c>
      <c r="CB233" s="58">
        <v>5863.6099999999988</v>
      </c>
      <c r="CC233" s="58">
        <v>8850.82</v>
      </c>
      <c r="CD233" s="56">
        <f t="shared" si="296"/>
        <v>-2987.2100000000009</v>
      </c>
      <c r="CE233" s="59">
        <f t="shared" si="297"/>
        <v>1.5094489572123659</v>
      </c>
      <c r="CF233" s="54">
        <v>862.17000000000007</v>
      </c>
      <c r="CG233" s="54">
        <v>543.49</v>
      </c>
      <c r="CH233" s="56">
        <f t="shared" si="298"/>
        <v>318.68000000000006</v>
      </c>
      <c r="CI233" s="57">
        <f t="shared" si="299"/>
        <v>0.63037452010624351</v>
      </c>
      <c r="CJ233" s="58">
        <v>0</v>
      </c>
      <c r="CK233" s="55">
        <v>0</v>
      </c>
      <c r="CL233" s="55">
        <v>0</v>
      </c>
      <c r="CM233" s="65"/>
      <c r="CN233" s="66">
        <v>52280.7</v>
      </c>
      <c r="CO233" s="67">
        <v>52884.5</v>
      </c>
      <c r="CP233" s="61">
        <f t="shared" si="300"/>
        <v>-603.80000000000291</v>
      </c>
      <c r="CQ233" s="68">
        <f t="shared" si="301"/>
        <v>1.0115491950184294</v>
      </c>
      <c r="CR233" s="58">
        <v>60922.05</v>
      </c>
      <c r="CS233" s="58">
        <v>58520.03</v>
      </c>
      <c r="CT233" s="61">
        <f t="shared" si="302"/>
        <v>2402.0200000000041</v>
      </c>
      <c r="CU233" s="353">
        <f t="shared" si="303"/>
        <v>0.96057223944368253</v>
      </c>
      <c r="CV233" s="359">
        <v>31251.980000000003</v>
      </c>
      <c r="CW233" s="61">
        <v>28647.95</v>
      </c>
      <c r="CX233" s="61">
        <f t="shared" si="331"/>
        <v>2604.0300000000025</v>
      </c>
      <c r="CY233" s="68">
        <f t="shared" si="318"/>
        <v>0.91667631938840344</v>
      </c>
      <c r="CZ233" s="291">
        <v>2491.37</v>
      </c>
      <c r="DA233" s="61">
        <v>196.31</v>
      </c>
      <c r="DB233" s="61">
        <f t="shared" si="319"/>
        <v>2295.06</v>
      </c>
      <c r="DC233" s="69">
        <f t="shared" si="320"/>
        <v>7.8796003805135337E-2</v>
      </c>
      <c r="DD233" s="55">
        <v>9943.6299999999992</v>
      </c>
      <c r="DE233" s="55">
        <v>15266.140000000001</v>
      </c>
      <c r="DF233" s="61">
        <f t="shared" si="304"/>
        <v>-5322.510000000002</v>
      </c>
      <c r="DG233" s="70">
        <f t="shared" si="305"/>
        <v>1.5352683074490907</v>
      </c>
      <c r="DH233" s="55">
        <v>3083.5300000000007</v>
      </c>
      <c r="DI233" s="55">
        <v>2704.74</v>
      </c>
      <c r="DJ233" s="61">
        <f t="shared" si="306"/>
        <v>378.79000000000087</v>
      </c>
      <c r="DK233" s="70">
        <f t="shared" si="307"/>
        <v>0.87715702457897249</v>
      </c>
      <c r="DL233" s="55">
        <v>458.63</v>
      </c>
      <c r="DM233" s="55">
        <v>0</v>
      </c>
      <c r="DN233" s="61">
        <f t="shared" si="308"/>
        <v>458.63</v>
      </c>
      <c r="DO233" s="70">
        <f t="shared" si="309"/>
        <v>0</v>
      </c>
      <c r="DP233" s="71">
        <v>39507.599999999999</v>
      </c>
      <c r="DQ233" s="71">
        <v>29592.81</v>
      </c>
      <c r="DR233" s="61">
        <f t="shared" si="310"/>
        <v>9914.7899999999972</v>
      </c>
      <c r="DS233" s="69">
        <f t="shared" si="311"/>
        <v>0.74904094402089727</v>
      </c>
      <c r="DT233" s="80">
        <v>5230.0499999999956</v>
      </c>
      <c r="DU233" s="55">
        <v>10931.189999999999</v>
      </c>
      <c r="DV233" s="55">
        <v>13694.370000000003</v>
      </c>
      <c r="DW233" s="61">
        <f t="shared" si="312"/>
        <v>-2763.1800000000039</v>
      </c>
      <c r="DX233" s="72">
        <f t="shared" si="321"/>
        <v>1.2527794320654937</v>
      </c>
      <c r="DY233" s="56" t="e">
        <v>#REF!</v>
      </c>
      <c r="DZ233" s="363">
        <v>9636.1</v>
      </c>
      <c r="EA233" s="363">
        <v>7063.3799999999992</v>
      </c>
      <c r="EB233" s="362">
        <f t="shared" si="322"/>
        <v>2572.7200000000012</v>
      </c>
      <c r="EC233" s="365">
        <f t="shared" si="323"/>
        <v>0.73301231826153723</v>
      </c>
      <c r="ED233" s="54">
        <v>25792.05</v>
      </c>
      <c r="EE233" s="294">
        <v>21085.45</v>
      </c>
      <c r="EF233" s="291">
        <f t="shared" si="324"/>
        <v>760776.88</v>
      </c>
      <c r="EG233" s="291">
        <f t="shared" si="325"/>
        <v>648743.74</v>
      </c>
      <c r="EH233" s="61">
        <f t="shared" si="326"/>
        <v>112033.14000000001</v>
      </c>
      <c r="EI233" s="70">
        <f t="shared" si="313"/>
        <v>0.85273850593356626</v>
      </c>
      <c r="EJ233" s="80"/>
      <c r="EK233" s="298">
        <v>4405.47</v>
      </c>
      <c r="EL233" s="300">
        <f t="shared" si="332"/>
        <v>299088.86</v>
      </c>
      <c r="EM233" s="65">
        <f t="shared" si="333"/>
        <v>73560.729999999923</v>
      </c>
      <c r="EN233" s="374" t="s">
        <v>666</v>
      </c>
      <c r="EO233" s="373">
        <v>44561.89</v>
      </c>
      <c r="EP233" s="74">
        <v>82596.39</v>
      </c>
      <c r="EQ233" s="75">
        <f t="shared" si="334"/>
        <v>38034.5</v>
      </c>
      <c r="ER233" s="76">
        <f t="shared" si="335"/>
        <v>0.85352079994811714</v>
      </c>
      <c r="ET233" s="74">
        <v>79380.72</v>
      </c>
      <c r="EU233" s="74">
        <v>148050.73000000001</v>
      </c>
      <c r="EV233" s="75">
        <f t="shared" si="327"/>
        <v>68670.010000000009</v>
      </c>
      <c r="EW233" s="377">
        <f t="shared" si="328"/>
        <v>0.86507164460085528</v>
      </c>
      <c r="EX233" s="379">
        <f t="shared" si="329"/>
        <v>734984.83</v>
      </c>
      <c r="EY233" s="379">
        <f t="shared" si="330"/>
        <v>627658.29</v>
      </c>
      <c r="EZ233" s="4"/>
      <c r="FA233" s="4"/>
      <c r="FB233" s="381"/>
      <c r="FC233" s="381"/>
    </row>
    <row r="234" spans="1:159" s="2" customFormat="1" ht="15.75" customHeight="1" x14ac:dyDescent="0.25">
      <c r="A234" s="1" t="s">
        <v>787</v>
      </c>
      <c r="B234" s="77">
        <v>10</v>
      </c>
      <c r="C234" s="78">
        <v>1</v>
      </c>
      <c r="D234" s="52" t="s">
        <v>427</v>
      </c>
      <c r="E234" s="219">
        <v>2744.2791666666672</v>
      </c>
      <c r="F234" s="53">
        <v>-65632.78</v>
      </c>
      <c r="G234" s="343">
        <v>-123282.81999999996</v>
      </c>
      <c r="H234" s="54">
        <v>6019.48</v>
      </c>
      <c r="I234" s="55">
        <v>1118.5900000000001</v>
      </c>
      <c r="J234" s="56">
        <f t="shared" si="263"/>
        <v>4900.8899999999994</v>
      </c>
      <c r="K234" s="57">
        <f t="shared" si="264"/>
        <v>0.18582834397655615</v>
      </c>
      <c r="L234" s="58">
        <v>4404.49</v>
      </c>
      <c r="M234" s="58">
        <v>942.54</v>
      </c>
      <c r="N234" s="56">
        <f t="shared" si="265"/>
        <v>3461.95</v>
      </c>
      <c r="O234" s="59">
        <f t="shared" si="266"/>
        <v>0.21399526392385951</v>
      </c>
      <c r="P234" s="54">
        <v>5812.47</v>
      </c>
      <c r="Q234" s="54">
        <v>5055.5599999999995</v>
      </c>
      <c r="R234" s="56">
        <f t="shared" si="267"/>
        <v>756.91000000000076</v>
      </c>
      <c r="S234" s="57">
        <f t="shared" si="268"/>
        <v>0.86977825261893815</v>
      </c>
      <c r="T234" s="54">
        <v>1333.6600000000003</v>
      </c>
      <c r="U234" s="54">
        <v>1183.5199999999998</v>
      </c>
      <c r="V234" s="56">
        <f t="shared" si="269"/>
        <v>150.14000000000055</v>
      </c>
      <c r="W234" s="57">
        <f t="shared" si="270"/>
        <v>0.88742258146754005</v>
      </c>
      <c r="X234" s="58">
        <v>246.5</v>
      </c>
      <c r="Y234" s="58">
        <v>317.24</v>
      </c>
      <c r="Z234" s="56">
        <f t="shared" si="271"/>
        <v>-70.740000000000009</v>
      </c>
      <c r="AA234" s="59">
        <f t="shared" si="272"/>
        <v>1.2869776876267749</v>
      </c>
      <c r="AB234" s="54">
        <v>3846.0100000000007</v>
      </c>
      <c r="AC234" s="54">
        <v>2430.77</v>
      </c>
      <c r="AD234" s="56">
        <f t="shared" si="273"/>
        <v>1415.2400000000007</v>
      </c>
      <c r="AE234" s="57">
        <f t="shared" si="274"/>
        <v>0.63202383769152959</v>
      </c>
      <c r="AF234" s="58">
        <v>952.23999999999978</v>
      </c>
      <c r="AG234" s="58">
        <v>0</v>
      </c>
      <c r="AH234" s="56">
        <f t="shared" si="275"/>
        <v>952.23999999999978</v>
      </c>
      <c r="AI234" s="60">
        <f t="shared" si="276"/>
        <v>0</v>
      </c>
      <c r="AJ234" s="54">
        <v>10914.139999999998</v>
      </c>
      <c r="AK234" s="54">
        <v>8779.23</v>
      </c>
      <c r="AL234" s="56">
        <f t="shared" si="277"/>
        <v>2134.909999999998</v>
      </c>
      <c r="AM234" s="57">
        <f t="shared" si="278"/>
        <v>0.80439045128612985</v>
      </c>
      <c r="AN234" s="58">
        <v>32861.53</v>
      </c>
      <c r="AO234" s="58">
        <v>29683.99</v>
      </c>
      <c r="AP234" s="61">
        <f t="shared" si="279"/>
        <v>3177.5399999999972</v>
      </c>
      <c r="AQ234" s="59">
        <f t="shared" si="316"/>
        <v>0.90330517173120062</v>
      </c>
      <c r="AR234" s="54">
        <v>0</v>
      </c>
      <c r="AS234" s="54">
        <v>0</v>
      </c>
      <c r="AT234" s="61">
        <f t="shared" si="280"/>
        <v>0</v>
      </c>
      <c r="AU234" s="62"/>
      <c r="AV234" s="58">
        <v>2543.6599999999994</v>
      </c>
      <c r="AW234" s="58">
        <v>2309.6699999999996</v>
      </c>
      <c r="AX234" s="61">
        <f t="shared" si="281"/>
        <v>233.98999999999978</v>
      </c>
      <c r="AY234" s="59">
        <f t="shared" si="282"/>
        <v>0.90801050454856391</v>
      </c>
      <c r="AZ234" s="63">
        <v>0</v>
      </c>
      <c r="BA234" s="56">
        <v>0</v>
      </c>
      <c r="BB234" s="56">
        <f t="shared" si="283"/>
        <v>0</v>
      </c>
      <c r="BC234" s="64"/>
      <c r="BD234" s="54">
        <v>38460.11</v>
      </c>
      <c r="BE234" s="58">
        <v>5385.87</v>
      </c>
      <c r="BF234" s="61">
        <f t="shared" si="284"/>
        <v>33074.239999999998</v>
      </c>
      <c r="BG234" s="57">
        <f t="shared" si="285"/>
        <v>0.1400378210046721</v>
      </c>
      <c r="BH234" s="54">
        <v>3723.8399999999997</v>
      </c>
      <c r="BI234" s="54">
        <v>0</v>
      </c>
      <c r="BJ234" s="56">
        <f t="shared" si="286"/>
        <v>3723.8399999999997</v>
      </c>
      <c r="BK234" s="57">
        <f t="shared" si="287"/>
        <v>0</v>
      </c>
      <c r="BL234" s="58">
        <v>6815.44</v>
      </c>
      <c r="BM234" s="58">
        <v>0</v>
      </c>
      <c r="BN234" s="56">
        <f t="shared" si="288"/>
        <v>6815.44</v>
      </c>
      <c r="BO234" s="59">
        <f t="shared" si="289"/>
        <v>0</v>
      </c>
      <c r="BP234" s="54">
        <v>1346.51</v>
      </c>
      <c r="BQ234" s="54">
        <v>0</v>
      </c>
      <c r="BR234" s="56">
        <f t="shared" si="290"/>
        <v>1346.51</v>
      </c>
      <c r="BS234" s="57">
        <f t="shared" si="291"/>
        <v>0</v>
      </c>
      <c r="BT234" s="58">
        <v>1707.07</v>
      </c>
      <c r="BU234" s="58">
        <v>0</v>
      </c>
      <c r="BV234" s="56">
        <f t="shared" si="292"/>
        <v>1707.07</v>
      </c>
      <c r="BW234" s="59">
        <f t="shared" si="293"/>
        <v>0</v>
      </c>
      <c r="BX234" s="54">
        <v>591.12</v>
      </c>
      <c r="BY234" s="54">
        <v>0</v>
      </c>
      <c r="BZ234" s="56">
        <f t="shared" si="294"/>
        <v>591.12</v>
      </c>
      <c r="CA234" s="57">
        <f t="shared" si="295"/>
        <v>0</v>
      </c>
      <c r="CB234" s="58">
        <v>923.00999999999988</v>
      </c>
      <c r="CC234" s="58">
        <v>9964.56</v>
      </c>
      <c r="CD234" s="56">
        <f t="shared" si="296"/>
        <v>-9041.5499999999993</v>
      </c>
      <c r="CE234" s="59">
        <f t="shared" si="297"/>
        <v>10.795722689895019</v>
      </c>
      <c r="CF234" s="54">
        <v>233.07999999999998</v>
      </c>
      <c r="CG234" s="54">
        <v>0</v>
      </c>
      <c r="CH234" s="56">
        <f t="shared" si="298"/>
        <v>233.07999999999998</v>
      </c>
      <c r="CI234" s="57">
        <f t="shared" si="299"/>
        <v>0</v>
      </c>
      <c r="CJ234" s="58">
        <v>0</v>
      </c>
      <c r="CK234" s="55">
        <v>0</v>
      </c>
      <c r="CL234" s="55">
        <v>0</v>
      </c>
      <c r="CM234" s="65"/>
      <c r="CN234" s="66">
        <v>38242.21</v>
      </c>
      <c r="CO234" s="67">
        <v>35994.39</v>
      </c>
      <c r="CP234" s="61">
        <f t="shared" si="300"/>
        <v>2247.8199999999997</v>
      </c>
      <c r="CQ234" s="68">
        <f t="shared" si="301"/>
        <v>0.94122149321391202</v>
      </c>
      <c r="CR234" s="58">
        <v>21553.010000000002</v>
      </c>
      <c r="CS234" s="58">
        <v>23512.690000000002</v>
      </c>
      <c r="CT234" s="61">
        <f t="shared" si="302"/>
        <v>-1959.6800000000003</v>
      </c>
      <c r="CU234" s="353">
        <f t="shared" si="303"/>
        <v>1.0909237271267447</v>
      </c>
      <c r="CV234" s="359">
        <v>11264.91</v>
      </c>
      <c r="CW234" s="61">
        <v>12942.19</v>
      </c>
      <c r="CX234" s="61">
        <f t="shared" si="331"/>
        <v>-1677.2800000000007</v>
      </c>
      <c r="CY234" s="68">
        <f t="shared" si="318"/>
        <v>1.1488942210812161</v>
      </c>
      <c r="CZ234" s="291">
        <v>732.67</v>
      </c>
      <c r="DA234" s="61">
        <v>165.51</v>
      </c>
      <c r="DB234" s="61">
        <f t="shared" si="319"/>
        <v>567.16</v>
      </c>
      <c r="DC234" s="69">
        <f t="shared" si="320"/>
        <v>0.22589979117474443</v>
      </c>
      <c r="DD234" s="55">
        <v>5720.42</v>
      </c>
      <c r="DE234" s="55">
        <v>11222.54</v>
      </c>
      <c r="DF234" s="61">
        <f t="shared" si="304"/>
        <v>-5502.1200000000008</v>
      </c>
      <c r="DG234" s="70">
        <f t="shared" si="305"/>
        <v>1.9618384664063129</v>
      </c>
      <c r="DH234" s="55">
        <v>792.85</v>
      </c>
      <c r="DI234" s="55">
        <v>704.03000000000009</v>
      </c>
      <c r="DJ234" s="61">
        <f t="shared" si="306"/>
        <v>88.819999999999936</v>
      </c>
      <c r="DK234" s="70">
        <f t="shared" si="307"/>
        <v>0.88797376552941931</v>
      </c>
      <c r="DL234" s="55">
        <v>120.06999999999998</v>
      </c>
      <c r="DM234" s="55">
        <v>0</v>
      </c>
      <c r="DN234" s="61">
        <f t="shared" si="308"/>
        <v>120.06999999999998</v>
      </c>
      <c r="DO234" s="70">
        <f t="shared" si="309"/>
        <v>0</v>
      </c>
      <c r="DP234" s="71">
        <v>3509.87</v>
      </c>
      <c r="DQ234" s="71">
        <v>3034.62</v>
      </c>
      <c r="DR234" s="61">
        <f t="shared" si="310"/>
        <v>475.25</v>
      </c>
      <c r="DS234" s="69">
        <f t="shared" si="311"/>
        <v>0.86459612464279301</v>
      </c>
      <c r="DT234" s="80">
        <v>-162.33999999999992</v>
      </c>
      <c r="DU234" s="55">
        <v>9585.59</v>
      </c>
      <c r="DV234" s="55">
        <v>12378.869999999999</v>
      </c>
      <c r="DW234" s="61">
        <f t="shared" si="312"/>
        <v>-2793.2799999999988</v>
      </c>
      <c r="DX234" s="72">
        <f t="shared" si="321"/>
        <v>1.29140407632707</v>
      </c>
      <c r="DY234" s="56" t="e">
        <v>#REF!</v>
      </c>
      <c r="DZ234" s="363">
        <v>2529.7400000000002</v>
      </c>
      <c r="EA234" s="363">
        <v>1816.41</v>
      </c>
      <c r="EB234" s="362">
        <f t="shared" si="322"/>
        <v>713.33000000000015</v>
      </c>
      <c r="EC234" s="365">
        <f t="shared" si="323"/>
        <v>0.71802240546459317</v>
      </c>
      <c r="ED234" s="54">
        <v>7597.6</v>
      </c>
      <c r="EE234" s="294">
        <v>5949.88</v>
      </c>
      <c r="EF234" s="291">
        <f t="shared" si="324"/>
        <v>224383.30000000005</v>
      </c>
      <c r="EG234" s="291">
        <f t="shared" si="325"/>
        <v>174892.67</v>
      </c>
      <c r="EH234" s="61">
        <f t="shared" si="326"/>
        <v>49490.630000000034</v>
      </c>
      <c r="EI234" s="70">
        <f t="shared" si="313"/>
        <v>0.77943710605914063</v>
      </c>
      <c r="EJ234" s="80"/>
      <c r="EK234" s="298">
        <v>2824.14</v>
      </c>
      <c r="EL234" s="300">
        <f t="shared" si="332"/>
        <v>-13318.009999999966</v>
      </c>
      <c r="EM234" s="65">
        <f t="shared" si="333"/>
        <v>-84833.069999999963</v>
      </c>
      <c r="EN234" s="374" t="s">
        <v>666</v>
      </c>
      <c r="EO234" s="373">
        <v>13364.78</v>
      </c>
      <c r="EP234" s="74">
        <v>14755.54</v>
      </c>
      <c r="EQ234" s="75">
        <f t="shared" si="334"/>
        <v>1390.7600000000002</v>
      </c>
      <c r="ER234" s="76">
        <f t="shared" si="335"/>
        <v>0.10406157078530287</v>
      </c>
      <c r="ET234" s="74">
        <v>22810.080000000002</v>
      </c>
      <c r="EU234" s="74">
        <v>23988.01</v>
      </c>
      <c r="EV234" s="75">
        <f t="shared" si="327"/>
        <v>1177.9299999999967</v>
      </c>
      <c r="EW234" s="377">
        <f t="shared" si="328"/>
        <v>5.1640765836857942E-2</v>
      </c>
      <c r="EX234" s="379">
        <f t="shared" si="329"/>
        <v>216785.70000000004</v>
      </c>
      <c r="EY234" s="379">
        <f t="shared" si="330"/>
        <v>168942.79</v>
      </c>
      <c r="FB234" s="381"/>
      <c r="FC234" s="381"/>
    </row>
    <row r="235" spans="1:159" s="2" customFormat="1" ht="15.75" customHeight="1" x14ac:dyDescent="0.25">
      <c r="A235" s="1" t="s">
        <v>788</v>
      </c>
      <c r="B235" s="77">
        <v>10</v>
      </c>
      <c r="C235" s="78">
        <v>2</v>
      </c>
      <c r="D235" s="52" t="s">
        <v>428</v>
      </c>
      <c r="E235" s="219">
        <v>4212.9658333333318</v>
      </c>
      <c r="F235" s="53">
        <v>-196776.17</v>
      </c>
      <c r="G235" s="343">
        <v>-277405.65999999997</v>
      </c>
      <c r="H235" s="54">
        <v>11620.21</v>
      </c>
      <c r="I235" s="55">
        <v>1726.12</v>
      </c>
      <c r="J235" s="56">
        <f t="shared" si="263"/>
        <v>9894.09</v>
      </c>
      <c r="K235" s="57">
        <f t="shared" si="264"/>
        <v>0.1485446476440615</v>
      </c>
      <c r="L235" s="58">
        <v>8644.9199999999983</v>
      </c>
      <c r="M235" s="58">
        <v>1342.1</v>
      </c>
      <c r="N235" s="56">
        <f t="shared" si="265"/>
        <v>7302.8199999999979</v>
      </c>
      <c r="O235" s="59">
        <f t="shared" si="266"/>
        <v>0.15524724346784011</v>
      </c>
      <c r="P235" s="54">
        <v>10693.990000000002</v>
      </c>
      <c r="Q235" s="54">
        <v>9305.0400000000009</v>
      </c>
      <c r="R235" s="56">
        <f t="shared" si="267"/>
        <v>1388.9500000000007</v>
      </c>
      <c r="S235" s="57">
        <f t="shared" si="268"/>
        <v>0.87011863672960232</v>
      </c>
      <c r="T235" s="54">
        <v>2467.4699999999998</v>
      </c>
      <c r="U235" s="54">
        <v>2182.0099999999998</v>
      </c>
      <c r="V235" s="56">
        <f t="shared" si="269"/>
        <v>285.46000000000004</v>
      </c>
      <c r="W235" s="57">
        <f t="shared" si="270"/>
        <v>0.88431065018014399</v>
      </c>
      <c r="X235" s="58">
        <v>492.69999999999993</v>
      </c>
      <c r="Y235" s="58">
        <v>656.88</v>
      </c>
      <c r="Z235" s="56">
        <f t="shared" si="271"/>
        <v>-164.18000000000006</v>
      </c>
      <c r="AA235" s="59">
        <f t="shared" si="272"/>
        <v>1.3332250862593873</v>
      </c>
      <c r="AB235" s="54">
        <v>6510.34</v>
      </c>
      <c r="AC235" s="54">
        <v>5716.1099999999988</v>
      </c>
      <c r="AD235" s="56">
        <f t="shared" si="273"/>
        <v>794.23000000000138</v>
      </c>
      <c r="AE235" s="57">
        <f t="shared" si="274"/>
        <v>0.87800483538494123</v>
      </c>
      <c r="AF235" s="58">
        <v>1824.37</v>
      </c>
      <c r="AG235" s="58">
        <v>0</v>
      </c>
      <c r="AH235" s="56">
        <f t="shared" si="275"/>
        <v>1824.37</v>
      </c>
      <c r="AI235" s="60">
        <f t="shared" si="276"/>
        <v>0</v>
      </c>
      <c r="AJ235" s="54">
        <v>20910.150000000001</v>
      </c>
      <c r="AK235" s="54">
        <v>20324.96</v>
      </c>
      <c r="AL235" s="56">
        <f t="shared" si="277"/>
        <v>585.19000000000233</v>
      </c>
      <c r="AM235" s="57">
        <f t="shared" si="278"/>
        <v>0.97201406972212046</v>
      </c>
      <c r="AN235" s="58">
        <v>51577.450000000012</v>
      </c>
      <c r="AO235" s="58">
        <v>46485.229999999996</v>
      </c>
      <c r="AP235" s="61">
        <f t="shared" si="279"/>
        <v>5092.2200000000157</v>
      </c>
      <c r="AQ235" s="59">
        <f t="shared" si="316"/>
        <v>0.90127041953411779</v>
      </c>
      <c r="AR235" s="54">
        <v>0</v>
      </c>
      <c r="AS235" s="54">
        <v>0</v>
      </c>
      <c r="AT235" s="61">
        <f t="shared" si="280"/>
        <v>0</v>
      </c>
      <c r="AU235" s="62"/>
      <c r="AV235" s="58">
        <v>5090.0999999999995</v>
      </c>
      <c r="AW235" s="58">
        <v>4619.3499999999995</v>
      </c>
      <c r="AX235" s="61">
        <f t="shared" si="281"/>
        <v>470.75</v>
      </c>
      <c r="AY235" s="59">
        <f t="shared" si="282"/>
        <v>0.90751655173768686</v>
      </c>
      <c r="AZ235" s="63">
        <v>0</v>
      </c>
      <c r="BA235" s="56">
        <v>0</v>
      </c>
      <c r="BB235" s="56">
        <f t="shared" si="283"/>
        <v>0</v>
      </c>
      <c r="BC235" s="64"/>
      <c r="BD235" s="54">
        <v>69556.010000000009</v>
      </c>
      <c r="BE235" s="58">
        <v>8326.130000000001</v>
      </c>
      <c r="BF235" s="61">
        <f t="shared" si="284"/>
        <v>61229.880000000005</v>
      </c>
      <c r="BG235" s="57">
        <f t="shared" si="285"/>
        <v>0.11970396231756249</v>
      </c>
      <c r="BH235" s="54">
        <v>7104.5299999999988</v>
      </c>
      <c r="BI235" s="54">
        <v>0</v>
      </c>
      <c r="BJ235" s="56">
        <f t="shared" si="286"/>
        <v>7104.5299999999988</v>
      </c>
      <c r="BK235" s="57">
        <f t="shared" si="287"/>
        <v>0</v>
      </c>
      <c r="BL235" s="58">
        <v>13380.980000000001</v>
      </c>
      <c r="BM235" s="58">
        <v>0</v>
      </c>
      <c r="BN235" s="56">
        <f t="shared" si="288"/>
        <v>13380.980000000001</v>
      </c>
      <c r="BO235" s="59">
        <f t="shared" si="289"/>
        <v>0</v>
      </c>
      <c r="BP235" s="54">
        <v>2557.48</v>
      </c>
      <c r="BQ235" s="54">
        <v>0</v>
      </c>
      <c r="BR235" s="56">
        <f t="shared" si="290"/>
        <v>2557.48</v>
      </c>
      <c r="BS235" s="57">
        <f t="shared" si="291"/>
        <v>0</v>
      </c>
      <c r="BT235" s="58">
        <v>2701.04</v>
      </c>
      <c r="BU235" s="58">
        <v>0</v>
      </c>
      <c r="BV235" s="56">
        <f t="shared" si="292"/>
        <v>2701.04</v>
      </c>
      <c r="BW235" s="59">
        <f t="shared" si="293"/>
        <v>0</v>
      </c>
      <c r="BX235" s="54">
        <v>1182.7499999999998</v>
      </c>
      <c r="BY235" s="54">
        <v>0</v>
      </c>
      <c r="BZ235" s="56">
        <f t="shared" si="294"/>
        <v>1182.7499999999998</v>
      </c>
      <c r="CA235" s="57">
        <f t="shared" si="295"/>
        <v>0</v>
      </c>
      <c r="CB235" s="58">
        <v>1893.4699999999996</v>
      </c>
      <c r="CC235" s="58">
        <v>926.21</v>
      </c>
      <c r="CD235" s="56">
        <f t="shared" si="296"/>
        <v>967.25999999999954</v>
      </c>
      <c r="CE235" s="59">
        <f t="shared" si="297"/>
        <v>0.4891601134425157</v>
      </c>
      <c r="CF235" s="54">
        <v>433.43999999999994</v>
      </c>
      <c r="CG235" s="54">
        <v>0</v>
      </c>
      <c r="CH235" s="56">
        <f t="shared" si="298"/>
        <v>433.43999999999994</v>
      </c>
      <c r="CI235" s="57">
        <f t="shared" si="299"/>
        <v>0</v>
      </c>
      <c r="CJ235" s="58">
        <v>0</v>
      </c>
      <c r="CK235" s="55">
        <v>0</v>
      </c>
      <c r="CL235" s="55">
        <v>0</v>
      </c>
      <c r="CM235" s="65"/>
      <c r="CN235" s="66">
        <v>51105.94</v>
      </c>
      <c r="CO235" s="67">
        <v>42141.96</v>
      </c>
      <c r="CP235" s="61">
        <f t="shared" si="300"/>
        <v>8963.9800000000032</v>
      </c>
      <c r="CQ235" s="68">
        <f t="shared" si="301"/>
        <v>0.8246000367080617</v>
      </c>
      <c r="CR235" s="58">
        <v>27845.65</v>
      </c>
      <c r="CS235" s="58">
        <v>26306.52</v>
      </c>
      <c r="CT235" s="61">
        <f t="shared" si="302"/>
        <v>1539.130000000001</v>
      </c>
      <c r="CU235" s="353">
        <f t="shared" si="303"/>
        <v>0.94472637557392269</v>
      </c>
      <c r="CV235" s="359">
        <v>14296.57</v>
      </c>
      <c r="CW235" s="61">
        <v>11082.759999999998</v>
      </c>
      <c r="CX235" s="61">
        <f t="shared" si="331"/>
        <v>3213.8100000000013</v>
      </c>
      <c r="CY235" s="68">
        <f t="shared" si="318"/>
        <v>0.77520412238739766</v>
      </c>
      <c r="CZ235" s="291">
        <v>1118.76</v>
      </c>
      <c r="DA235" s="61">
        <v>199.38</v>
      </c>
      <c r="DB235" s="61">
        <f t="shared" si="319"/>
        <v>919.38</v>
      </c>
      <c r="DC235" s="69">
        <f t="shared" si="320"/>
        <v>0.17821516679180521</v>
      </c>
      <c r="DD235" s="55">
        <v>7607.5299999999988</v>
      </c>
      <c r="DE235" s="55">
        <v>12653.85</v>
      </c>
      <c r="DF235" s="61">
        <f t="shared" si="304"/>
        <v>-5046.3200000000015</v>
      </c>
      <c r="DG235" s="70">
        <f t="shared" si="305"/>
        <v>1.6633322510722932</v>
      </c>
      <c r="DH235" s="55">
        <v>1468.4600000000003</v>
      </c>
      <c r="DI235" s="55">
        <v>1305.7499999999998</v>
      </c>
      <c r="DJ235" s="61">
        <f t="shared" si="306"/>
        <v>162.71000000000049</v>
      </c>
      <c r="DK235" s="70">
        <f t="shared" si="307"/>
        <v>0.88919684567506063</v>
      </c>
      <c r="DL235" s="55">
        <v>220.57999999999996</v>
      </c>
      <c r="DM235" s="55">
        <v>0</v>
      </c>
      <c r="DN235" s="61">
        <f t="shared" si="308"/>
        <v>220.57999999999996</v>
      </c>
      <c r="DO235" s="70">
        <f t="shared" si="309"/>
        <v>0</v>
      </c>
      <c r="DP235" s="71">
        <v>10025.64</v>
      </c>
      <c r="DQ235" s="71">
        <v>9021.98</v>
      </c>
      <c r="DR235" s="61">
        <f t="shared" si="310"/>
        <v>1003.6599999999999</v>
      </c>
      <c r="DS235" s="69">
        <f t="shared" si="311"/>
        <v>0.89989068029572172</v>
      </c>
      <c r="DT235" s="80">
        <v>979.17999999999938</v>
      </c>
      <c r="DU235" s="55">
        <v>17769.22</v>
      </c>
      <c r="DV235" s="55">
        <v>21928.21</v>
      </c>
      <c r="DW235" s="61">
        <f t="shared" si="312"/>
        <v>-4158.989999999998</v>
      </c>
      <c r="DX235" s="72">
        <f t="shared" si="321"/>
        <v>1.2340558561377482</v>
      </c>
      <c r="DY235" s="56" t="e">
        <v>#REF!</v>
      </c>
      <c r="DZ235" s="363">
        <v>4722.55</v>
      </c>
      <c r="EA235" s="363">
        <v>3555.01</v>
      </c>
      <c r="EB235" s="362">
        <f t="shared" si="322"/>
        <v>1167.54</v>
      </c>
      <c r="EC235" s="365">
        <f t="shared" si="323"/>
        <v>0.75277339572900237</v>
      </c>
      <c r="ED235" s="54">
        <v>12464.150000000001</v>
      </c>
      <c r="EE235" s="294">
        <v>7619.5499999999993</v>
      </c>
      <c r="EF235" s="291">
        <f t="shared" si="324"/>
        <v>367286.44999999995</v>
      </c>
      <c r="EG235" s="291">
        <f t="shared" si="325"/>
        <v>237425.11000000002</v>
      </c>
      <c r="EH235" s="61">
        <f t="shared" si="326"/>
        <v>129861.33999999994</v>
      </c>
      <c r="EI235" s="70">
        <f t="shared" si="313"/>
        <v>0.64643035429158913</v>
      </c>
      <c r="EJ235" s="80"/>
      <c r="EK235" s="298">
        <v>2824.02</v>
      </c>
      <c r="EL235" s="300">
        <f t="shared" si="332"/>
        <v>-64090.810000000078</v>
      </c>
      <c r="EM235" s="65">
        <f t="shared" si="333"/>
        <v>-187848.29999999993</v>
      </c>
      <c r="EN235" s="374" t="s">
        <v>666</v>
      </c>
      <c r="EO235" s="373">
        <v>21466.14</v>
      </c>
      <c r="EP235" s="74">
        <v>23162.7</v>
      </c>
      <c r="EQ235" s="75">
        <f t="shared" si="334"/>
        <v>1696.5600000000013</v>
      </c>
      <c r="ER235" s="76">
        <f t="shared" si="335"/>
        <v>7.9034237175384187E-2</v>
      </c>
      <c r="ET235" s="74">
        <v>38468.269999999997</v>
      </c>
      <c r="EU235" s="74">
        <v>55178.73</v>
      </c>
      <c r="EV235" s="75">
        <f t="shared" si="327"/>
        <v>16710.460000000006</v>
      </c>
      <c r="EW235" s="377">
        <f t="shared" si="328"/>
        <v>0.43439593202397736</v>
      </c>
      <c r="EX235" s="379">
        <f t="shared" si="329"/>
        <v>354822.29999999993</v>
      </c>
      <c r="EY235" s="379">
        <f t="shared" si="330"/>
        <v>229805.56000000003</v>
      </c>
      <c r="EZ235" s="19"/>
      <c r="FA235" s="19"/>
      <c r="FB235" s="381"/>
      <c r="FC235" s="381"/>
    </row>
    <row r="236" spans="1:159" s="2" customFormat="1" ht="15.75" customHeight="1" x14ac:dyDescent="0.25">
      <c r="A236" s="1" t="s">
        <v>154</v>
      </c>
      <c r="B236" s="77">
        <v>2</v>
      </c>
      <c r="C236" s="78">
        <v>2</v>
      </c>
      <c r="D236" s="52" t="s">
        <v>429</v>
      </c>
      <c r="E236" s="219">
        <v>2934.9099999999994</v>
      </c>
      <c r="F236" s="53">
        <v>-629.11999999999898</v>
      </c>
      <c r="G236" s="343">
        <v>3757.6599999999944</v>
      </c>
      <c r="H236" s="54">
        <v>145.18</v>
      </c>
      <c r="I236" s="55">
        <v>183.65</v>
      </c>
      <c r="J236" s="56">
        <f t="shared" si="263"/>
        <v>-38.47</v>
      </c>
      <c r="K236" s="57">
        <f t="shared" si="264"/>
        <v>1.2649814023970243</v>
      </c>
      <c r="L236" s="58">
        <v>100.68</v>
      </c>
      <c r="M236" s="58">
        <v>14.1</v>
      </c>
      <c r="N236" s="56">
        <f t="shared" si="265"/>
        <v>86.580000000000013</v>
      </c>
      <c r="O236" s="59">
        <f t="shared" si="266"/>
        <v>0.14004767580452918</v>
      </c>
      <c r="P236" s="54">
        <v>0</v>
      </c>
      <c r="Q236" s="54">
        <v>0</v>
      </c>
      <c r="R236" s="56">
        <f t="shared" si="267"/>
        <v>0</v>
      </c>
      <c r="S236" s="57"/>
      <c r="T236" s="54">
        <v>0</v>
      </c>
      <c r="U236" s="54">
        <v>0</v>
      </c>
      <c r="V236" s="56">
        <f t="shared" si="269"/>
        <v>0</v>
      </c>
      <c r="W236" s="57"/>
      <c r="X236" s="58">
        <v>0</v>
      </c>
      <c r="Y236" s="58">
        <v>0</v>
      </c>
      <c r="Z236" s="56">
        <f t="shared" si="271"/>
        <v>0</v>
      </c>
      <c r="AA236" s="59"/>
      <c r="AB236" s="54">
        <v>155.79</v>
      </c>
      <c r="AC236" s="54">
        <v>1009.11</v>
      </c>
      <c r="AD236" s="56">
        <f t="shared" si="273"/>
        <v>-853.32</v>
      </c>
      <c r="AE236" s="57">
        <f t="shared" si="274"/>
        <v>6.4773733872520705</v>
      </c>
      <c r="AF236" s="58">
        <v>29.82</v>
      </c>
      <c r="AG236" s="58">
        <v>0</v>
      </c>
      <c r="AH236" s="56">
        <f t="shared" si="275"/>
        <v>29.82</v>
      </c>
      <c r="AI236" s="60">
        <f t="shared" si="276"/>
        <v>0</v>
      </c>
      <c r="AJ236" s="54">
        <v>206.88</v>
      </c>
      <c r="AK236" s="54">
        <v>556.96999999999991</v>
      </c>
      <c r="AL236" s="56">
        <f t="shared" si="277"/>
        <v>-350.08999999999992</v>
      </c>
      <c r="AM236" s="57">
        <f t="shared" si="278"/>
        <v>2.6922370456303168</v>
      </c>
      <c r="AN236" s="58">
        <v>0</v>
      </c>
      <c r="AO236" s="58">
        <v>0</v>
      </c>
      <c r="AP236" s="61">
        <f t="shared" si="279"/>
        <v>0</v>
      </c>
      <c r="AQ236" s="59"/>
      <c r="AR236" s="54">
        <v>0</v>
      </c>
      <c r="AS236" s="54">
        <v>0</v>
      </c>
      <c r="AT236" s="61">
        <f t="shared" si="280"/>
        <v>0</v>
      </c>
      <c r="AU236" s="62"/>
      <c r="AV236" s="58">
        <v>180.97</v>
      </c>
      <c r="AW236" s="58">
        <v>1232.3800000000001</v>
      </c>
      <c r="AX236" s="61">
        <f t="shared" si="281"/>
        <v>-1051.4100000000001</v>
      </c>
      <c r="AY236" s="59">
        <f t="shared" si="282"/>
        <v>6.8098579875117426</v>
      </c>
      <c r="AZ236" s="63">
        <v>0</v>
      </c>
      <c r="BA236" s="56">
        <v>0</v>
      </c>
      <c r="BB236" s="56">
        <f t="shared" si="283"/>
        <v>0</v>
      </c>
      <c r="BC236" s="64"/>
      <c r="BD236" s="54">
        <v>642.82000000000005</v>
      </c>
      <c r="BE236" s="58">
        <v>16079.289999999999</v>
      </c>
      <c r="BF236" s="61">
        <f t="shared" si="284"/>
        <v>-15436.47</v>
      </c>
      <c r="BG236" s="57">
        <f t="shared" si="285"/>
        <v>25.013674123393791</v>
      </c>
      <c r="BH236" s="54">
        <v>95.84</v>
      </c>
      <c r="BI236" s="54">
        <v>0</v>
      </c>
      <c r="BJ236" s="56">
        <f t="shared" si="286"/>
        <v>95.84</v>
      </c>
      <c r="BK236" s="57">
        <f t="shared" si="287"/>
        <v>0</v>
      </c>
      <c r="BL236" s="58">
        <v>131.54</v>
      </c>
      <c r="BM236" s="58">
        <v>0</v>
      </c>
      <c r="BN236" s="56">
        <f t="shared" si="288"/>
        <v>131.54</v>
      </c>
      <c r="BO236" s="59">
        <f t="shared" si="289"/>
        <v>0</v>
      </c>
      <c r="BP236" s="54">
        <v>0</v>
      </c>
      <c r="BQ236" s="54">
        <v>0</v>
      </c>
      <c r="BR236" s="56">
        <f t="shared" si="290"/>
        <v>0</v>
      </c>
      <c r="BS236" s="57"/>
      <c r="BT236" s="58">
        <v>0</v>
      </c>
      <c r="BU236" s="58">
        <v>0</v>
      </c>
      <c r="BV236" s="56">
        <f t="shared" si="292"/>
        <v>0</v>
      </c>
      <c r="BW236" s="59"/>
      <c r="BX236" s="54">
        <v>0</v>
      </c>
      <c r="BY236" s="54">
        <v>0</v>
      </c>
      <c r="BZ236" s="56">
        <f t="shared" si="294"/>
        <v>0</v>
      </c>
      <c r="CA236" s="57"/>
      <c r="CB236" s="58">
        <v>28.03</v>
      </c>
      <c r="CC236" s="58">
        <v>33340.97</v>
      </c>
      <c r="CD236" s="56">
        <f t="shared" si="296"/>
        <v>-33312.94</v>
      </c>
      <c r="CE236" s="59">
        <f t="shared" si="297"/>
        <v>1189.4744916161255</v>
      </c>
      <c r="CF236" s="54">
        <v>9.74</v>
      </c>
      <c r="CG236" s="54">
        <v>0</v>
      </c>
      <c r="CH236" s="56">
        <f t="shared" si="298"/>
        <v>9.74</v>
      </c>
      <c r="CI236" s="57">
        <f t="shared" si="299"/>
        <v>0</v>
      </c>
      <c r="CJ236" s="58">
        <v>0</v>
      </c>
      <c r="CK236" s="55">
        <v>0</v>
      </c>
      <c r="CL236" s="55">
        <v>0</v>
      </c>
      <c r="CM236" s="65"/>
      <c r="CN236" s="66">
        <v>921.81999999999994</v>
      </c>
      <c r="CO236" s="67">
        <v>1145.0399999999997</v>
      </c>
      <c r="CP236" s="61">
        <f t="shared" si="300"/>
        <v>-223.2199999999998</v>
      </c>
      <c r="CQ236" s="68">
        <f t="shared" si="301"/>
        <v>1.2421513961510922</v>
      </c>
      <c r="CR236" s="58">
        <v>327.32</v>
      </c>
      <c r="CS236" s="58">
        <v>196.28000000000003</v>
      </c>
      <c r="CT236" s="61">
        <f t="shared" si="302"/>
        <v>131.03999999999996</v>
      </c>
      <c r="CU236" s="353">
        <f t="shared" si="303"/>
        <v>0.59965782720273753</v>
      </c>
      <c r="CV236" s="359">
        <v>0</v>
      </c>
      <c r="CW236" s="61">
        <v>0</v>
      </c>
      <c r="CX236" s="61">
        <f t="shared" si="331"/>
        <v>0</v>
      </c>
      <c r="CY236" s="68"/>
      <c r="CZ236" s="291">
        <v>0</v>
      </c>
      <c r="DA236" s="61">
        <v>0</v>
      </c>
      <c r="DB236" s="61">
        <f t="shared" si="319"/>
        <v>0</v>
      </c>
      <c r="DC236" s="69"/>
      <c r="DD236" s="55">
        <v>273.43</v>
      </c>
      <c r="DE236" s="55">
        <v>70.849999999999994</v>
      </c>
      <c r="DF236" s="61">
        <f t="shared" si="304"/>
        <v>202.58</v>
      </c>
      <c r="DG236" s="70">
        <f t="shared" si="305"/>
        <v>0.25911567860147017</v>
      </c>
      <c r="DH236" s="55">
        <v>0</v>
      </c>
      <c r="DI236" s="55">
        <v>0</v>
      </c>
      <c r="DJ236" s="61">
        <f t="shared" si="306"/>
        <v>0</v>
      </c>
      <c r="DK236" s="70"/>
      <c r="DL236" s="55">
        <v>0</v>
      </c>
      <c r="DM236" s="55">
        <v>0</v>
      </c>
      <c r="DN236" s="61">
        <f t="shared" si="308"/>
        <v>0</v>
      </c>
      <c r="DO236" s="70"/>
      <c r="DP236" s="71">
        <v>99.490000000000009</v>
      </c>
      <c r="DQ236" s="71">
        <v>1658.09</v>
      </c>
      <c r="DR236" s="61">
        <f t="shared" si="310"/>
        <v>-1558.6</v>
      </c>
      <c r="DS236" s="69">
        <f t="shared" si="311"/>
        <v>16.665896069956776</v>
      </c>
      <c r="DT236" s="80">
        <v>224.21000000000004</v>
      </c>
      <c r="DU236" s="55">
        <v>0</v>
      </c>
      <c r="DV236" s="55">
        <v>0</v>
      </c>
      <c r="DW236" s="61">
        <f t="shared" si="312"/>
        <v>0</v>
      </c>
      <c r="DX236" s="72"/>
      <c r="DY236" s="56" t="e">
        <v>#REF!</v>
      </c>
      <c r="DZ236" s="363">
        <v>0</v>
      </c>
      <c r="EA236" s="363">
        <v>0</v>
      </c>
      <c r="EB236" s="362">
        <f t="shared" si="322"/>
        <v>0</v>
      </c>
      <c r="EC236" s="365"/>
      <c r="ED236" s="54">
        <v>83.77000000000001</v>
      </c>
      <c r="EE236" s="294">
        <v>1842.1200000000001</v>
      </c>
      <c r="EF236" s="291">
        <f t="shared" si="324"/>
        <v>3433.1199999999994</v>
      </c>
      <c r="EG236" s="291">
        <f t="shared" si="325"/>
        <v>57328.85</v>
      </c>
      <c r="EH236" s="61">
        <f t="shared" si="326"/>
        <v>-53895.729999999996</v>
      </c>
      <c r="EI236" s="70">
        <f t="shared" si="313"/>
        <v>16.698760893880788</v>
      </c>
      <c r="EJ236" s="80"/>
      <c r="EK236" s="298">
        <v>0</v>
      </c>
      <c r="EL236" s="300">
        <f t="shared" si="332"/>
        <v>-54524.85</v>
      </c>
      <c r="EM236" s="65">
        <f t="shared" si="333"/>
        <v>-44754.630000000005</v>
      </c>
      <c r="EN236" s="374" t="s">
        <v>666</v>
      </c>
      <c r="EO236" s="373">
        <v>1753.08</v>
      </c>
      <c r="EP236" s="74">
        <v>1590.81</v>
      </c>
      <c r="EQ236" s="76">
        <v>0</v>
      </c>
      <c r="ER236" s="76">
        <v>0</v>
      </c>
      <c r="ET236" s="74">
        <v>0</v>
      </c>
      <c r="EU236" s="74">
        <v>1645.28</v>
      </c>
      <c r="EV236" s="75">
        <f t="shared" si="327"/>
        <v>1645.28</v>
      </c>
      <c r="EW236" s="377"/>
      <c r="EX236" s="379">
        <f t="shared" si="329"/>
        <v>3349.3499999999995</v>
      </c>
      <c r="EY236" s="379">
        <f t="shared" si="330"/>
        <v>55486.729999999996</v>
      </c>
      <c r="EZ236" s="19"/>
      <c r="FA236" s="19"/>
      <c r="FB236" s="381"/>
      <c r="FC236" s="381"/>
    </row>
    <row r="237" spans="1:159" s="2" customFormat="1" ht="15.75" customHeight="1" x14ac:dyDescent="0.25">
      <c r="A237" s="1" t="s">
        <v>507</v>
      </c>
      <c r="B237" s="216">
        <v>9</v>
      </c>
      <c r="C237" s="217">
        <v>1</v>
      </c>
      <c r="D237" s="52"/>
      <c r="E237" s="220">
        <v>3167.4308333333333</v>
      </c>
      <c r="F237" s="53">
        <v>-29644.199999999961</v>
      </c>
      <c r="G237" s="343">
        <v>13923.992000000013</v>
      </c>
      <c r="H237" s="54">
        <v>11682.759999999998</v>
      </c>
      <c r="I237" s="55">
        <v>2532.75</v>
      </c>
      <c r="J237" s="56">
        <f t="shared" si="263"/>
        <v>9150.0099999999984</v>
      </c>
      <c r="K237" s="57">
        <f t="shared" si="264"/>
        <v>0.21679380557334058</v>
      </c>
      <c r="L237" s="58">
        <v>8516.7300000000014</v>
      </c>
      <c r="M237" s="58">
        <v>3983.55</v>
      </c>
      <c r="N237" s="56">
        <f t="shared" ref="N237" si="336">L237-M237</f>
        <v>4533.1800000000012</v>
      </c>
      <c r="O237" s="59">
        <f t="shared" ref="O237" si="337">M237/L237</f>
        <v>0.46773233388871077</v>
      </c>
      <c r="P237" s="54">
        <v>14627.22</v>
      </c>
      <c r="Q237" s="54">
        <v>0</v>
      </c>
      <c r="R237" s="56">
        <f t="shared" ref="R237" si="338">P237-Q237</f>
        <v>14627.22</v>
      </c>
      <c r="S237" s="57">
        <f t="shared" ref="S237" si="339">Q237/P237</f>
        <v>0</v>
      </c>
      <c r="T237" s="54">
        <v>0</v>
      </c>
      <c r="U237" s="54">
        <v>0</v>
      </c>
      <c r="V237" s="56">
        <f t="shared" ref="V237" si="340">T237-U237</f>
        <v>0</v>
      </c>
      <c r="W237" s="57"/>
      <c r="X237" s="58">
        <v>871.43000000000006</v>
      </c>
      <c r="Y237" s="58">
        <v>279.00999999999993</v>
      </c>
      <c r="Z237" s="56">
        <f t="shared" ref="Z237" si="341">X237-Y237</f>
        <v>592.42000000000007</v>
      </c>
      <c r="AA237" s="59">
        <f t="shared" ref="AA237" si="342">Y237/X237</f>
        <v>0.32017488495920488</v>
      </c>
      <c r="AB237" s="54">
        <v>9389.9699999999993</v>
      </c>
      <c r="AC237" s="54">
        <v>8470.83</v>
      </c>
      <c r="AD237" s="56">
        <f t="shared" ref="AD237" si="343">AB237-AC237</f>
        <v>919.13999999999942</v>
      </c>
      <c r="AE237" s="57">
        <f t="shared" ref="AE237" si="344">AC237/AB237</f>
        <v>0.90211470324186349</v>
      </c>
      <c r="AF237" s="58">
        <v>0</v>
      </c>
      <c r="AG237" s="58">
        <v>0</v>
      </c>
      <c r="AH237" s="56">
        <f t="shared" ref="AH237" si="345">AF237-AG237</f>
        <v>0</v>
      </c>
      <c r="AI237" s="60"/>
      <c r="AJ237" s="54">
        <v>25963.16</v>
      </c>
      <c r="AK237" s="54">
        <v>47331.75</v>
      </c>
      <c r="AL237" s="56">
        <f t="shared" ref="AL237" si="346">AJ237-AK237</f>
        <v>-21368.59</v>
      </c>
      <c r="AM237" s="57">
        <f t="shared" ref="AM237" si="347">AK237/AJ237</f>
        <v>1.8230350234717192</v>
      </c>
      <c r="AN237" s="58">
        <v>23193.93</v>
      </c>
      <c r="AO237" s="58">
        <v>24991.78</v>
      </c>
      <c r="AP237" s="61">
        <f t="shared" ref="AP237" si="348">AN237-AO237</f>
        <v>-1797.8499999999985</v>
      </c>
      <c r="AQ237" s="59"/>
      <c r="AR237" s="54">
        <v>1752.28</v>
      </c>
      <c r="AS237" s="54">
        <v>991.66000000000008</v>
      </c>
      <c r="AT237" s="61">
        <f t="shared" ref="AT237" si="349">AR237-AS237</f>
        <v>760.61999999999989</v>
      </c>
      <c r="AU237" s="62"/>
      <c r="AV237" s="58">
        <v>11697.29</v>
      </c>
      <c r="AW237" s="58">
        <v>6470.05</v>
      </c>
      <c r="AX237" s="61">
        <f t="shared" ref="AX237" si="350">AV237-AW237</f>
        <v>5227.2400000000007</v>
      </c>
      <c r="AY237" s="59">
        <f t="shared" ref="AY237" si="351">AW237/AV237</f>
        <v>0.55312384321496688</v>
      </c>
      <c r="AZ237" s="63">
        <v>0</v>
      </c>
      <c r="BA237" s="56">
        <v>0</v>
      </c>
      <c r="BB237" s="56">
        <f t="shared" ref="BB237" si="352">AZ237-BA237</f>
        <v>0</v>
      </c>
      <c r="BC237" s="64"/>
      <c r="BD237" s="54">
        <v>139904.21999999997</v>
      </c>
      <c r="BE237" s="58">
        <v>106069.33</v>
      </c>
      <c r="BF237" s="61">
        <f t="shared" ref="BF237" si="353">BD237-BE237</f>
        <v>33834.88999999997</v>
      </c>
      <c r="BG237" s="57">
        <f t="shared" ref="BG237" si="354">BE237/BD237</f>
        <v>0.7581567589598085</v>
      </c>
      <c r="BH237" s="54">
        <v>7696.9100000000008</v>
      </c>
      <c r="BI237" s="54">
        <v>12888.31</v>
      </c>
      <c r="BJ237" s="56">
        <f t="shared" ref="BJ237" si="355">BH237-BI237</f>
        <v>-5191.3999999999987</v>
      </c>
      <c r="BK237" s="57">
        <f t="shared" ref="BK237" si="356">BI237/BH237</f>
        <v>1.6744784595376583</v>
      </c>
      <c r="BL237" s="58">
        <v>11663.380000000001</v>
      </c>
      <c r="BM237" s="58">
        <v>26404.699999999997</v>
      </c>
      <c r="BN237" s="56">
        <f t="shared" ref="BN237" si="357">BL237-BM237</f>
        <v>-14741.319999999996</v>
      </c>
      <c r="BO237" s="59">
        <f t="shared" ref="BO237" si="358">BM237/BL237</f>
        <v>2.2638977723438654</v>
      </c>
      <c r="BP237" s="54">
        <v>3281.52</v>
      </c>
      <c r="BQ237" s="54">
        <v>842.05</v>
      </c>
      <c r="BR237" s="56">
        <f t="shared" ref="BR237" si="359">BP237-BQ237</f>
        <v>2439.4700000000003</v>
      </c>
      <c r="BS237" s="57">
        <f t="shared" ref="BS237" si="360">BQ237/BP237</f>
        <v>0.25660364709037276</v>
      </c>
      <c r="BT237" s="58">
        <v>0</v>
      </c>
      <c r="BU237" s="58">
        <v>0</v>
      </c>
      <c r="BV237" s="56">
        <f t="shared" ref="BV237" si="361">BT237-BU237</f>
        <v>0</v>
      </c>
      <c r="BW237" s="59"/>
      <c r="BX237" s="54">
        <v>2065.21</v>
      </c>
      <c r="BY237" s="54">
        <v>0</v>
      </c>
      <c r="BZ237" s="56">
        <f t="shared" ref="BZ237" si="362">BX237-BY237</f>
        <v>2065.21</v>
      </c>
      <c r="CA237" s="57">
        <f t="shared" ref="CA237" si="363">BY237/BX237</f>
        <v>0</v>
      </c>
      <c r="CB237" s="58">
        <v>2422.81</v>
      </c>
      <c r="CC237" s="58">
        <v>54039.659999999996</v>
      </c>
      <c r="CD237" s="56">
        <f t="shared" ref="CD237" si="364">CB237-CC237</f>
        <v>-51616.85</v>
      </c>
      <c r="CE237" s="59">
        <f t="shared" ref="CE237" si="365">CC237/CB237</f>
        <v>22.304538944448801</v>
      </c>
      <c r="CF237" s="54">
        <v>0</v>
      </c>
      <c r="CG237" s="54">
        <v>0</v>
      </c>
      <c r="CH237" s="56">
        <f t="shared" ref="CH237" si="366">CF237-CG237</f>
        <v>0</v>
      </c>
      <c r="CI237" s="57"/>
      <c r="CJ237" s="58">
        <v>0</v>
      </c>
      <c r="CK237" s="55">
        <v>0</v>
      </c>
      <c r="CL237" s="55">
        <v>0</v>
      </c>
      <c r="CM237" s="65"/>
      <c r="CN237" s="66">
        <v>69252.95</v>
      </c>
      <c r="CO237" s="67">
        <v>53221.81</v>
      </c>
      <c r="CP237" s="61">
        <f t="shared" ref="CP237" si="367">CN237-CO237</f>
        <v>16031.14</v>
      </c>
      <c r="CQ237" s="68">
        <f t="shared" ref="CQ237" si="368">CO237/CN237</f>
        <v>0.76851325467001763</v>
      </c>
      <c r="CR237" s="58">
        <v>76983.47</v>
      </c>
      <c r="CS237" s="58">
        <v>114304.93</v>
      </c>
      <c r="CT237" s="61">
        <f t="shared" ref="CT237" si="369">CR237-CS237</f>
        <v>-37321.459999999992</v>
      </c>
      <c r="CU237" s="353">
        <f t="shared" ref="CU237" si="370">CS237/CR237</f>
        <v>1.484798359959612</v>
      </c>
      <c r="CV237" s="359">
        <v>55745.670000000006</v>
      </c>
      <c r="CW237" s="61">
        <v>61680.159999999996</v>
      </c>
      <c r="CX237" s="61">
        <f t="shared" si="331"/>
        <v>-5934.4899999999907</v>
      </c>
      <c r="CY237" s="68">
        <f t="shared" si="318"/>
        <v>1.1064565194032108</v>
      </c>
      <c r="CZ237" s="291">
        <v>2466.3200000000002</v>
      </c>
      <c r="DA237" s="61">
        <v>10.73</v>
      </c>
      <c r="DB237" s="61">
        <f t="shared" si="319"/>
        <v>2455.59</v>
      </c>
      <c r="DC237" s="69">
        <f t="shared" si="320"/>
        <v>4.3506114372830777E-3</v>
      </c>
      <c r="DD237" s="55">
        <v>35206.78</v>
      </c>
      <c r="DE237" s="55">
        <v>18601.559999999998</v>
      </c>
      <c r="DF237" s="61">
        <f t="shared" ref="DF237" si="371">DD237-DE237</f>
        <v>16605.22</v>
      </c>
      <c r="DG237" s="70">
        <f t="shared" ref="DG237" si="372">DE237/DD237</f>
        <v>0.52835164135998802</v>
      </c>
      <c r="DH237" s="55">
        <v>2033.72</v>
      </c>
      <c r="DI237" s="55">
        <v>1852.0099999999998</v>
      </c>
      <c r="DJ237" s="61">
        <f t="shared" ref="DJ237" si="373">DH237-DI237</f>
        <v>181.71000000000026</v>
      </c>
      <c r="DK237" s="70">
        <f t="shared" si="307"/>
        <v>0.91065141710756625</v>
      </c>
      <c r="DL237" s="55">
        <v>309.27000000000004</v>
      </c>
      <c r="DM237" s="55">
        <v>0</v>
      </c>
      <c r="DN237" s="61">
        <f t="shared" ref="DN237" si="374">DL237-DM237</f>
        <v>309.27000000000004</v>
      </c>
      <c r="DO237" s="70">
        <f t="shared" si="309"/>
        <v>0</v>
      </c>
      <c r="DP237" s="71">
        <v>9825.24</v>
      </c>
      <c r="DQ237" s="71">
        <v>3862.7799999999997</v>
      </c>
      <c r="DR237" s="61">
        <f t="shared" ref="DR237" si="375">DP237-DQ237</f>
        <v>5962.46</v>
      </c>
      <c r="DS237" s="69"/>
      <c r="DT237" s="80">
        <v>225.21</v>
      </c>
      <c r="DU237" s="55">
        <v>24324.11</v>
      </c>
      <c r="DV237" s="55">
        <v>4224.08</v>
      </c>
      <c r="DW237" s="61">
        <f t="shared" ref="DW237" si="376">DU237-DV237</f>
        <v>20100.03</v>
      </c>
      <c r="DX237" s="72"/>
      <c r="DY237" s="56" t="e">
        <v>#REF!</v>
      </c>
      <c r="DZ237" s="363">
        <v>12204.47</v>
      </c>
      <c r="EA237" s="363">
        <v>12290.66</v>
      </c>
      <c r="EB237" s="362">
        <f t="shared" si="322"/>
        <v>-86.190000000000509</v>
      </c>
      <c r="EC237" s="365">
        <f t="shared" si="323"/>
        <v>1.00706216656684</v>
      </c>
      <c r="ED237" s="54">
        <v>30514.579999999998</v>
      </c>
      <c r="EE237" s="294">
        <v>19183.46</v>
      </c>
      <c r="EF237" s="291">
        <f t="shared" si="324"/>
        <v>593595.4</v>
      </c>
      <c r="EG237" s="291">
        <f t="shared" si="325"/>
        <v>584527.6100000001</v>
      </c>
      <c r="EH237" s="61">
        <f t="shared" si="326"/>
        <v>9067.7899999999208</v>
      </c>
      <c r="EI237" s="70">
        <f t="shared" ref="EI237" si="377">EG237/EF237</f>
        <v>0.98472395507108057</v>
      </c>
      <c r="EJ237" s="80"/>
      <c r="EK237" s="298">
        <v>128382.68</v>
      </c>
      <c r="EL237" s="300">
        <f t="shared" si="332"/>
        <v>107806.26999999996</v>
      </c>
      <c r="EM237" s="65">
        <f t="shared" si="333"/>
        <v>-19286.007999999987</v>
      </c>
      <c r="EN237" s="374" t="s">
        <v>666</v>
      </c>
      <c r="EO237" s="373"/>
      <c r="EP237" s="74"/>
      <c r="EQ237" s="76"/>
      <c r="ER237" s="76"/>
      <c r="ET237" s="74">
        <v>37212.6</v>
      </c>
      <c r="EU237" s="74">
        <v>185358.38</v>
      </c>
      <c r="EV237" s="75">
        <f t="shared" si="327"/>
        <v>148145.78</v>
      </c>
      <c r="EW237" s="377">
        <f t="shared" si="328"/>
        <v>3.9810650156129914</v>
      </c>
      <c r="EX237" s="379">
        <f t="shared" si="329"/>
        <v>563080.82000000007</v>
      </c>
      <c r="EY237" s="379">
        <f t="shared" si="330"/>
        <v>565344.15000000014</v>
      </c>
      <c r="EZ237" s="19"/>
      <c r="FA237" s="19"/>
      <c r="FB237" s="381"/>
      <c r="FC237" s="381"/>
    </row>
    <row r="238" spans="1:159" s="7" customFormat="1" ht="15.75" thickBot="1" x14ac:dyDescent="0.3">
      <c r="A238" s="1" t="s">
        <v>155</v>
      </c>
      <c r="B238" s="81">
        <v>9</v>
      </c>
      <c r="C238" s="82">
        <v>2</v>
      </c>
      <c r="D238" s="52" t="s">
        <v>430</v>
      </c>
      <c r="E238" s="221">
        <v>1991.903333333333</v>
      </c>
      <c r="F238" s="53">
        <v>39083.98000000001</v>
      </c>
      <c r="G238" s="343">
        <v>-52145.199999999975</v>
      </c>
      <c r="H238" s="287">
        <v>10033.769999999999</v>
      </c>
      <c r="I238" s="350">
        <v>1793.14</v>
      </c>
      <c r="J238" s="351">
        <f t="shared" si="263"/>
        <v>8240.6299999999992</v>
      </c>
      <c r="K238" s="290">
        <f t="shared" si="264"/>
        <v>0.17871049465953479</v>
      </c>
      <c r="L238" s="58">
        <v>7258.4400000000005</v>
      </c>
      <c r="M238" s="58">
        <v>1343.2599999999998</v>
      </c>
      <c r="N238" s="56">
        <f t="shared" si="265"/>
        <v>5915.18</v>
      </c>
      <c r="O238" s="59">
        <f t="shared" si="266"/>
        <v>0.1850618039137886</v>
      </c>
      <c r="P238" s="54">
        <v>8230.1299999999992</v>
      </c>
      <c r="Q238" s="54">
        <v>7195.5599999999986</v>
      </c>
      <c r="R238" s="56">
        <f t="shared" si="267"/>
        <v>1034.5700000000006</v>
      </c>
      <c r="S238" s="57">
        <f t="shared" si="268"/>
        <v>0.87429481672828979</v>
      </c>
      <c r="T238" s="54">
        <v>0</v>
      </c>
      <c r="U238" s="54">
        <v>0</v>
      </c>
      <c r="V238" s="56">
        <f t="shared" si="269"/>
        <v>0</v>
      </c>
      <c r="W238" s="57"/>
      <c r="X238" s="58">
        <v>464.63</v>
      </c>
      <c r="Y238" s="58">
        <v>600.66</v>
      </c>
      <c r="Z238" s="56">
        <f t="shared" si="271"/>
        <v>-136.02999999999997</v>
      </c>
      <c r="AA238" s="59">
        <f t="shared" si="272"/>
        <v>1.2927705916535737</v>
      </c>
      <c r="AB238" s="54">
        <v>5391.01</v>
      </c>
      <c r="AC238" s="54">
        <v>5101.3999999999996</v>
      </c>
      <c r="AD238" s="56">
        <f t="shared" si="273"/>
        <v>289.61000000000058</v>
      </c>
      <c r="AE238" s="57">
        <f t="shared" si="274"/>
        <v>0.94627908314026488</v>
      </c>
      <c r="AF238" s="58">
        <v>1639.49</v>
      </c>
      <c r="AG238" s="58">
        <v>0</v>
      </c>
      <c r="AH238" s="56">
        <f t="shared" si="275"/>
        <v>1639.49</v>
      </c>
      <c r="AI238" s="60">
        <f t="shared" si="276"/>
        <v>0</v>
      </c>
      <c r="AJ238" s="54">
        <v>18448.899999999998</v>
      </c>
      <c r="AK238" s="54">
        <v>23454.74</v>
      </c>
      <c r="AL238" s="56">
        <f t="shared" si="277"/>
        <v>-5005.8400000000038</v>
      </c>
      <c r="AM238" s="57">
        <f t="shared" si="278"/>
        <v>1.2713354183718273</v>
      </c>
      <c r="AN238" s="58">
        <v>43322.32</v>
      </c>
      <c r="AO238" s="58">
        <v>39350.879999999997</v>
      </c>
      <c r="AP238" s="61">
        <f t="shared" si="279"/>
        <v>3971.4400000000023</v>
      </c>
      <c r="AQ238" s="59">
        <f t="shared" si="316"/>
        <v>0.90832808584581803</v>
      </c>
      <c r="AR238" s="54">
        <v>4184.0099999999993</v>
      </c>
      <c r="AS238" s="54">
        <v>3939.1</v>
      </c>
      <c r="AT238" s="61">
        <f t="shared" si="280"/>
        <v>244.9099999999994</v>
      </c>
      <c r="AU238" s="62">
        <f t="shared" si="317"/>
        <v>0.94146524506394591</v>
      </c>
      <c r="AV238" s="58">
        <v>4586.1500000000005</v>
      </c>
      <c r="AW238" s="58">
        <v>4335.42</v>
      </c>
      <c r="AX238" s="61">
        <f t="shared" si="281"/>
        <v>250.73000000000047</v>
      </c>
      <c r="AY238" s="59">
        <f t="shared" si="282"/>
        <v>0.9453288706213272</v>
      </c>
      <c r="AZ238" s="63">
        <v>0</v>
      </c>
      <c r="BA238" s="56">
        <v>0</v>
      </c>
      <c r="BB238" s="56">
        <f t="shared" si="283"/>
        <v>0</v>
      </c>
      <c r="BC238" s="64"/>
      <c r="BD238" s="287">
        <v>57919.64</v>
      </c>
      <c r="BE238" s="288">
        <v>18631.57</v>
      </c>
      <c r="BF238" s="289">
        <f t="shared" si="284"/>
        <v>39288.07</v>
      </c>
      <c r="BG238" s="290">
        <f t="shared" si="285"/>
        <v>0.32167965822991995</v>
      </c>
      <c r="BH238" s="54">
        <v>5957.56</v>
      </c>
      <c r="BI238" s="54">
        <v>0</v>
      </c>
      <c r="BJ238" s="56">
        <f t="shared" si="286"/>
        <v>5957.56</v>
      </c>
      <c r="BK238" s="57">
        <f t="shared" si="287"/>
        <v>0</v>
      </c>
      <c r="BL238" s="58">
        <v>11495.91</v>
      </c>
      <c r="BM238" s="58">
        <v>4860.38</v>
      </c>
      <c r="BN238" s="56">
        <f t="shared" si="288"/>
        <v>6635.53</v>
      </c>
      <c r="BO238" s="59">
        <f t="shared" si="289"/>
        <v>0.42279210606206907</v>
      </c>
      <c r="BP238" s="54">
        <v>2316.77</v>
      </c>
      <c r="BQ238" s="54">
        <v>777.14</v>
      </c>
      <c r="BR238" s="56">
        <f t="shared" si="290"/>
        <v>1539.63</v>
      </c>
      <c r="BS238" s="57">
        <f t="shared" si="291"/>
        <v>0.33544115298454313</v>
      </c>
      <c r="BT238" s="58">
        <v>0</v>
      </c>
      <c r="BU238" s="58">
        <v>428.13</v>
      </c>
      <c r="BV238" s="56">
        <f t="shared" si="292"/>
        <v>-428.13</v>
      </c>
      <c r="BW238" s="59"/>
      <c r="BX238" s="54">
        <v>1108.0899999999999</v>
      </c>
      <c r="BY238" s="54">
        <v>0</v>
      </c>
      <c r="BZ238" s="56">
        <f t="shared" si="294"/>
        <v>1108.0899999999999</v>
      </c>
      <c r="CA238" s="57">
        <f t="shared" si="295"/>
        <v>0</v>
      </c>
      <c r="CB238" s="58">
        <v>1788.62</v>
      </c>
      <c r="CC238" s="58">
        <v>0</v>
      </c>
      <c r="CD238" s="56">
        <f t="shared" si="296"/>
        <v>1788.62</v>
      </c>
      <c r="CE238" s="59">
        <f t="shared" si="297"/>
        <v>0</v>
      </c>
      <c r="CF238" s="54">
        <v>310.63</v>
      </c>
      <c r="CG238" s="54">
        <v>0</v>
      </c>
      <c r="CH238" s="56">
        <f t="shared" si="298"/>
        <v>310.63</v>
      </c>
      <c r="CI238" s="57">
        <f t="shared" si="299"/>
        <v>0</v>
      </c>
      <c r="CJ238" s="58">
        <v>0</v>
      </c>
      <c r="CK238" s="55">
        <v>0</v>
      </c>
      <c r="CL238" s="55">
        <v>0</v>
      </c>
      <c r="CM238" s="65"/>
      <c r="CN238" s="282">
        <v>73867.76999999999</v>
      </c>
      <c r="CO238" s="283">
        <v>65091.11</v>
      </c>
      <c r="CP238" s="284">
        <f t="shared" si="300"/>
        <v>8776.6599999999889</v>
      </c>
      <c r="CQ238" s="285">
        <f t="shared" si="301"/>
        <v>0.88118417545297512</v>
      </c>
      <c r="CR238" s="58">
        <v>26066.51</v>
      </c>
      <c r="CS238" s="58">
        <v>27661.199999999997</v>
      </c>
      <c r="CT238" s="61">
        <f t="shared" si="302"/>
        <v>-1594.6899999999987</v>
      </c>
      <c r="CU238" s="353">
        <f t="shared" si="303"/>
        <v>1.0611777334211598</v>
      </c>
      <c r="CV238" s="360">
        <v>12627.380000000001</v>
      </c>
      <c r="CW238" s="289">
        <v>14386.939999999999</v>
      </c>
      <c r="CX238" s="289">
        <f t="shared" si="331"/>
        <v>-1759.5599999999977</v>
      </c>
      <c r="CY238" s="358">
        <f t="shared" si="318"/>
        <v>1.1393448205407612</v>
      </c>
      <c r="CZ238" s="291">
        <v>1154.67</v>
      </c>
      <c r="DA238" s="61">
        <v>10.83</v>
      </c>
      <c r="DB238" s="61">
        <f t="shared" si="319"/>
        <v>1143.8400000000001</v>
      </c>
      <c r="DC238" s="69">
        <f t="shared" si="320"/>
        <v>9.3793031775312417E-3</v>
      </c>
      <c r="DD238" s="55">
        <v>6060.1600000000008</v>
      </c>
      <c r="DE238" s="55">
        <v>17773.379999999997</v>
      </c>
      <c r="DF238" s="61">
        <f t="shared" si="304"/>
        <v>-11713.219999999998</v>
      </c>
      <c r="DG238" s="70">
        <f t="shared" si="305"/>
        <v>2.932823555813707</v>
      </c>
      <c r="DH238" s="55">
        <v>1537.17</v>
      </c>
      <c r="DI238" s="55">
        <v>1335.71</v>
      </c>
      <c r="DJ238" s="61">
        <f t="shared" si="306"/>
        <v>201.46000000000004</v>
      </c>
      <c r="DK238" s="70">
        <f t="shared" si="307"/>
        <v>0.86894097594930941</v>
      </c>
      <c r="DL238" s="55">
        <v>231.87000000000003</v>
      </c>
      <c r="DM238" s="55">
        <v>687.39</v>
      </c>
      <c r="DN238" s="61">
        <f t="shared" si="308"/>
        <v>-455.52</v>
      </c>
      <c r="DO238" s="70">
        <f t="shared" si="309"/>
        <v>2.9645491007892351</v>
      </c>
      <c r="DP238" s="71">
        <v>18273.940000000002</v>
      </c>
      <c r="DQ238" s="71">
        <v>16719.25</v>
      </c>
      <c r="DR238" s="61">
        <f t="shared" si="310"/>
        <v>1554.6900000000023</v>
      </c>
      <c r="DS238" s="69">
        <f t="shared" si="311"/>
        <v>0.91492310908320795</v>
      </c>
      <c r="DT238" s="80">
        <v>-165.55999999999949</v>
      </c>
      <c r="DU238" s="55">
        <v>28676.940000000002</v>
      </c>
      <c r="DV238" s="55">
        <v>16221.34</v>
      </c>
      <c r="DW238" s="61">
        <f t="shared" si="312"/>
        <v>12455.600000000002</v>
      </c>
      <c r="DX238" s="72">
        <f t="shared" si="321"/>
        <v>0.56565798163960301</v>
      </c>
      <c r="DY238" s="56" t="e">
        <v>#REF!</v>
      </c>
      <c r="DZ238" s="364">
        <v>4467.3100000000004</v>
      </c>
      <c r="EA238" s="364">
        <v>3197.36</v>
      </c>
      <c r="EB238" s="362">
        <f t="shared" si="322"/>
        <v>1269.9500000000003</v>
      </c>
      <c r="EC238" s="365">
        <f t="shared" si="323"/>
        <v>0.71572378008242088</v>
      </c>
      <c r="ED238" s="287">
        <v>12937.619999999999</v>
      </c>
      <c r="EE238" s="295">
        <v>9109.16</v>
      </c>
      <c r="EF238" s="291">
        <f t="shared" si="324"/>
        <v>370357.41</v>
      </c>
      <c r="EG238" s="291">
        <f t="shared" si="325"/>
        <v>284005.05000000005</v>
      </c>
      <c r="EH238" s="61">
        <f t="shared" si="326"/>
        <v>86352.359999999928</v>
      </c>
      <c r="EI238" s="70">
        <f t="shared" si="313"/>
        <v>0.76684046904853365</v>
      </c>
      <c r="EJ238" s="80"/>
      <c r="EK238" s="299">
        <v>600</v>
      </c>
      <c r="EL238" s="302">
        <f t="shared" si="332"/>
        <v>126036.33999999997</v>
      </c>
      <c r="EM238" s="65">
        <f t="shared" si="333"/>
        <v>4054.8000000000247</v>
      </c>
      <c r="EN238" s="374" t="s">
        <v>666</v>
      </c>
      <c r="EO238" s="373">
        <v>22505.77</v>
      </c>
      <c r="EP238" s="74">
        <v>50984.01</v>
      </c>
      <c r="EQ238" s="75">
        <f>EP238-EO238</f>
        <v>28478.240000000002</v>
      </c>
      <c r="ER238" s="76">
        <f>EQ238/EO238</f>
        <v>1.2653750571520104</v>
      </c>
      <c r="ET238" s="74">
        <v>40264.47</v>
      </c>
      <c r="EU238" s="74">
        <v>107284.6</v>
      </c>
      <c r="EV238" s="75">
        <f t="shared" si="327"/>
        <v>67020.13</v>
      </c>
      <c r="EW238" s="377">
        <f t="shared" si="328"/>
        <v>1.6644980053133693</v>
      </c>
      <c r="EX238" s="379">
        <f t="shared" si="329"/>
        <v>357419.79</v>
      </c>
      <c r="EY238" s="379">
        <f t="shared" si="330"/>
        <v>274895.89000000007</v>
      </c>
      <c r="EZ238" s="19"/>
      <c r="FA238" s="19"/>
    </row>
    <row r="239" spans="1:159" ht="15.75" thickBot="1" x14ac:dyDescent="0.3">
      <c r="A239" s="304" t="s">
        <v>156</v>
      </c>
      <c r="B239" s="305"/>
      <c r="C239" s="306"/>
      <c r="D239" s="305"/>
      <c r="E239" s="307">
        <f t="shared" ref="E239:J239" si="378">SUM(E8:E238)</f>
        <v>803287.90041666653</v>
      </c>
      <c r="F239" s="308">
        <f t="shared" si="378"/>
        <v>1043415.7400000005</v>
      </c>
      <c r="G239" s="309">
        <f t="shared" si="378"/>
        <v>-6336119.0370000023</v>
      </c>
      <c r="H239" s="344">
        <f t="shared" si="378"/>
        <v>2006207.9699999995</v>
      </c>
      <c r="I239" s="345">
        <f t="shared" si="378"/>
        <v>484257.42000000016</v>
      </c>
      <c r="J239" s="345">
        <f t="shared" si="378"/>
        <v>1519486.0899999985</v>
      </c>
      <c r="K239" s="346">
        <f t="shared" ref="K239" si="379">I239/H239</f>
        <v>0.24137947174041</v>
      </c>
      <c r="L239" s="308">
        <f>SUM(L8:L238)</f>
        <v>1315884.1999999993</v>
      </c>
      <c r="M239" s="311">
        <f>SUM(M8:M238)</f>
        <v>306417.66000000015</v>
      </c>
      <c r="N239" s="311">
        <f>SUM(N8:N238)</f>
        <v>1007847.7399999995</v>
      </c>
      <c r="O239" s="313">
        <f t="shared" ref="O239" si="380">M239/L239</f>
        <v>0.23286065749554583</v>
      </c>
      <c r="P239" s="310">
        <f>SUM(P8:P238)</f>
        <v>2033685.54</v>
      </c>
      <c r="Q239" s="311">
        <f>SUM(Q8:Q238)</f>
        <v>1748581.4100000008</v>
      </c>
      <c r="R239" s="311">
        <f>SUM(R8:R238)</f>
        <v>282861.72000000026</v>
      </c>
      <c r="S239" s="312">
        <f t="shared" ref="S239" si="381">Q239/P239</f>
        <v>0.85980913745396492</v>
      </c>
      <c r="T239" s="310">
        <f>SUM(T8:T238)</f>
        <v>437009.54999999981</v>
      </c>
      <c r="U239" s="311">
        <f>SUM(U8:U238)</f>
        <v>393449.28999999992</v>
      </c>
      <c r="V239" s="311">
        <f>SUM(V8:V238)</f>
        <v>43560.259999999958</v>
      </c>
      <c r="W239" s="312">
        <f t="shared" ref="W239" si="382">U239/T239</f>
        <v>0.90032194948600108</v>
      </c>
      <c r="X239" s="308">
        <f>SUM(X8:X238)</f>
        <v>124463.98999999995</v>
      </c>
      <c r="Y239" s="311">
        <f>SUM(Y8:Y238)</f>
        <v>333976.74999999994</v>
      </c>
      <c r="Z239" s="311">
        <f>SUM(Z8:Z238)</f>
        <v>-209512.76000000004</v>
      </c>
      <c r="AA239" s="313">
        <f>Y239/X239</f>
        <v>2.6833202920780548</v>
      </c>
      <c r="AB239" s="310">
        <f>SUM(AB8:AB238)</f>
        <v>1969723.2200000002</v>
      </c>
      <c r="AC239" s="311">
        <f>SUM(AC8:AC238)</f>
        <v>1775989.6600000001</v>
      </c>
      <c r="AD239" s="311">
        <f>SUM(AD8:AD238)</f>
        <v>192305.65999999997</v>
      </c>
      <c r="AE239" s="312">
        <f t="shared" ref="AE239" si="383">AC239/AB239</f>
        <v>0.90164427264049818</v>
      </c>
      <c r="AF239" s="308">
        <f>SUM(AF8:AF238)</f>
        <v>309799.00000000006</v>
      </c>
      <c r="AG239" s="311">
        <f>SUM(AG8:AG238)</f>
        <v>2313.4</v>
      </c>
      <c r="AH239" s="311">
        <f>SUM(AH8:AH238)</f>
        <v>307485.60000000003</v>
      </c>
      <c r="AI239" s="314">
        <f>AG239/AF239</f>
        <v>7.4674224255081509E-3</v>
      </c>
      <c r="AJ239" s="310">
        <f>SUM(AJ8:AJ238)</f>
        <v>3748838.850000002</v>
      </c>
      <c r="AK239" s="311">
        <f>SUM(AK8:AK238)</f>
        <v>3785722.330000001</v>
      </c>
      <c r="AL239" s="311">
        <f>SUM(AL8:AL238)</f>
        <v>-27591.269999999931</v>
      </c>
      <c r="AM239" s="312">
        <f>AK239/AJ239</f>
        <v>1.0098386411034976</v>
      </c>
      <c r="AN239" s="308">
        <f>SUM(AN8:AN238)</f>
        <v>6553818.8600000013</v>
      </c>
      <c r="AO239" s="311">
        <f>SUM(AO8:AO238)</f>
        <v>5934393.54</v>
      </c>
      <c r="AP239" s="311">
        <f>SUM(AP8:AP238)</f>
        <v>619425.32000000007</v>
      </c>
      <c r="AQ239" s="313">
        <f t="shared" ref="AQ239" si="384">AO239/AN239</f>
        <v>0.90548635334117222</v>
      </c>
      <c r="AR239" s="310">
        <f>SUM(AR8:AR238)</f>
        <v>59600.989999999991</v>
      </c>
      <c r="AS239" s="311">
        <f>SUM(AS8:AS238)</f>
        <v>51271.729999999996</v>
      </c>
      <c r="AT239" s="311">
        <f>SUM(AT8:AT238)</f>
        <v>8329.2599999999911</v>
      </c>
      <c r="AU239" s="312">
        <f t="shared" ref="AU239" si="385">AS239/AR239</f>
        <v>0.86024963679294597</v>
      </c>
      <c r="AV239" s="308">
        <f>SUM(AV8:AV238)</f>
        <v>1172730.9500000002</v>
      </c>
      <c r="AW239" s="311">
        <f>SUM(AW8:AW238)</f>
        <v>1218014.1000000006</v>
      </c>
      <c r="AX239" s="311">
        <f>SUM(AX8:AX238)</f>
        <v>-46130.80000000001</v>
      </c>
      <c r="AY239" s="313">
        <f t="shared" ref="AY239" si="386">AW239/AV239</f>
        <v>1.0386134176811828</v>
      </c>
      <c r="AZ239" s="310">
        <f>SUM(AZ8:AZ238)</f>
        <v>0</v>
      </c>
      <c r="BA239" s="311">
        <f>SUM(BA8:BA238)</f>
        <v>0</v>
      </c>
      <c r="BB239" s="311">
        <f>SUM(BB8:BB238)</f>
        <v>0</v>
      </c>
      <c r="BC239" s="315"/>
      <c r="BD239" s="310">
        <f>SUM(BD8:BD238)</f>
        <v>14753411.689999999</v>
      </c>
      <c r="BE239" s="311">
        <f>SUM(BE8:BE238)</f>
        <v>14005329.129999997</v>
      </c>
      <c r="BF239" s="311">
        <f>SUM(BF8:BF238)</f>
        <v>735202.6599999991</v>
      </c>
      <c r="BG239" s="312">
        <f t="shared" ref="BG239" si="387">BE239/BD239</f>
        <v>0.94929426659278682</v>
      </c>
      <c r="BH239" s="316">
        <f>SUM(BH8:BH238)</f>
        <v>1267475.4300000006</v>
      </c>
      <c r="BI239" s="309">
        <f>SUM(BI8:BI238)</f>
        <v>916497.24</v>
      </c>
      <c r="BJ239" s="309">
        <f>SUM(BJ8:BJ238)</f>
        <v>348520.37000000034</v>
      </c>
      <c r="BK239" s="312">
        <f t="shared" ref="BK239" si="388">BI239/BH239</f>
        <v>0.72308876235967712</v>
      </c>
      <c r="BL239" s="317">
        <f>SUM(BL8:BL238)</f>
        <v>2046344.2800000005</v>
      </c>
      <c r="BM239" s="309">
        <f>SUM(BM8:BM238)</f>
        <v>1724013.3999999997</v>
      </c>
      <c r="BN239" s="309">
        <f>SUM(BN8:BN238)</f>
        <v>318599.72999999986</v>
      </c>
      <c r="BO239" s="313">
        <f t="shared" ref="BO239" si="389">BM239/BL239</f>
        <v>0.84248453051116079</v>
      </c>
      <c r="BP239" s="316">
        <f>SUM(BP8:BP238)</f>
        <v>365872.76</v>
      </c>
      <c r="BQ239" s="309">
        <f>SUM(BQ8:BQ238)</f>
        <v>507402.30000000005</v>
      </c>
      <c r="BR239" s="309">
        <f>SUM(BR8:BR238)</f>
        <v>-141920.48000000001</v>
      </c>
      <c r="BS239" s="312">
        <f t="shared" ref="BS239" si="390">BQ239/BP239</f>
        <v>1.386827212826667</v>
      </c>
      <c r="BT239" s="317">
        <f>SUM(BT8:BT238)</f>
        <v>518692.00000000012</v>
      </c>
      <c r="BU239" s="309">
        <f>SUM(BU8:BU238)</f>
        <v>217955.51999999996</v>
      </c>
      <c r="BV239" s="309">
        <f>SUM(BV8:BV238)</f>
        <v>300736.47999999957</v>
      </c>
      <c r="BW239" s="313">
        <f t="shared" ref="BW239" si="391">BU239/BT239</f>
        <v>0.42020220092077748</v>
      </c>
      <c r="BX239" s="316">
        <f>SUM(BX8:BX238)</f>
        <v>296630.88</v>
      </c>
      <c r="BY239" s="309">
        <f>SUM(BY8:BY238)</f>
        <v>106873.73000000001</v>
      </c>
      <c r="BZ239" s="309">
        <f>SUM(BZ8:BZ238)</f>
        <v>189757.15</v>
      </c>
      <c r="CA239" s="312">
        <f t="shared" ref="CA239" si="392">BY239/BX239</f>
        <v>0.36029198982924504</v>
      </c>
      <c r="CB239" s="317">
        <f>SUM(CB8:CB238)</f>
        <v>649043.19000000018</v>
      </c>
      <c r="CC239" s="309">
        <f>SUM(CC8:CC238)</f>
        <v>756281.28999999992</v>
      </c>
      <c r="CD239" s="309">
        <f>SUM(CD8:CD238)</f>
        <v>-107652.25</v>
      </c>
      <c r="CE239" s="313">
        <f t="shared" ref="CE239" si="393">CC239/CB239</f>
        <v>1.1652249059111146</v>
      </c>
      <c r="CF239" s="316">
        <f>SUM(CF8:CF238)</f>
        <v>87752.939999999988</v>
      </c>
      <c r="CG239" s="309">
        <f>SUM(CG8:CG238)</f>
        <v>13125.49</v>
      </c>
      <c r="CH239" s="309">
        <f>SUM(CH8:CH238)</f>
        <v>74449.399999999994</v>
      </c>
      <c r="CI239" s="312">
        <f t="shared" ref="CI239" si="394">CG239/CF239</f>
        <v>0.14957322227608558</v>
      </c>
      <c r="CJ239" s="317">
        <f>SUM(CJ8:CJ238)</f>
        <v>0</v>
      </c>
      <c r="CK239" s="309">
        <f>SUM(CK8:CK238)</f>
        <v>0</v>
      </c>
      <c r="CL239" s="309">
        <f>SUM(CL8:CL238)</f>
        <v>0</v>
      </c>
      <c r="CM239" s="309"/>
      <c r="CN239" s="310">
        <f>SUM(CN8:CN238)</f>
        <v>10996062.140000008</v>
      </c>
      <c r="CO239" s="311">
        <f>SUM(CO8:CO238)</f>
        <v>12075316.580000006</v>
      </c>
      <c r="CP239" s="311">
        <f>SUM(CP8:CP238)</f>
        <v>-1083399.8300000005</v>
      </c>
      <c r="CQ239" s="312">
        <f>CO239/CN239</f>
        <v>1.0981491761558921</v>
      </c>
      <c r="CR239" s="308">
        <f>SUM(CR8:CR238)</f>
        <v>5295775.9999999991</v>
      </c>
      <c r="CS239" s="311">
        <f>SUM(CS8:CS238)</f>
        <v>5246433.3899999987</v>
      </c>
      <c r="CT239" s="311">
        <f>SUM(CT8:CT238)</f>
        <v>48106.779999999955</v>
      </c>
      <c r="CU239" s="318">
        <f>CS239/CR239</f>
        <v>0.990682647831026</v>
      </c>
      <c r="CV239" s="361">
        <f t="shared" ref="CV239:CX239" si="395">SUM(CV8:CV238)</f>
        <v>2745207.2600000012</v>
      </c>
      <c r="CW239" s="361">
        <f t="shared" si="395"/>
        <v>2687103.6500000013</v>
      </c>
      <c r="CX239" s="361">
        <f t="shared" si="395"/>
        <v>57774.009999999995</v>
      </c>
      <c r="CY239" s="318">
        <f>CW239/CV239</f>
        <v>0.97883452705133822</v>
      </c>
      <c r="CZ239" s="308">
        <f t="shared" ref="CZ239" si="396">SUM(CZ8:CZ238)</f>
        <v>244401.33000000007</v>
      </c>
      <c r="DA239" s="308">
        <f t="shared" ref="DA239" si="397">SUM(DA8:DA238)</f>
        <v>98648.330000000045</v>
      </c>
      <c r="DB239" s="308">
        <f t="shared" ref="DB239" si="398">SUM(DB8:DB238)</f>
        <v>145753.00000000009</v>
      </c>
      <c r="DC239" s="319">
        <f t="shared" si="320"/>
        <v>0.40363254160687267</v>
      </c>
      <c r="DD239" s="310">
        <f>SUM(DD8:DD238)</f>
        <v>2758628.7199999997</v>
      </c>
      <c r="DE239" s="311">
        <f>SUM(DE8:DE238)</f>
        <v>3597422.8000000003</v>
      </c>
      <c r="DF239" s="311">
        <f>SUM(DF8:DF238)</f>
        <v>-830923.99000000034</v>
      </c>
      <c r="DG239" s="319">
        <f t="shared" ref="DG239" si="399">DE239/DD239</f>
        <v>1.3040619688756088</v>
      </c>
      <c r="DH239" s="311">
        <f>SUM(DH8:DH238)</f>
        <v>361666.11999999994</v>
      </c>
      <c r="DI239" s="311">
        <f>SUM(DI8:DI238)</f>
        <v>320965.59000000008</v>
      </c>
      <c r="DJ239" s="311">
        <f>SUM(DJ8:DJ238)</f>
        <v>40700.52999999997</v>
      </c>
      <c r="DK239" s="318">
        <f t="shared" ref="DK239" si="400">DI239/DH239</f>
        <v>0.88746380224943422</v>
      </c>
      <c r="DL239" s="311">
        <f>SUM(DL8:DL238)</f>
        <v>54347.14999999998</v>
      </c>
      <c r="DM239" s="311">
        <f>SUM(DM8:DM238)</f>
        <v>54067.839999999989</v>
      </c>
      <c r="DN239" s="311">
        <f>SUM(DN8:DN238)</f>
        <v>279.31000000000245</v>
      </c>
      <c r="DO239" s="318">
        <f t="shared" ref="DO239" si="401">DM239/DL239</f>
        <v>0.99486063206626307</v>
      </c>
      <c r="DP239" s="311">
        <f>SUM(DP8:DP238)</f>
        <v>3372014.8700000006</v>
      </c>
      <c r="DQ239" s="311">
        <f>SUM(DQ8:DQ238)</f>
        <v>2436898.189999999</v>
      </c>
      <c r="DR239" s="311">
        <f>SUM(DR8:DR238)</f>
        <v>934578.6099999994</v>
      </c>
      <c r="DS239" s="318">
        <f t="shared" ref="DS239" si="402">DQ239/DP239</f>
        <v>0.72268310904571975</v>
      </c>
      <c r="DT239" s="311">
        <f>SUM(DT8:DT238)</f>
        <v>260887.23</v>
      </c>
      <c r="DU239" s="311">
        <f>SUM(DU8:DU238)</f>
        <v>1863235.2299999995</v>
      </c>
      <c r="DV239" s="311">
        <f>SUM(DV8:DV238)</f>
        <v>1821674.7600000005</v>
      </c>
      <c r="DW239" s="311">
        <f>SUM(DW8:DW238)</f>
        <v>41560.470000000023</v>
      </c>
      <c r="DX239" s="318">
        <f t="shared" ref="DX239" si="403">DV239/DU239</f>
        <v>0.97769445890093054</v>
      </c>
      <c r="DY239" s="311" t="e">
        <f t="shared" ref="DY239:EH239" si="404">SUM(DY8:DY238)</f>
        <v>#REF!</v>
      </c>
      <c r="DZ239" s="311">
        <f>SUM(DZ8:DZ238)</f>
        <v>1016142.2299999997</v>
      </c>
      <c r="EA239" s="311">
        <f>SUM(EA8:EA238)</f>
        <v>718627.68000000028</v>
      </c>
      <c r="EB239" s="311">
        <f>SUM(EB8:EB238)</f>
        <v>297514.5499999997</v>
      </c>
      <c r="EC239" s="318">
        <f t="shared" si="323"/>
        <v>0.70721170598332528</v>
      </c>
      <c r="ED239" s="311">
        <f t="shared" si="404"/>
        <v>2410013.0099999993</v>
      </c>
      <c r="EE239" s="311">
        <f t="shared" si="404"/>
        <v>2125280.9900000002</v>
      </c>
      <c r="EF239" s="311">
        <f t="shared" si="404"/>
        <v>70834480.350000009</v>
      </c>
      <c r="EG239" s="311">
        <f t="shared" si="404"/>
        <v>65464305.189999998</v>
      </c>
      <c r="EH239" s="311">
        <f t="shared" si="404"/>
        <v>5370175.1600000001</v>
      </c>
      <c r="EI239" s="318">
        <f t="shared" ref="EI239" si="405">EG239/EF239</f>
        <v>0.92418699010050676</v>
      </c>
      <c r="EJ239" s="309"/>
      <c r="EK239" s="320">
        <f>SUM(EK8:EK238)</f>
        <v>1317349.0199999998</v>
      </c>
      <c r="EL239" s="320">
        <f>SUM(EL8:EL238)</f>
        <v>7730939.9199999953</v>
      </c>
      <c r="EM239" s="321">
        <f>SUM(EM8:EM238)</f>
        <v>-4598373.967000002</v>
      </c>
      <c r="EN239" s="322"/>
      <c r="EO239" s="323">
        <f>SUM(EO8:EO238)</f>
        <v>4193917.5599999987</v>
      </c>
      <c r="EP239" s="323">
        <f>SUM(EP8:EP238)</f>
        <v>7761856.3999999994</v>
      </c>
      <c r="EQ239" s="323">
        <f>SUM(EQ8:EQ238)</f>
        <v>3573754.6600000006</v>
      </c>
      <c r="ER239" s="324"/>
      <c r="ES239" s="322"/>
      <c r="ET239" s="323">
        <f>SUM(ET8:ET238)</f>
        <v>7307328.5199999996</v>
      </c>
      <c r="EU239" s="323">
        <f>SUM(EU8:EU238)</f>
        <v>16061207.529999997</v>
      </c>
      <c r="EV239" s="323">
        <f>SUM(EV8:EV238)</f>
        <v>8753879.0100000035</v>
      </c>
      <c r="EW239" s="378">
        <f t="shared" ref="EW239" si="406">EV239/ET239</f>
        <v>1.197958869105286</v>
      </c>
      <c r="EX239" s="380">
        <f>SUM(EX7:EX238)</f>
        <v>68424612.339999959</v>
      </c>
      <c r="EY239" s="380">
        <f>SUM(EY7:EY238)</f>
        <v>63339170.200000003</v>
      </c>
    </row>
    <row r="240" spans="1:159" s="4" customFormat="1" x14ac:dyDescent="0.2">
      <c r="E240" s="83"/>
      <c r="F240" s="83"/>
      <c r="G240" s="83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86"/>
      <c r="AM240" s="86"/>
      <c r="AN240" s="86"/>
      <c r="AO240" s="86"/>
      <c r="AP240" s="86"/>
      <c r="AQ240" s="86"/>
      <c r="AR240" s="86"/>
      <c r="AS240" s="86"/>
      <c r="AT240" s="86"/>
      <c r="AU240" s="86"/>
      <c r="AV240" s="86"/>
      <c r="AW240" s="86"/>
      <c r="AX240" s="86"/>
      <c r="AY240" s="86"/>
      <c r="AZ240" s="86"/>
      <c r="BA240" s="86"/>
      <c r="BB240" s="86"/>
      <c r="BC240" s="86"/>
      <c r="BD240" s="86"/>
      <c r="BE240" s="86"/>
      <c r="BF240" s="86"/>
      <c r="BG240" s="86"/>
      <c r="BH240" s="86"/>
      <c r="BI240" s="86"/>
      <c r="BJ240" s="86"/>
      <c r="BK240" s="86"/>
      <c r="BL240" s="86"/>
      <c r="BM240" s="86"/>
      <c r="BN240" s="86"/>
      <c r="BO240" s="86"/>
      <c r="BP240" s="86"/>
      <c r="BQ240" s="86"/>
      <c r="BR240" s="86"/>
      <c r="BS240" s="155"/>
      <c r="BT240" s="86"/>
      <c r="BU240" s="86"/>
      <c r="BV240" s="86"/>
      <c r="BW240" s="155"/>
      <c r="BX240" s="86"/>
      <c r="BY240" s="86"/>
      <c r="BZ240" s="86"/>
      <c r="CA240" s="155"/>
      <c r="CB240" s="86"/>
      <c r="CC240" s="86"/>
      <c r="CD240" s="86"/>
      <c r="CE240" s="155"/>
      <c r="CF240" s="86"/>
      <c r="CG240" s="86"/>
      <c r="CH240" s="86"/>
      <c r="CI240" s="155"/>
      <c r="CJ240" s="86"/>
      <c r="CK240" s="86"/>
      <c r="CL240" s="86"/>
      <c r="CM240" s="86"/>
      <c r="CN240" s="86"/>
      <c r="CO240" s="86"/>
      <c r="CP240" s="86"/>
      <c r="CQ240" s="155"/>
      <c r="CR240" s="86"/>
      <c r="CS240" s="86"/>
      <c r="CT240" s="86"/>
      <c r="CU240" s="155"/>
      <c r="CV240" s="155"/>
      <c r="CW240" s="155"/>
      <c r="CX240" s="155"/>
      <c r="CY240" s="155"/>
      <c r="CZ240" s="155"/>
      <c r="DA240" s="155"/>
      <c r="DB240" s="155"/>
      <c r="DC240" s="155"/>
      <c r="DD240" s="86"/>
      <c r="DE240" s="86"/>
      <c r="DF240" s="86"/>
      <c r="DG240" s="155"/>
      <c r="DH240" s="86"/>
      <c r="DI240" s="86"/>
      <c r="DJ240" s="86"/>
      <c r="DK240" s="155"/>
      <c r="DL240" s="86"/>
      <c r="DM240" s="86"/>
      <c r="DN240" s="86"/>
      <c r="DO240" s="155"/>
      <c r="DP240" s="86"/>
      <c r="DQ240" s="86"/>
      <c r="DR240" s="86"/>
      <c r="DS240" s="155"/>
      <c r="DT240" s="86"/>
      <c r="DU240" s="86"/>
      <c r="DV240" s="86"/>
      <c r="DW240" s="86"/>
      <c r="DX240" s="155"/>
      <c r="DY240" s="86"/>
      <c r="DZ240" s="86"/>
      <c r="EA240" s="86"/>
      <c r="EB240" s="86"/>
      <c r="EC240" s="86"/>
      <c r="ED240" s="86"/>
      <c r="EE240" s="86"/>
      <c r="EF240" s="86"/>
      <c r="EG240" s="86"/>
      <c r="EH240" s="86"/>
      <c r="EI240" s="86"/>
      <c r="EJ240" s="86"/>
      <c r="EK240" s="86"/>
      <c r="EL240" s="86"/>
      <c r="EM240" s="86"/>
      <c r="EN240" s="86"/>
      <c r="EO240" s="86"/>
      <c r="EP240" s="86"/>
      <c r="EQ240" s="86"/>
      <c r="EZ240" s="19"/>
      <c r="FA240" s="19"/>
    </row>
    <row r="241" spans="1:157" s="4" customFormat="1" x14ac:dyDescent="0.2">
      <c r="E241" s="83"/>
      <c r="F241" s="83"/>
      <c r="G241" s="83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156"/>
      <c r="AO241" s="156"/>
      <c r="AP241" s="156"/>
      <c r="AQ241" s="156"/>
      <c r="AR241" s="156"/>
      <c r="AS241" s="86"/>
      <c r="AT241" s="86"/>
      <c r="AU241" s="86"/>
      <c r="AV241" s="86"/>
      <c r="AW241" s="86"/>
      <c r="AX241" s="86"/>
      <c r="AY241" s="86"/>
      <c r="AZ241" s="86"/>
      <c r="BA241" s="86"/>
      <c r="BB241" s="86"/>
      <c r="BC241" s="86"/>
      <c r="BD241" s="86"/>
      <c r="BE241" s="86"/>
      <c r="BF241" s="86"/>
      <c r="BG241" s="86"/>
      <c r="BH241" s="86"/>
      <c r="BI241" s="86"/>
      <c r="BJ241" s="86"/>
      <c r="BK241" s="86"/>
      <c r="BL241" s="86"/>
      <c r="BM241" s="86"/>
      <c r="BN241" s="86"/>
      <c r="BO241" s="86"/>
      <c r="BP241" s="86"/>
      <c r="BQ241" s="86"/>
      <c r="BR241" s="86"/>
      <c r="BS241" s="155"/>
      <c r="BT241" s="86"/>
      <c r="BU241" s="86"/>
      <c r="BV241" s="86"/>
      <c r="BW241" s="155"/>
      <c r="BX241" s="86"/>
      <c r="BY241" s="86"/>
      <c r="BZ241" s="86"/>
      <c r="CA241" s="155"/>
      <c r="CB241" s="86"/>
      <c r="CC241" s="86"/>
      <c r="CD241" s="86"/>
      <c r="CE241" s="155"/>
      <c r="CF241" s="86"/>
      <c r="CG241" s="86"/>
      <c r="CH241" s="86"/>
      <c r="CI241" s="155"/>
      <c r="CJ241" s="86"/>
      <c r="CK241" s="86"/>
      <c r="CL241" s="86"/>
      <c r="CM241" s="86"/>
      <c r="CN241" s="156"/>
      <c r="CO241" s="156"/>
      <c r="CP241" s="156"/>
      <c r="CQ241" s="155"/>
      <c r="CR241" s="156"/>
      <c r="CS241" s="156"/>
      <c r="CT241" s="156"/>
      <c r="CU241" s="155"/>
      <c r="CV241" s="155"/>
      <c r="CW241" s="155"/>
      <c r="CX241" s="155"/>
      <c r="CY241" s="155"/>
      <c r="CZ241" s="155"/>
      <c r="DA241" s="155"/>
      <c r="DB241" s="155"/>
      <c r="DC241" s="155"/>
      <c r="DD241" s="86"/>
      <c r="DE241" s="86"/>
      <c r="DF241" s="86"/>
      <c r="DG241" s="155"/>
      <c r="DH241" s="86"/>
      <c r="DI241" s="86"/>
      <c r="DJ241" s="86"/>
      <c r="DK241" s="155"/>
      <c r="DL241" s="86"/>
      <c r="DM241" s="86"/>
      <c r="DN241" s="86"/>
      <c r="DO241" s="155"/>
      <c r="DP241" s="86"/>
      <c r="DQ241" s="86"/>
      <c r="DR241" s="86"/>
      <c r="DS241" s="155"/>
      <c r="DT241" s="86"/>
      <c r="DU241" s="86"/>
      <c r="DV241" s="86"/>
      <c r="DW241" s="86"/>
      <c r="DX241" s="155"/>
      <c r="DY241" s="86"/>
      <c r="DZ241" s="86"/>
      <c r="EA241" s="86"/>
      <c r="EB241" s="86"/>
      <c r="EC241" s="86"/>
      <c r="ED241" s="86"/>
      <c r="EE241" s="86"/>
      <c r="EF241" s="86"/>
      <c r="EG241" s="86"/>
      <c r="EH241" s="86"/>
      <c r="EI241" s="156"/>
      <c r="EJ241" s="156"/>
      <c r="EK241" s="156"/>
      <c r="EL241" s="88"/>
      <c r="EM241" s="88"/>
      <c r="EZ241" s="19"/>
      <c r="FA241" s="19"/>
    </row>
    <row r="242" spans="1:157" s="4" customFormat="1" x14ac:dyDescent="0.2">
      <c r="E242" s="83"/>
      <c r="F242" s="83"/>
      <c r="G242" s="83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6"/>
      <c r="AM242" s="86"/>
      <c r="AN242" s="86"/>
      <c r="AO242" s="86"/>
      <c r="AP242" s="86"/>
      <c r="AQ242" s="86"/>
      <c r="AR242" s="86"/>
      <c r="AS242" s="86"/>
      <c r="AT242" s="86"/>
      <c r="AU242" s="86"/>
      <c r="AV242" s="86"/>
      <c r="AW242" s="86"/>
      <c r="AX242" s="86"/>
      <c r="AY242" s="86"/>
      <c r="AZ242" s="86"/>
      <c r="BA242" s="86"/>
      <c r="BB242" s="86"/>
      <c r="BC242" s="86"/>
      <c r="BD242" s="86"/>
      <c r="BE242" s="86"/>
      <c r="BF242" s="86"/>
      <c r="BG242" s="86"/>
      <c r="BH242" s="86"/>
      <c r="BI242" s="86"/>
      <c r="BJ242" s="86"/>
      <c r="BK242" s="86"/>
      <c r="BL242" s="86"/>
      <c r="BM242" s="86"/>
      <c r="BN242" s="86"/>
      <c r="BO242" s="86"/>
      <c r="BP242" s="86"/>
      <c r="BQ242" s="86"/>
      <c r="BR242" s="86"/>
      <c r="BS242" s="155"/>
      <c r="BT242" s="86"/>
      <c r="BU242" s="86"/>
      <c r="BV242" s="86"/>
      <c r="BW242" s="155"/>
      <c r="BX242" s="86"/>
      <c r="BY242" s="86"/>
      <c r="BZ242" s="86"/>
      <c r="CA242" s="155"/>
      <c r="CB242" s="86"/>
      <c r="CC242" s="86"/>
      <c r="CD242" s="86"/>
      <c r="CE242" s="155"/>
      <c r="CF242" s="86"/>
      <c r="CG242" s="86"/>
      <c r="CH242" s="86"/>
      <c r="CI242" s="155"/>
      <c r="CJ242" s="86"/>
      <c r="CK242" s="86"/>
      <c r="CL242" s="86"/>
      <c r="CM242" s="86"/>
      <c r="CN242" s="86"/>
      <c r="CO242" s="86"/>
      <c r="CP242" s="86"/>
      <c r="CQ242" s="155"/>
      <c r="CR242" s="156"/>
      <c r="CS242" s="156"/>
      <c r="CT242" s="156"/>
      <c r="CU242" s="155"/>
      <c r="CV242" s="155"/>
      <c r="CW242" s="155"/>
      <c r="CX242" s="155"/>
      <c r="CY242" s="155"/>
      <c r="CZ242" s="155"/>
      <c r="DA242" s="155"/>
      <c r="DB242" s="155"/>
      <c r="DC242" s="155"/>
      <c r="DD242" s="86"/>
      <c r="DE242" s="86"/>
      <c r="DF242" s="86"/>
      <c r="DG242" s="155"/>
      <c r="DH242" s="86"/>
      <c r="DI242" s="86"/>
      <c r="DJ242" s="86"/>
      <c r="DK242" s="155"/>
      <c r="DL242" s="86"/>
      <c r="DM242" s="86"/>
      <c r="DN242" s="86"/>
      <c r="DO242" s="155"/>
      <c r="DP242" s="86"/>
      <c r="DQ242" s="86"/>
      <c r="DR242" s="86"/>
      <c r="DS242" s="155"/>
      <c r="DT242" s="86"/>
      <c r="DU242" s="86"/>
      <c r="DV242" s="86"/>
      <c r="DW242" s="86"/>
      <c r="DX242" s="155"/>
      <c r="DY242" s="86"/>
      <c r="DZ242" s="86"/>
      <c r="EA242" s="86"/>
      <c r="EB242" s="86"/>
      <c r="EC242" s="86"/>
      <c r="ED242" s="86"/>
      <c r="EE242" s="86"/>
      <c r="EF242" s="86"/>
      <c r="EG242" s="86"/>
      <c r="EH242" s="86"/>
      <c r="EI242" s="156"/>
      <c r="EJ242" s="156"/>
      <c r="EK242" s="156"/>
      <c r="EL242" s="88"/>
      <c r="EM242" s="88"/>
      <c r="EZ242" s="19"/>
      <c r="FA242" s="19"/>
    </row>
    <row r="243" spans="1:157" s="2" customFormat="1" x14ac:dyDescent="0.2">
      <c r="A243" s="83"/>
      <c r="B243" s="83"/>
      <c r="C243" s="83"/>
      <c r="D243" s="83"/>
      <c r="E243" s="83"/>
      <c r="F243" s="83"/>
      <c r="G243" s="83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  <c r="AL243" s="86"/>
      <c r="AM243" s="86"/>
      <c r="AN243" s="83"/>
      <c r="AO243" s="83"/>
      <c r="AP243" s="83"/>
      <c r="AQ243" s="86"/>
      <c r="AR243" s="83"/>
      <c r="AS243" s="83"/>
      <c r="AT243" s="86"/>
      <c r="AU243" s="86"/>
      <c r="AV243" s="86"/>
      <c r="AW243" s="83"/>
      <c r="AX243" s="83"/>
      <c r="AY243" s="83"/>
      <c r="AZ243" s="83"/>
      <c r="BA243" s="83"/>
      <c r="BB243" s="83"/>
      <c r="BC243" s="83"/>
      <c r="BD243" s="86"/>
      <c r="BE243" s="83"/>
      <c r="BF243" s="86"/>
      <c r="BG243" s="86"/>
      <c r="BH243" s="86"/>
      <c r="BI243" s="86"/>
      <c r="BJ243" s="86"/>
      <c r="BK243" s="86"/>
      <c r="BL243" s="86"/>
      <c r="BM243" s="86"/>
      <c r="BN243" s="86"/>
      <c r="BO243" s="86"/>
      <c r="BP243" s="86"/>
      <c r="BQ243" s="86"/>
      <c r="BR243" s="86"/>
      <c r="BS243" s="155"/>
      <c r="BT243" s="86"/>
      <c r="BU243" s="86"/>
      <c r="BV243" s="86"/>
      <c r="BW243" s="155"/>
      <c r="BX243" s="86"/>
      <c r="BY243" s="86"/>
      <c r="BZ243" s="86"/>
      <c r="CA243" s="155"/>
      <c r="CB243" s="86"/>
      <c r="CC243" s="86"/>
      <c r="CD243" s="86"/>
      <c r="CE243" s="155"/>
      <c r="CF243" s="86"/>
      <c r="CG243" s="86"/>
      <c r="CH243" s="86"/>
      <c r="CI243" s="155"/>
      <c r="CJ243" s="86"/>
      <c r="CK243" s="86"/>
      <c r="CL243" s="86"/>
      <c r="CM243" s="86"/>
      <c r="CN243" s="86"/>
      <c r="CO243" s="86"/>
      <c r="CP243" s="86"/>
      <c r="CQ243" s="155"/>
      <c r="CR243" s="156"/>
      <c r="CS243" s="156"/>
      <c r="CT243" s="156"/>
      <c r="CU243" s="155"/>
      <c r="CV243" s="155"/>
      <c r="CW243" s="155"/>
      <c r="CX243" s="155"/>
      <c r="CY243" s="155"/>
      <c r="CZ243" s="155"/>
      <c r="DA243" s="155"/>
      <c r="DB243" s="155"/>
      <c r="DC243" s="155"/>
      <c r="DD243" s="86"/>
      <c r="DE243" s="86"/>
      <c r="DF243" s="83"/>
      <c r="DG243" s="155"/>
      <c r="DH243" s="86"/>
      <c r="DI243" s="83"/>
      <c r="DJ243" s="86"/>
      <c r="DK243" s="155"/>
      <c r="DL243" s="83"/>
      <c r="DM243" s="83"/>
      <c r="DN243" s="83"/>
      <c r="DO243" s="155"/>
      <c r="DP243" s="86"/>
      <c r="DQ243" s="86"/>
      <c r="DR243" s="83"/>
      <c r="DS243" s="155"/>
      <c r="DT243" s="83"/>
      <c r="DU243" s="86"/>
      <c r="DV243" s="86"/>
      <c r="DW243" s="86"/>
      <c r="DX243" s="155"/>
      <c r="DY243" s="86"/>
      <c r="DZ243" s="86"/>
      <c r="EA243" s="86"/>
      <c r="EB243" s="86"/>
      <c r="EC243" s="86"/>
      <c r="ED243" s="86"/>
      <c r="EE243" s="86"/>
      <c r="EF243" s="83"/>
      <c r="EG243" s="83"/>
      <c r="EH243" s="83"/>
      <c r="EI243" s="156"/>
      <c r="EJ243" s="156"/>
      <c r="EK243" s="156"/>
      <c r="EL243" s="88"/>
      <c r="EM243" s="88"/>
    </row>
    <row r="244" spans="1:157" x14ac:dyDescent="0.2"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84"/>
      <c r="AQ244" s="19"/>
      <c r="AR244" s="89"/>
      <c r="AU244" s="19"/>
      <c r="AV244" s="90"/>
      <c r="AY244" s="19"/>
      <c r="AZ244" s="19"/>
      <c r="BA244" s="19"/>
      <c r="BB244" s="19"/>
      <c r="BC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21"/>
      <c r="BT244" s="19"/>
      <c r="BU244" s="19"/>
      <c r="BV244" s="19"/>
      <c r="BW244" s="21"/>
      <c r="BX244" s="19"/>
      <c r="BY244" s="19"/>
      <c r="BZ244" s="19"/>
      <c r="CA244" s="21"/>
      <c r="CB244" s="19"/>
      <c r="CC244" s="19"/>
      <c r="CD244" s="19"/>
      <c r="CE244" s="21"/>
      <c r="CF244" s="19"/>
      <c r="CG244" s="19"/>
      <c r="CH244" s="19"/>
      <c r="CI244" s="21"/>
      <c r="CJ244" s="19"/>
      <c r="CK244" s="19"/>
      <c r="CL244" s="19"/>
      <c r="CM244" s="19"/>
      <c r="CN244" s="84"/>
      <c r="CO244" s="19"/>
      <c r="CP244" s="19"/>
      <c r="DD244" s="91"/>
      <c r="DG244" s="21"/>
      <c r="DK244" s="21"/>
      <c r="DO244" s="21"/>
      <c r="DP244" s="84"/>
      <c r="DU244" s="90"/>
      <c r="EF244" s="92">
        <v>70834480.350000009</v>
      </c>
      <c r="EG244" s="92">
        <v>65464305.189999998</v>
      </c>
      <c r="EH244" s="92"/>
      <c r="EI244" s="22"/>
      <c r="EJ244" s="22"/>
      <c r="EK244" s="22"/>
      <c r="EL244" s="92"/>
      <c r="EM244" s="3"/>
      <c r="EU244" s="92"/>
      <c r="EV244" s="92"/>
    </row>
    <row r="245" spans="1:157" x14ac:dyDescent="0.2"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O245" s="17"/>
      <c r="AP245" s="17"/>
      <c r="AQ245" s="17"/>
      <c r="AS245" s="17"/>
      <c r="AT245" s="17"/>
      <c r="AU245" s="17"/>
      <c r="AW245" s="17"/>
      <c r="AX245" s="17"/>
      <c r="AY245" s="17"/>
      <c r="AZ245" s="17"/>
      <c r="BA245" s="17"/>
      <c r="BB245" s="17"/>
      <c r="BC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85"/>
      <c r="BT245" s="17"/>
      <c r="BU245" s="17"/>
      <c r="BV245" s="17"/>
      <c r="BW245" s="85"/>
      <c r="BX245" s="17"/>
      <c r="BY245" s="17"/>
      <c r="BZ245" s="17"/>
      <c r="CA245" s="85"/>
      <c r="CB245" s="17"/>
      <c r="CC245" s="17"/>
      <c r="CD245" s="17"/>
      <c r="CE245" s="85"/>
      <c r="CF245" s="17"/>
      <c r="CG245" s="17"/>
      <c r="CH245" s="17"/>
      <c r="CI245" s="85"/>
      <c r="CJ245" s="17"/>
      <c r="CK245" s="17"/>
      <c r="CL245" s="17"/>
      <c r="CM245" s="17"/>
      <c r="CN245" s="84"/>
      <c r="CO245" s="17"/>
      <c r="CP245" s="17"/>
      <c r="CQ245" s="85"/>
      <c r="CR245" s="87"/>
      <c r="CS245" s="87"/>
      <c r="CT245" s="87"/>
      <c r="CU245" s="85"/>
      <c r="CV245" s="85"/>
      <c r="CW245" s="85"/>
      <c r="CX245" s="85"/>
      <c r="CY245" s="85"/>
      <c r="CZ245" s="85"/>
      <c r="DA245" s="85"/>
      <c r="DB245" s="85"/>
      <c r="DC245" s="85"/>
      <c r="DE245" s="17"/>
      <c r="DF245" s="17"/>
      <c r="DG245" s="85"/>
      <c r="DH245" s="17"/>
      <c r="DI245" s="17"/>
      <c r="DJ245" s="17"/>
      <c r="DK245" s="85"/>
      <c r="DL245" s="17"/>
      <c r="DM245" s="17"/>
      <c r="DN245" s="17"/>
      <c r="DO245" s="85"/>
      <c r="DQ245" s="17"/>
      <c r="DR245" s="17"/>
      <c r="DS245" s="85"/>
      <c r="DT245" s="17"/>
      <c r="DV245" s="17"/>
      <c r="DW245" s="17"/>
      <c r="DX245" s="85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87"/>
      <c r="EJ245" s="87"/>
      <c r="EK245" s="87"/>
      <c r="EL245" s="17"/>
      <c r="EM245" s="83"/>
    </row>
    <row r="246" spans="1:157" x14ac:dyDescent="0.2">
      <c r="EF246" s="93"/>
    </row>
    <row r="247" spans="1:157" x14ac:dyDescent="0.2">
      <c r="A247" s="9" t="s">
        <v>157</v>
      </c>
    </row>
    <row r="248" spans="1:157" x14ac:dyDescent="0.2"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6"/>
      <c r="AO248" s="97"/>
      <c r="AP248" s="97"/>
      <c r="AQ248" s="95"/>
      <c r="AR248" s="97"/>
      <c r="AS248" s="97"/>
      <c r="AT248" s="97"/>
      <c r="AU248" s="95"/>
      <c r="AV248" s="97"/>
      <c r="AW248" s="97"/>
      <c r="AX248" s="97"/>
      <c r="AY248" s="95"/>
      <c r="AZ248" s="95"/>
      <c r="BA248" s="95"/>
      <c r="BB248" s="95"/>
      <c r="BC248" s="95"/>
      <c r="BD248" s="97"/>
      <c r="BE248" s="97"/>
      <c r="BF248" s="97"/>
      <c r="BG248" s="95"/>
      <c r="BH248" s="95"/>
      <c r="BI248" s="95"/>
      <c r="BJ248" s="95"/>
      <c r="BK248" s="95"/>
      <c r="BL248" s="95"/>
      <c r="BM248" s="95"/>
      <c r="BN248" s="95"/>
      <c r="BO248" s="95"/>
      <c r="BP248" s="95"/>
      <c r="BQ248" s="95"/>
      <c r="BR248" s="95"/>
      <c r="BS248" s="98"/>
      <c r="BT248" s="95"/>
      <c r="BU248" s="95"/>
      <c r="BV248" s="95"/>
      <c r="BW248" s="98"/>
      <c r="BX248" s="95"/>
      <c r="BY248" s="95"/>
      <c r="BZ248" s="95"/>
      <c r="CA248" s="98"/>
      <c r="CB248" s="95"/>
      <c r="CC248" s="95"/>
      <c r="CD248" s="95"/>
      <c r="CE248" s="98"/>
      <c r="CF248" s="95"/>
      <c r="CG248" s="95"/>
      <c r="CH248" s="95"/>
      <c r="CI248" s="98"/>
      <c r="CJ248" s="95"/>
      <c r="CK248" s="95"/>
      <c r="CL248" s="95"/>
      <c r="CM248" s="95"/>
      <c r="CN248" s="97"/>
      <c r="CO248" s="9"/>
      <c r="CP248" s="99"/>
      <c r="CR248" s="100"/>
      <c r="CS248" s="100"/>
      <c r="CT248" s="100"/>
      <c r="CU248" s="101"/>
      <c r="CV248" s="101"/>
      <c r="CW248" s="101"/>
      <c r="CX248" s="101"/>
      <c r="CY248" s="101"/>
      <c r="CZ248" s="101"/>
      <c r="DA248" s="101"/>
      <c r="DB248" s="101"/>
      <c r="DC248" s="101"/>
      <c r="DD248" s="97"/>
      <c r="DE248" s="97"/>
      <c r="DF248" s="97"/>
      <c r="DG248" s="98"/>
      <c r="DH248" s="97"/>
      <c r="DI248" s="97"/>
      <c r="DJ248" s="97"/>
      <c r="DK248" s="98"/>
      <c r="DL248" s="97"/>
      <c r="DM248" s="97"/>
      <c r="DN248" s="97"/>
      <c r="DO248" s="98"/>
      <c r="DP248" s="97"/>
      <c r="DQ248" s="97"/>
      <c r="DR248" s="97"/>
      <c r="DS248" s="101"/>
      <c r="DT248" s="95"/>
      <c r="DU248" s="97"/>
      <c r="DV248" s="97"/>
      <c r="DW248" s="97"/>
      <c r="DX248" s="98"/>
      <c r="DY248" s="95"/>
      <c r="DZ248" s="95"/>
      <c r="EA248" s="95"/>
      <c r="EB248" s="95"/>
      <c r="EC248" s="95"/>
      <c r="ED248" s="95"/>
      <c r="EE248" s="95"/>
      <c r="EF248" s="99"/>
      <c r="EG248" s="97"/>
      <c r="EH248" s="97"/>
      <c r="EI248" s="102"/>
      <c r="EJ248" s="102"/>
      <c r="EK248" s="102"/>
    </row>
    <row r="249" spans="1:157" x14ac:dyDescent="0.2"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6"/>
      <c r="AO249" s="97"/>
      <c r="AP249" s="97"/>
      <c r="AQ249" s="95"/>
      <c r="AR249" s="97"/>
      <c r="AS249" s="97"/>
      <c r="AT249" s="97"/>
      <c r="AU249" s="95"/>
      <c r="AV249" s="97"/>
      <c r="AW249" s="97"/>
      <c r="AX249" s="97"/>
      <c r="AY249" s="95"/>
      <c r="AZ249" s="95"/>
      <c r="BA249" s="95"/>
      <c r="BB249" s="95"/>
      <c r="BC249" s="95"/>
      <c r="BD249" s="97"/>
      <c r="BE249" s="97"/>
      <c r="BF249" s="97"/>
      <c r="BG249" s="95"/>
      <c r="BH249" s="95"/>
      <c r="BI249" s="95"/>
      <c r="BJ249" s="95"/>
      <c r="BK249" s="95"/>
      <c r="BL249" s="95"/>
      <c r="BM249" s="95"/>
      <c r="BN249" s="95"/>
      <c r="BO249" s="95"/>
      <c r="BP249" s="95"/>
      <c r="BQ249" s="95"/>
      <c r="BR249" s="95"/>
      <c r="BS249" s="98"/>
      <c r="BT249" s="95"/>
      <c r="BU249" s="95"/>
      <c r="BV249" s="95"/>
      <c r="BW249" s="98"/>
      <c r="BX249" s="95"/>
      <c r="BY249" s="95"/>
      <c r="BZ249" s="95"/>
      <c r="CA249" s="98"/>
      <c r="CB249" s="95"/>
      <c r="CC249" s="95"/>
      <c r="CD249" s="95"/>
      <c r="CE249" s="98"/>
      <c r="CF249" s="95"/>
      <c r="CG249" s="95"/>
      <c r="CH249" s="95"/>
      <c r="CI249" s="98"/>
      <c r="CJ249" s="95"/>
      <c r="CK249" s="95"/>
      <c r="CL249" s="95"/>
      <c r="CM249" s="95"/>
      <c r="CN249" s="97"/>
      <c r="CO249" s="9"/>
      <c r="CP249" s="99"/>
      <c r="CR249" s="100"/>
      <c r="CS249" s="100"/>
      <c r="CT249" s="100"/>
      <c r="CU249" s="101"/>
      <c r="CV249" s="101"/>
      <c r="CW249" s="101"/>
      <c r="CX249" s="101"/>
      <c r="CY249" s="101"/>
      <c r="CZ249" s="101"/>
      <c r="DA249" s="101"/>
      <c r="DB249" s="101"/>
      <c r="DC249" s="101"/>
      <c r="DD249" s="97"/>
      <c r="DE249" s="97"/>
      <c r="DF249" s="97"/>
      <c r="DG249" s="98"/>
      <c r="DH249" s="97"/>
      <c r="DI249" s="97"/>
      <c r="DJ249" s="97"/>
      <c r="DK249" s="98"/>
      <c r="DL249" s="97"/>
      <c r="DM249" s="97"/>
      <c r="DN249" s="97"/>
      <c r="DO249" s="98"/>
      <c r="DP249" s="97"/>
      <c r="DQ249" s="97"/>
      <c r="DR249" s="97"/>
      <c r="DS249" s="101"/>
      <c r="DT249" s="95"/>
      <c r="DU249" s="97"/>
      <c r="DV249" s="97"/>
      <c r="DW249" s="97"/>
      <c r="DX249" s="98"/>
      <c r="DY249" s="95"/>
      <c r="DZ249" s="95"/>
      <c r="EA249" s="95"/>
      <c r="EB249" s="95"/>
      <c r="EC249" s="95"/>
      <c r="ED249" s="95"/>
      <c r="EE249" s="95"/>
      <c r="EF249" s="103"/>
      <c r="EG249" s="96"/>
      <c r="EH249" s="97"/>
      <c r="EI249" s="102"/>
      <c r="EJ249" s="102"/>
      <c r="EK249" s="102"/>
    </row>
    <row r="250" spans="1:157" x14ac:dyDescent="0.2"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04"/>
      <c r="AG250" s="104"/>
      <c r="AH250" s="104"/>
      <c r="AI250" s="104"/>
      <c r="AJ250" s="104"/>
      <c r="AK250" s="104"/>
      <c r="AL250" s="104"/>
      <c r="AM250" s="104"/>
      <c r="AN250" s="84"/>
      <c r="AO250" s="92"/>
      <c r="AP250" s="92"/>
      <c r="AQ250" s="104"/>
      <c r="AR250" s="84"/>
      <c r="AS250" s="92"/>
      <c r="AT250" s="92"/>
      <c r="AU250" s="104"/>
      <c r="AV250" s="84"/>
      <c r="AW250" s="92"/>
      <c r="AX250" s="92"/>
      <c r="AY250" s="104"/>
      <c r="AZ250" s="104"/>
      <c r="BA250" s="104"/>
      <c r="BB250" s="104"/>
      <c r="BC250" s="104"/>
      <c r="BD250" s="84"/>
      <c r="BE250" s="92"/>
      <c r="BF250" s="92"/>
      <c r="BG250" s="104"/>
      <c r="BH250" s="104"/>
      <c r="BI250" s="104"/>
      <c r="BJ250" s="104"/>
      <c r="BK250" s="104"/>
      <c r="BL250" s="104"/>
      <c r="BM250" s="104"/>
      <c r="BN250" s="104"/>
      <c r="BO250" s="104"/>
      <c r="BP250" s="104"/>
      <c r="BQ250" s="104"/>
      <c r="BR250" s="104"/>
      <c r="BT250" s="104"/>
      <c r="BU250" s="104"/>
      <c r="BV250" s="104"/>
      <c r="BX250" s="104"/>
      <c r="BY250" s="104"/>
      <c r="BZ250" s="104"/>
      <c r="CB250" s="104"/>
      <c r="CC250" s="104"/>
      <c r="CD250" s="104"/>
      <c r="CF250" s="104"/>
      <c r="CG250" s="104"/>
      <c r="CH250" s="104"/>
      <c r="CJ250" s="104"/>
      <c r="CK250" s="104"/>
      <c r="CL250" s="104"/>
      <c r="CM250" s="104"/>
      <c r="CN250" s="84"/>
      <c r="CO250" s="93"/>
      <c r="CP250" s="93"/>
      <c r="DD250" s="84"/>
      <c r="DE250" s="92"/>
      <c r="DF250" s="92"/>
      <c r="DH250" s="92"/>
      <c r="DI250" s="92"/>
      <c r="DJ250" s="92"/>
      <c r="DL250" s="92"/>
      <c r="DM250" s="92"/>
      <c r="DN250" s="92"/>
      <c r="DP250" s="84"/>
      <c r="DQ250" s="92"/>
      <c r="DR250" s="92"/>
      <c r="DT250" s="104"/>
      <c r="DU250" s="84"/>
      <c r="DV250" s="92"/>
      <c r="DW250" s="92"/>
      <c r="DY250" s="104"/>
      <c r="DZ250" s="104"/>
      <c r="EA250" s="104"/>
      <c r="EB250" s="104"/>
      <c r="EC250" s="104"/>
      <c r="ED250" s="104"/>
      <c r="EE250" s="104"/>
      <c r="EF250" s="93"/>
      <c r="EG250" s="92"/>
      <c r="EH250" s="92"/>
    </row>
    <row r="251" spans="1:157" x14ac:dyDescent="0.2"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105"/>
      <c r="AQ251" s="89"/>
      <c r="AR251" s="89"/>
      <c r="AS251" s="89"/>
      <c r="AT251" s="89"/>
      <c r="AU251" s="89"/>
      <c r="AV251" s="89"/>
      <c r="AW251" s="89"/>
      <c r="AX251" s="89"/>
      <c r="AY251" s="89"/>
      <c r="AZ251" s="89"/>
      <c r="BA251" s="89"/>
      <c r="BB251" s="89"/>
      <c r="BC251" s="89"/>
      <c r="BD251" s="89"/>
      <c r="BE251" s="89"/>
      <c r="BF251" s="89"/>
      <c r="BG251" s="89"/>
      <c r="BH251" s="89"/>
      <c r="BI251" s="89"/>
      <c r="BJ251" s="89"/>
      <c r="BK251" s="89"/>
      <c r="BL251" s="89"/>
      <c r="BM251" s="89"/>
      <c r="BN251" s="89"/>
      <c r="BO251" s="89"/>
      <c r="BP251" s="89"/>
      <c r="BQ251" s="89"/>
      <c r="BR251" s="89"/>
      <c r="BS251" s="106"/>
      <c r="BT251" s="89"/>
      <c r="BU251" s="89"/>
      <c r="BV251" s="89"/>
      <c r="BW251" s="106"/>
      <c r="BX251" s="89"/>
      <c r="BY251" s="89"/>
      <c r="BZ251" s="89"/>
      <c r="CA251" s="106"/>
      <c r="CB251" s="89"/>
      <c r="CC251" s="89"/>
      <c r="CD251" s="89"/>
      <c r="CE251" s="106"/>
      <c r="CF251" s="89"/>
      <c r="CG251" s="89"/>
      <c r="CH251" s="89"/>
      <c r="CI251" s="106"/>
      <c r="CJ251" s="89"/>
      <c r="CK251" s="89"/>
      <c r="CL251" s="89"/>
      <c r="CM251" s="89"/>
      <c r="CN251" s="107"/>
      <c r="CO251" s="89"/>
      <c r="CP251" s="89"/>
      <c r="CQ251" s="106"/>
      <c r="CR251" s="108"/>
      <c r="CS251" s="108"/>
      <c r="CT251" s="108"/>
      <c r="CU251" s="106"/>
      <c r="CV251" s="106"/>
      <c r="CW251" s="106"/>
      <c r="CX251" s="106"/>
      <c r="CY251" s="106"/>
      <c r="CZ251" s="106"/>
      <c r="DA251" s="106"/>
      <c r="DB251" s="106"/>
      <c r="DC251" s="106"/>
      <c r="DD251" s="89"/>
      <c r="DE251" s="89"/>
      <c r="DF251" s="89"/>
      <c r="DG251" s="106"/>
      <c r="DH251" s="89"/>
      <c r="DI251" s="89"/>
      <c r="DJ251" s="89"/>
      <c r="DK251" s="109"/>
      <c r="DL251" s="110"/>
      <c r="DM251" s="89"/>
      <c r="DN251" s="89"/>
      <c r="DO251" s="111"/>
      <c r="DP251" s="89"/>
      <c r="DQ251" s="89"/>
      <c r="DR251" s="89"/>
      <c r="DS251" s="106"/>
      <c r="DT251" s="89"/>
      <c r="DU251" s="89"/>
      <c r="DV251" s="89"/>
      <c r="DW251" s="89"/>
      <c r="DX251" s="106"/>
      <c r="DY251" s="89"/>
      <c r="DZ251" s="89"/>
      <c r="EA251" s="89"/>
      <c r="EB251" s="89"/>
      <c r="EC251" s="89"/>
      <c r="ED251" s="89"/>
      <c r="EE251" s="89"/>
      <c r="EF251" s="89"/>
      <c r="EG251" s="89"/>
      <c r="EH251" s="89"/>
      <c r="EI251" s="108"/>
      <c r="EJ251" s="108"/>
      <c r="EK251" s="108"/>
      <c r="EL251" s="103"/>
      <c r="EM251" s="121"/>
      <c r="EN251" s="382"/>
    </row>
    <row r="252" spans="1:157" x14ac:dyDescent="0.2"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105"/>
      <c r="AQ252" s="89"/>
      <c r="AR252" s="89"/>
      <c r="AS252" s="89"/>
      <c r="AT252" s="89"/>
      <c r="AU252" s="89"/>
      <c r="AV252" s="89"/>
      <c r="AW252" s="89"/>
      <c r="AX252" s="89"/>
      <c r="AY252" s="89"/>
      <c r="AZ252" s="89"/>
      <c r="BA252" s="89"/>
      <c r="BB252" s="89"/>
      <c r="BC252" s="89"/>
      <c r="BD252" s="89"/>
      <c r="BE252" s="89"/>
      <c r="BF252" s="89"/>
      <c r="BG252" s="89"/>
      <c r="BH252" s="89"/>
      <c r="BI252" s="89"/>
      <c r="BJ252" s="89"/>
      <c r="BK252" s="89"/>
      <c r="BL252" s="89"/>
      <c r="BM252" s="89"/>
      <c r="BN252" s="89"/>
      <c r="BO252" s="89"/>
      <c r="BP252" s="89"/>
      <c r="BQ252" s="89"/>
      <c r="BR252" s="89"/>
      <c r="BS252" s="106"/>
      <c r="BT252" s="89"/>
      <c r="BU252" s="89"/>
      <c r="BV252" s="89"/>
      <c r="BW252" s="106"/>
      <c r="BX252" s="89"/>
      <c r="BY252" s="89"/>
      <c r="BZ252" s="89"/>
      <c r="CA252" s="106"/>
      <c r="CB252" s="89"/>
      <c r="CC252" s="89"/>
      <c r="CD252" s="89"/>
      <c r="CE252" s="106"/>
      <c r="CF252" s="89"/>
      <c r="CG252" s="89"/>
      <c r="CH252" s="89"/>
      <c r="CI252" s="106"/>
      <c r="CJ252" s="89"/>
      <c r="CK252" s="89"/>
      <c r="CL252" s="89"/>
      <c r="CM252" s="89"/>
      <c r="CN252" s="107"/>
      <c r="CO252" s="89"/>
      <c r="CP252" s="89"/>
      <c r="CQ252" s="106"/>
      <c r="CR252" s="108"/>
      <c r="CS252" s="108"/>
      <c r="CT252" s="108"/>
      <c r="CU252" s="106"/>
      <c r="CV252" s="106"/>
      <c r="CW252" s="106"/>
      <c r="CX252" s="106"/>
      <c r="CY252" s="106"/>
      <c r="CZ252" s="106"/>
      <c r="DA252" s="106"/>
      <c r="DB252" s="106"/>
      <c r="DC252" s="106"/>
      <c r="DD252" s="89"/>
      <c r="DE252" s="89"/>
      <c r="DF252" s="89"/>
      <c r="DG252" s="106"/>
      <c r="DH252" s="89"/>
      <c r="DI252" s="89"/>
      <c r="DJ252" s="89"/>
      <c r="DK252" s="109"/>
      <c r="DL252" s="110"/>
      <c r="DM252" s="89"/>
      <c r="DN252" s="89"/>
      <c r="DO252" s="111"/>
      <c r="DP252" s="89"/>
      <c r="DQ252" s="89"/>
      <c r="DR252" s="89"/>
      <c r="DS252" s="106"/>
      <c r="DT252" s="89"/>
      <c r="DU252" s="89"/>
      <c r="DV252" s="89"/>
      <c r="DW252" s="89"/>
      <c r="DX252" s="106"/>
      <c r="DY252" s="89"/>
      <c r="DZ252" s="89"/>
      <c r="EA252" s="89"/>
      <c r="EB252" s="89"/>
      <c r="EC252" s="89"/>
      <c r="ED252" s="89"/>
      <c r="EE252" s="89"/>
      <c r="EF252" s="89"/>
      <c r="EG252" s="89"/>
      <c r="EH252" s="89"/>
      <c r="EI252" s="108"/>
      <c r="EJ252" s="108"/>
      <c r="EK252" s="108"/>
      <c r="EL252" s="103"/>
      <c r="EM252" s="121"/>
      <c r="EN252" s="103"/>
    </row>
    <row r="253" spans="1:157" x14ac:dyDescent="0.2"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105"/>
      <c r="AQ253" s="89"/>
      <c r="AR253" s="89"/>
      <c r="AS253" s="89"/>
      <c r="AT253" s="89"/>
      <c r="AU253" s="89"/>
      <c r="AV253" s="89"/>
      <c r="AW253" s="89"/>
      <c r="AX253" s="89"/>
      <c r="AY253" s="89"/>
      <c r="AZ253" s="89"/>
      <c r="BA253" s="89"/>
      <c r="BB253" s="89"/>
      <c r="BC253" s="89"/>
      <c r="BD253" s="89"/>
      <c r="BE253" s="89"/>
      <c r="BF253" s="89"/>
      <c r="BG253" s="89"/>
      <c r="BH253" s="89"/>
      <c r="BI253" s="89"/>
      <c r="BJ253" s="89"/>
      <c r="BK253" s="89"/>
      <c r="BL253" s="89"/>
      <c r="BM253" s="89"/>
      <c r="BN253" s="89"/>
      <c r="BO253" s="89"/>
      <c r="BP253" s="89"/>
      <c r="BQ253" s="89"/>
      <c r="BR253" s="89"/>
      <c r="BS253" s="106"/>
      <c r="BT253" s="89"/>
      <c r="BU253" s="89"/>
      <c r="BV253" s="89"/>
      <c r="BW253" s="106"/>
      <c r="BX253" s="89"/>
      <c r="BY253" s="89"/>
      <c r="BZ253" s="89"/>
      <c r="CA253" s="106"/>
      <c r="CB253" s="89"/>
      <c r="CC253" s="89"/>
      <c r="CD253" s="89"/>
      <c r="CE253" s="106"/>
      <c r="CF253" s="89"/>
      <c r="CG253" s="89"/>
      <c r="CH253" s="89"/>
      <c r="CI253" s="106"/>
      <c r="CJ253" s="89"/>
      <c r="CK253" s="89"/>
      <c r="CL253" s="89"/>
      <c r="CM253" s="89"/>
      <c r="CN253" s="107"/>
      <c r="CO253" s="89"/>
      <c r="CP253" s="89"/>
      <c r="CQ253" s="106"/>
      <c r="CR253" s="108"/>
      <c r="CS253" s="108"/>
      <c r="CT253" s="108"/>
      <c r="CU253" s="106"/>
      <c r="CV253" s="106"/>
      <c r="CW253" s="106"/>
      <c r="CX253" s="106"/>
      <c r="CY253" s="106"/>
      <c r="CZ253" s="106"/>
      <c r="DA253" s="106"/>
      <c r="DB253" s="106"/>
      <c r="DC253" s="106"/>
      <c r="DD253" s="89"/>
      <c r="DE253" s="89"/>
      <c r="DF253" s="89"/>
      <c r="DG253" s="106"/>
      <c r="DH253" s="89"/>
      <c r="DI253" s="89"/>
      <c r="DJ253" s="89"/>
      <c r="DK253" s="109"/>
      <c r="DL253" s="110"/>
      <c r="DM253" s="89"/>
      <c r="DN253" s="89"/>
      <c r="DO253" s="111"/>
      <c r="DP253" s="89"/>
      <c r="DQ253" s="89"/>
      <c r="DR253" s="89"/>
      <c r="DS253" s="106"/>
      <c r="DT253" s="89"/>
      <c r="DU253" s="89"/>
      <c r="DV253" s="89"/>
      <c r="DW253" s="89"/>
      <c r="DX253" s="106"/>
      <c r="DY253" s="89"/>
      <c r="DZ253" s="89"/>
      <c r="EA253" s="89"/>
      <c r="EB253" s="89"/>
      <c r="EC253" s="89"/>
      <c r="ED253" s="89"/>
      <c r="EE253" s="89"/>
      <c r="EF253" s="89"/>
      <c r="EG253" s="89"/>
      <c r="EH253" s="89"/>
      <c r="EI253" s="108"/>
      <c r="EJ253" s="108"/>
      <c r="EK253" s="108"/>
      <c r="EL253" s="103"/>
      <c r="EM253" s="121"/>
      <c r="EN253" s="103"/>
    </row>
    <row r="254" spans="1:157" x14ac:dyDescent="0.2"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105"/>
      <c r="AP254" s="112"/>
      <c r="AQ254" s="89"/>
      <c r="AR254" s="89"/>
      <c r="AS254" s="89"/>
      <c r="AT254" s="89"/>
      <c r="AU254" s="89"/>
      <c r="AV254" s="89"/>
      <c r="AW254" s="89"/>
      <c r="AX254" s="89"/>
      <c r="AY254" s="89"/>
      <c r="AZ254" s="89"/>
      <c r="BA254" s="89"/>
      <c r="BB254" s="89"/>
      <c r="BC254" s="89"/>
      <c r="BD254" s="89"/>
      <c r="BE254" s="89"/>
      <c r="BF254" s="89"/>
      <c r="BG254" s="89"/>
      <c r="BH254" s="89"/>
      <c r="BI254" s="89"/>
      <c r="BJ254" s="89"/>
      <c r="BK254" s="89"/>
      <c r="BL254" s="89"/>
      <c r="BM254" s="89"/>
      <c r="BN254" s="89"/>
      <c r="BO254" s="89"/>
      <c r="BP254" s="89"/>
      <c r="BQ254" s="89"/>
      <c r="BR254" s="89"/>
      <c r="BS254" s="106"/>
      <c r="BT254" s="89"/>
      <c r="BU254" s="89"/>
      <c r="BV254" s="89"/>
      <c r="BW254" s="106"/>
      <c r="BX254" s="89"/>
      <c r="BY254" s="89"/>
      <c r="BZ254" s="89"/>
      <c r="CA254" s="106"/>
      <c r="CB254" s="89"/>
      <c r="CC254" s="89"/>
      <c r="CD254" s="89"/>
      <c r="CE254" s="106"/>
      <c r="CF254" s="89"/>
      <c r="CG254" s="89"/>
      <c r="CH254" s="89"/>
      <c r="CI254" s="106"/>
      <c r="CJ254" s="89"/>
      <c r="CK254" s="89"/>
      <c r="CL254" s="89"/>
      <c r="CM254" s="89"/>
      <c r="CN254" s="89"/>
      <c r="CO254" s="89"/>
      <c r="CP254" s="89"/>
      <c r="CQ254" s="106"/>
      <c r="CR254" s="108"/>
      <c r="CS254" s="108"/>
      <c r="CT254" s="108"/>
      <c r="CU254" s="106"/>
      <c r="CV254" s="106"/>
      <c r="CW254" s="106"/>
      <c r="CX254" s="106"/>
      <c r="CY254" s="106"/>
      <c r="CZ254" s="106"/>
      <c r="DA254" s="106"/>
      <c r="DB254" s="106"/>
      <c r="DC254" s="106"/>
      <c r="DD254" s="89"/>
      <c r="DE254" s="89"/>
      <c r="DF254" s="89"/>
      <c r="DG254" s="106"/>
      <c r="DH254" s="89"/>
      <c r="DI254" s="89"/>
      <c r="DJ254" s="110"/>
      <c r="DK254" s="113"/>
      <c r="DL254" s="89"/>
      <c r="DM254" s="89"/>
      <c r="DN254" s="89"/>
      <c r="DO254" s="106"/>
      <c r="DP254" s="89"/>
      <c r="DQ254" s="89"/>
      <c r="DR254" s="89"/>
      <c r="DS254" s="106"/>
      <c r="DT254" s="89"/>
      <c r="DU254" s="89"/>
      <c r="DV254" s="89"/>
      <c r="DW254" s="89"/>
      <c r="DX254" s="106"/>
      <c r="DY254" s="89"/>
      <c r="DZ254" s="89"/>
      <c r="EA254" s="89"/>
      <c r="EB254" s="89"/>
      <c r="EC254" s="89"/>
      <c r="ED254" s="89"/>
      <c r="EE254" s="89"/>
      <c r="EF254" s="89"/>
      <c r="EG254" s="89"/>
      <c r="EH254" s="89"/>
      <c r="EI254" s="14"/>
      <c r="EJ254" s="14"/>
      <c r="EK254" s="14"/>
      <c r="EL254" s="103"/>
      <c r="EM254" s="121"/>
      <c r="EN254" s="103"/>
    </row>
    <row r="255" spans="1:157" x14ac:dyDescent="0.2"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84"/>
      <c r="AW255" s="84"/>
      <c r="AX255" s="84"/>
      <c r="AY255" s="84"/>
      <c r="AZ255" s="84"/>
      <c r="BA255" s="84"/>
      <c r="BB255" s="84"/>
      <c r="BC255" s="84"/>
      <c r="BD255" s="84"/>
      <c r="BE255" s="84"/>
      <c r="BF255" s="84"/>
      <c r="BG255" s="84"/>
      <c r="BH255" s="84"/>
      <c r="BI255" s="84"/>
      <c r="BJ255" s="84"/>
      <c r="BK255" s="84"/>
      <c r="BL255" s="84"/>
      <c r="BM255" s="84"/>
      <c r="BN255" s="84"/>
      <c r="BO255" s="84"/>
      <c r="BP255" s="84"/>
      <c r="BQ255" s="84"/>
      <c r="BR255" s="84"/>
      <c r="BS255" s="85"/>
      <c r="BT255" s="84"/>
      <c r="BU255" s="84"/>
      <c r="BV255" s="84"/>
      <c r="BW255" s="85"/>
      <c r="BX255" s="84"/>
      <c r="BY255" s="84"/>
      <c r="BZ255" s="84"/>
      <c r="CA255" s="85"/>
      <c r="CB255" s="84"/>
      <c r="CC255" s="84"/>
      <c r="CD255" s="84"/>
      <c r="CE255" s="85"/>
      <c r="CF255" s="84"/>
      <c r="CG255" s="84"/>
      <c r="CH255" s="84"/>
      <c r="CI255" s="85"/>
      <c r="CJ255" s="84"/>
      <c r="CK255" s="84"/>
      <c r="CL255" s="84"/>
      <c r="CM255" s="84"/>
      <c r="CN255" s="84"/>
      <c r="CO255" s="84"/>
      <c r="CP255" s="84"/>
      <c r="CQ255" s="85"/>
      <c r="CR255" s="87"/>
      <c r="CS255" s="87"/>
      <c r="CT255" s="87"/>
      <c r="CU255" s="85"/>
      <c r="CV255" s="85"/>
      <c r="CW255" s="85"/>
      <c r="CX255" s="85"/>
      <c r="CY255" s="85"/>
      <c r="CZ255" s="85"/>
      <c r="DA255" s="85"/>
      <c r="DB255" s="85"/>
      <c r="DC255" s="85"/>
      <c r="DD255" s="84"/>
      <c r="DE255" s="84"/>
      <c r="DF255" s="84"/>
      <c r="DG255" s="85"/>
      <c r="DH255" s="84"/>
      <c r="DI255" s="84"/>
      <c r="DJ255" s="84"/>
      <c r="DK255" s="85"/>
      <c r="DL255" s="84"/>
      <c r="DM255" s="84"/>
      <c r="DN255" s="84"/>
      <c r="DO255" s="85"/>
      <c r="DP255" s="84"/>
      <c r="DQ255" s="84"/>
      <c r="DR255" s="84"/>
      <c r="DS255" s="85"/>
      <c r="DT255" s="84"/>
      <c r="DU255" s="84"/>
      <c r="DV255" s="84"/>
      <c r="DW255" s="84"/>
      <c r="DX255" s="85"/>
      <c r="DY255" s="84"/>
      <c r="DZ255" s="84"/>
      <c r="EA255" s="84"/>
      <c r="EB255" s="84"/>
      <c r="EC255" s="84"/>
      <c r="ED255" s="84"/>
      <c r="EE255" s="84"/>
      <c r="EF255" s="84"/>
      <c r="EG255" s="84"/>
      <c r="EH255" s="84"/>
      <c r="EI255" s="87"/>
      <c r="EJ255" s="87"/>
      <c r="EK255" s="87"/>
    </row>
    <row r="256" spans="1:157" x14ac:dyDescent="0.2"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4"/>
      <c r="AN256" s="84"/>
      <c r="AO256" s="84"/>
      <c r="AP256" s="84"/>
      <c r="AQ256" s="84"/>
      <c r="AR256" s="84"/>
      <c r="AS256" s="84"/>
      <c r="AT256" s="84"/>
      <c r="AU256" s="84"/>
      <c r="AV256" s="84"/>
      <c r="AW256" s="84"/>
      <c r="AX256" s="84"/>
      <c r="AY256" s="84"/>
      <c r="AZ256" s="84"/>
      <c r="BA256" s="84"/>
      <c r="BB256" s="84"/>
      <c r="BC256" s="84"/>
      <c r="BD256" s="84"/>
      <c r="BE256" s="84"/>
      <c r="BF256" s="84"/>
      <c r="BG256" s="84"/>
      <c r="BH256" s="84"/>
      <c r="BI256" s="84"/>
      <c r="BJ256" s="84"/>
      <c r="BK256" s="84"/>
      <c r="BL256" s="84"/>
      <c r="BM256" s="84"/>
      <c r="BN256" s="84"/>
      <c r="BO256" s="84"/>
      <c r="BP256" s="84"/>
      <c r="BQ256" s="84"/>
      <c r="BR256" s="84"/>
      <c r="BS256" s="85"/>
      <c r="BT256" s="84"/>
      <c r="BU256" s="84"/>
      <c r="BV256" s="84"/>
      <c r="BW256" s="85"/>
      <c r="BX256" s="84"/>
      <c r="BY256" s="84"/>
      <c r="BZ256" s="84"/>
      <c r="CA256" s="85"/>
      <c r="CB256" s="84"/>
      <c r="CC256" s="84"/>
      <c r="CD256" s="84"/>
      <c r="CE256" s="85"/>
      <c r="CF256" s="84"/>
      <c r="CG256" s="84"/>
      <c r="CH256" s="84"/>
      <c r="CI256" s="85"/>
      <c r="CJ256" s="84"/>
      <c r="CK256" s="84"/>
      <c r="CL256" s="84"/>
      <c r="CM256" s="84"/>
      <c r="CN256" s="84"/>
      <c r="CO256" s="84"/>
      <c r="CP256" s="84"/>
      <c r="CQ256" s="85"/>
      <c r="CR256" s="87"/>
      <c r="CS256" s="87"/>
      <c r="CT256" s="87"/>
      <c r="CU256" s="85"/>
      <c r="CV256" s="85"/>
      <c r="CW256" s="85"/>
      <c r="CX256" s="85"/>
      <c r="CY256" s="85"/>
      <c r="CZ256" s="85"/>
      <c r="DA256" s="85"/>
      <c r="DB256" s="85"/>
      <c r="DC256" s="85"/>
      <c r="DD256" s="84"/>
      <c r="DE256" s="84"/>
      <c r="DF256" s="84"/>
      <c r="DG256" s="85"/>
      <c r="DH256" s="84"/>
      <c r="DI256" s="84"/>
      <c r="DJ256" s="84"/>
      <c r="DK256" s="85"/>
      <c r="DL256" s="84"/>
      <c r="DM256" s="84"/>
      <c r="DN256" s="84"/>
      <c r="DO256" s="85"/>
      <c r="DP256" s="84"/>
      <c r="DQ256" s="84"/>
      <c r="DR256" s="84"/>
      <c r="DS256" s="85"/>
      <c r="DT256" s="84"/>
      <c r="DU256" s="84"/>
      <c r="DV256" s="84"/>
      <c r="DW256" s="84"/>
      <c r="DX256" s="85"/>
      <c r="DY256" s="84"/>
      <c r="DZ256" s="84"/>
      <c r="EA256" s="84"/>
      <c r="EB256" s="84"/>
      <c r="EC256" s="84"/>
      <c r="ED256" s="84"/>
      <c r="EE256" s="84"/>
      <c r="EF256" s="84"/>
      <c r="EG256" s="84"/>
      <c r="EH256" s="84"/>
      <c r="EI256" s="87"/>
      <c r="EJ256" s="87"/>
      <c r="EK256" s="87"/>
    </row>
    <row r="257" spans="1:147" x14ac:dyDescent="0.2"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84"/>
      <c r="AO257" s="84"/>
      <c r="AP257" s="84"/>
      <c r="AQ257" s="84"/>
      <c r="AR257" s="84"/>
      <c r="AS257" s="84"/>
      <c r="AT257" s="84"/>
      <c r="AU257" s="84"/>
      <c r="AV257" s="84"/>
      <c r="AW257" s="84"/>
      <c r="AX257" s="84"/>
      <c r="AY257" s="84"/>
      <c r="AZ257" s="84"/>
      <c r="BA257" s="84"/>
      <c r="BB257" s="84"/>
      <c r="BC257" s="84"/>
      <c r="BD257" s="84"/>
      <c r="BE257" s="84"/>
      <c r="BF257" s="84"/>
      <c r="BG257" s="84"/>
      <c r="BH257" s="84"/>
      <c r="BI257" s="84"/>
      <c r="BJ257" s="84"/>
      <c r="BK257" s="84"/>
      <c r="BL257" s="84"/>
      <c r="BM257" s="84"/>
      <c r="BN257" s="84"/>
      <c r="BO257" s="84"/>
      <c r="BP257" s="84"/>
      <c r="BQ257" s="84"/>
      <c r="BR257" s="84"/>
      <c r="BS257" s="85"/>
      <c r="BT257" s="84"/>
      <c r="BU257" s="84"/>
      <c r="BV257" s="84"/>
      <c r="BW257" s="85"/>
      <c r="BX257" s="84"/>
      <c r="BY257" s="84"/>
      <c r="BZ257" s="84"/>
      <c r="CA257" s="85"/>
      <c r="CB257" s="84"/>
      <c r="CC257" s="84"/>
      <c r="CD257" s="84"/>
      <c r="CE257" s="85"/>
      <c r="CF257" s="84"/>
      <c r="CG257" s="84"/>
      <c r="CH257" s="84"/>
      <c r="CI257" s="85"/>
      <c r="CJ257" s="84"/>
      <c r="CK257" s="84"/>
      <c r="CL257" s="84"/>
      <c r="CM257" s="84"/>
      <c r="CN257" s="84"/>
      <c r="CO257" s="84"/>
      <c r="CP257" s="84"/>
      <c r="CQ257" s="85"/>
      <c r="CR257" s="87"/>
      <c r="CS257" s="87"/>
      <c r="CT257" s="87"/>
      <c r="CU257" s="85"/>
      <c r="CV257" s="85"/>
      <c r="CW257" s="85"/>
      <c r="CX257" s="85"/>
      <c r="CY257" s="85"/>
      <c r="CZ257" s="85"/>
      <c r="DA257" s="85"/>
      <c r="DB257" s="85"/>
      <c r="DC257" s="85"/>
      <c r="DD257" s="84"/>
      <c r="DE257" s="84"/>
      <c r="DF257" s="84"/>
      <c r="DG257" s="85"/>
      <c r="DH257" s="84"/>
      <c r="DI257" s="84"/>
      <c r="DJ257" s="84"/>
      <c r="DK257" s="85"/>
      <c r="DL257" s="84"/>
      <c r="DM257" s="84"/>
      <c r="DN257" s="84"/>
      <c r="DO257" s="85"/>
      <c r="DP257" s="84"/>
      <c r="DQ257" s="84"/>
      <c r="DR257" s="84"/>
      <c r="DS257" s="85"/>
      <c r="DT257" s="84"/>
      <c r="DU257" s="84"/>
      <c r="DV257" s="84"/>
      <c r="DW257" s="84"/>
      <c r="DX257" s="85"/>
      <c r="DY257" s="84"/>
      <c r="DZ257" s="84"/>
      <c r="EA257" s="84"/>
      <c r="EB257" s="84"/>
      <c r="EC257" s="84"/>
      <c r="ED257" s="84"/>
      <c r="EE257" s="84"/>
      <c r="EF257" s="84"/>
      <c r="EG257" s="84"/>
      <c r="EH257" s="84"/>
      <c r="EI257" s="87"/>
      <c r="EJ257" s="87"/>
      <c r="EK257" s="87"/>
      <c r="EO257" s="92">
        <f>SUM(EO8:EO256)</f>
        <v>8387835.1199999973</v>
      </c>
      <c r="EP257" s="92">
        <f>SUM(EP8:EP256)</f>
        <v>15523712.799999999</v>
      </c>
      <c r="EQ257" s="92">
        <f>SUM(EO257:EP257)</f>
        <v>23911547.919999994</v>
      </c>
    </row>
    <row r="258" spans="1:147" s="17" customFormat="1" x14ac:dyDescent="0.2"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O258" s="19"/>
      <c r="AP258" s="19"/>
      <c r="AQ258" s="18"/>
      <c r="AS258" s="19"/>
      <c r="AT258" s="19"/>
      <c r="AU258" s="18"/>
      <c r="AW258" s="19"/>
      <c r="AX258" s="19"/>
      <c r="AY258" s="18"/>
      <c r="AZ258" s="18"/>
      <c r="BA258" s="18"/>
      <c r="BB258" s="18"/>
      <c r="BC258" s="18"/>
      <c r="BE258" s="19"/>
      <c r="BF258" s="19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20"/>
      <c r="BT258" s="18"/>
      <c r="BU258" s="18"/>
      <c r="BV258" s="18"/>
      <c r="BW258" s="20"/>
      <c r="BX258" s="18"/>
      <c r="BY258" s="18"/>
      <c r="BZ258" s="18"/>
      <c r="CA258" s="20"/>
      <c r="CB258" s="18"/>
      <c r="CC258" s="18"/>
      <c r="CD258" s="18"/>
      <c r="CE258" s="20"/>
      <c r="CF258" s="18"/>
      <c r="CG258" s="18"/>
      <c r="CH258" s="18"/>
      <c r="CI258" s="20"/>
      <c r="CJ258" s="18"/>
      <c r="CK258" s="18"/>
      <c r="CL258" s="18"/>
      <c r="CM258" s="18"/>
      <c r="CO258" s="11"/>
      <c r="CP258" s="11"/>
      <c r="CQ258" s="21"/>
      <c r="CR258" s="114"/>
      <c r="CS258" s="114"/>
      <c r="CT258" s="114"/>
      <c r="CU258" s="113"/>
      <c r="CV258" s="113"/>
      <c r="CW258" s="113"/>
      <c r="CX258" s="113"/>
      <c r="CY258" s="113"/>
      <c r="CZ258" s="113"/>
      <c r="DA258" s="113"/>
      <c r="DB258" s="113"/>
      <c r="DC258" s="113"/>
      <c r="DE258" s="19"/>
      <c r="DF258" s="19"/>
      <c r="DG258" s="20"/>
      <c r="DH258" s="19"/>
      <c r="DI258" s="19"/>
      <c r="DJ258" s="19"/>
      <c r="DK258" s="20"/>
      <c r="DL258" s="19"/>
      <c r="DM258" s="19"/>
      <c r="DN258" s="19"/>
      <c r="DO258" s="20"/>
      <c r="DQ258" s="19"/>
      <c r="DR258" s="19"/>
      <c r="DS258" s="21"/>
      <c r="DT258" s="18"/>
      <c r="DV258" s="19"/>
      <c r="DW258" s="19"/>
      <c r="DX258" s="20"/>
      <c r="DY258" s="18"/>
      <c r="DZ258" s="18"/>
      <c r="EA258" s="18"/>
      <c r="EB258" s="18"/>
      <c r="EC258" s="18"/>
      <c r="ED258" s="18"/>
      <c r="EE258" s="18"/>
      <c r="EF258" s="93"/>
      <c r="EG258" s="19"/>
      <c r="EH258" s="19"/>
      <c r="EI258" s="94"/>
      <c r="EJ258" s="94"/>
      <c r="EK258" s="94"/>
      <c r="EL258" s="24"/>
      <c r="EM258" s="120"/>
      <c r="EN258" s="19"/>
    </row>
    <row r="259" spans="1:147" s="17" customFormat="1" x14ac:dyDescent="0.2"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O259" s="19"/>
      <c r="AP259" s="19"/>
      <c r="AQ259" s="18"/>
      <c r="AS259" s="19"/>
      <c r="AT259" s="19"/>
      <c r="AU259" s="18"/>
      <c r="AW259" s="19"/>
      <c r="AX259" s="19"/>
      <c r="AY259" s="18"/>
      <c r="AZ259" s="18"/>
      <c r="BA259" s="18"/>
      <c r="BB259" s="18"/>
      <c r="BC259" s="18"/>
      <c r="BE259" s="19"/>
      <c r="BF259" s="19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20"/>
      <c r="BT259" s="18"/>
      <c r="BU259" s="18"/>
      <c r="BV259" s="18"/>
      <c r="BW259" s="20"/>
      <c r="BX259" s="18"/>
      <c r="BY259" s="18"/>
      <c r="BZ259" s="18"/>
      <c r="CA259" s="20"/>
      <c r="CB259" s="18"/>
      <c r="CC259" s="18"/>
      <c r="CD259" s="18"/>
      <c r="CE259" s="20"/>
      <c r="CF259" s="18"/>
      <c r="CG259" s="18"/>
      <c r="CH259" s="18"/>
      <c r="CI259" s="20"/>
      <c r="CJ259" s="18"/>
      <c r="CK259" s="18"/>
      <c r="CL259" s="18"/>
      <c r="CM259" s="18"/>
      <c r="CO259" s="11"/>
      <c r="CP259" s="11"/>
      <c r="CQ259" s="21"/>
      <c r="CR259" s="114"/>
      <c r="CS259" s="114"/>
      <c r="CT259" s="114"/>
      <c r="CU259" s="113"/>
      <c r="CV259" s="113"/>
      <c r="CW259" s="113"/>
      <c r="CX259" s="113"/>
      <c r="CY259" s="113"/>
      <c r="CZ259" s="113"/>
      <c r="DA259" s="113"/>
      <c r="DB259" s="113"/>
      <c r="DC259" s="113"/>
      <c r="DE259" s="19"/>
      <c r="DF259" s="19"/>
      <c r="DG259" s="20"/>
      <c r="DH259" s="19"/>
      <c r="DI259" s="19"/>
      <c r="DJ259" s="19"/>
      <c r="DK259" s="20"/>
      <c r="DL259" s="19"/>
      <c r="DM259" s="19"/>
      <c r="DN259" s="19"/>
      <c r="DO259" s="20"/>
      <c r="DQ259" s="19"/>
      <c r="DR259" s="19"/>
      <c r="DS259" s="21"/>
      <c r="DT259" s="18"/>
      <c r="DV259" s="19"/>
      <c r="DW259" s="19"/>
      <c r="DX259" s="20"/>
      <c r="DY259" s="18"/>
      <c r="DZ259" s="18"/>
      <c r="EA259" s="18"/>
      <c r="EB259" s="18"/>
      <c r="EC259" s="18"/>
      <c r="ED259" s="18"/>
      <c r="EE259" s="18"/>
      <c r="EF259" s="93"/>
      <c r="EG259" s="19"/>
      <c r="EH259" s="89"/>
      <c r="EI259" s="94"/>
      <c r="EJ259" s="94"/>
      <c r="EK259" s="94"/>
      <c r="EL259" s="24"/>
      <c r="EM259" s="120"/>
      <c r="EN259" s="19"/>
    </row>
    <row r="260" spans="1:147" s="17" customFormat="1" x14ac:dyDescent="0.2">
      <c r="H260" s="110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10"/>
      <c r="AK260" s="110"/>
      <c r="AL260" s="110"/>
      <c r="AM260" s="110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10"/>
      <c r="AY260" s="110"/>
      <c r="AZ260" s="110"/>
      <c r="BA260" s="110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10"/>
      <c r="BM260" s="110"/>
      <c r="BN260" s="110"/>
      <c r="BO260" s="110"/>
      <c r="BP260" s="110"/>
      <c r="BQ260" s="110"/>
      <c r="BR260" s="110"/>
      <c r="BS260" s="113"/>
      <c r="BT260" s="110"/>
      <c r="BU260" s="110"/>
      <c r="BV260" s="110"/>
      <c r="BW260" s="113"/>
      <c r="BX260" s="110"/>
      <c r="BY260" s="110"/>
      <c r="BZ260" s="110"/>
      <c r="CA260" s="113"/>
      <c r="CB260" s="110"/>
      <c r="CC260" s="110"/>
      <c r="CD260" s="110"/>
      <c r="CE260" s="113"/>
      <c r="CF260" s="110"/>
      <c r="CG260" s="110"/>
      <c r="CH260" s="110"/>
      <c r="CI260" s="113"/>
      <c r="CJ260" s="110"/>
      <c r="CK260" s="110"/>
      <c r="CL260" s="110"/>
      <c r="CM260" s="110"/>
      <c r="CN260" s="110"/>
      <c r="CO260" s="110"/>
      <c r="CP260" s="110"/>
      <c r="CQ260" s="113"/>
      <c r="CR260" s="114"/>
      <c r="CS260" s="114"/>
      <c r="CT260" s="114"/>
      <c r="CU260" s="113"/>
      <c r="CV260" s="113"/>
      <c r="CW260" s="113"/>
      <c r="CX260" s="113"/>
      <c r="CY260" s="113"/>
      <c r="CZ260" s="113"/>
      <c r="DA260" s="113"/>
      <c r="DB260" s="113"/>
      <c r="DC260" s="113"/>
      <c r="DD260" s="110"/>
      <c r="DE260" s="110"/>
      <c r="DF260" s="110"/>
      <c r="DG260" s="113"/>
      <c r="DH260" s="110"/>
      <c r="DI260" s="110"/>
      <c r="DJ260" s="110"/>
      <c r="DK260" s="113"/>
      <c r="DL260" s="110"/>
      <c r="DM260" s="110"/>
      <c r="DN260" s="110"/>
      <c r="DO260" s="113"/>
      <c r="DP260" s="110"/>
      <c r="DQ260" s="110"/>
      <c r="DR260" s="110"/>
      <c r="DS260" s="113"/>
      <c r="DT260" s="110"/>
      <c r="DU260" s="110"/>
      <c r="DV260" s="110"/>
      <c r="DW260" s="110"/>
      <c r="DX260" s="113"/>
      <c r="DY260" s="110"/>
      <c r="DZ260" s="110"/>
      <c r="EA260" s="110"/>
      <c r="EB260" s="110"/>
      <c r="EC260" s="110"/>
      <c r="ED260" s="110"/>
      <c r="EE260" s="110"/>
      <c r="EF260" s="110"/>
      <c r="EG260" s="110"/>
      <c r="EH260" s="110"/>
      <c r="EI260" s="114"/>
      <c r="EJ260" s="114"/>
      <c r="EK260" s="114"/>
      <c r="EL260" s="24"/>
      <c r="EM260" s="120"/>
      <c r="EN260" s="19"/>
    </row>
    <row r="261" spans="1:147" s="17" customFormat="1" x14ac:dyDescent="0.2"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O261" s="19"/>
      <c r="AP261" s="19"/>
      <c r="AQ261" s="18"/>
      <c r="AS261" s="19"/>
      <c r="AT261" s="19"/>
      <c r="AU261" s="18"/>
      <c r="AW261" s="19"/>
      <c r="AX261" s="19"/>
      <c r="AY261" s="18"/>
      <c r="AZ261" s="18"/>
      <c r="BA261" s="18"/>
      <c r="BB261" s="18"/>
      <c r="BC261" s="18"/>
      <c r="BE261" s="19"/>
      <c r="BF261" s="19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20"/>
      <c r="BT261" s="18"/>
      <c r="BU261" s="18"/>
      <c r="BV261" s="18"/>
      <c r="BW261" s="20"/>
      <c r="BX261" s="18"/>
      <c r="BY261" s="18"/>
      <c r="BZ261" s="18"/>
      <c r="CA261" s="20"/>
      <c r="CB261" s="18"/>
      <c r="CC261" s="18"/>
      <c r="CD261" s="18"/>
      <c r="CE261" s="20"/>
      <c r="CF261" s="18"/>
      <c r="CG261" s="18"/>
      <c r="CH261" s="18"/>
      <c r="CI261" s="20"/>
      <c r="CJ261" s="18"/>
      <c r="CK261" s="18"/>
      <c r="CL261" s="18"/>
      <c r="CM261" s="18"/>
      <c r="CO261" s="11"/>
      <c r="CP261" s="11"/>
      <c r="CQ261" s="21"/>
      <c r="CR261" s="114"/>
      <c r="CS261" s="114"/>
      <c r="CT261" s="114"/>
      <c r="CU261" s="113"/>
      <c r="CV261" s="113"/>
      <c r="CW261" s="113"/>
      <c r="CX261" s="113"/>
      <c r="CY261" s="113"/>
      <c r="CZ261" s="113"/>
      <c r="DA261" s="113"/>
      <c r="DB261" s="113"/>
      <c r="DC261" s="113"/>
      <c r="DE261" s="19"/>
      <c r="DF261" s="19"/>
      <c r="DG261" s="20"/>
      <c r="DH261" s="19"/>
      <c r="DI261" s="19"/>
      <c r="DJ261" s="19"/>
      <c r="DK261" s="20"/>
      <c r="DL261" s="19"/>
      <c r="DM261" s="19"/>
      <c r="DN261" s="19"/>
      <c r="DO261" s="20"/>
      <c r="DQ261" s="19"/>
      <c r="DR261" s="19"/>
      <c r="DS261" s="113"/>
      <c r="DT261" s="18"/>
      <c r="DV261" s="19"/>
      <c r="DW261" s="19"/>
      <c r="DX261" s="20"/>
      <c r="DY261" s="18"/>
      <c r="DZ261" s="18"/>
      <c r="EA261" s="18"/>
      <c r="EB261" s="18"/>
      <c r="EC261" s="18"/>
      <c r="ED261" s="18"/>
      <c r="EE261" s="18"/>
      <c r="EF261" s="93"/>
      <c r="EG261" s="93"/>
      <c r="EH261" s="93"/>
      <c r="EI261" s="14"/>
      <c r="EJ261" s="14"/>
      <c r="EK261" s="14"/>
      <c r="EL261" s="24"/>
      <c r="EM261" s="120"/>
      <c r="EN261" s="19"/>
    </row>
    <row r="262" spans="1:147" s="17" customFormat="1" x14ac:dyDescent="0.2"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O262" s="19"/>
      <c r="AP262" s="19"/>
      <c r="AQ262" s="18"/>
      <c r="AS262" s="19"/>
      <c r="AT262" s="19"/>
      <c r="AU262" s="18"/>
      <c r="AW262" s="19"/>
      <c r="AX262" s="19"/>
      <c r="AY262" s="18"/>
      <c r="AZ262" s="18"/>
      <c r="BA262" s="18"/>
      <c r="BB262" s="18"/>
      <c r="BC262" s="18"/>
      <c r="BE262" s="19"/>
      <c r="BF262" s="19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20"/>
      <c r="BT262" s="18"/>
      <c r="BU262" s="18"/>
      <c r="BV262" s="18"/>
      <c r="BW262" s="20"/>
      <c r="BX262" s="18"/>
      <c r="BY262" s="18"/>
      <c r="BZ262" s="18"/>
      <c r="CA262" s="20"/>
      <c r="CB262" s="18"/>
      <c r="CC262" s="18"/>
      <c r="CD262" s="18"/>
      <c r="CE262" s="20"/>
      <c r="CF262" s="18"/>
      <c r="CG262" s="18"/>
      <c r="CH262" s="18"/>
      <c r="CI262" s="20"/>
      <c r="CJ262" s="18"/>
      <c r="CK262" s="18"/>
      <c r="CL262" s="18"/>
      <c r="CM262" s="18"/>
      <c r="CO262" s="11"/>
      <c r="CP262" s="11"/>
      <c r="CQ262" s="21"/>
      <c r="CR262" s="114"/>
      <c r="CS262" s="114"/>
      <c r="CT262" s="114"/>
      <c r="CU262" s="113"/>
      <c r="CV262" s="113"/>
      <c r="CW262" s="113"/>
      <c r="CX262" s="113"/>
      <c r="CY262" s="113"/>
      <c r="CZ262" s="113"/>
      <c r="DA262" s="113"/>
      <c r="DB262" s="113"/>
      <c r="DC262" s="113"/>
      <c r="DE262" s="19"/>
      <c r="DF262" s="19"/>
      <c r="DG262" s="20"/>
      <c r="DH262" s="19"/>
      <c r="DI262" s="19"/>
      <c r="DJ262" s="19"/>
      <c r="DK262" s="20"/>
      <c r="DL262" s="19"/>
      <c r="DM262" s="19"/>
      <c r="DN262" s="19"/>
      <c r="DO262" s="20"/>
      <c r="DQ262" s="19"/>
      <c r="DR262" s="19"/>
      <c r="DS262" s="113"/>
      <c r="DT262" s="18"/>
      <c r="DV262" s="19"/>
      <c r="DW262" s="19"/>
      <c r="DX262" s="20"/>
      <c r="DY262" s="18"/>
      <c r="DZ262" s="18"/>
      <c r="EA262" s="18"/>
      <c r="EB262" s="18"/>
      <c r="EC262" s="18"/>
      <c r="ED262" s="18"/>
      <c r="EE262" s="18"/>
      <c r="EF262" s="93"/>
      <c r="EG262" s="93"/>
      <c r="EH262" s="93"/>
      <c r="EI262" s="14"/>
      <c r="EJ262" s="14"/>
      <c r="EK262" s="14"/>
      <c r="EL262" s="24"/>
      <c r="EM262" s="120"/>
      <c r="EN262" s="19"/>
    </row>
    <row r="263" spans="1:147" s="17" customFormat="1" x14ac:dyDescent="0.2"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O263" s="19"/>
      <c r="AP263" s="19"/>
      <c r="AQ263" s="18"/>
      <c r="AS263" s="19"/>
      <c r="AT263" s="19"/>
      <c r="AU263" s="18"/>
      <c r="AW263" s="19"/>
      <c r="AX263" s="19"/>
      <c r="AY263" s="18"/>
      <c r="AZ263" s="18"/>
      <c r="BA263" s="18"/>
      <c r="BB263" s="18"/>
      <c r="BC263" s="18"/>
      <c r="BD263" s="17">
        <f>BD239/1.2</f>
        <v>12294509.741666667</v>
      </c>
      <c r="BE263" s="19">
        <f>BE239/1.2</f>
        <v>11671107.608333331</v>
      </c>
      <c r="BF263" s="19"/>
      <c r="BG263" s="18"/>
      <c r="BH263" s="18">
        <f>BH239/1.2</f>
        <v>1056229.5250000006</v>
      </c>
      <c r="BI263" s="18">
        <f>BI239/1.2</f>
        <v>763747.70000000007</v>
      </c>
      <c r="BJ263" s="18"/>
      <c r="BK263" s="18"/>
      <c r="BL263" s="18">
        <f>BL239/1.2</f>
        <v>1705286.9000000004</v>
      </c>
      <c r="BM263" s="18">
        <f>BM239/1.2</f>
        <v>1436677.833333333</v>
      </c>
      <c r="BN263" s="18"/>
      <c r="BO263" s="18"/>
      <c r="BP263" s="18">
        <f>BP239/1.2</f>
        <v>304893.96666666667</v>
      </c>
      <c r="BQ263" s="18">
        <f>BQ239/1.2</f>
        <v>422835.25000000006</v>
      </c>
      <c r="BR263" s="18"/>
      <c r="BS263" s="20"/>
      <c r="BT263" s="18">
        <f>BT239/1.2</f>
        <v>432243.33333333343</v>
      </c>
      <c r="BU263" s="18">
        <f>BU239/1.2</f>
        <v>181629.59999999998</v>
      </c>
      <c r="BV263" s="18"/>
      <c r="BW263" s="20"/>
      <c r="BX263" s="18">
        <f>BX239/1.2</f>
        <v>247192.40000000002</v>
      </c>
      <c r="BY263" s="18">
        <f>BY239/1.2</f>
        <v>89061.44166666668</v>
      </c>
      <c r="BZ263" s="18"/>
      <c r="CA263" s="20"/>
      <c r="CB263" s="18">
        <f>CB239/1.2</f>
        <v>540869.32500000019</v>
      </c>
      <c r="CC263" s="18">
        <f>CC239/1.2</f>
        <v>630234.40833333333</v>
      </c>
      <c r="CD263" s="18"/>
      <c r="CE263" s="20"/>
      <c r="CF263" s="18">
        <f>CF239/1.2</f>
        <v>73127.45</v>
      </c>
      <c r="CG263" s="18">
        <f>CG239/1.2</f>
        <v>10937.908333333333</v>
      </c>
      <c r="CH263" s="18"/>
      <c r="CI263" s="20"/>
      <c r="CJ263" s="18"/>
      <c r="CK263" s="18"/>
      <c r="CL263" s="18"/>
      <c r="CM263" s="18"/>
      <c r="CO263" s="11"/>
      <c r="CP263" s="11"/>
      <c r="CQ263" s="21"/>
      <c r="CR263" s="114"/>
      <c r="CS263" s="114"/>
      <c r="CT263" s="114"/>
      <c r="CU263" s="113"/>
      <c r="CV263" s="113"/>
      <c r="CW263" s="113"/>
      <c r="CX263" s="113"/>
      <c r="CY263" s="113"/>
      <c r="CZ263" s="113"/>
      <c r="DA263" s="113"/>
      <c r="DB263" s="113"/>
      <c r="DC263" s="113"/>
      <c r="DE263" s="19"/>
      <c r="DF263" s="19"/>
      <c r="DG263" s="20"/>
      <c r="DH263" s="19"/>
      <c r="DI263" s="19"/>
      <c r="DJ263" s="19"/>
      <c r="DK263" s="20"/>
      <c r="DL263" s="19"/>
      <c r="DM263" s="19"/>
      <c r="DN263" s="19"/>
      <c r="DO263" s="20"/>
      <c r="DQ263" s="19"/>
      <c r="DR263" s="19"/>
      <c r="DS263" s="113"/>
      <c r="DT263" s="18"/>
      <c r="DV263" s="19"/>
      <c r="DW263" s="19"/>
      <c r="DX263" s="20"/>
      <c r="DY263" s="18"/>
      <c r="DZ263" s="18"/>
      <c r="EA263" s="18"/>
      <c r="EB263" s="18"/>
      <c r="EC263" s="18"/>
      <c r="ED263" s="18"/>
      <c r="EE263" s="18"/>
      <c r="EF263" s="93"/>
      <c r="EG263" s="93"/>
      <c r="EH263" s="93"/>
      <c r="EI263" s="14"/>
      <c r="EJ263" s="14"/>
      <c r="EK263" s="14"/>
      <c r="EL263" s="24"/>
      <c r="EM263" s="120"/>
      <c r="EN263" s="19"/>
    </row>
    <row r="264" spans="1:147" s="17" customFormat="1" x14ac:dyDescent="0.2">
      <c r="A264" s="9" t="s">
        <v>162</v>
      </c>
      <c r="B264" s="9"/>
      <c r="C264" s="9"/>
      <c r="D264" s="9"/>
      <c r="E264" s="9"/>
      <c r="F264" s="99"/>
      <c r="G264" s="9" t="s">
        <v>163</v>
      </c>
      <c r="H264" s="104"/>
      <c r="I264" s="104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O264" s="19"/>
      <c r="AP264" s="19"/>
      <c r="AQ264" s="18"/>
      <c r="AS264" s="19"/>
      <c r="AT264" s="19"/>
      <c r="AU264" s="18"/>
      <c r="AW264" s="19"/>
      <c r="AX264" s="19"/>
      <c r="AY264" s="18"/>
      <c r="AZ264" s="18"/>
      <c r="BA264" s="18"/>
      <c r="BB264" s="18"/>
      <c r="BC264" s="18"/>
      <c r="BE264" s="19"/>
      <c r="BF264" s="19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20"/>
      <c r="BT264" s="18"/>
      <c r="BU264" s="18"/>
      <c r="BV264" s="18"/>
      <c r="BW264" s="20"/>
      <c r="BX264" s="18"/>
      <c r="BY264" s="18"/>
      <c r="BZ264" s="18"/>
      <c r="CA264" s="20"/>
      <c r="CB264" s="18"/>
      <c r="CC264" s="18"/>
      <c r="CD264" s="18"/>
      <c r="CE264" s="20"/>
      <c r="CF264" s="18"/>
      <c r="CG264" s="18"/>
      <c r="CH264" s="18"/>
      <c r="CI264" s="20"/>
      <c r="CJ264" s="18"/>
      <c r="CK264" s="18"/>
      <c r="CL264" s="18"/>
      <c r="CM264" s="18"/>
      <c r="CO264" s="11"/>
      <c r="CP264" s="11"/>
      <c r="CQ264" s="21"/>
      <c r="CR264" s="22"/>
      <c r="CS264" s="22"/>
      <c r="CT264" s="22"/>
      <c r="CU264" s="21"/>
      <c r="CV264" s="21"/>
      <c r="CW264" s="21"/>
      <c r="CX264" s="21"/>
      <c r="CY264" s="21"/>
      <c r="CZ264" s="21"/>
      <c r="DA264" s="21"/>
      <c r="DB264" s="21"/>
      <c r="DC264" s="21"/>
      <c r="DE264" s="19"/>
      <c r="DF264" s="19"/>
      <c r="DG264" s="20"/>
      <c r="DH264" s="19"/>
      <c r="DI264" s="19"/>
      <c r="DJ264" s="19"/>
      <c r="DK264" s="20"/>
      <c r="DL264" s="19"/>
      <c r="DM264" s="19"/>
      <c r="DN264" s="19"/>
      <c r="DO264" s="20"/>
      <c r="DQ264" s="19"/>
      <c r="DR264" s="19"/>
      <c r="DS264" s="21"/>
      <c r="DT264" s="18"/>
      <c r="DV264" s="19"/>
      <c r="DW264" s="19"/>
      <c r="DX264" s="20"/>
      <c r="DY264" s="18"/>
      <c r="DZ264" s="18"/>
      <c r="EA264" s="18"/>
      <c r="EB264" s="18"/>
      <c r="EC264" s="18"/>
      <c r="ED264" s="104"/>
      <c r="EE264" s="18"/>
      <c r="EF264" s="93"/>
      <c r="EG264" s="92"/>
      <c r="EH264" s="92"/>
      <c r="EI264" s="94"/>
      <c r="EJ264" s="94"/>
      <c r="EK264" s="94"/>
      <c r="EL264" s="24"/>
      <c r="EM264" s="120"/>
      <c r="EN264" s="19"/>
    </row>
    <row r="265" spans="1:147" s="17" customFormat="1" x14ac:dyDescent="0.2">
      <c r="F265" s="97"/>
      <c r="G265" s="9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O265" s="19"/>
      <c r="AP265" s="19"/>
      <c r="AQ265" s="18"/>
      <c r="AS265" s="19"/>
      <c r="AT265" s="19"/>
      <c r="AU265" s="18"/>
      <c r="AW265" s="19"/>
      <c r="AX265" s="19"/>
      <c r="AY265" s="18"/>
      <c r="AZ265" s="18"/>
      <c r="BA265" s="18"/>
      <c r="BB265" s="18"/>
      <c r="BC265" s="18"/>
      <c r="BE265" s="19"/>
      <c r="BF265" s="19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20"/>
      <c r="BT265" s="18"/>
      <c r="BU265" s="18"/>
      <c r="BV265" s="18"/>
      <c r="BW265" s="20"/>
      <c r="BX265" s="18"/>
      <c r="BY265" s="18"/>
      <c r="BZ265" s="18"/>
      <c r="CA265" s="20"/>
      <c r="CB265" s="18"/>
      <c r="CC265" s="18"/>
      <c r="CD265" s="18"/>
      <c r="CE265" s="20"/>
      <c r="CF265" s="18"/>
      <c r="CG265" s="18"/>
      <c r="CH265" s="18"/>
      <c r="CI265" s="20"/>
      <c r="CJ265" s="18"/>
      <c r="CK265" s="18"/>
      <c r="CL265" s="18"/>
      <c r="CM265" s="18"/>
      <c r="CO265" s="11"/>
      <c r="CP265" s="11"/>
      <c r="CQ265" s="21"/>
      <c r="CR265" s="22"/>
      <c r="CS265" s="22"/>
      <c r="CT265" s="22"/>
      <c r="CU265" s="21"/>
      <c r="CV265" s="21"/>
      <c r="CW265" s="21"/>
      <c r="CX265" s="21"/>
      <c r="CY265" s="21"/>
      <c r="CZ265" s="21"/>
      <c r="DA265" s="21"/>
      <c r="DB265" s="21"/>
      <c r="DC265" s="21"/>
      <c r="DE265" s="19"/>
      <c r="DF265" s="19"/>
      <c r="DG265" s="20"/>
      <c r="DH265" s="19"/>
      <c r="DI265" s="19"/>
      <c r="DJ265" s="19"/>
      <c r="DK265" s="20"/>
      <c r="DL265" s="19"/>
      <c r="DM265" s="19"/>
      <c r="DN265" s="19"/>
      <c r="DO265" s="20"/>
      <c r="DQ265" s="19"/>
      <c r="DR265" s="19"/>
      <c r="DS265" s="21"/>
      <c r="DT265" s="18"/>
      <c r="DV265" s="19"/>
      <c r="DW265" s="19"/>
      <c r="DX265" s="20"/>
      <c r="DY265" s="18"/>
      <c r="DZ265" s="18"/>
      <c r="EA265" s="18"/>
      <c r="EB265" s="18"/>
      <c r="EC265" s="18"/>
      <c r="ED265" s="18"/>
      <c r="EE265" s="18"/>
      <c r="EF265" s="11"/>
      <c r="EG265" s="19"/>
      <c r="EH265" s="19"/>
      <c r="EI265" s="94"/>
      <c r="EJ265" s="94"/>
      <c r="EK265" s="94"/>
      <c r="EL265" s="24"/>
      <c r="EM265" s="120"/>
      <c r="EN265" s="19"/>
    </row>
    <row r="266" spans="1:147" s="17" customFormat="1" x14ac:dyDescent="0.2">
      <c r="F266" s="97"/>
      <c r="G266" s="9"/>
      <c r="H266" s="104"/>
      <c r="I266" s="104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O266" s="19"/>
      <c r="AP266" s="19"/>
      <c r="AQ266" s="18"/>
      <c r="AS266" s="19"/>
      <c r="AT266" s="19"/>
      <c r="AU266" s="18"/>
      <c r="AW266" s="19"/>
      <c r="AX266" s="19"/>
      <c r="AY266" s="18"/>
      <c r="AZ266" s="18"/>
      <c r="BA266" s="18"/>
      <c r="BB266" s="18"/>
      <c r="BC266" s="18"/>
      <c r="BE266" s="19"/>
      <c r="BF266" s="19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20"/>
      <c r="BT266" s="18"/>
      <c r="BU266" s="18"/>
      <c r="BV266" s="18"/>
      <c r="BW266" s="20"/>
      <c r="BX266" s="18"/>
      <c r="BY266" s="18"/>
      <c r="BZ266" s="18"/>
      <c r="CA266" s="20"/>
      <c r="CB266" s="18"/>
      <c r="CC266" s="18"/>
      <c r="CD266" s="18"/>
      <c r="CE266" s="20"/>
      <c r="CF266" s="18"/>
      <c r="CG266" s="18"/>
      <c r="CH266" s="18"/>
      <c r="CI266" s="20"/>
      <c r="CJ266" s="18"/>
      <c r="CK266" s="18"/>
      <c r="CL266" s="18"/>
      <c r="CM266" s="18"/>
      <c r="CO266" s="11"/>
      <c r="CP266" s="11"/>
      <c r="CQ266" s="21"/>
      <c r="CR266" s="22"/>
      <c r="CS266" s="22"/>
      <c r="CT266" s="22"/>
      <c r="CU266" s="21"/>
      <c r="CV266" s="21"/>
      <c r="CW266" s="21"/>
      <c r="CX266" s="21"/>
      <c r="CY266" s="21"/>
      <c r="CZ266" s="21"/>
      <c r="DA266" s="21"/>
      <c r="DB266" s="21"/>
      <c r="DC266" s="21"/>
      <c r="DE266" s="19"/>
      <c r="DF266" s="19"/>
      <c r="DG266" s="20"/>
      <c r="DH266" s="19"/>
      <c r="DI266" s="19"/>
      <c r="DJ266" s="19"/>
      <c r="DK266" s="20"/>
      <c r="DL266" s="19"/>
      <c r="DM266" s="19"/>
      <c r="DN266" s="19"/>
      <c r="DO266" s="20"/>
      <c r="DQ266" s="19"/>
      <c r="DR266" s="19"/>
      <c r="DS266" s="21"/>
      <c r="DT266" s="18"/>
      <c r="DV266" s="19"/>
      <c r="DW266" s="19"/>
      <c r="DX266" s="20"/>
      <c r="DY266" s="18"/>
      <c r="DZ266" s="18"/>
      <c r="EA266" s="18"/>
      <c r="EB266" s="18"/>
      <c r="EC266" s="18"/>
      <c r="ED266" s="18"/>
      <c r="EE266" s="18"/>
      <c r="EF266" s="115"/>
      <c r="EG266" s="115"/>
      <c r="EH266" s="19"/>
      <c r="EI266" s="94"/>
      <c r="EJ266" s="94"/>
      <c r="EK266" s="94"/>
      <c r="EL266" s="24"/>
      <c r="EM266" s="120"/>
      <c r="EN266" s="19"/>
    </row>
    <row r="267" spans="1:147" s="17" customFormat="1" x14ac:dyDescent="0.2">
      <c r="A267" s="9" t="s">
        <v>164</v>
      </c>
      <c r="F267" s="97"/>
      <c r="G267" s="9" t="s">
        <v>165</v>
      </c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O267" s="19"/>
      <c r="AP267" s="19"/>
      <c r="AQ267" s="18"/>
      <c r="AS267" s="19"/>
      <c r="AT267" s="19"/>
      <c r="AU267" s="18"/>
      <c r="AW267" s="19"/>
      <c r="AX267" s="19"/>
      <c r="AY267" s="18"/>
      <c r="AZ267" s="18"/>
      <c r="BA267" s="18"/>
      <c r="BB267" s="18"/>
      <c r="BC267" s="18"/>
      <c r="BE267" s="19"/>
      <c r="BF267" s="19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20"/>
      <c r="BT267" s="18"/>
      <c r="BU267" s="18"/>
      <c r="BV267" s="18"/>
      <c r="BW267" s="20"/>
      <c r="BX267" s="18"/>
      <c r="BY267" s="18"/>
      <c r="BZ267" s="18"/>
      <c r="CA267" s="20"/>
      <c r="CB267" s="18"/>
      <c r="CC267" s="18"/>
      <c r="CD267" s="18"/>
      <c r="CE267" s="20"/>
      <c r="CF267" s="18"/>
      <c r="CG267" s="18"/>
      <c r="CH267" s="18"/>
      <c r="CI267" s="20"/>
      <c r="CJ267" s="18"/>
      <c r="CK267" s="18"/>
      <c r="CL267" s="18"/>
      <c r="CM267" s="18"/>
      <c r="CO267" s="11"/>
      <c r="CP267" s="11"/>
      <c r="CQ267" s="21"/>
      <c r="CR267" s="22"/>
      <c r="CS267" s="22"/>
      <c r="CT267" s="22"/>
      <c r="CU267" s="21"/>
      <c r="CV267" s="21"/>
      <c r="CW267" s="21"/>
      <c r="CX267" s="21"/>
      <c r="CY267" s="21"/>
      <c r="CZ267" s="21"/>
      <c r="DA267" s="21"/>
      <c r="DB267" s="21"/>
      <c r="DC267" s="21"/>
      <c r="DE267" s="19"/>
      <c r="DF267" s="19"/>
      <c r="DG267" s="20"/>
      <c r="DH267" s="19"/>
      <c r="DI267" s="19"/>
      <c r="DJ267" s="19"/>
      <c r="DK267" s="20"/>
      <c r="DL267" s="19"/>
      <c r="DM267" s="19"/>
      <c r="DN267" s="19"/>
      <c r="DO267" s="20"/>
      <c r="DQ267" s="19"/>
      <c r="DR267" s="19"/>
      <c r="DS267" s="21"/>
      <c r="DT267" s="18"/>
      <c r="DV267" s="19"/>
      <c r="DW267" s="19"/>
      <c r="DX267" s="20"/>
      <c r="DY267" s="18"/>
      <c r="DZ267" s="18"/>
      <c r="EA267" s="18"/>
      <c r="EB267" s="18"/>
      <c r="EC267" s="18"/>
      <c r="ED267" s="18"/>
      <c r="EE267" s="18"/>
      <c r="EF267" s="11"/>
      <c r="EG267" s="11"/>
      <c r="EH267" s="19"/>
      <c r="EI267" s="94"/>
      <c r="EJ267" s="94"/>
      <c r="EK267" s="94"/>
      <c r="EL267" s="24"/>
      <c r="EM267" s="120"/>
      <c r="EN267" s="19"/>
    </row>
    <row r="269" spans="1:147" x14ac:dyDescent="0.2">
      <c r="A269" s="116" t="s">
        <v>166</v>
      </c>
    </row>
  </sheetData>
  <sheetProtection sheet="1" objects="1" scenarios="1"/>
  <autoFilter ref="A7:EW241"/>
  <mergeCells count="41">
    <mergeCell ref="EF5:EI5"/>
    <mergeCell ref="EL5:EM5"/>
    <mergeCell ref="DL5:DO5"/>
    <mergeCell ref="DP5:DT5"/>
    <mergeCell ref="DU5:DX5"/>
    <mergeCell ref="ED5:ED6"/>
    <mergeCell ref="EE5:EE6"/>
    <mergeCell ref="EK5:EK6"/>
    <mergeCell ref="DZ5:EC5"/>
    <mergeCell ref="DH5:DK5"/>
    <mergeCell ref="BH5:BK5"/>
    <mergeCell ref="BL5:BO5"/>
    <mergeCell ref="BP5:BS5"/>
    <mergeCell ref="BT5:BW5"/>
    <mergeCell ref="BX5:CA5"/>
    <mergeCell ref="CB5:CE5"/>
    <mergeCell ref="CF5:CI5"/>
    <mergeCell ref="CJ5:CM5"/>
    <mergeCell ref="CN5:CQ5"/>
    <mergeCell ref="CR5:CU5"/>
    <mergeCell ref="DD5:DG5"/>
    <mergeCell ref="CV5:CY5"/>
    <mergeCell ref="CZ5:DC5"/>
    <mergeCell ref="BD5:BG5"/>
    <mergeCell ref="L5:O5"/>
    <mergeCell ref="P5:S5"/>
    <mergeCell ref="T5:W5"/>
    <mergeCell ref="X5:AA5"/>
    <mergeCell ref="AB5:AE5"/>
    <mergeCell ref="AF5:AI5"/>
    <mergeCell ref="AJ5:AM5"/>
    <mergeCell ref="AN5:AQ5"/>
    <mergeCell ref="AR5:AU5"/>
    <mergeCell ref="AV5:AY5"/>
    <mergeCell ref="AZ5:BC5"/>
    <mergeCell ref="H5:K5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workbookViewId="0">
      <selection activeCell="K41" sqref="K41"/>
    </sheetView>
  </sheetViews>
  <sheetFormatPr defaultRowHeight="15" x14ac:dyDescent="0.25"/>
  <cols>
    <col min="1" max="1" width="7.28515625" style="197" customWidth="1"/>
    <col min="2" max="2" width="51.42578125" style="122" customWidth="1"/>
    <col min="3" max="3" width="16.140625" style="122" customWidth="1"/>
    <col min="4" max="4" width="22" style="122" customWidth="1"/>
    <col min="5" max="5" width="14" style="122" customWidth="1"/>
    <col min="6" max="6" width="15.28515625" style="122" customWidth="1"/>
    <col min="7" max="7" width="9.140625" style="122"/>
    <col min="8" max="16384" width="9.140625" style="168"/>
  </cols>
  <sheetData>
    <row r="1" spans="1:7" ht="18.75" x14ac:dyDescent="0.25">
      <c r="A1" s="412" t="s">
        <v>0</v>
      </c>
      <c r="B1" s="412"/>
      <c r="C1" s="412"/>
      <c r="D1" s="412"/>
      <c r="E1" s="412"/>
      <c r="F1" s="412"/>
    </row>
    <row r="2" spans="1:7" ht="1.5" customHeight="1" x14ac:dyDescent="0.25">
      <c r="A2" s="167"/>
      <c r="B2" s="167"/>
      <c r="C2" s="167"/>
      <c r="D2" s="167"/>
      <c r="E2" s="167"/>
      <c r="F2" s="167"/>
    </row>
    <row r="3" spans="1:7" s="170" customFormat="1" ht="15.75" customHeight="1" x14ac:dyDescent="0.3">
      <c r="A3" s="413" t="s">
        <v>506</v>
      </c>
      <c r="B3" s="413"/>
      <c r="C3" s="413"/>
      <c r="D3" s="413"/>
      <c r="E3" s="413"/>
      <c r="F3" s="413"/>
      <c r="G3" s="169"/>
    </row>
    <row r="4" spans="1:7" ht="16.5" x14ac:dyDescent="0.25">
      <c r="A4" s="413" t="s">
        <v>627</v>
      </c>
      <c r="B4" s="413"/>
      <c r="C4" s="413"/>
      <c r="D4" s="413"/>
      <c r="E4" s="413"/>
      <c r="F4" s="413"/>
    </row>
    <row r="5" spans="1:7" ht="3" customHeight="1" x14ac:dyDescent="0.3">
      <c r="A5" s="414"/>
      <c r="B5" s="414"/>
      <c r="C5" s="414"/>
      <c r="D5" s="414"/>
      <c r="E5" s="414"/>
      <c r="F5" s="414"/>
    </row>
    <row r="6" spans="1:7" ht="18.75" x14ac:dyDescent="0.3">
      <c r="A6" s="171"/>
      <c r="B6" s="214" t="s">
        <v>785</v>
      </c>
      <c r="C6" s="172"/>
      <c r="D6" s="173"/>
      <c r="E6" s="174" t="s">
        <v>431</v>
      </c>
      <c r="F6" s="141" t="str">
        <f>VLOOKUP($B$6,Date!$A$8:$EW$239,4,FALSE)</f>
        <v>№ 4/224</v>
      </c>
    </row>
    <row r="7" spans="1:7" ht="16.5" customHeight="1" x14ac:dyDescent="0.25">
      <c r="A7" s="171"/>
      <c r="B7" s="215" t="s">
        <v>505</v>
      </c>
      <c r="C7" s="124"/>
      <c r="D7" s="125"/>
      <c r="E7" s="423" t="s">
        <v>498</v>
      </c>
      <c r="F7" s="424"/>
    </row>
    <row r="8" spans="1:7" ht="28.5" customHeight="1" x14ac:dyDescent="0.25">
      <c r="A8" s="175"/>
      <c r="B8" s="125"/>
      <c r="C8" s="125"/>
      <c r="D8" s="367" t="s">
        <v>665</v>
      </c>
      <c r="E8" s="415" t="str">
        <f>VLOOKUP($B$6,Date!$A$8:$EW$239,144,FALSE)</f>
        <v>№3    від 03.10.2024 року</v>
      </c>
      <c r="F8" s="416" t="str">
        <f>VLOOKUP($B$6,Date!$A$8:$EW$239,4,FALSE)</f>
        <v>№ 4/224</v>
      </c>
      <c r="G8" s="176"/>
    </row>
    <row r="9" spans="1:7" ht="8.25" customHeight="1" thickBot="1" x14ac:dyDescent="0.3">
      <c r="A9" s="175"/>
      <c r="B9" s="125"/>
      <c r="C9" s="125"/>
      <c r="D9" s="125"/>
      <c r="E9" s="303"/>
      <c r="F9" s="303"/>
    </row>
    <row r="10" spans="1:7" x14ac:dyDescent="0.25">
      <c r="A10" s="417" t="s">
        <v>432</v>
      </c>
      <c r="B10" s="419" t="s">
        <v>736</v>
      </c>
      <c r="C10" s="421" t="s">
        <v>433</v>
      </c>
      <c r="D10" s="421"/>
      <c r="E10" s="421"/>
      <c r="F10" s="422"/>
    </row>
    <row r="11" spans="1:7" ht="48" customHeight="1" thickBot="1" x14ac:dyDescent="0.3">
      <c r="A11" s="418"/>
      <c r="B11" s="420"/>
      <c r="C11" s="126" t="s">
        <v>434</v>
      </c>
      <c r="D11" s="127" t="s">
        <v>435</v>
      </c>
      <c r="E11" s="177" t="s">
        <v>436</v>
      </c>
      <c r="F11" s="128" t="s">
        <v>437</v>
      </c>
    </row>
    <row r="12" spans="1:7" x14ac:dyDescent="0.25">
      <c r="A12" s="178"/>
      <c r="B12" s="129" t="s">
        <v>438</v>
      </c>
      <c r="C12" s="130">
        <f>VLOOKUP($B$6,Date!$A$8:$EM$238,5,FALSE)</f>
        <v>3075.0600000000009</v>
      </c>
      <c r="D12" s="131"/>
      <c r="E12" s="131"/>
      <c r="F12" s="132"/>
    </row>
    <row r="13" spans="1:7" x14ac:dyDescent="0.25">
      <c r="A13" s="179" t="s">
        <v>439</v>
      </c>
      <c r="B13" s="133" t="s">
        <v>440</v>
      </c>
      <c r="C13" s="134"/>
      <c r="D13" s="135"/>
      <c r="E13" s="135"/>
      <c r="F13" s="136"/>
    </row>
    <row r="14" spans="1:7" ht="28.5" x14ac:dyDescent="0.25">
      <c r="A14" s="180" t="s">
        <v>441</v>
      </c>
      <c r="B14" s="181" t="s">
        <v>442</v>
      </c>
      <c r="C14" s="137">
        <f>SUM(C15:C22)</f>
        <v>48428.2</v>
      </c>
      <c r="D14" s="137">
        <f>SUM(D15:D22)</f>
        <v>33460.89</v>
      </c>
      <c r="E14" s="137">
        <f>SUM(E15:E22)</f>
        <v>14967.310000000005</v>
      </c>
      <c r="F14" s="138">
        <f>D14/C14</f>
        <v>0.690938131088911</v>
      </c>
    </row>
    <row r="15" spans="1:7" x14ac:dyDescent="0.25">
      <c r="A15" s="182" t="s">
        <v>443</v>
      </c>
      <c r="B15" s="183" t="s">
        <v>444</v>
      </c>
      <c r="C15" s="139">
        <f>VLOOKUP($B$6,Date!$A$8:$EM$238,8,FALSE)</f>
        <v>7105.42</v>
      </c>
      <c r="D15" s="139">
        <f>VLOOKUP($B$6,Date!$A$8:$EM$238,9,FALSE)</f>
        <v>1894.72</v>
      </c>
      <c r="E15" s="134">
        <f>C15-D15</f>
        <v>5210.7</v>
      </c>
      <c r="F15" s="140">
        <f t="shared" ref="F15:F47" si="0">D15/C15</f>
        <v>0.2666584100588002</v>
      </c>
    </row>
    <row r="16" spans="1:7" x14ac:dyDescent="0.25">
      <c r="A16" s="182" t="s">
        <v>445</v>
      </c>
      <c r="B16" s="183" t="s">
        <v>446</v>
      </c>
      <c r="C16" s="139">
        <f>VLOOKUP($B$6,Date!$A$8:$EM$238,12,FALSE)</f>
        <v>4794.2</v>
      </c>
      <c r="D16" s="139">
        <f>VLOOKUP($B$6,Date!$A$8:$EM$238,13,FALSE)</f>
        <v>1288.75</v>
      </c>
      <c r="E16" s="134">
        <f>C16-D16</f>
        <v>3505.45</v>
      </c>
      <c r="F16" s="140">
        <f t="shared" si="0"/>
        <v>0.26881440073422053</v>
      </c>
    </row>
    <row r="17" spans="1:6" x14ac:dyDescent="0.25">
      <c r="A17" s="182" t="s">
        <v>447</v>
      </c>
      <c r="B17" s="183" t="s">
        <v>448</v>
      </c>
      <c r="C17" s="139">
        <f>VLOOKUP($B$6,Date!$A$8:$EM$238,16,FALSE)</f>
        <v>8630.8700000000008</v>
      </c>
      <c r="D17" s="139">
        <f>VLOOKUP($B$6,Date!$A$8:$EM$238,17,FALSE)</f>
        <v>7354.94</v>
      </c>
      <c r="E17" s="134">
        <f t="shared" ref="E17:E19" si="1">C17-D17</f>
        <v>1275.9300000000012</v>
      </c>
      <c r="F17" s="140">
        <f t="shared" si="0"/>
        <v>0.85216669930146083</v>
      </c>
    </row>
    <row r="18" spans="1:6" x14ac:dyDescent="0.25">
      <c r="A18" s="182" t="s">
        <v>449</v>
      </c>
      <c r="B18" s="183" t="s">
        <v>450</v>
      </c>
      <c r="C18" s="139">
        <f>VLOOKUP($B$6,Date!$A$8:$EM$238,20,FALSE)</f>
        <v>2074.42</v>
      </c>
      <c r="D18" s="139">
        <f>VLOOKUP($B$6,Date!$A$8:$EM$238,21,FALSE)</f>
        <v>1802.7400000000002</v>
      </c>
      <c r="E18" s="134">
        <f t="shared" si="1"/>
        <v>271.67999999999984</v>
      </c>
      <c r="F18" s="140">
        <f t="shared" si="0"/>
        <v>0.869033271950714</v>
      </c>
    </row>
    <row r="19" spans="1:6" x14ac:dyDescent="0.25">
      <c r="A19" s="182" t="s">
        <v>451</v>
      </c>
      <c r="B19" s="183" t="s">
        <v>452</v>
      </c>
      <c r="C19" s="139">
        <f>VLOOKUP($B$6,Date!$A$8:$EM$238,24,FALSE)</f>
        <v>431.17000000000007</v>
      </c>
      <c r="D19" s="139">
        <f>VLOOKUP($B$6,Date!$A$8:$EM$238,25,FALSE)</f>
        <v>656.64</v>
      </c>
      <c r="E19" s="134">
        <f t="shared" si="1"/>
        <v>-225.46999999999991</v>
      </c>
      <c r="F19" s="140">
        <f t="shared" si="0"/>
        <v>1.5229259920680935</v>
      </c>
    </row>
    <row r="20" spans="1:6" x14ac:dyDescent="0.25">
      <c r="A20" s="182" t="s">
        <v>453</v>
      </c>
      <c r="B20" s="183" t="s">
        <v>454</v>
      </c>
      <c r="C20" s="139">
        <f>VLOOKUP($B$6,Date!$A$8:$EM$238,28,FALSE)</f>
        <v>5939.6400000000012</v>
      </c>
      <c r="D20" s="139">
        <f>VLOOKUP($B$6,Date!$A$8:$EM$238,29,FALSE)</f>
        <v>5213.71</v>
      </c>
      <c r="E20" s="134">
        <f>C20-D20</f>
        <v>725.9300000000012</v>
      </c>
      <c r="F20" s="140">
        <f t="shared" si="0"/>
        <v>0.87778215514744984</v>
      </c>
    </row>
    <row r="21" spans="1:6" x14ac:dyDescent="0.25">
      <c r="A21" s="182" t="s">
        <v>455</v>
      </c>
      <c r="B21" s="183" t="s">
        <v>456</v>
      </c>
      <c r="C21" s="139">
        <f>VLOOKUP($B$6,Date!$A$8:$EM$238,32,FALSE)</f>
        <v>1561.02</v>
      </c>
      <c r="D21" s="139">
        <f>VLOOKUP($B$6,Date!$A$8:$EM$238,33,FALSE)</f>
        <v>0</v>
      </c>
      <c r="E21" s="134">
        <f>C21-D21</f>
        <v>1561.02</v>
      </c>
      <c r="F21" s="140">
        <f t="shared" si="0"/>
        <v>0</v>
      </c>
    </row>
    <row r="22" spans="1:6" x14ac:dyDescent="0.25">
      <c r="A22" s="182" t="s">
        <v>457</v>
      </c>
      <c r="B22" s="184" t="s">
        <v>458</v>
      </c>
      <c r="C22" s="139">
        <f>VLOOKUP($B$6,Date!$A$8:$EM$238,36,FALSE)</f>
        <v>17891.46</v>
      </c>
      <c r="D22" s="139">
        <f>VLOOKUP($B$6,Date!$A$8:$EM$238,37,FALSE)</f>
        <v>15249.39</v>
      </c>
      <c r="E22" s="134">
        <f t="shared" ref="E22:E46" si="2">C22-D22</f>
        <v>2642.0699999999997</v>
      </c>
      <c r="F22" s="140">
        <f t="shared" si="0"/>
        <v>0.85232787039179592</v>
      </c>
    </row>
    <row r="23" spans="1:6" x14ac:dyDescent="0.25">
      <c r="A23" s="179" t="s">
        <v>459</v>
      </c>
      <c r="B23" s="133" t="s">
        <v>460</v>
      </c>
      <c r="C23" s="141">
        <f>VLOOKUP($B$6,Date!$A$8:$EM$238,40,FALSE)</f>
        <v>63083.64</v>
      </c>
      <c r="D23" s="141">
        <f>VLOOKUP($B$6,Date!$A$8:$EM$238,41,FALSE)</f>
        <v>56623.41</v>
      </c>
      <c r="E23" s="142">
        <f t="shared" si="2"/>
        <v>6460.2299999999959</v>
      </c>
      <c r="F23" s="143">
        <f t="shared" si="0"/>
        <v>0.89759262464879963</v>
      </c>
    </row>
    <row r="24" spans="1:6" ht="19.5" customHeight="1" x14ac:dyDescent="0.25">
      <c r="A24" s="179" t="s">
        <v>461</v>
      </c>
      <c r="B24" s="133" t="s">
        <v>462</v>
      </c>
      <c r="C24" s="141">
        <f>VLOOKUP($B$6,Date!$A$8:$EM$238,44,FALSE)</f>
        <v>52.480000000000018</v>
      </c>
      <c r="D24" s="141">
        <f>VLOOKUP($B$6,Date!$A$8:$EM$238,45,FALSE)</f>
        <v>0</v>
      </c>
      <c r="E24" s="142">
        <f t="shared" si="2"/>
        <v>52.480000000000018</v>
      </c>
      <c r="F24" s="143">
        <f t="shared" si="0"/>
        <v>0</v>
      </c>
    </row>
    <row r="25" spans="1:6" ht="28.5" x14ac:dyDescent="0.25">
      <c r="A25" s="179" t="s">
        <v>463</v>
      </c>
      <c r="B25" s="181" t="s">
        <v>464</v>
      </c>
      <c r="C25" s="141">
        <f>VLOOKUP($B$6,Date!$A$8:$EM$238,48,FALSE)</f>
        <v>6886.31</v>
      </c>
      <c r="D25" s="141">
        <f>VLOOKUP($B$6,Date!$A$8:$EM$238,49,FALSE)</f>
        <v>8951.11</v>
      </c>
      <c r="E25" s="142">
        <f t="shared" si="2"/>
        <v>-2064.8000000000002</v>
      </c>
      <c r="F25" s="140">
        <f t="shared" si="0"/>
        <v>1.2998412792918124</v>
      </c>
    </row>
    <row r="26" spans="1:6" ht="28.5" x14ac:dyDescent="0.25">
      <c r="A26" s="179" t="s">
        <v>465</v>
      </c>
      <c r="B26" s="181" t="s">
        <v>466</v>
      </c>
      <c r="C26" s="142">
        <f>VLOOKUP($B$6,Date!$A$8:$EM$238,52,FALSE)</f>
        <v>0</v>
      </c>
      <c r="D26" s="142">
        <f>VLOOKUP($B$6,Date!$A$8:$EM$238,53,FALSE)</f>
        <v>0</v>
      </c>
      <c r="E26" s="142">
        <f t="shared" si="2"/>
        <v>0</v>
      </c>
      <c r="F26" s="140" t="e">
        <f t="shared" si="0"/>
        <v>#DIV/0!</v>
      </c>
    </row>
    <row r="27" spans="1:6" ht="87.75" customHeight="1" x14ac:dyDescent="0.25">
      <c r="A27" s="179" t="s">
        <v>467</v>
      </c>
      <c r="B27" s="181" t="s">
        <v>499</v>
      </c>
      <c r="C27" s="141">
        <f>VLOOKUP($B$6,Date!$A$8:$EM$238,56,FALSE)</f>
        <v>68977.3</v>
      </c>
      <c r="D27" s="141">
        <f>VLOOKUP($B$6,Date!$A$8:$EM$238,57,FALSE)</f>
        <v>318207.69999999995</v>
      </c>
      <c r="E27" s="142">
        <f t="shared" si="2"/>
        <v>-249230.39999999997</v>
      </c>
      <c r="F27" s="143">
        <f t="shared" si="0"/>
        <v>4.6132234807683101</v>
      </c>
    </row>
    <row r="28" spans="1:6" ht="28.5" x14ac:dyDescent="0.25">
      <c r="A28" s="179" t="s">
        <v>468</v>
      </c>
      <c r="B28" s="181" t="s">
        <v>469</v>
      </c>
      <c r="C28" s="137">
        <f>SUM(C29:C35)</f>
        <v>19338.77</v>
      </c>
      <c r="D28" s="137">
        <f t="shared" ref="D28:E28" si="3">SUM(D29:D35)</f>
        <v>19747.2</v>
      </c>
      <c r="E28" s="137">
        <f t="shared" si="3"/>
        <v>-408.43000000000228</v>
      </c>
      <c r="F28" s="138">
        <f t="shared" si="0"/>
        <v>1.0211197506356402</v>
      </c>
    </row>
    <row r="29" spans="1:6" x14ac:dyDescent="0.25">
      <c r="A29" s="182" t="s">
        <v>470</v>
      </c>
      <c r="B29" s="183" t="s">
        <v>444</v>
      </c>
      <c r="C29" s="139">
        <f>VLOOKUP($B$6,Date!$A$8:$EM$238,60,FALSE)</f>
        <v>4146.57</v>
      </c>
      <c r="D29" s="139">
        <f>VLOOKUP($B$6,Date!$A$8:$EM$238,61,FALSE)</f>
        <v>0</v>
      </c>
      <c r="E29" s="134">
        <f t="shared" si="2"/>
        <v>4146.57</v>
      </c>
      <c r="F29" s="140">
        <f t="shared" si="0"/>
        <v>0</v>
      </c>
    </row>
    <row r="30" spans="1:6" x14ac:dyDescent="0.25">
      <c r="A30" s="182" t="s">
        <v>471</v>
      </c>
      <c r="B30" s="183" t="s">
        <v>446</v>
      </c>
      <c r="C30" s="139">
        <f>VLOOKUP($B$6,Date!$A$8:$EM$238,64,FALSE)</f>
        <v>7592.0499999999993</v>
      </c>
      <c r="D30" s="139">
        <f>VLOOKUP($B$6,Date!$A$8:$EM$238,65,FALSE)</f>
        <v>12918.720000000001</v>
      </c>
      <c r="E30" s="134">
        <f t="shared" si="2"/>
        <v>-5326.6700000000019</v>
      </c>
      <c r="F30" s="140">
        <f t="shared" si="0"/>
        <v>1.701611554191556</v>
      </c>
    </row>
    <row r="31" spans="1:6" x14ac:dyDescent="0.25">
      <c r="A31" s="182" t="s">
        <v>472</v>
      </c>
      <c r="B31" s="183" t="s">
        <v>448</v>
      </c>
      <c r="C31" s="139">
        <f>VLOOKUP($B$6,Date!$A$8:$EM$238,68,FALSE)</f>
        <v>2174.0099999999998</v>
      </c>
      <c r="D31" s="139">
        <f>VLOOKUP($B$6,Date!$A$8:$EM$238,69,FALSE)</f>
        <v>1327.57</v>
      </c>
      <c r="E31" s="134">
        <f t="shared" si="2"/>
        <v>846.43999999999983</v>
      </c>
      <c r="F31" s="140">
        <f t="shared" si="0"/>
        <v>0.61065496478857051</v>
      </c>
    </row>
    <row r="32" spans="1:6" x14ac:dyDescent="0.25">
      <c r="A32" s="182" t="s">
        <v>473</v>
      </c>
      <c r="B32" s="183" t="s">
        <v>450</v>
      </c>
      <c r="C32" s="139">
        <f>VLOOKUP($B$6,Date!$A$8:$EM$238,72,FALSE)</f>
        <v>3070.2400000000002</v>
      </c>
      <c r="D32" s="139">
        <f>VLOOKUP($B$6,Date!$A$8:$EM$238,73,FALSE)</f>
        <v>2082.83</v>
      </c>
      <c r="E32" s="134">
        <f t="shared" si="2"/>
        <v>987.41000000000031</v>
      </c>
      <c r="F32" s="140">
        <f t="shared" si="0"/>
        <v>0.6783932200740006</v>
      </c>
    </row>
    <row r="33" spans="1:11" x14ac:dyDescent="0.25">
      <c r="A33" s="182" t="s">
        <v>474</v>
      </c>
      <c r="B33" s="183" t="s">
        <v>452</v>
      </c>
      <c r="C33" s="139">
        <f>VLOOKUP($B$6,Date!$A$8:$EM$238,76,FALSE)</f>
        <v>1024.7499999999998</v>
      </c>
      <c r="D33" s="139">
        <f>VLOOKUP($B$6,Date!$A$8:$EM$238,77,FALSE)</f>
        <v>0</v>
      </c>
      <c r="E33" s="134">
        <f t="shared" si="2"/>
        <v>1024.7499999999998</v>
      </c>
      <c r="F33" s="140">
        <f t="shared" si="0"/>
        <v>0</v>
      </c>
    </row>
    <row r="34" spans="1:11" x14ac:dyDescent="0.25">
      <c r="A34" s="182" t="s">
        <v>475</v>
      </c>
      <c r="B34" s="183" t="s">
        <v>454</v>
      </c>
      <c r="C34" s="139">
        <f>VLOOKUP($B$6,Date!$A$8:$EM$238,80,FALSE)</f>
        <v>1019.4099999999999</v>
      </c>
      <c r="D34" s="139">
        <f>VLOOKUP($B$6,Date!$A$8:$EM$238,81,FALSE)</f>
        <v>3418.08</v>
      </c>
      <c r="E34" s="134">
        <f t="shared" si="2"/>
        <v>-2398.67</v>
      </c>
      <c r="F34" s="140">
        <f t="shared" si="0"/>
        <v>3.3529983029399362</v>
      </c>
    </row>
    <row r="35" spans="1:11" x14ac:dyDescent="0.25">
      <c r="A35" s="182" t="s">
        <v>476</v>
      </c>
      <c r="B35" s="183" t="s">
        <v>456</v>
      </c>
      <c r="C35" s="139">
        <f>VLOOKUP($B$6,Date!$A$8:$EM$238,84,FALSE)</f>
        <v>311.74000000000007</v>
      </c>
      <c r="D35" s="139">
        <f>VLOOKUP($B$6,Date!$A$8:$EM$238,85,FALSE)</f>
        <v>0</v>
      </c>
      <c r="E35" s="134">
        <f t="shared" si="2"/>
        <v>311.74000000000007</v>
      </c>
      <c r="F35" s="140">
        <f t="shared" si="0"/>
        <v>0</v>
      </c>
    </row>
    <row r="36" spans="1:11" ht="28.5" x14ac:dyDescent="0.25">
      <c r="A36" s="179" t="s">
        <v>477</v>
      </c>
      <c r="B36" s="181" t="s">
        <v>478</v>
      </c>
      <c r="C36" s="142">
        <f>VLOOKUP($B$6,Date!$A$8:$EM$238,88,FALSE)</f>
        <v>0</v>
      </c>
      <c r="D36" s="142">
        <f>VLOOKUP($B$6,Date!$A$8:$EM$238,89,FALSE)</f>
        <v>0</v>
      </c>
      <c r="E36" s="142">
        <f t="shared" si="2"/>
        <v>0</v>
      </c>
      <c r="F36" s="140" t="e">
        <f t="shared" si="0"/>
        <v>#DIV/0!</v>
      </c>
    </row>
    <row r="37" spans="1:11" x14ac:dyDescent="0.25">
      <c r="A37" s="179" t="s">
        <v>479</v>
      </c>
      <c r="B37" s="181" t="s">
        <v>480</v>
      </c>
      <c r="C37" s="141">
        <f>VLOOKUP($B$6,Date!$A$8:$EM$238,92,FALSE)</f>
        <v>42932.729999999996</v>
      </c>
      <c r="D37" s="141">
        <f>VLOOKUP($B$6,Date!$A$8:$EM$238,93,FALSE)</f>
        <v>41533.270000000004</v>
      </c>
      <c r="E37" s="142">
        <f t="shared" si="2"/>
        <v>1399.4599999999919</v>
      </c>
      <c r="F37" s="140">
        <f t="shared" si="0"/>
        <v>0.96740342391457534</v>
      </c>
    </row>
    <row r="38" spans="1:11" ht="28.5" x14ac:dyDescent="0.25">
      <c r="A38" s="179" t="s">
        <v>481</v>
      </c>
      <c r="B38" s="181" t="s">
        <v>654</v>
      </c>
      <c r="C38" s="141">
        <f>VLOOKUP($B$6,Date!$A$8:$EM$238,96,FALSE)</f>
        <v>31127.01</v>
      </c>
      <c r="D38" s="141">
        <f>VLOOKUP($B$6,Date!$A$8:$EM$238,97,FALSE)</f>
        <v>30361.29</v>
      </c>
      <c r="E38" s="142">
        <f t="shared" si="2"/>
        <v>765.71999999999753</v>
      </c>
      <c r="F38" s="140">
        <f t="shared" si="0"/>
        <v>0.97540014283414955</v>
      </c>
    </row>
    <row r="39" spans="1:11" x14ac:dyDescent="0.25">
      <c r="A39" s="179" t="s">
        <v>482</v>
      </c>
      <c r="B39" s="181" t="s">
        <v>737</v>
      </c>
      <c r="C39" s="141">
        <f>VLOOKUP($B$6,Date!$A$8:$EM$238,100,FALSE)</f>
        <v>16180.970000000001</v>
      </c>
      <c r="D39" s="141">
        <f>VLOOKUP($B$6,Date!$A$8:$EM$238,101,FALSE)</f>
        <v>18301.189999999999</v>
      </c>
      <c r="E39" s="142">
        <f t="shared" ref="E39" si="4">C39-D39</f>
        <v>-2120.2199999999975</v>
      </c>
      <c r="F39" s="140">
        <f t="shared" ref="F39" si="5">D39/C39</f>
        <v>1.1310316995829048</v>
      </c>
    </row>
    <row r="40" spans="1:11" ht="28.5" x14ac:dyDescent="0.25">
      <c r="A40" s="179" t="s">
        <v>484</v>
      </c>
      <c r="B40" s="181" t="s">
        <v>738</v>
      </c>
      <c r="C40" s="141">
        <f>VLOOKUP($B$6,Date!$A$8:$EM$238,104,FALSE)</f>
        <v>1248.5</v>
      </c>
      <c r="D40" s="141">
        <f>VLOOKUP($B$6,Date!$A$8:$EM$238,105,FALSE)</f>
        <v>333.48999999999995</v>
      </c>
      <c r="E40" s="142">
        <f t="shared" ref="E40" si="6">C40-D40</f>
        <v>915.01</v>
      </c>
      <c r="F40" s="140">
        <f t="shared" ref="F40" si="7">D40/C40</f>
        <v>0.2671125350420504</v>
      </c>
    </row>
    <row r="41" spans="1:11" ht="42.75" customHeight="1" x14ac:dyDescent="0.25">
      <c r="A41" s="179" t="s">
        <v>486</v>
      </c>
      <c r="B41" s="181" t="s">
        <v>483</v>
      </c>
      <c r="C41" s="141">
        <f>VLOOKUP($B$6,Date!$A$8:$EM$238,108,FALSE)</f>
        <v>6904.4999999999991</v>
      </c>
      <c r="D41" s="141">
        <f>VLOOKUP($B$6,Date!$A$8:$EM$238,109,FALSE)</f>
        <v>13275.19</v>
      </c>
      <c r="E41" s="142">
        <f t="shared" si="2"/>
        <v>-6370.6900000000014</v>
      </c>
      <c r="F41" s="140">
        <f t="shared" si="0"/>
        <v>1.9226866536316898</v>
      </c>
    </row>
    <row r="42" spans="1:11" x14ac:dyDescent="0.25">
      <c r="A42" s="179" t="s">
        <v>488</v>
      </c>
      <c r="B42" s="181" t="s">
        <v>485</v>
      </c>
      <c r="C42" s="141">
        <f>VLOOKUP($B$6,Date!$A$8:$EM$238,112,FALSE)</f>
        <v>1509.7499999999995</v>
      </c>
      <c r="D42" s="141">
        <f>VLOOKUP($B$6,Date!$A$8:$EM$238,113,FALSE)</f>
        <v>1312.63</v>
      </c>
      <c r="E42" s="142">
        <f t="shared" si="2"/>
        <v>197.11999999999944</v>
      </c>
      <c r="F42" s="140">
        <f t="shared" si="0"/>
        <v>0.86943533697632092</v>
      </c>
    </row>
    <row r="43" spans="1:11" x14ac:dyDescent="0.25">
      <c r="A43" s="179" t="s">
        <v>655</v>
      </c>
      <c r="B43" s="181" t="s">
        <v>487</v>
      </c>
      <c r="C43" s="141">
        <f>VLOOKUP($B$6,Date!$A$8:$EM$238,116,FALSE)</f>
        <v>228.75999999999996</v>
      </c>
      <c r="D43" s="141">
        <f>VLOOKUP($B$6,Date!$A$8:$EM$238,117,FALSE)</f>
        <v>683.79</v>
      </c>
      <c r="E43" s="142">
        <f t="shared" si="2"/>
        <v>-455.03</v>
      </c>
      <c r="F43" s="140">
        <f t="shared" si="0"/>
        <v>2.9891152299353037</v>
      </c>
    </row>
    <row r="44" spans="1:11" ht="61.5" customHeight="1" x14ac:dyDescent="0.25">
      <c r="A44" s="179" t="s">
        <v>656</v>
      </c>
      <c r="B44" s="181" t="s">
        <v>489</v>
      </c>
      <c r="C44" s="137">
        <f>SUM(C45:C46)</f>
        <v>46405.21</v>
      </c>
      <c r="D44" s="137">
        <f t="shared" ref="D44:E44" si="8">SUM(D45:D46)</f>
        <v>39203.879999999997</v>
      </c>
      <c r="E44" s="137">
        <f t="shared" si="8"/>
        <v>7201.3300000000017</v>
      </c>
      <c r="F44" s="138">
        <f t="shared" si="0"/>
        <v>0.84481634712998821</v>
      </c>
    </row>
    <row r="45" spans="1:11" x14ac:dyDescent="0.25">
      <c r="A45" s="182" t="s">
        <v>657</v>
      </c>
      <c r="B45" s="185" t="s">
        <v>490</v>
      </c>
      <c r="C45" s="139">
        <f>VLOOKUP($B$6,Date!$A$8:$EM$238,120,FALSE)</f>
        <v>28658.19</v>
      </c>
      <c r="D45" s="139">
        <f>VLOOKUP($B$6,Date!$A$8:$EM$238,121,FALSE)</f>
        <v>16761.239999999998</v>
      </c>
      <c r="E45" s="134">
        <f t="shared" si="2"/>
        <v>11896.95</v>
      </c>
      <c r="F45" s="140">
        <f t="shared" si="0"/>
        <v>0.58486736252359273</v>
      </c>
    </row>
    <row r="46" spans="1:11" x14ac:dyDescent="0.25">
      <c r="A46" s="182" t="s">
        <v>658</v>
      </c>
      <c r="B46" s="185" t="s">
        <v>491</v>
      </c>
      <c r="C46" s="139">
        <f>VLOOKUP($B$6,Date!$A$8:$EM$238,125,FALSE)</f>
        <v>17747.02</v>
      </c>
      <c r="D46" s="139">
        <f>VLOOKUP($B$6,Date!$A$8:$EM$238,126,FALSE)</f>
        <v>22442.639999999999</v>
      </c>
      <c r="E46" s="134">
        <f t="shared" si="2"/>
        <v>-4695.619999999999</v>
      </c>
      <c r="F46" s="140">
        <f t="shared" si="0"/>
        <v>1.2645863925323799</v>
      </c>
    </row>
    <row r="47" spans="1:11" ht="36" customHeight="1" thickBot="1" x14ac:dyDescent="0.3">
      <c r="A47" s="179" t="s">
        <v>492</v>
      </c>
      <c r="B47" s="181" t="s">
        <v>659</v>
      </c>
      <c r="C47" s="142">
        <f>VLOOKUP($B$6,Date!$A$8:$EM$238,130,FALSE)</f>
        <v>5615.86</v>
      </c>
      <c r="D47" s="142">
        <f>VLOOKUP($B$6,Date!$A$8:$EM$238,131,FALSE)</f>
        <v>3901.18</v>
      </c>
      <c r="E47" s="142">
        <f>C47-D47</f>
        <v>1714.6799999999998</v>
      </c>
      <c r="F47" s="143">
        <f t="shared" si="0"/>
        <v>0.69467187572339772</v>
      </c>
      <c r="G47" s="144"/>
      <c r="J47" s="434" t="s">
        <v>735</v>
      </c>
      <c r="K47" s="434"/>
    </row>
    <row r="48" spans="1:11" ht="22.5" customHeight="1" thickBot="1" x14ac:dyDescent="0.3">
      <c r="A48" s="186" t="s">
        <v>623</v>
      </c>
      <c r="B48" s="145" t="s">
        <v>493</v>
      </c>
      <c r="C48" s="146">
        <f>C14+C23+C24+C25+C26+C27+C28+C36+C37+C38+C41+C42+C43+C44+C47+C39+C40</f>
        <v>358919.99</v>
      </c>
      <c r="D48" s="146">
        <f>D14+D23+D24+D25+D26+D27+D28+D36+D37+D38+D41+D42+D43+D44+D47+D39+D40</f>
        <v>585896.22</v>
      </c>
      <c r="E48" s="146">
        <f>C48-D48</f>
        <v>-226976.22999999998</v>
      </c>
      <c r="F48" s="147">
        <f t="shared" ref="F48:F51" si="9">D48/C48</f>
        <v>1.6323867054604564</v>
      </c>
      <c r="J48" s="435">
        <f>VLOOKUP($B$6,Date!$A$8:$EY$239,154,FALSE)</f>
        <v>358919.99</v>
      </c>
      <c r="K48" s="435">
        <f>VLOOKUP($B$6,Date!$A$8:$EY$239,155,FALSE)</f>
        <v>585896.22</v>
      </c>
    </row>
    <row r="49" spans="1:11" ht="16.5" hidden="1" thickBot="1" x14ac:dyDescent="0.3">
      <c r="A49" s="187" t="s">
        <v>624</v>
      </c>
      <c r="B49" s="188" t="s">
        <v>500</v>
      </c>
      <c r="C49" s="189">
        <f>VLOOKUP($B$6,Date!$A$8:$EM$238,126,FALSE)</f>
        <v>22442.639999999999</v>
      </c>
      <c r="D49" s="189">
        <f>VLOOKUP($B$6,Date!$A$8:$EM$238,127,FALSE)</f>
        <v>-4695.619999999999</v>
      </c>
      <c r="E49" s="189">
        <f t="shared" ref="E49" si="10">C49-D49</f>
        <v>27138.26</v>
      </c>
      <c r="F49" s="190">
        <f t="shared" si="9"/>
        <v>-0.20922761315068097</v>
      </c>
      <c r="J49" s="436"/>
      <c r="K49" s="436"/>
    </row>
    <row r="50" spans="1:11" ht="16.5" hidden="1" thickBot="1" x14ac:dyDescent="0.3">
      <c r="A50" s="187" t="s">
        <v>494</v>
      </c>
      <c r="B50" s="188" t="s">
        <v>625</v>
      </c>
      <c r="C50" s="189">
        <f>VLOOKUP($B$6,Date!$A$8:$EM$238,133,FALSE)</f>
        <v>0.69467187572339772</v>
      </c>
      <c r="D50" s="189"/>
      <c r="E50" s="189"/>
      <c r="F50" s="190"/>
      <c r="J50" s="436"/>
      <c r="K50" s="436"/>
    </row>
    <row r="51" spans="1:11" ht="32.25" hidden="1" thickBot="1" x14ac:dyDescent="0.3">
      <c r="A51" s="191" t="s">
        <v>495</v>
      </c>
      <c r="B51" s="192" t="s">
        <v>501</v>
      </c>
      <c r="C51" s="193">
        <f>C48+C49+C50</f>
        <v>381363.32467187574</v>
      </c>
      <c r="D51" s="193">
        <f>D48+D49+D50</f>
        <v>581200.6</v>
      </c>
      <c r="E51" s="193">
        <f>C51-D51</f>
        <v>-199837.27532812423</v>
      </c>
      <c r="F51" s="194">
        <f t="shared" si="9"/>
        <v>1.5240075864664329</v>
      </c>
      <c r="H51" s="325">
        <f>C51-D51</f>
        <v>-199837.27532812423</v>
      </c>
      <c r="J51" s="436"/>
      <c r="K51" s="436"/>
    </row>
    <row r="52" spans="1:11" ht="6" customHeight="1" x14ac:dyDescent="0.25">
      <c r="A52" s="175"/>
      <c r="B52" s="125"/>
      <c r="C52" s="125"/>
      <c r="D52" s="125"/>
      <c r="E52" s="125"/>
      <c r="F52" s="125"/>
      <c r="J52" s="436"/>
      <c r="K52" s="436"/>
    </row>
    <row r="53" spans="1:11" ht="30" x14ac:dyDescent="0.25">
      <c r="A53" s="195"/>
      <c r="B53" s="196" t="s">
        <v>502</v>
      </c>
      <c r="C53" s="148">
        <v>45717</v>
      </c>
      <c r="D53" s="139">
        <f>VLOOKUP($B$6,Date!$A$8:$EW$238,152,FALSE)</f>
        <v>71881.22</v>
      </c>
      <c r="E53" s="139">
        <f>VLOOKUP($B$6,Date!$A$8:$EW$238,153,FALSE)</f>
        <v>1.7993840943954693</v>
      </c>
      <c r="F53" s="149" t="s">
        <v>496</v>
      </c>
    </row>
    <row r="54" spans="1:11" ht="5.25" customHeight="1" x14ac:dyDescent="0.25"/>
    <row r="55" spans="1:11" s="205" customFormat="1" ht="33.75" x14ac:dyDescent="0.25">
      <c r="A55" s="198"/>
      <c r="B55" s="199" t="s">
        <v>731</v>
      </c>
      <c r="C55" s="200" t="s">
        <v>503</v>
      </c>
      <c r="D55" s="201">
        <f>VLOOKUP($B$6,Date!$A$8:$EM$238,142,FALSE)</f>
        <v>-542240.63</v>
      </c>
      <c r="E55" s="202"/>
      <c r="F55" s="203"/>
      <c r="G55" s="204"/>
    </row>
    <row r="56" spans="1:11" s="205" customFormat="1" x14ac:dyDescent="0.25">
      <c r="A56" s="198"/>
      <c r="B56" s="206" t="s">
        <v>664</v>
      </c>
      <c r="C56" s="203"/>
      <c r="D56" s="207"/>
      <c r="E56" s="203"/>
      <c r="F56" s="203"/>
      <c r="G56" s="204"/>
    </row>
    <row r="57" spans="1:11" ht="7.5" customHeight="1" x14ac:dyDescent="0.25"/>
    <row r="58" spans="1:11" ht="18.75" x14ac:dyDescent="0.25">
      <c r="B58" s="411" t="s">
        <v>504</v>
      </c>
      <c r="C58" s="411"/>
      <c r="D58" s="411"/>
      <c r="E58" s="411"/>
      <c r="F58" s="152"/>
    </row>
    <row r="59" spans="1:11" ht="15.75" x14ac:dyDescent="0.25">
      <c r="B59" s="152"/>
      <c r="C59" s="153"/>
      <c r="D59" s="152"/>
      <c r="E59" s="152"/>
      <c r="F59" s="152"/>
    </row>
    <row r="60" spans="1:11" ht="18.75" x14ac:dyDescent="0.25">
      <c r="B60" s="154"/>
      <c r="C60" s="123"/>
      <c r="D60" s="125"/>
      <c r="E60" s="125"/>
      <c r="F60" s="150"/>
    </row>
    <row r="61" spans="1:11" ht="18.75" x14ac:dyDescent="0.25">
      <c r="B61" s="150"/>
      <c r="C61" s="151"/>
      <c r="D61" s="150"/>
      <c r="E61" s="150"/>
      <c r="F61" s="150"/>
    </row>
  </sheetData>
  <mergeCells count="11">
    <mergeCell ref="J47:K47"/>
    <mergeCell ref="B58:E58"/>
    <mergeCell ref="A1:F1"/>
    <mergeCell ref="A3:F3"/>
    <mergeCell ref="A4:F4"/>
    <mergeCell ref="A5:F5"/>
    <mergeCell ref="E8:F8"/>
    <mergeCell ref="A10:A11"/>
    <mergeCell ref="B10:B11"/>
    <mergeCell ref="C10:F10"/>
    <mergeCell ref="E7:F7"/>
  </mergeCells>
  <pageMargins left="0.70866141732283472" right="0.39370078740157483" top="0.35433070866141736" bottom="0.35433070866141736" header="0.31496062992125984" footer="0.31496062992125984"/>
  <pageSetup paperSize="9" scale="7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Date!$A$8:$A$238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O284"/>
  <sheetViews>
    <sheetView zoomScale="112" zoomScaleNormal="112" workbookViewId="0">
      <pane xSplit="3" ySplit="8" topLeftCell="D18" activePane="bottomRight" state="frozen"/>
      <selection activeCell="CG262" sqref="CG262"/>
      <selection pane="topRight" activeCell="CG262" sqref="CG262"/>
      <selection pane="bottomLeft" activeCell="CG262" sqref="CG262"/>
      <selection pane="bottomRight" activeCell="FL8" sqref="FL8:FO238"/>
    </sheetView>
  </sheetViews>
  <sheetFormatPr defaultColWidth="9.140625" defaultRowHeight="12" x14ac:dyDescent="0.2"/>
  <cols>
    <col min="1" max="1" width="4.28515625" style="19" customWidth="1"/>
    <col min="2" max="2" width="36.5703125" style="17" customWidth="1"/>
    <col min="3" max="3" width="5.7109375" style="17" customWidth="1"/>
    <col min="4" max="4" width="4.7109375" style="17" customWidth="1"/>
    <col min="5" max="5" width="9.7109375" style="17" customWidth="1"/>
    <col min="6" max="6" width="10.42578125" style="17" customWidth="1"/>
    <col min="7" max="7" width="10.85546875" style="17" customWidth="1"/>
    <col min="8" max="9" width="10.28515625" style="22" customWidth="1"/>
    <col min="10" max="10" width="10.7109375" style="22" customWidth="1"/>
    <col min="11" max="12" width="10.5703125" style="22" customWidth="1"/>
    <col min="13" max="16" width="10.140625" style="22" customWidth="1"/>
    <col min="17" max="17" width="10.140625" style="22" hidden="1" customWidth="1"/>
    <col min="18" max="21" width="10.140625" style="22" customWidth="1"/>
    <col min="22" max="22" width="10.140625" style="22" hidden="1" customWidth="1"/>
    <col min="23" max="23" width="11" style="17" customWidth="1"/>
    <col min="24" max="24" width="11" style="11" customWidth="1"/>
    <col min="25" max="25" width="9.85546875" style="11" customWidth="1"/>
    <col min="26" max="26" width="10.28515625" style="11" customWidth="1"/>
    <col min="27" max="27" width="10.28515625" style="19" hidden="1" customWidth="1"/>
    <col min="28" max="28" width="10.140625" style="17" customWidth="1"/>
    <col min="29" max="29" width="9.85546875" style="19" customWidth="1"/>
    <col min="30" max="30" width="8.85546875" style="19" customWidth="1"/>
    <col min="31" max="31" width="8.28515625" style="19" customWidth="1"/>
    <col min="32" max="32" width="9.42578125" style="18" hidden="1" customWidth="1"/>
    <col min="33" max="33" width="8.85546875" style="17" customWidth="1"/>
    <col min="34" max="34" width="8.7109375" style="19" customWidth="1"/>
    <col min="35" max="35" width="8.5703125" style="19" customWidth="1"/>
    <col min="36" max="36" width="7.7109375" style="19" customWidth="1"/>
    <col min="37" max="37" width="8.28515625" style="18" hidden="1" customWidth="1"/>
    <col min="38" max="41" width="10" style="18" customWidth="1"/>
    <col min="42" max="42" width="10" style="18" hidden="1" customWidth="1"/>
    <col min="43" max="46" width="10" style="18" customWidth="1"/>
    <col min="47" max="47" width="10" style="18" hidden="1" customWidth="1"/>
    <col min="48" max="51" width="10" style="18" customWidth="1"/>
    <col min="52" max="52" width="10" style="18" hidden="1" customWidth="1"/>
    <col min="53" max="56" width="10" style="18" customWidth="1"/>
    <col min="57" max="57" width="10" style="18" hidden="1" customWidth="1"/>
    <col min="58" max="61" width="10" style="18" customWidth="1"/>
    <col min="62" max="62" width="10" style="18" hidden="1" customWidth="1"/>
    <col min="63" max="66" width="10" style="18" customWidth="1"/>
    <col min="67" max="67" width="10" style="18" hidden="1" customWidth="1"/>
    <col min="68" max="71" width="10" style="18" customWidth="1"/>
    <col min="72" max="72" width="10" style="18" hidden="1" customWidth="1"/>
    <col min="73" max="76" width="10" style="18" customWidth="1"/>
    <col min="77" max="77" width="10" style="18" hidden="1" customWidth="1"/>
    <col min="78" max="79" width="9.28515625" style="19" customWidth="1"/>
    <col min="80" max="80" width="8.85546875" style="19" customWidth="1"/>
    <col min="81" max="81" width="7" style="19" customWidth="1"/>
    <col min="82" max="82" width="8.5703125" style="18" hidden="1" customWidth="1"/>
    <col min="83" max="83" width="10" style="19" customWidth="1"/>
    <col min="84" max="84" width="10.28515625" style="19" customWidth="1"/>
    <col min="85" max="85" width="10" style="19" customWidth="1"/>
    <col min="86" max="86" width="9" style="19" customWidth="1"/>
    <col min="87" max="87" width="8.42578125" style="18" hidden="1" customWidth="1"/>
    <col min="88" max="88" width="9.5703125" style="17" customWidth="1"/>
    <col min="89" max="89" width="9.42578125" style="19" customWidth="1"/>
    <col min="90" max="90" width="8.7109375" style="19" customWidth="1"/>
    <col min="91" max="91" width="10.42578125" style="19" customWidth="1"/>
    <col min="92" max="92" width="9.5703125" style="18" hidden="1" customWidth="1"/>
    <col min="93" max="93" width="10.42578125" style="17" customWidth="1"/>
    <col min="94" max="94" width="10.28515625" style="19" customWidth="1"/>
    <col min="95" max="95" width="10.42578125" style="19" customWidth="1"/>
    <col min="96" max="96" width="11.42578125" style="19" customWidth="1"/>
    <col min="97" max="97" width="11.7109375" style="18" hidden="1" customWidth="1"/>
    <col min="98" max="98" width="10" style="18" customWidth="1"/>
    <col min="99" max="100" width="9.7109375" style="18" customWidth="1"/>
    <col min="101" max="101" width="11.7109375" style="18" customWidth="1"/>
    <col min="102" max="102" width="11.7109375" style="18" hidden="1" customWidth="1"/>
    <col min="103" max="103" width="10.140625" style="18" customWidth="1"/>
    <col min="104" max="104" width="9.7109375" style="18" customWidth="1"/>
    <col min="105" max="105" width="9.85546875" style="18" customWidth="1"/>
    <col min="106" max="106" width="10.140625" style="18" customWidth="1"/>
    <col min="107" max="107" width="9.7109375" style="18" hidden="1" customWidth="1"/>
    <col min="108" max="108" width="10" style="18" customWidth="1"/>
    <col min="109" max="109" width="9.7109375" style="18" customWidth="1"/>
    <col min="110" max="110" width="9.140625" style="18" customWidth="1"/>
    <col min="111" max="111" width="10" style="18" customWidth="1"/>
    <col min="112" max="112" width="9.5703125" style="18" hidden="1" customWidth="1"/>
    <col min="113" max="113" width="9.85546875" style="18" customWidth="1"/>
    <col min="114" max="114" width="10" style="18" customWidth="1"/>
    <col min="115" max="115" width="9.85546875" style="18" customWidth="1"/>
    <col min="116" max="116" width="9.28515625" style="18" customWidth="1"/>
    <col min="117" max="117" width="9.28515625" style="18" hidden="1" customWidth="1"/>
    <col min="118" max="118" width="9.7109375" style="18" customWidth="1"/>
    <col min="119" max="119" width="9.28515625" style="18" customWidth="1"/>
    <col min="120" max="120" width="10.140625" style="18" customWidth="1"/>
    <col min="121" max="121" width="9.5703125" style="18" customWidth="1"/>
    <col min="122" max="122" width="10.7109375" style="18" hidden="1" customWidth="1"/>
    <col min="123" max="123" width="10.28515625" style="18" customWidth="1"/>
    <col min="124" max="124" width="9.7109375" style="18" customWidth="1"/>
    <col min="125" max="125" width="10.42578125" style="18" customWidth="1"/>
    <col min="126" max="126" width="9.42578125" style="18" customWidth="1"/>
    <col min="127" max="127" width="9.140625" style="18" hidden="1" customWidth="1"/>
    <col min="128" max="128" width="10.28515625" style="18" customWidth="1"/>
    <col min="129" max="129" width="9.7109375" style="18" customWidth="1"/>
    <col min="130" max="130" width="10" style="18" customWidth="1"/>
    <col min="131" max="131" width="9.42578125" style="18" customWidth="1"/>
    <col min="132" max="132" width="9.7109375" style="18" hidden="1" customWidth="1"/>
    <col min="133" max="133" width="11.7109375" style="17" customWidth="1"/>
    <col min="134" max="134" width="10.85546875" style="19" customWidth="1"/>
    <col min="135" max="135" width="9.140625" style="19" customWidth="1"/>
    <col min="136" max="136" width="10.7109375" style="19" customWidth="1"/>
    <col min="137" max="137" width="10.5703125" style="18" hidden="1" customWidth="1"/>
    <col min="138" max="138" width="10.140625" style="17" customWidth="1"/>
    <col min="139" max="139" width="10.140625" style="19" customWidth="1"/>
    <col min="140" max="140" width="9.7109375" style="19" customWidth="1"/>
    <col min="141" max="141" width="10.85546875" style="19" customWidth="1"/>
    <col min="142" max="142" width="10" style="18" hidden="1" customWidth="1"/>
    <col min="143" max="143" width="10.42578125" style="17" customWidth="1"/>
    <col min="144" max="144" width="10.5703125" style="19" customWidth="1"/>
    <col min="145" max="145" width="9.7109375" style="19" customWidth="1"/>
    <col min="146" max="146" width="10" style="19" customWidth="1"/>
    <col min="147" max="147" width="10" style="18" customWidth="1"/>
    <col min="148" max="148" width="10.85546875" style="18" customWidth="1"/>
    <col min="149" max="149" width="10.42578125" style="18" customWidth="1"/>
    <col min="150" max="152" width="9.42578125" style="18" customWidth="1"/>
    <col min="153" max="154" width="11" style="18" customWidth="1"/>
    <col min="155" max="155" width="12.28515625" style="11" customWidth="1"/>
    <col min="156" max="156" width="11.5703125" style="19" customWidth="1"/>
    <col min="157" max="157" width="10.42578125" style="19" customWidth="1"/>
    <col min="158" max="158" width="12.7109375" style="22" customWidth="1"/>
    <col min="159" max="159" width="12.28515625" style="94" customWidth="1"/>
    <col min="160" max="160" width="1.140625" style="94" customWidth="1"/>
    <col min="161" max="161" width="12.140625" style="24" customWidth="1"/>
    <col min="162" max="162" width="13.5703125" style="24" customWidth="1"/>
    <col min="163" max="163" width="3" style="19" customWidth="1"/>
    <col min="164" max="164" width="13.7109375" style="19" customWidth="1"/>
    <col min="165" max="165" width="11.42578125" style="19" customWidth="1"/>
    <col min="166" max="166" width="11.140625" style="19" customWidth="1"/>
    <col min="167" max="167" width="2" style="19" customWidth="1"/>
    <col min="168" max="168" width="11.7109375" style="19" customWidth="1"/>
    <col min="169" max="169" width="14.7109375" style="19" customWidth="1"/>
    <col min="170" max="170" width="9.42578125" style="19" bestFit="1" customWidth="1"/>
    <col min="171" max="16384" width="9.140625" style="19"/>
  </cols>
  <sheetData>
    <row r="1" spans="1:171" s="9" customFormat="1" ht="15.75" customHeight="1" x14ac:dyDescent="0.2">
      <c r="B1" s="9" t="s">
        <v>628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X1" s="11"/>
      <c r="Y1" s="11"/>
      <c r="Z1" s="11"/>
      <c r="AA1" s="11"/>
      <c r="AC1" s="11"/>
      <c r="AD1" s="11"/>
      <c r="AE1" s="11"/>
      <c r="AF1" s="10"/>
      <c r="AH1" s="11"/>
      <c r="AI1" s="11"/>
      <c r="AJ1" s="11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1"/>
      <c r="CA1" s="11"/>
      <c r="CB1" s="11"/>
      <c r="CC1" s="11"/>
      <c r="CD1" s="10"/>
      <c r="CE1" s="11"/>
      <c r="CF1" s="11"/>
      <c r="CG1" s="11"/>
      <c r="CH1" s="11"/>
      <c r="CI1" s="10"/>
      <c r="CK1" s="11"/>
      <c r="CL1" s="11"/>
      <c r="CM1" s="11"/>
      <c r="CN1" s="10"/>
      <c r="CP1" s="11"/>
      <c r="CQ1" s="11"/>
      <c r="CR1" s="11"/>
      <c r="CS1" s="10"/>
      <c r="CT1" s="10"/>
      <c r="CU1" s="10"/>
      <c r="CV1" s="10"/>
      <c r="CW1" s="10"/>
      <c r="CX1" s="222"/>
      <c r="CY1" s="222"/>
      <c r="CZ1" s="222"/>
      <c r="DA1" s="222"/>
      <c r="DB1" s="222"/>
      <c r="DC1" s="222"/>
      <c r="DD1" s="222"/>
      <c r="DE1" s="222"/>
      <c r="DF1" s="222"/>
      <c r="DG1" s="222"/>
      <c r="DH1" s="222"/>
      <c r="DI1" s="222"/>
      <c r="DJ1" s="222"/>
      <c r="DK1" s="222"/>
      <c r="DL1" s="222"/>
      <c r="DM1" s="222"/>
      <c r="DN1" s="222"/>
      <c r="DO1" s="222"/>
      <c r="DP1" s="222"/>
      <c r="DQ1" s="222"/>
      <c r="DR1" s="222"/>
      <c r="DS1" s="222"/>
      <c r="DT1" s="222"/>
      <c r="DU1" s="222"/>
      <c r="DV1" s="222"/>
      <c r="DW1" s="222"/>
      <c r="DX1" s="222"/>
      <c r="DY1" s="222"/>
      <c r="DZ1" s="222"/>
      <c r="EA1" s="222"/>
      <c r="EB1" s="222"/>
      <c r="ED1" s="11"/>
      <c r="EE1" s="11"/>
      <c r="EF1" s="11"/>
      <c r="EG1" s="10"/>
      <c r="EI1" s="11"/>
      <c r="EJ1" s="11"/>
      <c r="EK1" s="11"/>
      <c r="EL1" s="10"/>
      <c r="EN1" s="11"/>
      <c r="EO1" s="11"/>
      <c r="EP1" s="11"/>
      <c r="EQ1" s="10"/>
      <c r="ER1" s="10"/>
      <c r="ES1" s="10"/>
      <c r="ET1" s="10"/>
      <c r="EU1" s="10"/>
      <c r="EV1" s="10"/>
      <c r="EW1" s="10"/>
      <c r="EX1" s="10"/>
      <c r="EY1" s="11"/>
      <c r="FB1" s="108"/>
      <c r="FC1" s="15"/>
      <c r="FD1" s="15"/>
      <c r="FE1" s="16"/>
      <c r="FF1" s="16"/>
    </row>
    <row r="2" spans="1:171" s="17" customFormat="1" x14ac:dyDescent="0.2"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X2" s="11"/>
      <c r="Y2" s="11"/>
      <c r="Z2" s="11"/>
      <c r="AA2" s="19"/>
      <c r="AC2" s="19"/>
      <c r="AD2" s="19"/>
      <c r="AE2" s="19"/>
      <c r="AF2" s="18"/>
      <c r="AH2" s="19"/>
      <c r="AI2" s="19"/>
      <c r="AJ2" s="19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9"/>
      <c r="CA2" s="19"/>
      <c r="CB2" s="19"/>
      <c r="CC2" s="19"/>
      <c r="CD2" s="18"/>
      <c r="CE2" s="19"/>
      <c r="CF2" s="19"/>
      <c r="CG2" s="19"/>
      <c r="CH2" s="19"/>
      <c r="CI2" s="18"/>
      <c r="CK2" s="19"/>
      <c r="CL2" s="19"/>
      <c r="CM2" s="19"/>
      <c r="CN2" s="18"/>
      <c r="CO2" s="104"/>
      <c r="CP2" s="19"/>
      <c r="CQ2" s="19"/>
      <c r="CR2" s="19"/>
      <c r="CS2" s="18"/>
      <c r="CT2" s="18"/>
      <c r="CU2" s="18"/>
      <c r="CV2" s="18"/>
      <c r="CW2" s="18"/>
      <c r="CX2" s="222"/>
      <c r="CY2" s="222"/>
      <c r="CZ2" s="222"/>
      <c r="DA2" s="222"/>
      <c r="DB2" s="222"/>
      <c r="DC2" s="222"/>
      <c r="DD2" s="222"/>
      <c r="DE2" s="222"/>
      <c r="DF2" s="222"/>
      <c r="DG2" s="222"/>
      <c r="DH2" s="222"/>
      <c r="DI2" s="222"/>
      <c r="DJ2" s="222"/>
      <c r="DK2" s="222"/>
      <c r="DL2" s="222"/>
      <c r="DM2" s="222"/>
      <c r="DN2" s="222"/>
      <c r="DO2" s="222"/>
      <c r="DP2" s="222"/>
      <c r="DQ2" s="222"/>
      <c r="DR2" s="222"/>
      <c r="DS2" s="222"/>
      <c r="DT2" s="222"/>
      <c r="DU2" s="222"/>
      <c r="DV2" s="222"/>
      <c r="DW2" s="222"/>
      <c r="DX2" s="222"/>
      <c r="DY2" s="222"/>
      <c r="DZ2" s="222"/>
      <c r="EA2" s="222"/>
      <c r="EB2" s="222"/>
      <c r="ED2" s="19"/>
      <c r="EE2" s="19"/>
      <c r="EF2" s="19"/>
      <c r="EG2" s="18"/>
      <c r="EI2" s="19"/>
      <c r="EJ2" s="19"/>
      <c r="EK2" s="19"/>
      <c r="EL2" s="18"/>
      <c r="EN2" s="19"/>
      <c r="EO2" s="19"/>
      <c r="EP2" s="19"/>
      <c r="EQ2" s="18"/>
      <c r="ER2" s="18"/>
      <c r="ES2" s="18"/>
      <c r="ET2" s="18"/>
      <c r="EU2" s="18"/>
      <c r="EV2" s="18"/>
      <c r="EW2" s="18"/>
      <c r="EX2" s="18"/>
      <c r="EY2" s="11"/>
      <c r="EZ2" s="84"/>
      <c r="FB2" s="87"/>
      <c r="FC2" s="23"/>
      <c r="FD2" s="23"/>
      <c r="FE2" s="24"/>
      <c r="FF2" s="24"/>
    </row>
    <row r="3" spans="1:171" s="17" customFormat="1" x14ac:dyDescent="0.2">
      <c r="B3" s="25" t="s">
        <v>0</v>
      </c>
      <c r="C3" s="25"/>
      <c r="D3" s="25"/>
      <c r="E3" s="25"/>
      <c r="F3" s="25"/>
      <c r="G3" s="25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X3" s="11"/>
      <c r="Y3" s="11"/>
      <c r="Z3" s="11"/>
      <c r="AA3" s="19"/>
      <c r="AC3" s="19"/>
      <c r="AD3" s="19"/>
      <c r="AE3" s="19"/>
      <c r="AF3" s="18"/>
      <c r="AH3" s="19"/>
      <c r="AI3" s="19"/>
      <c r="AJ3" s="19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9"/>
      <c r="CA3" s="19"/>
      <c r="CB3" s="19"/>
      <c r="CC3" s="19"/>
      <c r="CD3" s="18"/>
      <c r="CE3" s="19"/>
      <c r="CF3" s="19"/>
      <c r="CG3" s="19"/>
      <c r="CH3" s="19"/>
      <c r="CI3" s="18"/>
      <c r="CK3" s="19"/>
      <c r="CL3" s="19"/>
      <c r="CM3" s="19"/>
      <c r="CN3" s="18"/>
      <c r="CP3" s="19"/>
      <c r="CQ3" s="19"/>
      <c r="CR3" s="19"/>
      <c r="CS3" s="18"/>
      <c r="CT3" s="18"/>
      <c r="CU3" s="18"/>
      <c r="CV3" s="18"/>
      <c r="CW3" s="18"/>
      <c r="CX3" s="222"/>
      <c r="CY3" s="222"/>
      <c r="CZ3" s="222"/>
      <c r="DA3" s="222"/>
      <c r="DB3" s="222"/>
      <c r="DC3" s="222"/>
      <c r="DD3" s="222"/>
      <c r="DE3" s="222"/>
      <c r="DF3" s="222"/>
      <c r="DG3" s="222"/>
      <c r="DH3" s="222"/>
      <c r="DI3" s="222"/>
      <c r="DJ3" s="222"/>
      <c r="DK3" s="222"/>
      <c r="DL3" s="222"/>
      <c r="DM3" s="222"/>
      <c r="DN3" s="222"/>
      <c r="DO3" s="222"/>
      <c r="DP3" s="222"/>
      <c r="DQ3" s="222"/>
      <c r="DR3" s="222"/>
      <c r="DS3" s="222"/>
      <c r="DT3" s="222"/>
      <c r="DU3" s="222"/>
      <c r="DV3" s="222"/>
      <c r="DW3" s="222"/>
      <c r="DX3" s="222"/>
      <c r="DY3" s="222"/>
      <c r="DZ3" s="222"/>
      <c r="EA3" s="222"/>
      <c r="EB3" s="222"/>
      <c r="ED3" s="19"/>
      <c r="EE3" s="19"/>
      <c r="EF3" s="19"/>
      <c r="EG3" s="18"/>
      <c r="EI3" s="19"/>
      <c r="EJ3" s="19"/>
      <c r="EK3" s="19"/>
      <c r="EL3" s="18"/>
      <c r="EN3" s="19"/>
      <c r="EO3" s="19"/>
      <c r="EP3" s="19"/>
      <c r="EQ3" s="18"/>
      <c r="ER3" s="18"/>
      <c r="ES3" s="18"/>
      <c r="ET3" s="18"/>
      <c r="EU3" s="18"/>
      <c r="EV3" s="18"/>
      <c r="EW3" s="18"/>
      <c r="EX3" s="18"/>
      <c r="EY3" s="11"/>
      <c r="FB3" s="87"/>
      <c r="FC3" s="23"/>
      <c r="FD3" s="23"/>
      <c r="FE3" s="24"/>
      <c r="FF3" s="24"/>
    </row>
    <row r="4" spans="1:171" s="17" customFormat="1" ht="1.5" customHeight="1" thickBot="1" x14ac:dyDescent="0.25"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X4" s="11"/>
      <c r="Y4" s="11"/>
      <c r="Z4" s="11"/>
      <c r="AA4" s="19"/>
      <c r="AC4" s="19"/>
      <c r="AD4" s="19"/>
      <c r="AE4" s="19"/>
      <c r="AF4" s="18"/>
      <c r="AH4" s="19"/>
      <c r="AI4" s="19"/>
      <c r="AJ4" s="19"/>
      <c r="AK4" s="18"/>
      <c r="AL4" s="104"/>
      <c r="AM4" s="104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9"/>
      <c r="CA4" s="19"/>
      <c r="CB4" s="19"/>
      <c r="CC4" s="19"/>
      <c r="CD4" s="18"/>
      <c r="CE4" s="19"/>
      <c r="CF4" s="19"/>
      <c r="CG4" s="19"/>
      <c r="CH4" s="19"/>
      <c r="CI4" s="18"/>
      <c r="CK4" s="19"/>
      <c r="CL4" s="19"/>
      <c r="CM4" s="19"/>
      <c r="CN4" s="18"/>
      <c r="CP4" s="19"/>
      <c r="CQ4" s="19"/>
      <c r="CR4" s="19"/>
      <c r="CS4" s="18"/>
      <c r="CT4" s="18"/>
      <c r="CU4" s="104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D4" s="19"/>
      <c r="EE4" s="19"/>
      <c r="EF4" s="19"/>
      <c r="EG4" s="18"/>
      <c r="EI4" s="19"/>
      <c r="EJ4" s="19"/>
      <c r="EK4" s="19"/>
      <c r="EL4" s="18"/>
      <c r="EN4" s="19"/>
      <c r="EO4" s="19"/>
      <c r="EP4" s="19"/>
      <c r="EQ4" s="18"/>
      <c r="ER4" s="18"/>
      <c r="ES4" s="18"/>
      <c r="ET4" s="18"/>
      <c r="EU4" s="18"/>
      <c r="EV4" s="18"/>
      <c r="EW4" s="94"/>
      <c r="EX4" s="18"/>
      <c r="EY4" s="11"/>
      <c r="FB4" s="87"/>
      <c r="FC4" s="23"/>
      <c r="FD4" s="23"/>
      <c r="FE4" s="24"/>
      <c r="FF4" s="24"/>
    </row>
    <row r="5" spans="1:171" s="26" customFormat="1" ht="80.25" customHeight="1" x14ac:dyDescent="0.25">
      <c r="A5" s="327"/>
      <c r="B5" s="326" t="s">
        <v>1</v>
      </c>
      <c r="C5" s="425" t="s">
        <v>2</v>
      </c>
      <c r="D5" s="425" t="s">
        <v>3</v>
      </c>
      <c r="E5" s="425" t="s">
        <v>4</v>
      </c>
      <c r="F5" s="426" t="s">
        <v>626</v>
      </c>
      <c r="G5" s="426"/>
      <c r="H5" s="425" t="s">
        <v>541</v>
      </c>
      <c r="I5" s="425"/>
      <c r="J5" s="425"/>
      <c r="K5" s="425"/>
      <c r="L5" s="425"/>
      <c r="M5" s="427" t="s">
        <v>634</v>
      </c>
      <c r="N5" s="428"/>
      <c r="O5" s="428"/>
      <c r="P5" s="428"/>
      <c r="Q5" s="429"/>
      <c r="R5" s="427" t="s">
        <v>635</v>
      </c>
      <c r="S5" s="428"/>
      <c r="T5" s="428"/>
      <c r="U5" s="428"/>
      <c r="V5" s="429"/>
      <c r="W5" s="425" t="s">
        <v>542</v>
      </c>
      <c r="X5" s="425"/>
      <c r="Y5" s="425"/>
      <c r="Z5" s="425"/>
      <c r="AA5" s="425"/>
      <c r="AB5" s="425" t="s">
        <v>543</v>
      </c>
      <c r="AC5" s="425"/>
      <c r="AD5" s="425"/>
      <c r="AE5" s="425"/>
      <c r="AF5" s="425"/>
      <c r="AG5" s="402" t="s">
        <v>544</v>
      </c>
      <c r="AH5" s="402"/>
      <c r="AI5" s="402"/>
      <c r="AJ5" s="402"/>
      <c r="AK5" s="402"/>
      <c r="AL5" s="402" t="s">
        <v>545</v>
      </c>
      <c r="AM5" s="402"/>
      <c r="AN5" s="402"/>
      <c r="AO5" s="402"/>
      <c r="AP5" s="402"/>
      <c r="AQ5" s="402" t="s">
        <v>546</v>
      </c>
      <c r="AR5" s="402"/>
      <c r="AS5" s="402"/>
      <c r="AT5" s="402"/>
      <c r="AU5" s="402"/>
      <c r="AV5" s="402" t="s">
        <v>547</v>
      </c>
      <c r="AW5" s="402"/>
      <c r="AX5" s="402"/>
      <c r="AY5" s="402"/>
      <c r="AZ5" s="402"/>
      <c r="BA5" s="402" t="s">
        <v>548</v>
      </c>
      <c r="BB5" s="402"/>
      <c r="BC5" s="402"/>
      <c r="BD5" s="402"/>
      <c r="BE5" s="402"/>
      <c r="BF5" s="402" t="s">
        <v>549</v>
      </c>
      <c r="BG5" s="402"/>
      <c r="BH5" s="402"/>
      <c r="BI5" s="402"/>
      <c r="BJ5" s="402"/>
      <c r="BK5" s="402" t="s">
        <v>550</v>
      </c>
      <c r="BL5" s="402"/>
      <c r="BM5" s="402"/>
      <c r="BN5" s="402"/>
      <c r="BO5" s="402"/>
      <c r="BP5" s="402" t="s">
        <v>551</v>
      </c>
      <c r="BQ5" s="402"/>
      <c r="BR5" s="402"/>
      <c r="BS5" s="402"/>
      <c r="BT5" s="402"/>
      <c r="BU5" s="402" t="s">
        <v>552</v>
      </c>
      <c r="BV5" s="402"/>
      <c r="BW5" s="402"/>
      <c r="BX5" s="402"/>
      <c r="BY5" s="402"/>
      <c r="BZ5" s="402" t="s">
        <v>553</v>
      </c>
      <c r="CA5" s="402"/>
      <c r="CB5" s="402"/>
      <c r="CC5" s="402"/>
      <c r="CD5" s="402"/>
      <c r="CE5" s="402" t="s">
        <v>554</v>
      </c>
      <c r="CF5" s="402"/>
      <c r="CG5" s="402"/>
      <c r="CH5" s="402"/>
      <c r="CI5" s="402"/>
      <c r="CJ5" s="402" t="s">
        <v>555</v>
      </c>
      <c r="CK5" s="402"/>
      <c r="CL5" s="402"/>
      <c r="CM5" s="402"/>
      <c r="CN5" s="402"/>
      <c r="CO5" s="402" t="s">
        <v>556</v>
      </c>
      <c r="CP5" s="402"/>
      <c r="CQ5" s="402"/>
      <c r="CR5" s="402"/>
      <c r="CS5" s="402"/>
      <c r="CT5" s="402" t="s">
        <v>557</v>
      </c>
      <c r="CU5" s="402"/>
      <c r="CV5" s="402"/>
      <c r="CW5" s="402"/>
      <c r="CX5" s="402"/>
      <c r="CY5" s="402" t="s">
        <v>558</v>
      </c>
      <c r="CZ5" s="402"/>
      <c r="DA5" s="402"/>
      <c r="DB5" s="402"/>
      <c r="DC5" s="402"/>
      <c r="DD5" s="402" t="s">
        <v>559</v>
      </c>
      <c r="DE5" s="402"/>
      <c r="DF5" s="402"/>
      <c r="DG5" s="402"/>
      <c r="DH5" s="402"/>
      <c r="DI5" s="402" t="s">
        <v>560</v>
      </c>
      <c r="DJ5" s="402"/>
      <c r="DK5" s="402"/>
      <c r="DL5" s="402"/>
      <c r="DM5" s="402"/>
      <c r="DN5" s="402" t="s">
        <v>561</v>
      </c>
      <c r="DO5" s="402"/>
      <c r="DP5" s="402"/>
      <c r="DQ5" s="402"/>
      <c r="DR5" s="402"/>
      <c r="DS5" s="402" t="s">
        <v>562</v>
      </c>
      <c r="DT5" s="402"/>
      <c r="DU5" s="402"/>
      <c r="DV5" s="402"/>
      <c r="DW5" s="402"/>
      <c r="DX5" s="402" t="s">
        <v>563</v>
      </c>
      <c r="DY5" s="402"/>
      <c r="DZ5" s="402"/>
      <c r="EA5" s="402"/>
      <c r="EB5" s="402"/>
      <c r="EC5" s="402" t="s">
        <v>564</v>
      </c>
      <c r="ED5" s="402"/>
      <c r="EE5" s="402"/>
      <c r="EF5" s="402"/>
      <c r="EG5" s="402"/>
      <c r="EH5" s="402" t="s">
        <v>565</v>
      </c>
      <c r="EI5" s="402"/>
      <c r="EJ5" s="402"/>
      <c r="EK5" s="402"/>
      <c r="EL5" s="402"/>
      <c r="EM5" s="402" t="s">
        <v>566</v>
      </c>
      <c r="EN5" s="402"/>
      <c r="EO5" s="402"/>
      <c r="EP5" s="402"/>
      <c r="EQ5" s="402"/>
      <c r="ER5" s="402" t="s">
        <v>636</v>
      </c>
      <c r="ES5" s="402"/>
      <c r="ET5" s="402"/>
      <c r="EU5" s="402"/>
      <c r="EV5" s="402"/>
      <c r="EW5" s="402" t="s">
        <v>160</v>
      </c>
      <c r="EX5" s="402" t="s">
        <v>161</v>
      </c>
      <c r="EY5" s="402" t="s">
        <v>630</v>
      </c>
      <c r="EZ5" s="402"/>
      <c r="FA5" s="402"/>
      <c r="FB5" s="402"/>
      <c r="FC5" s="402"/>
      <c r="FD5" s="223"/>
      <c r="FE5" s="430" t="s">
        <v>633</v>
      </c>
      <c r="FF5" s="431"/>
      <c r="FH5" s="432" t="s">
        <v>631</v>
      </c>
      <c r="FI5" s="430" t="s">
        <v>632</v>
      </c>
      <c r="FJ5" s="431"/>
    </row>
    <row r="6" spans="1:171" s="17" customFormat="1" ht="45" customHeight="1" x14ac:dyDescent="0.2">
      <c r="A6" s="224" t="s">
        <v>567</v>
      </c>
      <c r="B6" s="225" t="s">
        <v>5</v>
      </c>
      <c r="C6" s="425"/>
      <c r="D6" s="425"/>
      <c r="E6" s="425"/>
      <c r="F6" s="226" t="s">
        <v>158</v>
      </c>
      <c r="G6" s="227" t="s">
        <v>159</v>
      </c>
      <c r="H6" s="326" t="s">
        <v>6</v>
      </c>
      <c r="I6" s="326" t="s">
        <v>7</v>
      </c>
      <c r="J6" s="228" t="s">
        <v>568</v>
      </c>
      <c r="K6" s="228" t="s">
        <v>569</v>
      </c>
      <c r="L6" s="228" t="s">
        <v>8</v>
      </c>
      <c r="M6" s="228" t="s">
        <v>6</v>
      </c>
      <c r="N6" s="228" t="s">
        <v>7</v>
      </c>
      <c r="O6" s="228" t="s">
        <v>568</v>
      </c>
      <c r="P6" s="228" t="s">
        <v>569</v>
      </c>
      <c r="Q6" s="228" t="s">
        <v>8</v>
      </c>
      <c r="R6" s="228" t="s">
        <v>6</v>
      </c>
      <c r="S6" s="228" t="s">
        <v>7</v>
      </c>
      <c r="T6" s="228" t="s">
        <v>568</v>
      </c>
      <c r="U6" s="228" t="s">
        <v>569</v>
      </c>
      <c r="V6" s="228" t="s">
        <v>8</v>
      </c>
      <c r="W6" s="326" t="s">
        <v>6</v>
      </c>
      <c r="X6" s="326" t="s">
        <v>7</v>
      </c>
      <c r="Y6" s="326" t="s">
        <v>568</v>
      </c>
      <c r="Z6" s="326" t="s">
        <v>569</v>
      </c>
      <c r="AA6" s="326" t="s">
        <v>8</v>
      </c>
      <c r="AB6" s="326" t="s">
        <v>6</v>
      </c>
      <c r="AC6" s="326" t="s">
        <v>7</v>
      </c>
      <c r="AD6" s="326" t="s">
        <v>568</v>
      </c>
      <c r="AE6" s="326" t="s">
        <v>569</v>
      </c>
      <c r="AF6" s="30" t="s">
        <v>8</v>
      </c>
      <c r="AG6" s="30" t="s">
        <v>6</v>
      </c>
      <c r="AH6" s="30" t="s">
        <v>7</v>
      </c>
      <c r="AI6" s="30" t="s">
        <v>568</v>
      </c>
      <c r="AJ6" s="30" t="s">
        <v>569</v>
      </c>
      <c r="AK6" s="30" t="s">
        <v>8</v>
      </c>
      <c r="AL6" s="30" t="s">
        <v>6</v>
      </c>
      <c r="AM6" s="30" t="s">
        <v>7</v>
      </c>
      <c r="AN6" s="30" t="s">
        <v>568</v>
      </c>
      <c r="AO6" s="30" t="s">
        <v>569</v>
      </c>
      <c r="AP6" s="30" t="s">
        <v>8</v>
      </c>
      <c r="AQ6" s="30" t="s">
        <v>6</v>
      </c>
      <c r="AR6" s="30" t="s">
        <v>7</v>
      </c>
      <c r="AS6" s="30" t="s">
        <v>568</v>
      </c>
      <c r="AT6" s="30" t="s">
        <v>569</v>
      </c>
      <c r="AU6" s="30" t="s">
        <v>8</v>
      </c>
      <c r="AV6" s="30" t="s">
        <v>6</v>
      </c>
      <c r="AW6" s="30" t="s">
        <v>7</v>
      </c>
      <c r="AX6" s="30" t="s">
        <v>568</v>
      </c>
      <c r="AY6" s="30" t="s">
        <v>569</v>
      </c>
      <c r="AZ6" s="30" t="s">
        <v>8</v>
      </c>
      <c r="BA6" s="30" t="s">
        <v>6</v>
      </c>
      <c r="BB6" s="30" t="s">
        <v>7</v>
      </c>
      <c r="BC6" s="30" t="s">
        <v>568</v>
      </c>
      <c r="BD6" s="30" t="s">
        <v>569</v>
      </c>
      <c r="BE6" s="30" t="s">
        <v>8</v>
      </c>
      <c r="BF6" s="30" t="s">
        <v>6</v>
      </c>
      <c r="BG6" s="30" t="s">
        <v>7</v>
      </c>
      <c r="BH6" s="30" t="s">
        <v>568</v>
      </c>
      <c r="BI6" s="30" t="s">
        <v>569</v>
      </c>
      <c r="BJ6" s="30" t="s">
        <v>8</v>
      </c>
      <c r="BK6" s="30" t="s">
        <v>6</v>
      </c>
      <c r="BL6" s="30" t="s">
        <v>7</v>
      </c>
      <c r="BM6" s="30" t="s">
        <v>568</v>
      </c>
      <c r="BN6" s="30" t="s">
        <v>569</v>
      </c>
      <c r="BO6" s="30" t="s">
        <v>8</v>
      </c>
      <c r="BP6" s="30" t="s">
        <v>6</v>
      </c>
      <c r="BQ6" s="30" t="s">
        <v>7</v>
      </c>
      <c r="BR6" s="30" t="s">
        <v>568</v>
      </c>
      <c r="BS6" s="30" t="s">
        <v>569</v>
      </c>
      <c r="BT6" s="30" t="s">
        <v>8</v>
      </c>
      <c r="BU6" s="30" t="s">
        <v>6</v>
      </c>
      <c r="BV6" s="30" t="s">
        <v>7</v>
      </c>
      <c r="BW6" s="30" t="s">
        <v>568</v>
      </c>
      <c r="BX6" s="30" t="s">
        <v>569</v>
      </c>
      <c r="BY6" s="30" t="s">
        <v>8</v>
      </c>
      <c r="BZ6" s="30" t="s">
        <v>6</v>
      </c>
      <c r="CA6" s="30" t="s">
        <v>7</v>
      </c>
      <c r="CB6" s="30" t="s">
        <v>568</v>
      </c>
      <c r="CC6" s="30" t="s">
        <v>569</v>
      </c>
      <c r="CD6" s="30" t="s">
        <v>8</v>
      </c>
      <c r="CE6" s="30" t="s">
        <v>6</v>
      </c>
      <c r="CF6" s="30" t="s">
        <v>7</v>
      </c>
      <c r="CG6" s="30" t="s">
        <v>568</v>
      </c>
      <c r="CH6" s="30" t="s">
        <v>569</v>
      </c>
      <c r="CI6" s="30" t="s">
        <v>8</v>
      </c>
      <c r="CJ6" s="30" t="s">
        <v>6</v>
      </c>
      <c r="CK6" s="30" t="s">
        <v>7</v>
      </c>
      <c r="CL6" s="30" t="s">
        <v>568</v>
      </c>
      <c r="CM6" s="30" t="s">
        <v>569</v>
      </c>
      <c r="CN6" s="30" t="s">
        <v>8</v>
      </c>
      <c r="CO6" s="30" t="s">
        <v>6</v>
      </c>
      <c r="CP6" s="30" t="s">
        <v>7</v>
      </c>
      <c r="CQ6" s="30" t="s">
        <v>568</v>
      </c>
      <c r="CR6" s="30" t="s">
        <v>569</v>
      </c>
      <c r="CS6" s="30" t="s">
        <v>8</v>
      </c>
      <c r="CT6" s="30" t="s">
        <v>6</v>
      </c>
      <c r="CU6" s="30" t="s">
        <v>7</v>
      </c>
      <c r="CV6" s="30" t="s">
        <v>568</v>
      </c>
      <c r="CW6" s="30" t="s">
        <v>569</v>
      </c>
      <c r="CX6" s="30" t="s">
        <v>8</v>
      </c>
      <c r="CY6" s="30" t="s">
        <v>6</v>
      </c>
      <c r="CZ6" s="30" t="s">
        <v>7</v>
      </c>
      <c r="DA6" s="30" t="s">
        <v>568</v>
      </c>
      <c r="DB6" s="30" t="s">
        <v>569</v>
      </c>
      <c r="DC6" s="30" t="s">
        <v>8</v>
      </c>
      <c r="DD6" s="30" t="s">
        <v>6</v>
      </c>
      <c r="DE6" s="30" t="s">
        <v>7</v>
      </c>
      <c r="DF6" s="30" t="s">
        <v>568</v>
      </c>
      <c r="DG6" s="30" t="s">
        <v>569</v>
      </c>
      <c r="DH6" s="30" t="s">
        <v>8</v>
      </c>
      <c r="DI6" s="30" t="s">
        <v>6</v>
      </c>
      <c r="DJ6" s="30" t="s">
        <v>7</v>
      </c>
      <c r="DK6" s="30" t="s">
        <v>568</v>
      </c>
      <c r="DL6" s="30" t="s">
        <v>569</v>
      </c>
      <c r="DM6" s="30" t="s">
        <v>8</v>
      </c>
      <c r="DN6" s="30" t="s">
        <v>6</v>
      </c>
      <c r="DO6" s="30" t="s">
        <v>7</v>
      </c>
      <c r="DP6" s="30" t="s">
        <v>568</v>
      </c>
      <c r="DQ6" s="30" t="s">
        <v>569</v>
      </c>
      <c r="DR6" s="30" t="s">
        <v>8</v>
      </c>
      <c r="DS6" s="30" t="s">
        <v>6</v>
      </c>
      <c r="DT6" s="30" t="s">
        <v>7</v>
      </c>
      <c r="DU6" s="30" t="s">
        <v>568</v>
      </c>
      <c r="DV6" s="30" t="s">
        <v>569</v>
      </c>
      <c r="DW6" s="30" t="s">
        <v>8</v>
      </c>
      <c r="DX6" s="30" t="s">
        <v>6</v>
      </c>
      <c r="DY6" s="30" t="s">
        <v>7</v>
      </c>
      <c r="DZ6" s="30" t="s">
        <v>568</v>
      </c>
      <c r="EA6" s="30" t="s">
        <v>569</v>
      </c>
      <c r="EB6" s="30" t="s">
        <v>8</v>
      </c>
      <c r="EC6" s="30" t="s">
        <v>6</v>
      </c>
      <c r="ED6" s="30" t="s">
        <v>7</v>
      </c>
      <c r="EE6" s="30" t="s">
        <v>568</v>
      </c>
      <c r="EF6" s="30" t="s">
        <v>569</v>
      </c>
      <c r="EG6" s="30" t="s">
        <v>8</v>
      </c>
      <c r="EH6" s="30" t="s">
        <v>6</v>
      </c>
      <c r="EI6" s="30" t="s">
        <v>7</v>
      </c>
      <c r="EJ6" s="30" t="s">
        <v>568</v>
      </c>
      <c r="EK6" s="30" t="s">
        <v>569</v>
      </c>
      <c r="EL6" s="30" t="s">
        <v>8</v>
      </c>
      <c r="EM6" s="30" t="s">
        <v>6</v>
      </c>
      <c r="EN6" s="30" t="s">
        <v>7</v>
      </c>
      <c r="EO6" s="30" t="s">
        <v>568</v>
      </c>
      <c r="EP6" s="30" t="s">
        <v>569</v>
      </c>
      <c r="EQ6" s="30" t="s">
        <v>8</v>
      </c>
      <c r="ER6" s="326" t="s">
        <v>6</v>
      </c>
      <c r="ES6" s="326" t="s">
        <v>7</v>
      </c>
      <c r="ET6" s="326" t="s">
        <v>568</v>
      </c>
      <c r="EU6" s="326" t="s">
        <v>569</v>
      </c>
      <c r="EV6" s="326" t="s">
        <v>8</v>
      </c>
      <c r="EW6" s="425"/>
      <c r="EX6" s="425"/>
      <c r="EY6" s="30" t="s">
        <v>6</v>
      </c>
      <c r="EZ6" s="30" t="s">
        <v>7</v>
      </c>
      <c r="FA6" s="30" t="s">
        <v>568</v>
      </c>
      <c r="FB6" s="228" t="s">
        <v>569</v>
      </c>
      <c r="FC6" s="228" t="s">
        <v>570</v>
      </c>
      <c r="FD6" s="228"/>
      <c r="FE6" s="229" t="s">
        <v>158</v>
      </c>
      <c r="FF6" s="230" t="s">
        <v>159</v>
      </c>
      <c r="FH6" s="433"/>
      <c r="FI6" s="229" t="s">
        <v>158</v>
      </c>
      <c r="FJ6" s="230" t="s">
        <v>159</v>
      </c>
    </row>
    <row r="7" spans="1:171" s="17" customFormat="1" x14ac:dyDescent="0.2">
      <c r="A7" s="224">
        <v>1</v>
      </c>
      <c r="B7" s="225">
        <v>2</v>
      </c>
      <c r="C7" s="231">
        <v>3</v>
      </c>
      <c r="D7" s="225">
        <v>4</v>
      </c>
      <c r="E7" s="231">
        <v>5</v>
      </c>
      <c r="F7" s="225">
        <v>6</v>
      </c>
      <c r="G7" s="231">
        <v>7</v>
      </c>
      <c r="H7" s="225">
        <v>8</v>
      </c>
      <c r="I7" s="231">
        <v>9</v>
      </c>
      <c r="J7" s="225">
        <v>10</v>
      </c>
      <c r="K7" s="231">
        <v>11</v>
      </c>
      <c r="L7" s="225">
        <v>12</v>
      </c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31">
        <v>13</v>
      </c>
      <c r="X7" s="225">
        <v>14</v>
      </c>
      <c r="Y7" s="231">
        <v>15</v>
      </c>
      <c r="Z7" s="225">
        <v>16</v>
      </c>
      <c r="AA7" s="231">
        <v>17</v>
      </c>
      <c r="AB7" s="225">
        <v>18</v>
      </c>
      <c r="AC7" s="231">
        <v>19</v>
      </c>
      <c r="AD7" s="225">
        <v>20</v>
      </c>
      <c r="AE7" s="231">
        <v>21</v>
      </c>
      <c r="AF7" s="225">
        <v>22</v>
      </c>
      <c r="AG7" s="231">
        <v>23</v>
      </c>
      <c r="AH7" s="225">
        <v>24</v>
      </c>
      <c r="AI7" s="231">
        <v>25</v>
      </c>
      <c r="AJ7" s="225">
        <v>26</v>
      </c>
      <c r="AK7" s="231">
        <v>27</v>
      </c>
      <c r="AL7" s="225">
        <v>28</v>
      </c>
      <c r="AM7" s="231">
        <v>29</v>
      </c>
      <c r="AN7" s="225">
        <v>30</v>
      </c>
      <c r="AO7" s="231">
        <v>31</v>
      </c>
      <c r="AP7" s="225">
        <v>32</v>
      </c>
      <c r="AQ7" s="231">
        <v>33</v>
      </c>
      <c r="AR7" s="225">
        <v>34</v>
      </c>
      <c r="AS7" s="231">
        <v>35</v>
      </c>
      <c r="AT7" s="225">
        <v>36</v>
      </c>
      <c r="AU7" s="231">
        <v>37</v>
      </c>
      <c r="AV7" s="225">
        <v>38</v>
      </c>
      <c r="AW7" s="231">
        <v>39</v>
      </c>
      <c r="AX7" s="225">
        <v>40</v>
      </c>
      <c r="AY7" s="231">
        <v>41</v>
      </c>
      <c r="AZ7" s="225">
        <v>42</v>
      </c>
      <c r="BA7" s="231">
        <v>43</v>
      </c>
      <c r="BB7" s="225">
        <v>44</v>
      </c>
      <c r="BC7" s="231">
        <v>45</v>
      </c>
      <c r="BD7" s="225">
        <v>46</v>
      </c>
      <c r="BE7" s="231">
        <v>47</v>
      </c>
      <c r="BF7" s="225">
        <v>48</v>
      </c>
      <c r="BG7" s="231">
        <v>49</v>
      </c>
      <c r="BH7" s="225">
        <v>50</v>
      </c>
      <c r="BI7" s="231">
        <v>51</v>
      </c>
      <c r="BJ7" s="225">
        <v>52</v>
      </c>
      <c r="BK7" s="231">
        <v>53</v>
      </c>
      <c r="BL7" s="225">
        <v>54</v>
      </c>
      <c r="BM7" s="231">
        <v>55</v>
      </c>
      <c r="BN7" s="225">
        <v>56</v>
      </c>
      <c r="BO7" s="231">
        <v>57</v>
      </c>
      <c r="BP7" s="225">
        <v>58</v>
      </c>
      <c r="BQ7" s="231">
        <v>59</v>
      </c>
      <c r="BR7" s="225">
        <v>60</v>
      </c>
      <c r="BS7" s="231">
        <v>61</v>
      </c>
      <c r="BT7" s="225">
        <v>62</v>
      </c>
      <c r="BU7" s="231">
        <v>63</v>
      </c>
      <c r="BV7" s="225">
        <v>64</v>
      </c>
      <c r="BW7" s="231">
        <v>65</v>
      </c>
      <c r="BX7" s="225">
        <v>66</v>
      </c>
      <c r="BY7" s="231">
        <v>67</v>
      </c>
      <c r="BZ7" s="225">
        <v>68</v>
      </c>
      <c r="CA7" s="231">
        <v>69</v>
      </c>
      <c r="CB7" s="225">
        <v>70</v>
      </c>
      <c r="CC7" s="231">
        <v>71</v>
      </c>
      <c r="CD7" s="225">
        <v>72</v>
      </c>
      <c r="CE7" s="231">
        <v>73</v>
      </c>
      <c r="CF7" s="225">
        <v>74</v>
      </c>
      <c r="CG7" s="231">
        <v>75</v>
      </c>
      <c r="CH7" s="225">
        <v>76</v>
      </c>
      <c r="CI7" s="231">
        <v>77</v>
      </c>
      <c r="CJ7" s="225">
        <v>78</v>
      </c>
      <c r="CK7" s="231">
        <v>79</v>
      </c>
      <c r="CL7" s="225">
        <v>80</v>
      </c>
      <c r="CM7" s="231">
        <v>81</v>
      </c>
      <c r="CN7" s="225">
        <v>82</v>
      </c>
      <c r="CO7" s="231">
        <v>83</v>
      </c>
      <c r="CP7" s="225">
        <v>84</v>
      </c>
      <c r="CQ7" s="231">
        <v>85</v>
      </c>
      <c r="CR7" s="225">
        <v>86</v>
      </c>
      <c r="CS7" s="231">
        <v>87</v>
      </c>
      <c r="CT7" s="225">
        <v>88</v>
      </c>
      <c r="CU7" s="231">
        <v>89</v>
      </c>
      <c r="CV7" s="225">
        <v>90</v>
      </c>
      <c r="CW7" s="231">
        <v>91</v>
      </c>
      <c r="CX7" s="225">
        <v>92</v>
      </c>
      <c r="CY7" s="231">
        <v>93</v>
      </c>
      <c r="CZ7" s="225">
        <v>94</v>
      </c>
      <c r="DA7" s="231">
        <v>95</v>
      </c>
      <c r="DB7" s="225">
        <v>96</v>
      </c>
      <c r="DC7" s="231">
        <v>97</v>
      </c>
      <c r="DD7" s="225">
        <v>98</v>
      </c>
      <c r="DE7" s="231">
        <v>99</v>
      </c>
      <c r="DF7" s="225">
        <v>100</v>
      </c>
      <c r="DG7" s="231">
        <v>101</v>
      </c>
      <c r="DH7" s="225">
        <v>102</v>
      </c>
      <c r="DI7" s="231">
        <v>103</v>
      </c>
      <c r="DJ7" s="225">
        <v>104</v>
      </c>
      <c r="DK7" s="231">
        <v>105</v>
      </c>
      <c r="DL7" s="225">
        <v>106</v>
      </c>
      <c r="DM7" s="231">
        <v>107</v>
      </c>
      <c r="DN7" s="225">
        <v>108</v>
      </c>
      <c r="DO7" s="231">
        <v>109</v>
      </c>
      <c r="DP7" s="225">
        <v>110</v>
      </c>
      <c r="DQ7" s="231">
        <v>111</v>
      </c>
      <c r="DR7" s="225">
        <v>112</v>
      </c>
      <c r="DS7" s="231">
        <v>113</v>
      </c>
      <c r="DT7" s="225">
        <v>114</v>
      </c>
      <c r="DU7" s="231">
        <v>115</v>
      </c>
      <c r="DV7" s="225">
        <v>116</v>
      </c>
      <c r="DW7" s="231">
        <v>117</v>
      </c>
      <c r="DX7" s="225">
        <v>118</v>
      </c>
      <c r="DY7" s="231">
        <v>119</v>
      </c>
      <c r="DZ7" s="225">
        <v>120</v>
      </c>
      <c r="EA7" s="231">
        <v>121</v>
      </c>
      <c r="EB7" s="225">
        <v>122</v>
      </c>
      <c r="EC7" s="231">
        <v>123</v>
      </c>
      <c r="ED7" s="225">
        <v>124</v>
      </c>
      <c r="EE7" s="231">
        <v>125</v>
      </c>
      <c r="EF7" s="225">
        <v>126</v>
      </c>
      <c r="EG7" s="231">
        <v>127</v>
      </c>
      <c r="EH7" s="225">
        <v>128</v>
      </c>
      <c r="EI7" s="231">
        <v>129</v>
      </c>
      <c r="EJ7" s="225">
        <v>130</v>
      </c>
      <c r="EK7" s="231">
        <v>131</v>
      </c>
      <c r="EL7" s="225">
        <v>132</v>
      </c>
      <c r="EM7" s="231">
        <v>133</v>
      </c>
      <c r="EN7" s="225">
        <v>134</v>
      </c>
      <c r="EO7" s="231">
        <v>135</v>
      </c>
      <c r="EP7" s="225">
        <v>136</v>
      </c>
      <c r="EQ7" s="231">
        <v>137</v>
      </c>
      <c r="ER7" s="225"/>
      <c r="ES7" s="225"/>
      <c r="ET7" s="225"/>
      <c r="EU7" s="225"/>
      <c r="EV7" s="225"/>
      <c r="EW7" s="231">
        <v>143</v>
      </c>
      <c r="EX7" s="225">
        <v>144</v>
      </c>
      <c r="EY7" s="231">
        <v>145</v>
      </c>
      <c r="EZ7" s="225">
        <v>146</v>
      </c>
      <c r="FA7" s="231">
        <v>147</v>
      </c>
      <c r="FB7" s="225">
        <v>148</v>
      </c>
      <c r="FC7" s="231">
        <v>149</v>
      </c>
      <c r="FD7" s="225">
        <v>150</v>
      </c>
      <c r="FE7" s="231">
        <v>151</v>
      </c>
      <c r="FF7" s="232">
        <v>152</v>
      </c>
      <c r="FH7" s="224"/>
      <c r="FI7" s="231">
        <v>151</v>
      </c>
      <c r="FJ7" s="232">
        <v>152</v>
      </c>
    </row>
    <row r="8" spans="1:171" s="2" customFormat="1" ht="14.25" customHeight="1" x14ac:dyDescent="0.2">
      <c r="A8" s="233">
        <v>1</v>
      </c>
      <c r="B8" s="234" t="s">
        <v>571</v>
      </c>
      <c r="C8" s="235">
        <v>9</v>
      </c>
      <c r="D8" s="235">
        <v>2</v>
      </c>
      <c r="E8" s="236">
        <v>3815.7399999999984</v>
      </c>
      <c r="F8" s="237">
        <v>-1044036.03</v>
      </c>
      <c r="G8" s="237">
        <v>-873793.15000000037</v>
      </c>
      <c r="H8" s="238">
        <v>26408</v>
      </c>
      <c r="I8" s="238">
        <v>22620.610000000004</v>
      </c>
      <c r="J8" s="238">
        <v>3787.3899999999958</v>
      </c>
      <c r="K8" s="238">
        <v>0</v>
      </c>
      <c r="L8" s="238">
        <v>3787.3899999999958</v>
      </c>
      <c r="M8" s="238">
        <v>13899.21</v>
      </c>
      <c r="N8" s="238">
        <v>12629.99</v>
      </c>
      <c r="O8" s="238">
        <v>1269.2199999999993</v>
      </c>
      <c r="P8" s="238">
        <v>0</v>
      </c>
      <c r="Q8" s="238">
        <v>1269.2199999999993</v>
      </c>
      <c r="R8" s="238">
        <v>1057.79</v>
      </c>
      <c r="S8" s="238">
        <v>249.35999999999999</v>
      </c>
      <c r="T8" s="238">
        <v>808.43</v>
      </c>
      <c r="U8" s="238">
        <v>0</v>
      </c>
      <c r="V8" s="238">
        <v>808.43</v>
      </c>
      <c r="W8" s="239">
        <v>28745.290000000005</v>
      </c>
      <c r="X8" s="239">
        <v>28023.5</v>
      </c>
      <c r="Y8" s="240">
        <v>721.79000000000451</v>
      </c>
      <c r="Z8" s="240">
        <v>0</v>
      </c>
      <c r="AA8" s="240">
        <v>721.79000000000451</v>
      </c>
      <c r="AB8" s="239">
        <v>67074.459999999992</v>
      </c>
      <c r="AC8" s="239">
        <v>48481.869999999995</v>
      </c>
      <c r="AD8" s="240">
        <v>18592.589999999997</v>
      </c>
      <c r="AE8" s="240">
        <v>0</v>
      </c>
      <c r="AF8" s="240">
        <v>18592.589999999997</v>
      </c>
      <c r="AG8" s="239">
        <v>775.17</v>
      </c>
      <c r="AH8" s="239">
        <v>497.78</v>
      </c>
      <c r="AI8" s="240">
        <v>277.39</v>
      </c>
      <c r="AJ8" s="240">
        <v>0</v>
      </c>
      <c r="AK8" s="240">
        <v>277.39</v>
      </c>
      <c r="AL8" s="239">
        <v>10502.27</v>
      </c>
      <c r="AM8" s="239">
        <v>1882.1000000000001</v>
      </c>
      <c r="AN8" s="240">
        <v>8620.17</v>
      </c>
      <c r="AO8" s="240">
        <v>0</v>
      </c>
      <c r="AP8" s="240">
        <v>8620.17</v>
      </c>
      <c r="AQ8" s="239">
        <v>7869.8100000000013</v>
      </c>
      <c r="AR8" s="239">
        <v>1341.49</v>
      </c>
      <c r="AS8" s="240">
        <v>6528.3200000000015</v>
      </c>
      <c r="AT8" s="240">
        <v>0</v>
      </c>
      <c r="AU8" s="240">
        <v>6528.3200000000015</v>
      </c>
      <c r="AV8" s="239">
        <v>8799.7899999999991</v>
      </c>
      <c r="AW8" s="239">
        <v>7652.29</v>
      </c>
      <c r="AX8" s="240">
        <v>1147.4999999999991</v>
      </c>
      <c r="AY8" s="240">
        <v>0</v>
      </c>
      <c r="AZ8" s="240">
        <v>1147.4999999999991</v>
      </c>
      <c r="BA8" s="239">
        <v>2045.8599999999997</v>
      </c>
      <c r="BB8" s="239">
        <v>1808.8899999999999</v>
      </c>
      <c r="BC8" s="240">
        <v>236.9699999999998</v>
      </c>
      <c r="BD8" s="240">
        <v>0</v>
      </c>
      <c r="BE8" s="240">
        <v>236.9699999999998</v>
      </c>
      <c r="BF8" s="239">
        <v>463.88</v>
      </c>
      <c r="BG8" s="239">
        <v>685.42</v>
      </c>
      <c r="BH8" s="240">
        <v>0</v>
      </c>
      <c r="BI8" s="240">
        <v>-221.53999999999996</v>
      </c>
      <c r="BJ8" s="240">
        <v>-221.53999999999996</v>
      </c>
      <c r="BK8" s="239">
        <v>5201.6100000000006</v>
      </c>
      <c r="BL8" s="239">
        <v>4264.79</v>
      </c>
      <c r="BM8" s="240">
        <v>936.82000000000062</v>
      </c>
      <c r="BN8" s="240">
        <v>0</v>
      </c>
      <c r="BO8" s="240">
        <v>936.82000000000062</v>
      </c>
      <c r="BP8" s="239">
        <v>1486.6699999999998</v>
      </c>
      <c r="BQ8" s="239">
        <v>0</v>
      </c>
      <c r="BR8" s="240">
        <v>1486.6699999999998</v>
      </c>
      <c r="BS8" s="240">
        <v>0</v>
      </c>
      <c r="BT8" s="240">
        <v>1486.6699999999998</v>
      </c>
      <c r="BU8" s="239">
        <v>17039.169999999998</v>
      </c>
      <c r="BV8" s="239">
        <v>8570.5600000000013</v>
      </c>
      <c r="BW8" s="240">
        <v>8468.6099999999969</v>
      </c>
      <c r="BX8" s="240">
        <v>0</v>
      </c>
      <c r="BY8" s="240">
        <v>8468.6099999999969</v>
      </c>
      <c r="BZ8" s="239">
        <v>1214.92</v>
      </c>
      <c r="CA8" s="239">
        <v>1078.9699999999998</v>
      </c>
      <c r="CB8" s="240">
        <v>135.95000000000027</v>
      </c>
      <c r="CC8" s="240">
        <v>0</v>
      </c>
      <c r="CD8" s="240">
        <v>135.95000000000027</v>
      </c>
      <c r="CE8" s="239">
        <v>182.82000000000005</v>
      </c>
      <c r="CF8" s="239">
        <v>0</v>
      </c>
      <c r="CG8" s="240">
        <v>182.82000000000005</v>
      </c>
      <c r="CH8" s="240">
        <v>0</v>
      </c>
      <c r="CI8" s="240">
        <v>182.82000000000005</v>
      </c>
      <c r="CJ8" s="240">
        <v>4584.84</v>
      </c>
      <c r="CK8" s="240">
        <v>4159.13</v>
      </c>
      <c r="CL8" s="240">
        <v>425.71000000000004</v>
      </c>
      <c r="CM8" s="240">
        <v>0</v>
      </c>
      <c r="CN8" s="240">
        <v>425.71000000000004</v>
      </c>
      <c r="CO8" s="239">
        <v>86527.89</v>
      </c>
      <c r="CP8" s="239">
        <v>17836.04</v>
      </c>
      <c r="CQ8" s="240">
        <v>68691.850000000006</v>
      </c>
      <c r="CR8" s="240">
        <v>0</v>
      </c>
      <c r="CS8" s="240">
        <v>68691.850000000006</v>
      </c>
      <c r="CT8" s="239">
        <v>6463.590000000002</v>
      </c>
      <c r="CU8" s="239">
        <v>0</v>
      </c>
      <c r="CV8" s="240">
        <v>6463.590000000002</v>
      </c>
      <c r="CW8" s="240">
        <v>0</v>
      </c>
      <c r="CX8" s="240">
        <v>6463.590000000002</v>
      </c>
      <c r="CY8" s="239">
        <v>12280.56</v>
      </c>
      <c r="CZ8" s="239">
        <v>0</v>
      </c>
      <c r="DA8" s="240">
        <v>12280.56</v>
      </c>
      <c r="DB8" s="240">
        <v>0</v>
      </c>
      <c r="DC8" s="240">
        <v>12280.56</v>
      </c>
      <c r="DD8" s="239">
        <v>1144.23</v>
      </c>
      <c r="DE8" s="239">
        <v>0</v>
      </c>
      <c r="DF8" s="240">
        <v>1144.23</v>
      </c>
      <c r="DG8" s="240">
        <v>0</v>
      </c>
      <c r="DH8" s="240">
        <v>1144.23</v>
      </c>
      <c r="DI8" s="239">
        <v>1525.8300000000002</v>
      </c>
      <c r="DJ8" s="239">
        <v>0</v>
      </c>
      <c r="DK8" s="240">
        <v>1525.8300000000002</v>
      </c>
      <c r="DL8" s="240">
        <v>0</v>
      </c>
      <c r="DM8" s="240">
        <v>1525.8300000000002</v>
      </c>
      <c r="DN8" s="239">
        <v>1105.01</v>
      </c>
      <c r="DO8" s="239">
        <v>0</v>
      </c>
      <c r="DP8" s="240">
        <v>1105.01</v>
      </c>
      <c r="DQ8" s="240">
        <v>0</v>
      </c>
      <c r="DR8" s="240">
        <v>1105.01</v>
      </c>
      <c r="DS8" s="239">
        <v>1664.3200000000004</v>
      </c>
      <c r="DT8" s="239">
        <v>566.91999999999996</v>
      </c>
      <c r="DU8" s="240">
        <v>1097.4000000000005</v>
      </c>
      <c r="DV8" s="240">
        <v>0</v>
      </c>
      <c r="DW8" s="240">
        <v>1097.4000000000005</v>
      </c>
      <c r="DX8" s="239">
        <v>382.15000000000009</v>
      </c>
      <c r="DY8" s="239">
        <v>0</v>
      </c>
      <c r="DZ8" s="240">
        <v>382.15000000000009</v>
      </c>
      <c r="EA8" s="240">
        <v>0</v>
      </c>
      <c r="EB8" s="240">
        <v>382.15000000000009</v>
      </c>
      <c r="EC8" s="239">
        <v>8920.4600000000009</v>
      </c>
      <c r="ED8" s="239">
        <v>9384.58</v>
      </c>
      <c r="EE8" s="240">
        <v>0</v>
      </c>
      <c r="EF8" s="240">
        <v>-464.11999999999898</v>
      </c>
      <c r="EG8" s="240">
        <v>-464.11999999999898</v>
      </c>
      <c r="EH8" s="239">
        <v>5977.4299999999994</v>
      </c>
      <c r="EI8" s="239">
        <v>3751.27</v>
      </c>
      <c r="EJ8" s="240">
        <v>2226.1599999999994</v>
      </c>
      <c r="EK8" s="240">
        <v>0</v>
      </c>
      <c r="EL8" s="240">
        <v>2226.1599999999994</v>
      </c>
      <c r="EM8" s="239">
        <v>18089.929999999997</v>
      </c>
      <c r="EN8" s="239">
        <v>19660.170000000002</v>
      </c>
      <c r="EO8" s="240">
        <v>0</v>
      </c>
      <c r="EP8" s="240">
        <v>-1570.2400000000052</v>
      </c>
      <c r="EQ8" s="240">
        <v>-1570.2400000000052</v>
      </c>
      <c r="ER8" s="240">
        <v>4279.8999999999996</v>
      </c>
      <c r="ES8" s="240">
        <v>3048.7200000000003</v>
      </c>
      <c r="ET8" s="240">
        <f t="shared" ref="ET8:ET71" si="0">IF(EV8&gt;0,EV8,0)</f>
        <v>1231.1799999999994</v>
      </c>
      <c r="EU8" s="240">
        <f t="shared" ref="EU8:EU71" si="1">IF(EV8&gt;0,0,EV8)</f>
        <v>0</v>
      </c>
      <c r="EV8" s="240">
        <f t="shared" ref="EV8:EV71" si="2">ER8-ES8</f>
        <v>1231.1799999999994</v>
      </c>
      <c r="EW8" s="239">
        <v>11927.850000000002</v>
      </c>
      <c r="EX8" s="239">
        <v>6754.33</v>
      </c>
      <c r="EY8" s="241">
        <f>H8+M8+R8+W8+AB8+AG8+AL8+AQ8+AV8+BA8+BF8+BK8+BP8+BU8+BZ8+CE8+CJ8+CO8+CT8+CY8+DD8+DI8+DN8+DS8+DX8+EC8+EH8+EM8+EW8+ER8</f>
        <v>357640.71000000014</v>
      </c>
      <c r="EZ8" s="241">
        <f>I8+N8+S8+X8+AC8+AH8+AM8+AR8+AW8+BB8+BG8+BL8+BQ8+BV8+CA8+CF8+CK8+CP8+CU8+CZ8+DE8+DJ8+DO8+DT8+DY8+ED8+EI8+EN8+EX8+ES8</f>
        <v>204948.78</v>
      </c>
      <c r="FA8" s="241">
        <f t="shared" ref="FA8" si="3">IF(FC8&gt;0,FC8,0)</f>
        <v>152691.93000000014</v>
      </c>
      <c r="FB8" s="241">
        <f t="shared" ref="FB8" si="4">IF(FC8&gt;0,0,FC8)</f>
        <v>0</v>
      </c>
      <c r="FC8" s="242">
        <f t="shared" ref="FC8:FC71" si="5">EY8-EZ8</f>
        <v>152691.93000000014</v>
      </c>
      <c r="FD8" s="242">
        <v>1231.1799999999994</v>
      </c>
      <c r="FE8" s="236">
        <f>F8+EY8-EZ8</f>
        <v>-891344.09999999986</v>
      </c>
      <c r="FF8" s="243">
        <f>G8+CO8-CP8+CT8-CU8+CY8-CZ8+DD8-DE8+DI8-DJ8+DN8-DO8+DS8-DT8+DX8-DY8</f>
        <v>-781102.53000000049</v>
      </c>
      <c r="FG8" s="3"/>
      <c r="FH8" s="239">
        <v>3138.0600000000004</v>
      </c>
      <c r="FI8" s="244">
        <f>FE8+FH8</f>
        <v>-888206.0399999998</v>
      </c>
      <c r="FJ8" s="243">
        <f>FF8</f>
        <v>-781102.53000000049</v>
      </c>
      <c r="FK8" s="3"/>
      <c r="FL8" s="3"/>
      <c r="FM8" s="3"/>
      <c r="FN8" s="3"/>
      <c r="FO8" s="3"/>
    </row>
    <row r="9" spans="1:171" s="2" customFormat="1" ht="16.5" customHeight="1" x14ac:dyDescent="0.2">
      <c r="A9" s="233">
        <v>2</v>
      </c>
      <c r="B9" s="234" t="s">
        <v>572</v>
      </c>
      <c r="C9" s="235">
        <v>9</v>
      </c>
      <c r="D9" s="235">
        <v>4</v>
      </c>
      <c r="E9" s="236">
        <v>7590.9833333333327</v>
      </c>
      <c r="F9" s="237">
        <v>390922.55000000005</v>
      </c>
      <c r="G9" s="237">
        <v>130301.0300000001</v>
      </c>
      <c r="H9" s="238">
        <v>42845.29</v>
      </c>
      <c r="I9" s="238">
        <v>36906.57</v>
      </c>
      <c r="J9" s="238">
        <v>5938.7200000000012</v>
      </c>
      <c r="K9" s="238">
        <v>0</v>
      </c>
      <c r="L9" s="238">
        <v>5938.7200000000012</v>
      </c>
      <c r="M9" s="238">
        <v>22418.289999999997</v>
      </c>
      <c r="N9" s="238">
        <v>20494.43</v>
      </c>
      <c r="O9" s="238">
        <v>1923.8599999999969</v>
      </c>
      <c r="P9" s="238">
        <v>0</v>
      </c>
      <c r="Q9" s="238">
        <v>1923.8599999999969</v>
      </c>
      <c r="R9" s="238">
        <v>1865.23</v>
      </c>
      <c r="S9" s="238">
        <v>559.77</v>
      </c>
      <c r="T9" s="238">
        <v>1305.46</v>
      </c>
      <c r="U9" s="238">
        <v>0</v>
      </c>
      <c r="V9" s="238">
        <v>1305.46</v>
      </c>
      <c r="W9" s="239">
        <v>70587.669999999984</v>
      </c>
      <c r="X9" s="239">
        <v>66276.98000000001</v>
      </c>
      <c r="Y9" s="240">
        <v>4310.6899999999732</v>
      </c>
      <c r="Z9" s="240">
        <v>0</v>
      </c>
      <c r="AA9" s="240">
        <v>4310.6899999999732</v>
      </c>
      <c r="AB9" s="239">
        <v>139363.29</v>
      </c>
      <c r="AC9" s="239">
        <v>128406.34</v>
      </c>
      <c r="AD9" s="240">
        <v>10956.950000000012</v>
      </c>
      <c r="AE9" s="240">
        <v>0</v>
      </c>
      <c r="AF9" s="240">
        <v>10956.950000000012</v>
      </c>
      <c r="AG9" s="239">
        <v>2865.94</v>
      </c>
      <c r="AH9" s="239">
        <v>2467.46</v>
      </c>
      <c r="AI9" s="240">
        <v>398.48</v>
      </c>
      <c r="AJ9" s="240">
        <v>0</v>
      </c>
      <c r="AK9" s="240">
        <v>398.48</v>
      </c>
      <c r="AL9" s="239">
        <v>23289.649999999994</v>
      </c>
      <c r="AM9" s="239">
        <v>3079.88</v>
      </c>
      <c r="AN9" s="240">
        <v>20209.769999999993</v>
      </c>
      <c r="AO9" s="240">
        <v>0</v>
      </c>
      <c r="AP9" s="240">
        <v>20209.769999999993</v>
      </c>
      <c r="AQ9" s="239">
        <v>13945.670000000002</v>
      </c>
      <c r="AR9" s="239">
        <v>2412.8999999999996</v>
      </c>
      <c r="AS9" s="240">
        <v>11532.770000000002</v>
      </c>
      <c r="AT9" s="240">
        <v>0</v>
      </c>
      <c r="AU9" s="240">
        <v>11532.770000000002</v>
      </c>
      <c r="AV9" s="239">
        <v>18641.719999999998</v>
      </c>
      <c r="AW9" s="239">
        <v>16211.7</v>
      </c>
      <c r="AX9" s="240">
        <v>2430.0199999999968</v>
      </c>
      <c r="AY9" s="240">
        <v>0</v>
      </c>
      <c r="AZ9" s="240">
        <v>2430.0199999999968</v>
      </c>
      <c r="BA9" s="239">
        <v>4387.79</v>
      </c>
      <c r="BB9" s="239">
        <v>3883.95</v>
      </c>
      <c r="BC9" s="240">
        <v>503.84000000000015</v>
      </c>
      <c r="BD9" s="240">
        <v>0</v>
      </c>
      <c r="BE9" s="240">
        <v>503.84000000000015</v>
      </c>
      <c r="BF9" s="239">
        <v>925.73</v>
      </c>
      <c r="BG9" s="239">
        <v>1349.28</v>
      </c>
      <c r="BH9" s="240">
        <v>0</v>
      </c>
      <c r="BI9" s="240">
        <v>-423.54999999999995</v>
      </c>
      <c r="BJ9" s="240">
        <v>-423.54999999999995</v>
      </c>
      <c r="BK9" s="239">
        <v>14173.79</v>
      </c>
      <c r="BL9" s="239">
        <v>13078</v>
      </c>
      <c r="BM9" s="240">
        <v>1095.7900000000009</v>
      </c>
      <c r="BN9" s="240">
        <v>0</v>
      </c>
      <c r="BO9" s="240">
        <v>1095.7900000000009</v>
      </c>
      <c r="BP9" s="239">
        <v>2957.21</v>
      </c>
      <c r="BQ9" s="239">
        <v>0</v>
      </c>
      <c r="BR9" s="240">
        <v>2957.21</v>
      </c>
      <c r="BS9" s="240">
        <v>0</v>
      </c>
      <c r="BT9" s="240">
        <v>2957.21</v>
      </c>
      <c r="BU9" s="239">
        <v>33898.01</v>
      </c>
      <c r="BV9" s="239">
        <v>23965.73</v>
      </c>
      <c r="BW9" s="240">
        <v>9932.2800000000025</v>
      </c>
      <c r="BX9" s="240">
        <v>0</v>
      </c>
      <c r="BY9" s="240">
        <v>9932.2800000000025</v>
      </c>
      <c r="BZ9" s="239">
        <v>2341.09</v>
      </c>
      <c r="CA9" s="239">
        <v>2077.92</v>
      </c>
      <c r="CB9" s="240">
        <v>263.17000000000007</v>
      </c>
      <c r="CC9" s="240">
        <v>0</v>
      </c>
      <c r="CD9" s="240">
        <v>263.17000000000007</v>
      </c>
      <c r="CE9" s="239">
        <v>354.58</v>
      </c>
      <c r="CF9" s="239">
        <v>0</v>
      </c>
      <c r="CG9" s="240">
        <v>354.58</v>
      </c>
      <c r="CH9" s="240">
        <v>0</v>
      </c>
      <c r="CI9" s="240">
        <v>354.58</v>
      </c>
      <c r="CJ9" s="240">
        <v>9036.2200000000012</v>
      </c>
      <c r="CK9" s="240">
        <v>8202.7199999999993</v>
      </c>
      <c r="CL9" s="240">
        <v>833.50000000000182</v>
      </c>
      <c r="CM9" s="240">
        <v>0</v>
      </c>
      <c r="CN9" s="240">
        <v>833.50000000000182</v>
      </c>
      <c r="CO9" s="239">
        <v>175897.07999999996</v>
      </c>
      <c r="CP9" s="239">
        <v>287742.18999999994</v>
      </c>
      <c r="CQ9" s="240">
        <v>0</v>
      </c>
      <c r="CR9" s="240">
        <v>-111845.10999999999</v>
      </c>
      <c r="CS9" s="240">
        <v>-111845.10999999999</v>
      </c>
      <c r="CT9" s="239">
        <v>14756.31</v>
      </c>
      <c r="CU9" s="239">
        <v>747.7</v>
      </c>
      <c r="CV9" s="240">
        <v>14008.609999999999</v>
      </c>
      <c r="CW9" s="240">
        <v>0</v>
      </c>
      <c r="CX9" s="240">
        <v>14008.609999999999</v>
      </c>
      <c r="CY9" s="239">
        <v>21937.35</v>
      </c>
      <c r="CZ9" s="239">
        <v>14693.18</v>
      </c>
      <c r="DA9" s="240">
        <v>7244.1699999999983</v>
      </c>
      <c r="DB9" s="240">
        <v>0</v>
      </c>
      <c r="DC9" s="240">
        <v>7244.1699999999983</v>
      </c>
      <c r="DD9" s="239">
        <v>4022.3900000000003</v>
      </c>
      <c r="DE9" s="239">
        <v>21464.55</v>
      </c>
      <c r="DF9" s="240">
        <v>0</v>
      </c>
      <c r="DG9" s="240">
        <v>-17442.16</v>
      </c>
      <c r="DH9" s="240">
        <v>-17442.16</v>
      </c>
      <c r="DI9" s="239">
        <v>5376.409999999998</v>
      </c>
      <c r="DJ9" s="239">
        <v>0</v>
      </c>
      <c r="DK9" s="240">
        <v>5376.409999999998</v>
      </c>
      <c r="DL9" s="240">
        <v>0</v>
      </c>
      <c r="DM9" s="240">
        <v>5376.409999999998</v>
      </c>
      <c r="DN9" s="239">
        <v>2210.4300000000003</v>
      </c>
      <c r="DO9" s="239">
        <v>0</v>
      </c>
      <c r="DP9" s="240">
        <v>2210.4300000000003</v>
      </c>
      <c r="DQ9" s="240">
        <v>0</v>
      </c>
      <c r="DR9" s="240">
        <v>2210.4300000000003</v>
      </c>
      <c r="DS9" s="239">
        <v>5475.7599999999984</v>
      </c>
      <c r="DT9" s="239">
        <v>2251.1800000000003</v>
      </c>
      <c r="DU9" s="240">
        <v>3224.5799999999981</v>
      </c>
      <c r="DV9" s="240">
        <v>0</v>
      </c>
      <c r="DW9" s="240">
        <v>3224.5799999999981</v>
      </c>
      <c r="DX9" s="239">
        <v>832.87999999999988</v>
      </c>
      <c r="DY9" s="239">
        <v>0</v>
      </c>
      <c r="DZ9" s="240">
        <v>832.87999999999988</v>
      </c>
      <c r="EA9" s="240">
        <v>0</v>
      </c>
      <c r="EB9" s="240">
        <v>832.87999999999988</v>
      </c>
      <c r="EC9" s="239">
        <v>15689.599999999999</v>
      </c>
      <c r="ED9" s="239">
        <v>19231.419999999998</v>
      </c>
      <c r="EE9" s="240">
        <v>0</v>
      </c>
      <c r="EF9" s="240">
        <v>-3541.8199999999997</v>
      </c>
      <c r="EG9" s="240">
        <v>-3541.8199999999997</v>
      </c>
      <c r="EH9" s="239">
        <v>27807</v>
      </c>
      <c r="EI9" s="239">
        <v>23845.410000000003</v>
      </c>
      <c r="EJ9" s="240">
        <v>3961.5899999999965</v>
      </c>
      <c r="EK9" s="240">
        <v>0</v>
      </c>
      <c r="EL9" s="240">
        <v>3961.5899999999965</v>
      </c>
      <c r="EM9" s="239">
        <v>33881.910000000003</v>
      </c>
      <c r="EN9" s="239">
        <v>29160.109999999993</v>
      </c>
      <c r="EO9" s="240">
        <v>4721.8000000000102</v>
      </c>
      <c r="EP9" s="240">
        <v>0</v>
      </c>
      <c r="EQ9" s="240">
        <v>4721.8000000000102</v>
      </c>
      <c r="ER9" s="240">
        <v>8542.68</v>
      </c>
      <c r="ES9" s="240">
        <v>6060</v>
      </c>
      <c r="ET9" s="240">
        <f t="shared" si="0"/>
        <v>2482.6800000000003</v>
      </c>
      <c r="EU9" s="240">
        <f t="shared" si="1"/>
        <v>0</v>
      </c>
      <c r="EV9" s="240">
        <f t="shared" si="2"/>
        <v>2482.6800000000003</v>
      </c>
      <c r="EW9" s="239">
        <v>25017.85</v>
      </c>
      <c r="EX9" s="239">
        <v>22133.000000000004</v>
      </c>
      <c r="EY9" s="241">
        <f t="shared" ref="EY9:EZ72" si="6">H9+M9+R9+W9+AB9+AG9+AL9+AQ9+AV9+BA9+BF9+BK9+BP9+BU9+BZ9+CE9+CJ9+CO9+CT9+CY9+DD9+DI9+DN9+DS9+DX9+EC9+EH9+EM9+EW9+ER9</f>
        <v>745344.82000000007</v>
      </c>
      <c r="EZ9" s="241">
        <f t="shared" si="6"/>
        <v>756702.37</v>
      </c>
      <c r="FA9" s="241">
        <f t="shared" ref="FA9:FA72" si="7">IF(FC9&gt;0,FC9,0)</f>
        <v>0</v>
      </c>
      <c r="FB9" s="241">
        <f t="shared" ref="FB9:FB72" si="8">IF(FC9&gt;0,0,FC9)</f>
        <v>-11357.54999999993</v>
      </c>
      <c r="FC9" s="242">
        <f t="shared" si="5"/>
        <v>-11357.54999999993</v>
      </c>
      <c r="FD9" s="242">
        <v>2482.6800000000003</v>
      </c>
      <c r="FE9" s="236">
        <f t="shared" ref="FE9:FE72" si="9">F9+EY9-EZ9</f>
        <v>379565.00000000012</v>
      </c>
      <c r="FF9" s="243">
        <f t="shared" ref="FF9:FF72" si="10">G9+CO9-CP9+CT9-CU9+CY9-CZ9+DD9-DE9+DI9-DJ9+DN9-DO9+DS9-DT9+DX9-DY9</f>
        <v>33910.840000000084</v>
      </c>
      <c r="FG9" s="3"/>
      <c r="FH9" s="239">
        <v>4718.9399999999996</v>
      </c>
      <c r="FI9" s="244">
        <f t="shared" ref="FI9:FI72" si="11">FE9+FH9</f>
        <v>384283.94000000012</v>
      </c>
      <c r="FJ9" s="243">
        <f t="shared" ref="FJ9:FJ72" si="12">FF9</f>
        <v>33910.840000000084</v>
      </c>
      <c r="FK9" s="3"/>
      <c r="FL9" s="3"/>
      <c r="FM9" s="3"/>
      <c r="FN9" s="3"/>
      <c r="FO9" s="3"/>
    </row>
    <row r="10" spans="1:171" s="2" customFormat="1" ht="15.75" customHeight="1" x14ac:dyDescent="0.2">
      <c r="A10" s="233">
        <v>3</v>
      </c>
      <c r="B10" s="234" t="s">
        <v>573</v>
      </c>
      <c r="C10" s="235">
        <v>9</v>
      </c>
      <c r="D10" s="235">
        <v>2</v>
      </c>
      <c r="E10" s="236">
        <v>3776.9199999999987</v>
      </c>
      <c r="F10" s="237">
        <v>48129.130000000012</v>
      </c>
      <c r="G10" s="237">
        <v>3379.5999999999485</v>
      </c>
      <c r="H10" s="238">
        <v>26734.320000000003</v>
      </c>
      <c r="I10" s="238">
        <v>28643.85</v>
      </c>
      <c r="J10" s="238">
        <v>0</v>
      </c>
      <c r="K10" s="238">
        <v>-1909.5299999999952</v>
      </c>
      <c r="L10" s="238">
        <v>-1909.5299999999952</v>
      </c>
      <c r="M10" s="238">
        <v>13844.76</v>
      </c>
      <c r="N10" s="238">
        <v>14771.07</v>
      </c>
      <c r="O10" s="238">
        <v>0</v>
      </c>
      <c r="P10" s="238">
        <v>-926.30999999999949</v>
      </c>
      <c r="Q10" s="238">
        <v>-926.30999999999949</v>
      </c>
      <c r="R10" s="238">
        <v>992.62000000000012</v>
      </c>
      <c r="S10" s="238">
        <v>269.41000000000003</v>
      </c>
      <c r="T10" s="238">
        <v>723.21</v>
      </c>
      <c r="U10" s="238">
        <v>0</v>
      </c>
      <c r="V10" s="238">
        <v>723.21</v>
      </c>
      <c r="W10" s="239">
        <v>17228.790000000005</v>
      </c>
      <c r="X10" s="239">
        <v>22824.86</v>
      </c>
      <c r="Y10" s="240">
        <v>0</v>
      </c>
      <c r="Z10" s="240">
        <v>-5596.0699999999961</v>
      </c>
      <c r="AA10" s="240">
        <v>-5596.0699999999961</v>
      </c>
      <c r="AB10" s="239">
        <v>78182.569999999992</v>
      </c>
      <c r="AC10" s="239">
        <v>71684.279999999984</v>
      </c>
      <c r="AD10" s="240">
        <v>6498.2900000000081</v>
      </c>
      <c r="AE10" s="240">
        <v>0</v>
      </c>
      <c r="AF10" s="240">
        <v>6498.2900000000081</v>
      </c>
      <c r="AG10" s="239">
        <v>0</v>
      </c>
      <c r="AH10" s="239">
        <v>0</v>
      </c>
      <c r="AI10" s="240">
        <v>0</v>
      </c>
      <c r="AJ10" s="240">
        <v>0</v>
      </c>
      <c r="AK10" s="240">
        <v>0</v>
      </c>
      <c r="AL10" s="239">
        <v>10493.059999999998</v>
      </c>
      <c r="AM10" s="239">
        <v>4152.8399999999992</v>
      </c>
      <c r="AN10" s="240">
        <v>6340.2199999999984</v>
      </c>
      <c r="AO10" s="240">
        <v>0</v>
      </c>
      <c r="AP10" s="240">
        <v>6340.2199999999984</v>
      </c>
      <c r="AQ10" s="239">
        <v>6978.2299999999987</v>
      </c>
      <c r="AR10" s="239">
        <v>1337.57</v>
      </c>
      <c r="AS10" s="240">
        <v>5640.6599999999989</v>
      </c>
      <c r="AT10" s="240">
        <v>0</v>
      </c>
      <c r="AU10" s="240">
        <v>5640.6599999999989</v>
      </c>
      <c r="AV10" s="239">
        <v>8719.32</v>
      </c>
      <c r="AW10" s="239">
        <v>7582.18</v>
      </c>
      <c r="AX10" s="240">
        <v>1137.1399999999994</v>
      </c>
      <c r="AY10" s="240">
        <v>0</v>
      </c>
      <c r="AZ10" s="240">
        <v>1137.1399999999994</v>
      </c>
      <c r="BA10" s="239">
        <v>2363.9</v>
      </c>
      <c r="BB10" s="239">
        <v>2096.14</v>
      </c>
      <c r="BC10" s="240">
        <v>267.76000000000022</v>
      </c>
      <c r="BD10" s="240">
        <v>0</v>
      </c>
      <c r="BE10" s="240">
        <v>267.76000000000022</v>
      </c>
      <c r="BF10" s="239">
        <v>463.69000000000005</v>
      </c>
      <c r="BG10" s="239">
        <v>685.42</v>
      </c>
      <c r="BH10" s="240">
        <v>0</v>
      </c>
      <c r="BI10" s="240">
        <v>-221.7299999999999</v>
      </c>
      <c r="BJ10" s="240">
        <v>-221.7299999999999</v>
      </c>
      <c r="BK10" s="239">
        <v>5202.9500000000007</v>
      </c>
      <c r="BL10" s="239">
        <v>4445.07</v>
      </c>
      <c r="BM10" s="240">
        <v>757.88000000000102</v>
      </c>
      <c r="BN10" s="240">
        <v>0</v>
      </c>
      <c r="BO10" s="240">
        <v>757.88000000000102</v>
      </c>
      <c r="BP10" s="239">
        <v>1471.5300000000002</v>
      </c>
      <c r="BQ10" s="239">
        <v>0</v>
      </c>
      <c r="BR10" s="240">
        <v>1471.5300000000002</v>
      </c>
      <c r="BS10" s="240">
        <v>0</v>
      </c>
      <c r="BT10" s="240">
        <v>1471.5300000000002</v>
      </c>
      <c r="BU10" s="239">
        <v>16865.849999999999</v>
      </c>
      <c r="BV10" s="239">
        <v>12771.929999999998</v>
      </c>
      <c r="BW10" s="240">
        <v>4093.92</v>
      </c>
      <c r="BX10" s="240">
        <v>0</v>
      </c>
      <c r="BY10" s="240">
        <v>4093.92</v>
      </c>
      <c r="BZ10" s="239">
        <v>1156.56</v>
      </c>
      <c r="CA10" s="239">
        <v>1020.6400000000001</v>
      </c>
      <c r="CB10" s="240">
        <v>135.91999999999985</v>
      </c>
      <c r="CC10" s="240">
        <v>0</v>
      </c>
      <c r="CD10" s="240">
        <v>135.91999999999985</v>
      </c>
      <c r="CE10" s="239">
        <v>172.01999999999998</v>
      </c>
      <c r="CF10" s="239">
        <v>0</v>
      </c>
      <c r="CG10" s="240">
        <v>172.01999999999998</v>
      </c>
      <c r="CH10" s="240">
        <v>0</v>
      </c>
      <c r="CI10" s="240">
        <v>172.01999999999998</v>
      </c>
      <c r="CJ10" s="240">
        <v>4586.4799999999996</v>
      </c>
      <c r="CK10" s="240">
        <v>4193.58</v>
      </c>
      <c r="CL10" s="240">
        <v>392.89999999999964</v>
      </c>
      <c r="CM10" s="240">
        <v>0</v>
      </c>
      <c r="CN10" s="240">
        <v>392.89999999999964</v>
      </c>
      <c r="CO10" s="239">
        <v>94018.929999999978</v>
      </c>
      <c r="CP10" s="239">
        <v>40551.22</v>
      </c>
      <c r="CQ10" s="240">
        <v>53467.709999999977</v>
      </c>
      <c r="CR10" s="240">
        <v>0</v>
      </c>
      <c r="CS10" s="240">
        <v>53467.709999999977</v>
      </c>
      <c r="CT10" s="239">
        <v>6453.4000000000005</v>
      </c>
      <c r="CU10" s="239">
        <v>14280.74</v>
      </c>
      <c r="CV10" s="240">
        <v>0</v>
      </c>
      <c r="CW10" s="240">
        <v>-7827.3399999999992</v>
      </c>
      <c r="CX10" s="240">
        <v>-7827.3399999999992</v>
      </c>
      <c r="CY10" s="239">
        <v>10978.259999999998</v>
      </c>
      <c r="CZ10" s="239">
        <v>19661.879999999997</v>
      </c>
      <c r="DA10" s="240">
        <v>0</v>
      </c>
      <c r="DB10" s="240">
        <v>-8683.619999999999</v>
      </c>
      <c r="DC10" s="240">
        <v>-8683.619999999999</v>
      </c>
      <c r="DD10" s="239">
        <v>1129.67</v>
      </c>
      <c r="DE10" s="239">
        <v>0</v>
      </c>
      <c r="DF10" s="240">
        <v>1129.67</v>
      </c>
      <c r="DG10" s="240">
        <v>0</v>
      </c>
      <c r="DH10" s="240">
        <v>1129.67</v>
      </c>
      <c r="DI10" s="239">
        <v>4031.6</v>
      </c>
      <c r="DJ10" s="239">
        <v>0</v>
      </c>
      <c r="DK10" s="240">
        <v>4031.6</v>
      </c>
      <c r="DL10" s="240">
        <v>0</v>
      </c>
      <c r="DM10" s="240">
        <v>4031.6</v>
      </c>
      <c r="DN10" s="239">
        <v>1105.77</v>
      </c>
      <c r="DO10" s="239">
        <v>0</v>
      </c>
      <c r="DP10" s="240">
        <v>1105.77</v>
      </c>
      <c r="DQ10" s="240">
        <v>0</v>
      </c>
      <c r="DR10" s="240">
        <v>1105.77</v>
      </c>
      <c r="DS10" s="239">
        <v>1663.91</v>
      </c>
      <c r="DT10" s="239">
        <v>2861.81</v>
      </c>
      <c r="DU10" s="240">
        <v>0</v>
      </c>
      <c r="DV10" s="240">
        <v>-1197.8999999999999</v>
      </c>
      <c r="DW10" s="240">
        <v>-1197.8999999999999</v>
      </c>
      <c r="DX10" s="239">
        <v>379.71999999999991</v>
      </c>
      <c r="DY10" s="239">
        <v>0</v>
      </c>
      <c r="DZ10" s="240">
        <v>379.71999999999991</v>
      </c>
      <c r="EA10" s="240">
        <v>0</v>
      </c>
      <c r="EB10" s="240">
        <v>379.71999999999991</v>
      </c>
      <c r="EC10" s="239">
        <v>9236.9599999999991</v>
      </c>
      <c r="ED10" s="239">
        <v>7956.63</v>
      </c>
      <c r="EE10" s="240">
        <v>1280.329999999999</v>
      </c>
      <c r="EF10" s="240">
        <v>0</v>
      </c>
      <c r="EG10" s="240">
        <v>1280.329999999999</v>
      </c>
      <c r="EH10" s="239">
        <v>7832.5199999999995</v>
      </c>
      <c r="EI10" s="239">
        <v>6553.45</v>
      </c>
      <c r="EJ10" s="240">
        <v>1279.0699999999997</v>
      </c>
      <c r="EK10" s="240">
        <v>0</v>
      </c>
      <c r="EL10" s="240">
        <v>1279.0699999999997</v>
      </c>
      <c r="EM10" s="239">
        <v>8495.56</v>
      </c>
      <c r="EN10" s="239">
        <v>8036.84</v>
      </c>
      <c r="EO10" s="240">
        <v>458.71999999999935</v>
      </c>
      <c r="EP10" s="240">
        <v>0</v>
      </c>
      <c r="EQ10" s="240">
        <v>458.71999999999935</v>
      </c>
      <c r="ER10" s="240">
        <v>4261.37</v>
      </c>
      <c r="ES10" s="240">
        <v>3034.03</v>
      </c>
      <c r="ET10" s="240">
        <f t="shared" si="0"/>
        <v>1227.3399999999997</v>
      </c>
      <c r="EU10" s="240">
        <f t="shared" si="1"/>
        <v>0</v>
      </c>
      <c r="EV10" s="240">
        <f t="shared" si="2"/>
        <v>1227.3399999999997</v>
      </c>
      <c r="EW10" s="239">
        <v>11994.87</v>
      </c>
      <c r="EX10" s="239">
        <v>9264.2800000000007</v>
      </c>
      <c r="EY10" s="241">
        <f t="shared" si="6"/>
        <v>357039.19</v>
      </c>
      <c r="EZ10" s="241">
        <f t="shared" si="6"/>
        <v>288679.72000000009</v>
      </c>
      <c r="FA10" s="241">
        <f t="shared" si="7"/>
        <v>68359.469999999914</v>
      </c>
      <c r="FB10" s="241">
        <f t="shared" si="8"/>
        <v>0</v>
      </c>
      <c r="FC10" s="242">
        <f t="shared" si="5"/>
        <v>68359.469999999914</v>
      </c>
      <c r="FD10" s="242">
        <v>1227.3399999999997</v>
      </c>
      <c r="FE10" s="236">
        <f t="shared" si="9"/>
        <v>116488.59999999992</v>
      </c>
      <c r="FF10" s="243">
        <f t="shared" si="10"/>
        <v>45785.209999999926</v>
      </c>
      <c r="FG10" s="3"/>
      <c r="FH10" s="239">
        <v>3450.4299999999994</v>
      </c>
      <c r="FI10" s="244">
        <f t="shared" si="11"/>
        <v>119939.02999999991</v>
      </c>
      <c r="FJ10" s="243">
        <f t="shared" si="12"/>
        <v>45785.209999999926</v>
      </c>
      <c r="FK10" s="3"/>
      <c r="FL10" s="3"/>
      <c r="FM10" s="3"/>
      <c r="FN10" s="3"/>
      <c r="FO10" s="3"/>
    </row>
    <row r="11" spans="1:171" s="2" customFormat="1" ht="15.75" customHeight="1" x14ac:dyDescent="0.2">
      <c r="A11" s="233">
        <v>4</v>
      </c>
      <c r="B11" s="234" t="s">
        <v>574</v>
      </c>
      <c r="C11" s="235">
        <v>9</v>
      </c>
      <c r="D11" s="235">
        <v>4</v>
      </c>
      <c r="E11" s="236">
        <v>7562.9733333333343</v>
      </c>
      <c r="F11" s="237">
        <v>26632.250000000007</v>
      </c>
      <c r="G11" s="237">
        <v>36953.670000000064</v>
      </c>
      <c r="H11" s="238">
        <v>54245.599999999991</v>
      </c>
      <c r="I11" s="238">
        <v>63092.950000000004</v>
      </c>
      <c r="J11" s="238">
        <v>0</v>
      </c>
      <c r="K11" s="238">
        <v>-8847.3500000000131</v>
      </c>
      <c r="L11" s="238">
        <v>-8847.3500000000131</v>
      </c>
      <c r="M11" s="238">
        <v>28633.640000000003</v>
      </c>
      <c r="N11" s="238">
        <v>32753.360000000001</v>
      </c>
      <c r="O11" s="238">
        <v>0</v>
      </c>
      <c r="P11" s="238">
        <v>-4119.7199999999975</v>
      </c>
      <c r="Q11" s="238">
        <v>-4119.7199999999975</v>
      </c>
      <c r="R11" s="238">
        <v>2138.1800000000003</v>
      </c>
      <c r="S11" s="238">
        <v>586.32999999999993</v>
      </c>
      <c r="T11" s="238">
        <v>1551.8500000000004</v>
      </c>
      <c r="U11" s="238">
        <v>0</v>
      </c>
      <c r="V11" s="238">
        <v>1551.8500000000004</v>
      </c>
      <c r="W11" s="239">
        <v>43711.02</v>
      </c>
      <c r="X11" s="239">
        <v>58728.119999999995</v>
      </c>
      <c r="Y11" s="240">
        <v>0</v>
      </c>
      <c r="Z11" s="240">
        <v>-15017.099999999999</v>
      </c>
      <c r="AA11" s="240">
        <v>-15017.099999999999</v>
      </c>
      <c r="AB11" s="239">
        <v>154938.23999999999</v>
      </c>
      <c r="AC11" s="239">
        <v>142092.81999999998</v>
      </c>
      <c r="AD11" s="240">
        <v>12845.420000000013</v>
      </c>
      <c r="AE11" s="240">
        <v>0</v>
      </c>
      <c r="AF11" s="240">
        <v>12845.420000000013</v>
      </c>
      <c r="AG11" s="239">
        <v>0</v>
      </c>
      <c r="AH11" s="239">
        <v>0</v>
      </c>
      <c r="AI11" s="240">
        <v>0</v>
      </c>
      <c r="AJ11" s="240">
        <v>0</v>
      </c>
      <c r="AK11" s="240">
        <v>0</v>
      </c>
      <c r="AL11" s="239">
        <v>20888.429999999997</v>
      </c>
      <c r="AM11" s="239">
        <v>3071.6</v>
      </c>
      <c r="AN11" s="240">
        <v>17816.829999999998</v>
      </c>
      <c r="AO11" s="240">
        <v>0</v>
      </c>
      <c r="AP11" s="240">
        <v>17816.829999999998</v>
      </c>
      <c r="AQ11" s="239">
        <v>15629.59</v>
      </c>
      <c r="AR11" s="239">
        <v>2414.77</v>
      </c>
      <c r="AS11" s="240">
        <v>13214.82</v>
      </c>
      <c r="AT11" s="240">
        <v>0</v>
      </c>
      <c r="AU11" s="240">
        <v>13214.82</v>
      </c>
      <c r="AV11" s="239">
        <v>18076.930000000004</v>
      </c>
      <c r="AW11" s="239">
        <v>15704.21</v>
      </c>
      <c r="AX11" s="240">
        <v>2372.7200000000048</v>
      </c>
      <c r="AY11" s="240">
        <v>0</v>
      </c>
      <c r="AZ11" s="240">
        <v>2372.7200000000048</v>
      </c>
      <c r="BA11" s="239">
        <v>4368.6100000000006</v>
      </c>
      <c r="BB11" s="239">
        <v>3862.7299999999996</v>
      </c>
      <c r="BC11" s="240">
        <v>505.88000000000102</v>
      </c>
      <c r="BD11" s="240">
        <v>0</v>
      </c>
      <c r="BE11" s="240">
        <v>505.88000000000102</v>
      </c>
      <c r="BF11" s="239">
        <v>922.34</v>
      </c>
      <c r="BG11" s="239">
        <v>1349.28</v>
      </c>
      <c r="BH11" s="240">
        <v>0</v>
      </c>
      <c r="BI11" s="240">
        <v>-426.93999999999994</v>
      </c>
      <c r="BJ11" s="240">
        <v>-426.93999999999994</v>
      </c>
      <c r="BK11" s="239">
        <v>13330.740000000002</v>
      </c>
      <c r="BL11" s="239">
        <v>11958.6</v>
      </c>
      <c r="BM11" s="240">
        <v>1372.1400000000012</v>
      </c>
      <c r="BN11" s="240">
        <v>0</v>
      </c>
      <c r="BO11" s="240">
        <v>1372.1400000000012</v>
      </c>
      <c r="BP11" s="239">
        <v>2946.46</v>
      </c>
      <c r="BQ11" s="239">
        <v>0</v>
      </c>
      <c r="BR11" s="240">
        <v>2946.46</v>
      </c>
      <c r="BS11" s="240">
        <v>0</v>
      </c>
      <c r="BT11" s="240">
        <v>2946.46</v>
      </c>
      <c r="BU11" s="239">
        <v>33772.58</v>
      </c>
      <c r="BV11" s="239">
        <v>52654.890000000007</v>
      </c>
      <c r="BW11" s="240">
        <v>0</v>
      </c>
      <c r="BX11" s="240">
        <v>-18882.310000000005</v>
      </c>
      <c r="BY11" s="240">
        <v>-18882.310000000005</v>
      </c>
      <c r="BZ11" s="239">
        <v>2386.88</v>
      </c>
      <c r="CA11" s="239">
        <v>2116.65</v>
      </c>
      <c r="CB11" s="240">
        <v>270.23</v>
      </c>
      <c r="CC11" s="240">
        <v>0</v>
      </c>
      <c r="CD11" s="240">
        <v>270.23</v>
      </c>
      <c r="CE11" s="239">
        <v>362.32000000000005</v>
      </c>
      <c r="CF11" s="239">
        <v>0</v>
      </c>
      <c r="CG11" s="240">
        <v>362.32000000000005</v>
      </c>
      <c r="CH11" s="240">
        <v>0</v>
      </c>
      <c r="CI11" s="240">
        <v>362.32000000000005</v>
      </c>
      <c r="CJ11" s="240">
        <v>9177.93</v>
      </c>
      <c r="CK11" s="240">
        <v>8387.15</v>
      </c>
      <c r="CL11" s="240">
        <v>790.78000000000065</v>
      </c>
      <c r="CM11" s="240">
        <v>0</v>
      </c>
      <c r="CN11" s="240">
        <v>790.78000000000065</v>
      </c>
      <c r="CO11" s="239">
        <v>187204.32</v>
      </c>
      <c r="CP11" s="239">
        <v>83280.260000000009</v>
      </c>
      <c r="CQ11" s="240">
        <v>103924.06</v>
      </c>
      <c r="CR11" s="240">
        <v>0</v>
      </c>
      <c r="CS11" s="240">
        <v>103924.06</v>
      </c>
      <c r="CT11" s="239">
        <v>12814.210000000001</v>
      </c>
      <c r="CU11" s="239">
        <v>8938.6</v>
      </c>
      <c r="CV11" s="240">
        <v>3875.6100000000006</v>
      </c>
      <c r="CW11" s="240">
        <v>0</v>
      </c>
      <c r="CX11" s="240">
        <v>3875.6100000000006</v>
      </c>
      <c r="CY11" s="239">
        <v>24198.780000000002</v>
      </c>
      <c r="CZ11" s="239">
        <v>55165.850000000006</v>
      </c>
      <c r="DA11" s="240">
        <v>0</v>
      </c>
      <c r="DB11" s="240">
        <v>-30967.070000000003</v>
      </c>
      <c r="DC11" s="240">
        <v>-30967.070000000003</v>
      </c>
      <c r="DD11" s="239">
        <v>3962.51</v>
      </c>
      <c r="DE11" s="239">
        <v>0</v>
      </c>
      <c r="DF11" s="240">
        <v>3962.51</v>
      </c>
      <c r="DG11" s="240">
        <v>0</v>
      </c>
      <c r="DH11" s="240">
        <v>3962.51</v>
      </c>
      <c r="DI11" s="239">
        <v>5311.2800000000007</v>
      </c>
      <c r="DJ11" s="239">
        <v>0</v>
      </c>
      <c r="DK11" s="240">
        <v>5311.2800000000007</v>
      </c>
      <c r="DL11" s="240">
        <v>0</v>
      </c>
      <c r="DM11" s="240">
        <v>5311.2800000000007</v>
      </c>
      <c r="DN11" s="239">
        <v>2214.2700000000004</v>
      </c>
      <c r="DO11" s="239">
        <v>0</v>
      </c>
      <c r="DP11" s="240">
        <v>2214.2700000000004</v>
      </c>
      <c r="DQ11" s="240">
        <v>0</v>
      </c>
      <c r="DR11" s="240">
        <v>2214.2700000000004</v>
      </c>
      <c r="DS11" s="239">
        <v>4938.0999999999995</v>
      </c>
      <c r="DT11" s="239">
        <v>2021.33</v>
      </c>
      <c r="DU11" s="240">
        <v>2916.7699999999995</v>
      </c>
      <c r="DV11" s="240">
        <v>0</v>
      </c>
      <c r="DW11" s="240">
        <v>2916.7699999999995</v>
      </c>
      <c r="DX11" s="239">
        <v>748.27999999999986</v>
      </c>
      <c r="DY11" s="239">
        <v>0</v>
      </c>
      <c r="DZ11" s="240">
        <v>748.27999999999986</v>
      </c>
      <c r="EA11" s="240">
        <v>0</v>
      </c>
      <c r="EB11" s="240">
        <v>748.27999999999986</v>
      </c>
      <c r="EC11" s="239">
        <v>16151.110000000004</v>
      </c>
      <c r="ED11" s="239">
        <v>18289.330000000002</v>
      </c>
      <c r="EE11" s="240">
        <v>0</v>
      </c>
      <c r="EF11" s="240">
        <v>-2138.2199999999975</v>
      </c>
      <c r="EG11" s="240">
        <v>-2138.2199999999975</v>
      </c>
      <c r="EH11" s="239">
        <v>8115.7899999999991</v>
      </c>
      <c r="EI11" s="239">
        <v>5269.55</v>
      </c>
      <c r="EJ11" s="240">
        <v>2846.2399999999989</v>
      </c>
      <c r="EK11" s="240">
        <v>0</v>
      </c>
      <c r="EL11" s="240">
        <v>2846.2399999999989</v>
      </c>
      <c r="EM11" s="239">
        <v>31147.81</v>
      </c>
      <c r="EN11" s="239">
        <v>37231.979999999996</v>
      </c>
      <c r="EO11" s="240">
        <v>0</v>
      </c>
      <c r="EP11" s="240">
        <v>-6084.1699999999946</v>
      </c>
      <c r="EQ11" s="240">
        <v>-6084.1699999999946</v>
      </c>
      <c r="ER11" s="240">
        <v>8530.81</v>
      </c>
      <c r="ES11" s="240">
        <v>6071.54</v>
      </c>
      <c r="ET11" s="240">
        <f t="shared" si="0"/>
        <v>2459.2699999999995</v>
      </c>
      <c r="EU11" s="240">
        <f t="shared" si="1"/>
        <v>0</v>
      </c>
      <c r="EV11" s="240">
        <f t="shared" si="2"/>
        <v>2459.2699999999995</v>
      </c>
      <c r="EW11" s="239">
        <v>24855.23</v>
      </c>
      <c r="EX11" s="239">
        <v>20750.460000000003</v>
      </c>
      <c r="EY11" s="241">
        <f t="shared" si="6"/>
        <v>735721.99000000022</v>
      </c>
      <c r="EZ11" s="241">
        <f t="shared" si="6"/>
        <v>635792.36</v>
      </c>
      <c r="FA11" s="241">
        <f t="shared" si="7"/>
        <v>99929.630000000237</v>
      </c>
      <c r="FB11" s="241">
        <f t="shared" si="8"/>
        <v>0</v>
      </c>
      <c r="FC11" s="242">
        <f t="shared" si="5"/>
        <v>99929.630000000237</v>
      </c>
      <c r="FD11" s="242">
        <v>2459.2699999999995</v>
      </c>
      <c r="FE11" s="236">
        <f t="shared" si="9"/>
        <v>126561.88000000024</v>
      </c>
      <c r="FF11" s="243">
        <f t="shared" si="10"/>
        <v>128939.38000000005</v>
      </c>
      <c r="FG11" s="3"/>
      <c r="FH11" s="239">
        <v>3998.9399999999996</v>
      </c>
      <c r="FI11" s="244">
        <f t="shared" si="11"/>
        <v>130560.82000000024</v>
      </c>
      <c r="FJ11" s="243">
        <f t="shared" si="12"/>
        <v>128939.38000000005</v>
      </c>
      <c r="FK11" s="3"/>
      <c r="FL11" s="3"/>
      <c r="FM11" s="3"/>
      <c r="FN11" s="3"/>
      <c r="FO11" s="3"/>
    </row>
    <row r="12" spans="1:171" s="2" customFormat="1" ht="15.75" customHeight="1" x14ac:dyDescent="0.2">
      <c r="A12" s="233">
        <v>5</v>
      </c>
      <c r="B12" s="234" t="s">
        <v>575</v>
      </c>
      <c r="C12" s="235">
        <v>10</v>
      </c>
      <c r="D12" s="235">
        <v>1</v>
      </c>
      <c r="E12" s="236">
        <v>2441.2999999999997</v>
      </c>
      <c r="F12" s="237">
        <v>-92962.52</v>
      </c>
      <c r="G12" s="237">
        <v>-108567.63999999997</v>
      </c>
      <c r="H12" s="238">
        <v>14126.399999999998</v>
      </c>
      <c r="I12" s="238">
        <v>12468.37</v>
      </c>
      <c r="J12" s="238">
        <v>1658.029999999997</v>
      </c>
      <c r="K12" s="238">
        <v>0</v>
      </c>
      <c r="L12" s="238">
        <v>1658.029999999997</v>
      </c>
      <c r="M12" s="238">
        <v>7196.01</v>
      </c>
      <c r="N12" s="238">
        <v>6570.87</v>
      </c>
      <c r="O12" s="238">
        <v>625.14000000000033</v>
      </c>
      <c r="P12" s="238">
        <v>0</v>
      </c>
      <c r="Q12" s="238">
        <v>625.14000000000033</v>
      </c>
      <c r="R12" s="238">
        <v>653.59999999999991</v>
      </c>
      <c r="S12" s="238">
        <v>213.14000000000001</v>
      </c>
      <c r="T12" s="238">
        <v>440.45999999999992</v>
      </c>
      <c r="U12" s="238">
        <v>0</v>
      </c>
      <c r="V12" s="238">
        <v>440.45999999999992</v>
      </c>
      <c r="W12" s="239">
        <v>50882.15</v>
      </c>
      <c r="X12" s="239">
        <v>43905.1</v>
      </c>
      <c r="Y12" s="240">
        <v>6977.0500000000029</v>
      </c>
      <c r="Z12" s="240">
        <v>0</v>
      </c>
      <c r="AA12" s="240">
        <v>6977.0500000000029</v>
      </c>
      <c r="AB12" s="239">
        <v>22614.600000000006</v>
      </c>
      <c r="AC12" s="239">
        <v>20393.560000000001</v>
      </c>
      <c r="AD12" s="240">
        <v>2221.0400000000045</v>
      </c>
      <c r="AE12" s="240">
        <v>0</v>
      </c>
      <c r="AF12" s="240">
        <v>2221.0400000000045</v>
      </c>
      <c r="AG12" s="239">
        <v>2089.89</v>
      </c>
      <c r="AH12" s="239">
        <v>1969.8000000000002</v>
      </c>
      <c r="AI12" s="240">
        <v>120.08999999999969</v>
      </c>
      <c r="AJ12" s="240">
        <v>0</v>
      </c>
      <c r="AK12" s="240">
        <v>120.08999999999969</v>
      </c>
      <c r="AL12" s="239">
        <v>6020.3499999999995</v>
      </c>
      <c r="AM12" s="239">
        <v>1158.81</v>
      </c>
      <c r="AN12" s="240">
        <v>4861.5399999999991</v>
      </c>
      <c r="AO12" s="240">
        <v>0</v>
      </c>
      <c r="AP12" s="240">
        <v>4861.5399999999991</v>
      </c>
      <c r="AQ12" s="239">
        <v>4404.2700000000004</v>
      </c>
      <c r="AR12" s="239">
        <v>943.37</v>
      </c>
      <c r="AS12" s="240">
        <v>3460.9000000000005</v>
      </c>
      <c r="AT12" s="240">
        <v>0</v>
      </c>
      <c r="AU12" s="240">
        <v>3460.9000000000005</v>
      </c>
      <c r="AV12" s="239">
        <v>6098.67</v>
      </c>
      <c r="AW12" s="239">
        <v>5303.4299999999994</v>
      </c>
      <c r="AX12" s="240">
        <v>795.24000000000069</v>
      </c>
      <c r="AY12" s="240">
        <v>0</v>
      </c>
      <c r="AZ12" s="240">
        <v>795.24000000000069</v>
      </c>
      <c r="BA12" s="239">
        <v>1315.6999999999998</v>
      </c>
      <c r="BB12" s="239">
        <v>1166.99</v>
      </c>
      <c r="BC12" s="240">
        <v>148.70999999999981</v>
      </c>
      <c r="BD12" s="240">
        <v>0</v>
      </c>
      <c r="BE12" s="240">
        <v>148.70999999999981</v>
      </c>
      <c r="BF12" s="239">
        <v>246.18</v>
      </c>
      <c r="BG12" s="239">
        <v>331.95000000000005</v>
      </c>
      <c r="BH12" s="240">
        <v>0</v>
      </c>
      <c r="BI12" s="240">
        <v>-85.770000000000039</v>
      </c>
      <c r="BJ12" s="240">
        <v>-85.770000000000039</v>
      </c>
      <c r="BK12" s="239">
        <v>3781.3</v>
      </c>
      <c r="BL12" s="239">
        <v>2693.06</v>
      </c>
      <c r="BM12" s="240">
        <v>1088.2400000000002</v>
      </c>
      <c r="BN12" s="240">
        <v>0</v>
      </c>
      <c r="BO12" s="240">
        <v>1088.2400000000002</v>
      </c>
      <c r="BP12" s="239">
        <v>951.18000000000029</v>
      </c>
      <c r="BQ12" s="239">
        <v>0</v>
      </c>
      <c r="BR12" s="240">
        <v>951.18000000000029</v>
      </c>
      <c r="BS12" s="240">
        <v>0</v>
      </c>
      <c r="BT12" s="240">
        <v>951.18000000000029</v>
      </c>
      <c r="BU12" s="239">
        <v>10901.62</v>
      </c>
      <c r="BV12" s="239">
        <v>8604.0500000000029</v>
      </c>
      <c r="BW12" s="240">
        <v>2297.5699999999979</v>
      </c>
      <c r="BX12" s="240">
        <v>0</v>
      </c>
      <c r="BY12" s="240">
        <v>2297.5699999999979</v>
      </c>
      <c r="BZ12" s="239">
        <v>838.80999999999972</v>
      </c>
      <c r="CA12" s="239">
        <v>746.00999999999988</v>
      </c>
      <c r="CB12" s="240">
        <v>92.799999999999841</v>
      </c>
      <c r="CC12" s="240">
        <v>0</v>
      </c>
      <c r="CD12" s="240">
        <v>92.799999999999841</v>
      </c>
      <c r="CE12" s="239">
        <v>126.75</v>
      </c>
      <c r="CF12" s="239">
        <v>0</v>
      </c>
      <c r="CG12" s="240">
        <v>126.75</v>
      </c>
      <c r="CH12" s="240">
        <v>0</v>
      </c>
      <c r="CI12" s="240">
        <v>126.75</v>
      </c>
      <c r="CJ12" s="240">
        <v>2544.5800000000004</v>
      </c>
      <c r="CK12" s="240">
        <v>2408.59</v>
      </c>
      <c r="CL12" s="240">
        <v>135.99000000000024</v>
      </c>
      <c r="CM12" s="240">
        <v>0</v>
      </c>
      <c r="CN12" s="240">
        <v>135.99000000000024</v>
      </c>
      <c r="CO12" s="239">
        <v>41838.189999999988</v>
      </c>
      <c r="CP12" s="239">
        <v>10350.709999999999</v>
      </c>
      <c r="CQ12" s="240">
        <v>31487.479999999989</v>
      </c>
      <c r="CR12" s="240">
        <v>0</v>
      </c>
      <c r="CS12" s="240">
        <v>31487.479999999989</v>
      </c>
      <c r="CT12" s="239">
        <v>3723.5099999999993</v>
      </c>
      <c r="CU12" s="239">
        <v>883.51</v>
      </c>
      <c r="CV12" s="240">
        <v>2839.9999999999991</v>
      </c>
      <c r="CW12" s="240">
        <v>0</v>
      </c>
      <c r="CX12" s="240">
        <v>2839.9999999999991</v>
      </c>
      <c r="CY12" s="239">
        <v>6817.3900000000012</v>
      </c>
      <c r="CZ12" s="239">
        <v>3540.37</v>
      </c>
      <c r="DA12" s="240">
        <v>3277.0200000000013</v>
      </c>
      <c r="DB12" s="240">
        <v>0</v>
      </c>
      <c r="DC12" s="240">
        <v>3277.0200000000013</v>
      </c>
      <c r="DD12" s="239">
        <v>1269.3199999999997</v>
      </c>
      <c r="DE12" s="239">
        <v>0</v>
      </c>
      <c r="DF12" s="240">
        <v>1269.3199999999997</v>
      </c>
      <c r="DG12" s="240">
        <v>0</v>
      </c>
      <c r="DH12" s="240">
        <v>1269.3199999999997</v>
      </c>
      <c r="DI12" s="239">
        <v>1311.0100000000002</v>
      </c>
      <c r="DJ12" s="239">
        <v>0</v>
      </c>
      <c r="DK12" s="240">
        <v>1311.0100000000002</v>
      </c>
      <c r="DL12" s="240">
        <v>0</v>
      </c>
      <c r="DM12" s="240">
        <v>1311.0100000000002</v>
      </c>
      <c r="DN12" s="239">
        <v>590.43999999999994</v>
      </c>
      <c r="DO12" s="239">
        <v>0</v>
      </c>
      <c r="DP12" s="240">
        <v>590.43999999999994</v>
      </c>
      <c r="DQ12" s="240">
        <v>0</v>
      </c>
      <c r="DR12" s="240">
        <v>590.43999999999994</v>
      </c>
      <c r="DS12" s="239">
        <v>922.97000000000014</v>
      </c>
      <c r="DT12" s="239">
        <v>1015.88</v>
      </c>
      <c r="DU12" s="240">
        <v>0</v>
      </c>
      <c r="DV12" s="240">
        <v>-92.909999999999854</v>
      </c>
      <c r="DW12" s="240">
        <v>-92.909999999999854</v>
      </c>
      <c r="DX12" s="239">
        <v>232.75000000000003</v>
      </c>
      <c r="DY12" s="239">
        <v>0</v>
      </c>
      <c r="DZ12" s="240">
        <v>232.75000000000003</v>
      </c>
      <c r="EA12" s="240">
        <v>0</v>
      </c>
      <c r="EB12" s="240">
        <v>232.75000000000003</v>
      </c>
      <c r="EC12" s="239">
        <v>4732.6100000000006</v>
      </c>
      <c r="ED12" s="239">
        <v>11705.23</v>
      </c>
      <c r="EE12" s="240">
        <v>0</v>
      </c>
      <c r="EF12" s="240">
        <v>-6972.619999999999</v>
      </c>
      <c r="EG12" s="240">
        <v>-6972.619999999999</v>
      </c>
      <c r="EH12" s="239">
        <v>10503.41</v>
      </c>
      <c r="EI12" s="239">
        <v>9207.9600000000009</v>
      </c>
      <c r="EJ12" s="240">
        <v>1295.4499999999989</v>
      </c>
      <c r="EK12" s="240">
        <v>0</v>
      </c>
      <c r="EL12" s="240">
        <v>1295.4499999999989</v>
      </c>
      <c r="EM12" s="239">
        <v>11974.869999999999</v>
      </c>
      <c r="EN12" s="239">
        <v>11250.17</v>
      </c>
      <c r="EO12" s="240">
        <v>724.69999999999891</v>
      </c>
      <c r="EP12" s="240">
        <v>0</v>
      </c>
      <c r="EQ12" s="240">
        <v>724.69999999999891</v>
      </c>
      <c r="ER12" s="240">
        <v>2528.7999999999997</v>
      </c>
      <c r="ES12" s="240">
        <v>1815.3300000000002</v>
      </c>
      <c r="ET12" s="240">
        <f t="shared" si="0"/>
        <v>713.46999999999957</v>
      </c>
      <c r="EU12" s="240">
        <f t="shared" si="1"/>
        <v>0</v>
      </c>
      <c r="EV12" s="240">
        <f t="shared" si="2"/>
        <v>713.46999999999957</v>
      </c>
      <c r="EW12" s="239">
        <v>7727.34</v>
      </c>
      <c r="EX12" s="239">
        <v>5181.5099999999993</v>
      </c>
      <c r="EY12" s="241">
        <f t="shared" si="6"/>
        <v>228964.67000000004</v>
      </c>
      <c r="EZ12" s="241">
        <f t="shared" si="6"/>
        <v>163827.76999999996</v>
      </c>
      <c r="FA12" s="241">
        <f t="shared" si="7"/>
        <v>65136.900000000081</v>
      </c>
      <c r="FB12" s="241">
        <f t="shared" si="8"/>
        <v>0</v>
      </c>
      <c r="FC12" s="242">
        <f t="shared" si="5"/>
        <v>65136.900000000081</v>
      </c>
      <c r="FD12" s="242">
        <v>713.46999999999957</v>
      </c>
      <c r="FE12" s="236">
        <f t="shared" si="9"/>
        <v>-27825.619999999937</v>
      </c>
      <c r="FF12" s="243">
        <f t="shared" si="10"/>
        <v>-67652.529999999984</v>
      </c>
      <c r="FG12" s="3"/>
      <c r="FH12" s="239">
        <v>3450.55</v>
      </c>
      <c r="FI12" s="244">
        <f t="shared" si="11"/>
        <v>-24375.069999999938</v>
      </c>
      <c r="FJ12" s="243">
        <f t="shared" si="12"/>
        <v>-67652.529999999984</v>
      </c>
      <c r="FK12" s="3"/>
      <c r="FL12" s="3"/>
      <c r="FM12" s="3"/>
      <c r="FN12" s="3"/>
      <c r="FO12" s="3"/>
    </row>
    <row r="13" spans="1:171" s="2" customFormat="1" ht="15.75" customHeight="1" x14ac:dyDescent="0.2">
      <c r="A13" s="233">
        <v>6</v>
      </c>
      <c r="B13" s="234" t="s">
        <v>576</v>
      </c>
      <c r="C13" s="235">
        <v>9</v>
      </c>
      <c r="D13" s="235">
        <v>3</v>
      </c>
      <c r="E13" s="236">
        <v>5693.0433333333349</v>
      </c>
      <c r="F13" s="237">
        <v>183519.75999999998</v>
      </c>
      <c r="G13" s="237">
        <v>96656.369999999966</v>
      </c>
      <c r="H13" s="238">
        <v>42470.559999999998</v>
      </c>
      <c r="I13" s="238">
        <v>40457.960000000006</v>
      </c>
      <c r="J13" s="238">
        <v>2012.5999999999913</v>
      </c>
      <c r="K13" s="238">
        <v>0</v>
      </c>
      <c r="L13" s="238">
        <v>2012.5999999999913</v>
      </c>
      <c r="M13" s="238">
        <v>21888.620000000003</v>
      </c>
      <c r="N13" s="238">
        <v>9725.27</v>
      </c>
      <c r="O13" s="238">
        <v>12163.350000000002</v>
      </c>
      <c r="P13" s="238">
        <v>0</v>
      </c>
      <c r="Q13" s="238">
        <v>12163.350000000002</v>
      </c>
      <c r="R13" s="238">
        <v>1840.8400000000001</v>
      </c>
      <c r="S13" s="238">
        <v>197.82</v>
      </c>
      <c r="T13" s="238">
        <v>1643.0200000000002</v>
      </c>
      <c r="U13" s="238">
        <v>0</v>
      </c>
      <c r="V13" s="238">
        <v>1643.0200000000002</v>
      </c>
      <c r="W13" s="239">
        <v>41675.749999999993</v>
      </c>
      <c r="X13" s="239">
        <v>46532.13</v>
      </c>
      <c r="Y13" s="240">
        <v>0</v>
      </c>
      <c r="Z13" s="240">
        <v>-4856.3800000000047</v>
      </c>
      <c r="AA13" s="240">
        <v>-4856.3800000000047</v>
      </c>
      <c r="AB13" s="239">
        <v>112832.08</v>
      </c>
      <c r="AC13" s="239">
        <v>103957.30000000002</v>
      </c>
      <c r="AD13" s="240">
        <v>8874.7799999999843</v>
      </c>
      <c r="AE13" s="240">
        <v>0</v>
      </c>
      <c r="AF13" s="240">
        <v>8874.7799999999843</v>
      </c>
      <c r="AG13" s="239">
        <v>774.48</v>
      </c>
      <c r="AH13" s="239">
        <v>497.78</v>
      </c>
      <c r="AI13" s="240">
        <v>276.70000000000005</v>
      </c>
      <c r="AJ13" s="240">
        <v>0</v>
      </c>
      <c r="AK13" s="240">
        <v>276.70000000000005</v>
      </c>
      <c r="AL13" s="239">
        <v>15526.61</v>
      </c>
      <c r="AM13" s="239">
        <v>2495.31</v>
      </c>
      <c r="AN13" s="240">
        <v>13031.300000000001</v>
      </c>
      <c r="AO13" s="240">
        <v>0</v>
      </c>
      <c r="AP13" s="240">
        <v>13031.300000000001</v>
      </c>
      <c r="AQ13" s="239">
        <v>10406.64</v>
      </c>
      <c r="AR13" s="239">
        <v>1735.47</v>
      </c>
      <c r="AS13" s="240">
        <v>8671.17</v>
      </c>
      <c r="AT13" s="240">
        <v>0</v>
      </c>
      <c r="AU13" s="240">
        <v>8671.17</v>
      </c>
      <c r="AV13" s="239">
        <v>12685.13</v>
      </c>
      <c r="AW13" s="239">
        <v>11019.72</v>
      </c>
      <c r="AX13" s="240">
        <v>1665.4099999999999</v>
      </c>
      <c r="AY13" s="240">
        <v>0</v>
      </c>
      <c r="AZ13" s="240">
        <v>1665.4099999999999</v>
      </c>
      <c r="BA13" s="239">
        <v>3763.0599999999995</v>
      </c>
      <c r="BB13" s="239">
        <v>3330.31</v>
      </c>
      <c r="BC13" s="240">
        <v>432.74999999999955</v>
      </c>
      <c r="BD13" s="240">
        <v>0</v>
      </c>
      <c r="BE13" s="240">
        <v>432.74999999999955</v>
      </c>
      <c r="BF13" s="239">
        <v>694.28</v>
      </c>
      <c r="BG13" s="239">
        <v>1039.01</v>
      </c>
      <c r="BH13" s="240">
        <v>0</v>
      </c>
      <c r="BI13" s="240">
        <v>-344.73</v>
      </c>
      <c r="BJ13" s="240">
        <v>-344.73</v>
      </c>
      <c r="BK13" s="239">
        <v>8789.9</v>
      </c>
      <c r="BL13" s="239">
        <v>7828.9800000000005</v>
      </c>
      <c r="BM13" s="240">
        <v>960.91999999999916</v>
      </c>
      <c r="BN13" s="240">
        <v>0</v>
      </c>
      <c r="BO13" s="240">
        <v>960.91999999999916</v>
      </c>
      <c r="BP13" s="239">
        <v>2218.1</v>
      </c>
      <c r="BQ13" s="239">
        <v>0</v>
      </c>
      <c r="BR13" s="240">
        <v>2218.1</v>
      </c>
      <c r="BS13" s="240">
        <v>0</v>
      </c>
      <c r="BT13" s="240">
        <v>2218.1</v>
      </c>
      <c r="BU13" s="239">
        <v>25422.190000000002</v>
      </c>
      <c r="BV13" s="239">
        <v>19001.059999999998</v>
      </c>
      <c r="BW13" s="240">
        <v>6421.1300000000047</v>
      </c>
      <c r="BX13" s="240">
        <v>0</v>
      </c>
      <c r="BY13" s="240">
        <v>6421.1300000000047</v>
      </c>
      <c r="BZ13" s="239">
        <v>1776.24</v>
      </c>
      <c r="CA13" s="239">
        <v>1575.23</v>
      </c>
      <c r="CB13" s="240">
        <v>201.01</v>
      </c>
      <c r="CC13" s="240">
        <v>0</v>
      </c>
      <c r="CD13" s="240">
        <v>201.01</v>
      </c>
      <c r="CE13" s="239">
        <v>265.89</v>
      </c>
      <c r="CF13" s="239">
        <v>0</v>
      </c>
      <c r="CG13" s="240">
        <v>265.89</v>
      </c>
      <c r="CH13" s="240">
        <v>0</v>
      </c>
      <c r="CI13" s="240">
        <v>265.89</v>
      </c>
      <c r="CJ13" s="240">
        <v>6879.08</v>
      </c>
      <c r="CK13" s="240">
        <v>9020.5400000000009</v>
      </c>
      <c r="CL13" s="240">
        <v>0</v>
      </c>
      <c r="CM13" s="240">
        <v>-2141.4600000000009</v>
      </c>
      <c r="CN13" s="240">
        <v>-2141.4600000000009</v>
      </c>
      <c r="CO13" s="239">
        <v>101033.26000000001</v>
      </c>
      <c r="CP13" s="239">
        <v>251155.55000000002</v>
      </c>
      <c r="CQ13" s="240">
        <v>0</v>
      </c>
      <c r="CR13" s="240">
        <v>-150122.29</v>
      </c>
      <c r="CS13" s="240">
        <v>-150122.29</v>
      </c>
      <c r="CT13" s="239">
        <v>9493.9100000000017</v>
      </c>
      <c r="CU13" s="239">
        <v>2865.01</v>
      </c>
      <c r="CV13" s="240">
        <v>6628.9000000000015</v>
      </c>
      <c r="CW13" s="240">
        <v>0</v>
      </c>
      <c r="CX13" s="240">
        <v>6628.9000000000015</v>
      </c>
      <c r="CY13" s="239">
        <v>16372.690000000002</v>
      </c>
      <c r="CZ13" s="239">
        <v>0</v>
      </c>
      <c r="DA13" s="240">
        <v>16372.690000000002</v>
      </c>
      <c r="DB13" s="240">
        <v>0</v>
      </c>
      <c r="DC13" s="240">
        <v>16372.690000000002</v>
      </c>
      <c r="DD13" s="239">
        <v>2876.49</v>
      </c>
      <c r="DE13" s="239">
        <v>0</v>
      </c>
      <c r="DF13" s="240">
        <v>2876.49</v>
      </c>
      <c r="DG13" s="240">
        <v>0</v>
      </c>
      <c r="DH13" s="240">
        <v>2876.49</v>
      </c>
      <c r="DI13" s="239">
        <v>5781.41</v>
      </c>
      <c r="DJ13" s="239">
        <v>0</v>
      </c>
      <c r="DK13" s="240">
        <v>5781.41</v>
      </c>
      <c r="DL13" s="240">
        <v>0</v>
      </c>
      <c r="DM13" s="240">
        <v>5781.41</v>
      </c>
      <c r="DN13" s="239">
        <v>1657.71</v>
      </c>
      <c r="DO13" s="239">
        <v>0</v>
      </c>
      <c r="DP13" s="240">
        <v>1657.71</v>
      </c>
      <c r="DQ13" s="240">
        <v>0</v>
      </c>
      <c r="DR13" s="240">
        <v>1657.71</v>
      </c>
      <c r="DS13" s="239">
        <v>3089.96</v>
      </c>
      <c r="DT13" s="239">
        <v>24261.65</v>
      </c>
      <c r="DU13" s="240">
        <v>0</v>
      </c>
      <c r="DV13" s="240">
        <v>-21171.690000000002</v>
      </c>
      <c r="DW13" s="240">
        <v>-21171.690000000002</v>
      </c>
      <c r="DX13" s="239">
        <v>558.69000000000005</v>
      </c>
      <c r="DY13" s="239">
        <v>0</v>
      </c>
      <c r="DZ13" s="240">
        <v>558.69000000000005</v>
      </c>
      <c r="EA13" s="240">
        <v>0</v>
      </c>
      <c r="EB13" s="240">
        <v>558.69000000000005</v>
      </c>
      <c r="EC13" s="239">
        <v>10341.84</v>
      </c>
      <c r="ED13" s="239">
        <v>9358.4</v>
      </c>
      <c r="EE13" s="240">
        <v>983.44000000000051</v>
      </c>
      <c r="EF13" s="240">
        <v>0</v>
      </c>
      <c r="EG13" s="240">
        <v>983.44000000000051</v>
      </c>
      <c r="EH13" s="239">
        <v>7629.9100000000008</v>
      </c>
      <c r="EI13" s="239">
        <v>7316.920000000001</v>
      </c>
      <c r="EJ13" s="240">
        <v>312.98999999999978</v>
      </c>
      <c r="EK13" s="240">
        <v>0</v>
      </c>
      <c r="EL13" s="240">
        <v>312.98999999999978</v>
      </c>
      <c r="EM13" s="239">
        <v>22779.03</v>
      </c>
      <c r="EN13" s="239">
        <v>26495.239999999998</v>
      </c>
      <c r="EO13" s="240">
        <v>0</v>
      </c>
      <c r="EP13" s="240">
        <v>-3716.2099999999991</v>
      </c>
      <c r="EQ13" s="240">
        <v>-3716.2099999999991</v>
      </c>
      <c r="ER13" s="240">
        <v>6407.7</v>
      </c>
      <c r="ES13" s="240">
        <v>4516.92</v>
      </c>
      <c r="ET13" s="240">
        <f t="shared" si="0"/>
        <v>1890.7799999999997</v>
      </c>
      <c r="EU13" s="240">
        <f t="shared" si="1"/>
        <v>0</v>
      </c>
      <c r="EV13" s="240">
        <f t="shared" si="2"/>
        <v>1890.7799999999997</v>
      </c>
      <c r="EW13" s="239">
        <v>17411.66</v>
      </c>
      <c r="EX13" s="239">
        <v>17428.080000000002</v>
      </c>
      <c r="EY13" s="241">
        <f t="shared" si="6"/>
        <v>515343.71000000008</v>
      </c>
      <c r="EZ13" s="241">
        <f t="shared" si="6"/>
        <v>601811.66000000015</v>
      </c>
      <c r="FA13" s="241">
        <f t="shared" si="7"/>
        <v>0</v>
      </c>
      <c r="FB13" s="241">
        <f t="shared" si="8"/>
        <v>-86467.95000000007</v>
      </c>
      <c r="FC13" s="242">
        <f t="shared" si="5"/>
        <v>-86467.95000000007</v>
      </c>
      <c r="FD13" s="242">
        <v>1890.7799999999997</v>
      </c>
      <c r="FE13" s="236">
        <f t="shared" si="9"/>
        <v>97051.809999999939</v>
      </c>
      <c r="FF13" s="243">
        <f t="shared" si="10"/>
        <v>-40761.720000000045</v>
      </c>
      <c r="FG13" s="3"/>
      <c r="FH13" s="239">
        <v>3686.8999999999996</v>
      </c>
      <c r="FI13" s="244">
        <f t="shared" si="11"/>
        <v>100738.70999999993</v>
      </c>
      <c r="FJ13" s="243">
        <f t="shared" si="12"/>
        <v>-40761.720000000045</v>
      </c>
      <c r="FK13" s="3"/>
      <c r="FL13" s="3"/>
      <c r="FM13" s="3"/>
      <c r="FN13" s="3"/>
      <c r="FO13" s="3"/>
    </row>
    <row r="14" spans="1:171" s="2" customFormat="1" ht="15.75" customHeight="1" x14ac:dyDescent="0.2">
      <c r="A14" s="233">
        <v>7</v>
      </c>
      <c r="B14" s="234" t="s">
        <v>577</v>
      </c>
      <c r="C14" s="235">
        <v>9</v>
      </c>
      <c r="D14" s="235">
        <v>2</v>
      </c>
      <c r="E14" s="236">
        <v>4220.8000000000011</v>
      </c>
      <c r="F14" s="237">
        <v>120406.15999999997</v>
      </c>
      <c r="G14" s="237">
        <v>160796.03</v>
      </c>
      <c r="H14" s="238">
        <v>27468.959999999995</v>
      </c>
      <c r="I14" s="238">
        <v>32044.339999999997</v>
      </c>
      <c r="J14" s="238">
        <v>0</v>
      </c>
      <c r="K14" s="238">
        <v>-4575.380000000001</v>
      </c>
      <c r="L14" s="238">
        <v>-4575.380000000001</v>
      </c>
      <c r="M14" s="238">
        <v>13886.62</v>
      </c>
      <c r="N14" s="238">
        <v>15861.41</v>
      </c>
      <c r="O14" s="238">
        <v>0</v>
      </c>
      <c r="P14" s="238">
        <v>-1974.7899999999991</v>
      </c>
      <c r="Q14" s="238">
        <v>-1974.7899999999991</v>
      </c>
      <c r="R14" s="238">
        <v>1237.21</v>
      </c>
      <c r="S14" s="238">
        <v>265.21999999999997</v>
      </c>
      <c r="T14" s="238">
        <v>971.99</v>
      </c>
      <c r="U14" s="238">
        <v>0</v>
      </c>
      <c r="V14" s="238">
        <v>971.99</v>
      </c>
      <c r="W14" s="239">
        <v>47357.079999999994</v>
      </c>
      <c r="X14" s="239">
        <v>51612.55</v>
      </c>
      <c r="Y14" s="240">
        <v>0</v>
      </c>
      <c r="Z14" s="240">
        <v>-4255.4700000000084</v>
      </c>
      <c r="AA14" s="240">
        <v>-4255.4700000000084</v>
      </c>
      <c r="AB14" s="239">
        <v>78387.200000000012</v>
      </c>
      <c r="AC14" s="239">
        <v>71879.919999999984</v>
      </c>
      <c r="AD14" s="240">
        <v>6507.2800000000279</v>
      </c>
      <c r="AE14" s="240">
        <v>0</v>
      </c>
      <c r="AF14" s="240">
        <v>6507.2800000000279</v>
      </c>
      <c r="AG14" s="239">
        <v>0</v>
      </c>
      <c r="AH14" s="239">
        <v>0</v>
      </c>
      <c r="AI14" s="240">
        <v>0</v>
      </c>
      <c r="AJ14" s="240">
        <v>0</v>
      </c>
      <c r="AK14" s="240">
        <v>0</v>
      </c>
      <c r="AL14" s="239">
        <v>10730.919999999998</v>
      </c>
      <c r="AM14" s="239">
        <v>2214.8200000000002</v>
      </c>
      <c r="AN14" s="240">
        <v>8516.0999999999985</v>
      </c>
      <c r="AO14" s="240">
        <v>0</v>
      </c>
      <c r="AP14" s="240">
        <v>8516.0999999999985</v>
      </c>
      <c r="AQ14" s="239">
        <v>7323.25</v>
      </c>
      <c r="AR14" s="239">
        <v>1959.6</v>
      </c>
      <c r="AS14" s="240">
        <v>5363.65</v>
      </c>
      <c r="AT14" s="240">
        <v>0</v>
      </c>
      <c r="AU14" s="240">
        <v>5363.65</v>
      </c>
      <c r="AV14" s="239">
        <v>8538.6299999999992</v>
      </c>
      <c r="AW14" s="239">
        <v>7423.96</v>
      </c>
      <c r="AX14" s="240">
        <v>1114.6699999999992</v>
      </c>
      <c r="AY14" s="240">
        <v>0</v>
      </c>
      <c r="AZ14" s="240">
        <v>1114.6699999999992</v>
      </c>
      <c r="BA14" s="239">
        <v>2443.1300000000006</v>
      </c>
      <c r="BB14" s="239">
        <v>2159.71</v>
      </c>
      <c r="BC14" s="240">
        <v>283.42000000000053</v>
      </c>
      <c r="BD14" s="240">
        <v>0</v>
      </c>
      <c r="BE14" s="240">
        <v>283.42000000000053</v>
      </c>
      <c r="BF14" s="239">
        <v>460.91000000000008</v>
      </c>
      <c r="BG14" s="239">
        <v>685.42</v>
      </c>
      <c r="BH14" s="240">
        <v>0</v>
      </c>
      <c r="BI14" s="240">
        <v>-224.50999999999988</v>
      </c>
      <c r="BJ14" s="240">
        <v>-224.50999999999988</v>
      </c>
      <c r="BK14" s="239">
        <v>5412.2499999999991</v>
      </c>
      <c r="BL14" s="239">
        <v>4833.2100000000009</v>
      </c>
      <c r="BM14" s="240">
        <v>579.03999999999814</v>
      </c>
      <c r="BN14" s="240">
        <v>0</v>
      </c>
      <c r="BO14" s="240">
        <v>579.03999999999814</v>
      </c>
      <c r="BP14" s="239">
        <v>1644.46</v>
      </c>
      <c r="BQ14" s="239">
        <v>0</v>
      </c>
      <c r="BR14" s="240">
        <v>1644.46</v>
      </c>
      <c r="BS14" s="240">
        <v>0</v>
      </c>
      <c r="BT14" s="240">
        <v>1644.46</v>
      </c>
      <c r="BU14" s="239">
        <v>18847.969999999998</v>
      </c>
      <c r="BV14" s="239">
        <v>19468.91</v>
      </c>
      <c r="BW14" s="240">
        <v>0</v>
      </c>
      <c r="BX14" s="240">
        <v>-620.94000000000233</v>
      </c>
      <c r="BY14" s="240">
        <v>-620.94000000000233</v>
      </c>
      <c r="BZ14" s="239">
        <v>1475.6000000000001</v>
      </c>
      <c r="CA14" s="239">
        <v>1311.9500000000003</v>
      </c>
      <c r="CB14" s="240">
        <v>163.64999999999986</v>
      </c>
      <c r="CC14" s="240">
        <v>0</v>
      </c>
      <c r="CD14" s="240">
        <v>163.64999999999986</v>
      </c>
      <c r="CE14" s="239">
        <v>224.17</v>
      </c>
      <c r="CF14" s="239">
        <v>0</v>
      </c>
      <c r="CG14" s="240">
        <v>224.17</v>
      </c>
      <c r="CH14" s="240">
        <v>0</v>
      </c>
      <c r="CI14" s="240">
        <v>224.17</v>
      </c>
      <c r="CJ14" s="240">
        <v>4583.04</v>
      </c>
      <c r="CK14" s="240">
        <v>6080</v>
      </c>
      <c r="CL14" s="240">
        <v>0</v>
      </c>
      <c r="CM14" s="240">
        <v>-1496.96</v>
      </c>
      <c r="CN14" s="240">
        <v>-1496.96</v>
      </c>
      <c r="CO14" s="239">
        <v>78760.240000000005</v>
      </c>
      <c r="CP14" s="239">
        <v>20053.54</v>
      </c>
      <c r="CQ14" s="240">
        <v>58706.700000000004</v>
      </c>
      <c r="CR14" s="240">
        <v>0</v>
      </c>
      <c r="CS14" s="240">
        <v>58706.700000000004</v>
      </c>
      <c r="CT14" s="239">
        <v>6593.67</v>
      </c>
      <c r="CU14" s="239">
        <v>0</v>
      </c>
      <c r="CV14" s="240">
        <v>6593.67</v>
      </c>
      <c r="CW14" s="240">
        <v>0</v>
      </c>
      <c r="CX14" s="240">
        <v>6593.67</v>
      </c>
      <c r="CY14" s="239">
        <v>11456.849999999999</v>
      </c>
      <c r="CZ14" s="239">
        <v>31638.959999999999</v>
      </c>
      <c r="DA14" s="240">
        <v>0</v>
      </c>
      <c r="DB14" s="240">
        <v>-20182.11</v>
      </c>
      <c r="DC14" s="240">
        <v>-20182.11</v>
      </c>
      <c r="DD14" s="239">
        <v>1782.1299999999999</v>
      </c>
      <c r="DE14" s="239">
        <v>0</v>
      </c>
      <c r="DF14" s="240">
        <v>1782.1299999999999</v>
      </c>
      <c r="DG14" s="240">
        <v>0</v>
      </c>
      <c r="DH14" s="240">
        <v>1782.1299999999999</v>
      </c>
      <c r="DI14" s="239">
        <v>3191.4500000000003</v>
      </c>
      <c r="DJ14" s="239">
        <v>0</v>
      </c>
      <c r="DK14" s="240">
        <v>3191.4500000000003</v>
      </c>
      <c r="DL14" s="240">
        <v>0</v>
      </c>
      <c r="DM14" s="240">
        <v>3191.4500000000003</v>
      </c>
      <c r="DN14" s="239">
        <v>1106.48</v>
      </c>
      <c r="DO14" s="239">
        <v>0</v>
      </c>
      <c r="DP14" s="240">
        <v>1106.48</v>
      </c>
      <c r="DQ14" s="240">
        <v>0</v>
      </c>
      <c r="DR14" s="240">
        <v>1106.48</v>
      </c>
      <c r="DS14" s="239">
        <v>1800.7499999999998</v>
      </c>
      <c r="DT14" s="239">
        <v>1219.3499999999999</v>
      </c>
      <c r="DU14" s="240">
        <v>581.39999999999986</v>
      </c>
      <c r="DV14" s="240">
        <v>0</v>
      </c>
      <c r="DW14" s="240">
        <v>581.39999999999986</v>
      </c>
      <c r="DX14" s="239">
        <v>451.33</v>
      </c>
      <c r="DY14" s="239">
        <v>0</v>
      </c>
      <c r="DZ14" s="240">
        <v>451.33</v>
      </c>
      <c r="EA14" s="240">
        <v>0</v>
      </c>
      <c r="EB14" s="240">
        <v>451.33</v>
      </c>
      <c r="EC14" s="239">
        <v>9161.6999999999989</v>
      </c>
      <c r="ED14" s="239">
        <v>16261.369999999999</v>
      </c>
      <c r="EE14" s="240">
        <v>0</v>
      </c>
      <c r="EF14" s="240">
        <v>-7099.67</v>
      </c>
      <c r="EG14" s="240">
        <v>-7099.67</v>
      </c>
      <c r="EH14" s="239">
        <v>8794.2800000000007</v>
      </c>
      <c r="EI14" s="239">
        <v>7726.8400000000011</v>
      </c>
      <c r="EJ14" s="240">
        <v>1067.4399999999996</v>
      </c>
      <c r="EK14" s="240">
        <v>0</v>
      </c>
      <c r="EL14" s="240">
        <v>1067.4399999999996</v>
      </c>
      <c r="EM14" s="239">
        <v>21915.459999999995</v>
      </c>
      <c r="EN14" s="239">
        <v>29624.86</v>
      </c>
      <c r="EO14" s="240">
        <v>0</v>
      </c>
      <c r="EP14" s="240">
        <v>-7709.4000000000051</v>
      </c>
      <c r="EQ14" s="240">
        <v>-7709.4000000000051</v>
      </c>
      <c r="ER14" s="240">
        <v>4470.84</v>
      </c>
      <c r="ES14" s="240">
        <v>3201.9400000000005</v>
      </c>
      <c r="ET14" s="240">
        <f t="shared" si="0"/>
        <v>1268.8999999999996</v>
      </c>
      <c r="EU14" s="240">
        <f t="shared" si="1"/>
        <v>0</v>
      </c>
      <c r="EV14" s="240">
        <f t="shared" si="2"/>
        <v>1268.8999999999996</v>
      </c>
      <c r="EW14" s="239">
        <v>13213.81</v>
      </c>
      <c r="EX14" s="239">
        <v>11582.47</v>
      </c>
      <c r="EY14" s="241">
        <f t="shared" si="6"/>
        <v>392720.39000000007</v>
      </c>
      <c r="EZ14" s="241">
        <f t="shared" si="6"/>
        <v>339110.35</v>
      </c>
      <c r="FA14" s="241">
        <f t="shared" si="7"/>
        <v>53610.040000000095</v>
      </c>
      <c r="FB14" s="241">
        <f t="shared" si="8"/>
        <v>0</v>
      </c>
      <c r="FC14" s="242">
        <f t="shared" si="5"/>
        <v>53610.040000000095</v>
      </c>
      <c r="FD14" s="242">
        <v>1268.8999999999996</v>
      </c>
      <c r="FE14" s="236">
        <f t="shared" si="9"/>
        <v>174016.20000000007</v>
      </c>
      <c r="FF14" s="243">
        <f t="shared" si="10"/>
        <v>213027.08000000005</v>
      </c>
      <c r="FG14" s="3"/>
      <c r="FH14" s="239">
        <v>3450.1899999999996</v>
      </c>
      <c r="FI14" s="244">
        <f t="shared" si="11"/>
        <v>177466.39000000007</v>
      </c>
      <c r="FJ14" s="243">
        <f t="shared" si="12"/>
        <v>213027.08000000005</v>
      </c>
      <c r="FK14" s="3"/>
      <c r="FL14" s="3"/>
      <c r="FM14" s="3"/>
      <c r="FN14" s="3"/>
      <c r="FO14" s="3"/>
    </row>
    <row r="15" spans="1:171" s="2" customFormat="1" ht="15.75" customHeight="1" x14ac:dyDescent="0.2">
      <c r="A15" s="233">
        <v>8</v>
      </c>
      <c r="B15" s="234" t="s">
        <v>578</v>
      </c>
      <c r="C15" s="235">
        <v>9</v>
      </c>
      <c r="D15" s="235">
        <v>3</v>
      </c>
      <c r="E15" s="236">
        <v>6166.3266666666677</v>
      </c>
      <c r="F15" s="237">
        <v>-194123.55000000002</v>
      </c>
      <c r="G15" s="237">
        <v>-260055.83800000002</v>
      </c>
      <c r="H15" s="238">
        <v>45930.12</v>
      </c>
      <c r="I15" s="238">
        <v>48218.19</v>
      </c>
      <c r="J15" s="238">
        <v>0</v>
      </c>
      <c r="K15" s="238">
        <v>-2288.0699999999997</v>
      </c>
      <c r="L15" s="238">
        <v>-2288.0699999999997</v>
      </c>
      <c r="M15" s="238">
        <v>23814.649999999998</v>
      </c>
      <c r="N15" s="238">
        <v>27043.9</v>
      </c>
      <c r="O15" s="238">
        <v>0</v>
      </c>
      <c r="P15" s="238">
        <v>-3229.2500000000036</v>
      </c>
      <c r="Q15" s="238">
        <v>-3229.2500000000036</v>
      </c>
      <c r="R15" s="238">
        <v>1853.6599999999999</v>
      </c>
      <c r="S15" s="238">
        <v>1397.6999999999998</v>
      </c>
      <c r="T15" s="238">
        <v>455.96000000000004</v>
      </c>
      <c r="U15" s="238">
        <v>0</v>
      </c>
      <c r="V15" s="238">
        <v>455.96000000000004</v>
      </c>
      <c r="W15" s="239">
        <v>47584.2</v>
      </c>
      <c r="X15" s="239">
        <v>53226.6</v>
      </c>
      <c r="Y15" s="240">
        <v>0</v>
      </c>
      <c r="Z15" s="240">
        <v>-5642.4000000000015</v>
      </c>
      <c r="AA15" s="240">
        <v>-5642.4000000000015</v>
      </c>
      <c r="AB15" s="239">
        <v>112717.88</v>
      </c>
      <c r="AC15" s="239">
        <v>103922.50000000001</v>
      </c>
      <c r="AD15" s="240">
        <v>8795.3799999999901</v>
      </c>
      <c r="AE15" s="240">
        <v>0</v>
      </c>
      <c r="AF15" s="240">
        <v>8795.3799999999901</v>
      </c>
      <c r="AG15" s="239">
        <v>776.37999999999988</v>
      </c>
      <c r="AH15" s="239">
        <v>497.78</v>
      </c>
      <c r="AI15" s="240">
        <v>278.59999999999991</v>
      </c>
      <c r="AJ15" s="240">
        <v>0</v>
      </c>
      <c r="AK15" s="240">
        <v>278.59999999999991</v>
      </c>
      <c r="AL15" s="239">
        <v>11771.460000000001</v>
      </c>
      <c r="AM15" s="239">
        <v>2483.1799999999998</v>
      </c>
      <c r="AN15" s="240">
        <v>9288.2800000000007</v>
      </c>
      <c r="AO15" s="240">
        <v>0</v>
      </c>
      <c r="AP15" s="240">
        <v>9288.2800000000007</v>
      </c>
      <c r="AQ15" s="239">
        <v>10401.509999999998</v>
      </c>
      <c r="AR15" s="239">
        <v>1735.47</v>
      </c>
      <c r="AS15" s="240">
        <v>8666.0399999999991</v>
      </c>
      <c r="AT15" s="240">
        <v>0</v>
      </c>
      <c r="AU15" s="240">
        <v>8666.0399999999991</v>
      </c>
      <c r="AV15" s="239">
        <v>13495.560000000001</v>
      </c>
      <c r="AW15" s="239">
        <v>11724.859999999997</v>
      </c>
      <c r="AX15" s="240">
        <v>1770.7000000000044</v>
      </c>
      <c r="AY15" s="240">
        <v>0</v>
      </c>
      <c r="AZ15" s="240">
        <v>1770.7000000000044</v>
      </c>
      <c r="BA15" s="239">
        <v>3702.03</v>
      </c>
      <c r="BB15" s="239">
        <v>3277.9199999999996</v>
      </c>
      <c r="BC15" s="240">
        <v>424.11000000000058</v>
      </c>
      <c r="BD15" s="240">
        <v>0</v>
      </c>
      <c r="BE15" s="240">
        <v>424.11000000000058</v>
      </c>
      <c r="BF15" s="239">
        <v>525.93000000000006</v>
      </c>
      <c r="BG15" s="239">
        <v>1038.67</v>
      </c>
      <c r="BH15" s="240">
        <v>0</v>
      </c>
      <c r="BI15" s="240">
        <v>-512.74</v>
      </c>
      <c r="BJ15" s="240">
        <v>-512.74</v>
      </c>
      <c r="BK15" s="239">
        <v>9203.6899999999987</v>
      </c>
      <c r="BL15" s="239">
        <v>8308.0800000000017</v>
      </c>
      <c r="BM15" s="240">
        <v>895.60999999999694</v>
      </c>
      <c r="BN15" s="240">
        <v>0</v>
      </c>
      <c r="BO15" s="240">
        <v>895.60999999999694</v>
      </c>
      <c r="BP15" s="239">
        <v>2402.3799999999997</v>
      </c>
      <c r="BQ15" s="239">
        <v>0</v>
      </c>
      <c r="BR15" s="240">
        <v>2402.3799999999997</v>
      </c>
      <c r="BS15" s="240">
        <v>0</v>
      </c>
      <c r="BT15" s="240">
        <v>2402.3799999999997</v>
      </c>
      <c r="BU15" s="239">
        <v>27535.890000000003</v>
      </c>
      <c r="BV15" s="239">
        <v>39906.370000000003</v>
      </c>
      <c r="BW15" s="240">
        <v>0</v>
      </c>
      <c r="BX15" s="240">
        <v>-12370.48</v>
      </c>
      <c r="BY15" s="240">
        <v>-12370.48</v>
      </c>
      <c r="BZ15" s="239">
        <v>2126.1</v>
      </c>
      <c r="CA15" s="239">
        <v>1885.2700000000002</v>
      </c>
      <c r="CB15" s="240">
        <v>240.8299999999997</v>
      </c>
      <c r="CC15" s="240">
        <v>0</v>
      </c>
      <c r="CD15" s="240">
        <v>240.8299999999997</v>
      </c>
      <c r="CE15" s="239">
        <v>320.05</v>
      </c>
      <c r="CF15" s="239">
        <v>0</v>
      </c>
      <c r="CG15" s="240">
        <v>320.05</v>
      </c>
      <c r="CH15" s="240">
        <v>0</v>
      </c>
      <c r="CI15" s="240">
        <v>320.05</v>
      </c>
      <c r="CJ15" s="240">
        <v>9171.11</v>
      </c>
      <c r="CK15" s="240">
        <v>12160.02</v>
      </c>
      <c r="CL15" s="240">
        <v>0</v>
      </c>
      <c r="CM15" s="240">
        <v>-2988.91</v>
      </c>
      <c r="CN15" s="240">
        <v>-2988.91</v>
      </c>
      <c r="CO15" s="239">
        <v>113925.41</v>
      </c>
      <c r="CP15" s="239">
        <v>22608.420000000002</v>
      </c>
      <c r="CQ15" s="240">
        <v>91316.99</v>
      </c>
      <c r="CR15" s="240">
        <v>0</v>
      </c>
      <c r="CS15" s="240">
        <v>91316.99</v>
      </c>
      <c r="CT15" s="239">
        <v>7361.03</v>
      </c>
      <c r="CU15" s="239">
        <v>0</v>
      </c>
      <c r="CV15" s="240">
        <v>7361.03</v>
      </c>
      <c r="CW15" s="240">
        <v>0</v>
      </c>
      <c r="CX15" s="240">
        <v>7361.03</v>
      </c>
      <c r="CY15" s="239">
        <v>16360.579999999998</v>
      </c>
      <c r="CZ15" s="239">
        <v>9864.85</v>
      </c>
      <c r="DA15" s="240">
        <v>6495.7299999999977</v>
      </c>
      <c r="DB15" s="240">
        <v>0</v>
      </c>
      <c r="DC15" s="240">
        <v>6495.7299999999977</v>
      </c>
      <c r="DD15" s="239">
        <v>3191.71</v>
      </c>
      <c r="DE15" s="239">
        <v>13525.17</v>
      </c>
      <c r="DF15" s="240">
        <v>0</v>
      </c>
      <c r="DG15" s="240">
        <v>-10333.459999999999</v>
      </c>
      <c r="DH15" s="240">
        <v>-10333.459999999999</v>
      </c>
      <c r="DI15" s="239">
        <v>5106.869999999999</v>
      </c>
      <c r="DJ15" s="239">
        <v>6364</v>
      </c>
      <c r="DK15" s="240">
        <v>0</v>
      </c>
      <c r="DL15" s="240">
        <v>-1257.130000000001</v>
      </c>
      <c r="DM15" s="240">
        <v>-1257.130000000001</v>
      </c>
      <c r="DN15" s="239">
        <v>1255.9100000000001</v>
      </c>
      <c r="DO15" s="239">
        <v>0</v>
      </c>
      <c r="DP15" s="240">
        <v>1255.9100000000001</v>
      </c>
      <c r="DQ15" s="240">
        <v>0</v>
      </c>
      <c r="DR15" s="240">
        <v>1255.9100000000001</v>
      </c>
      <c r="DS15" s="239">
        <v>3307.6800000000003</v>
      </c>
      <c r="DT15" s="239">
        <v>9088.23</v>
      </c>
      <c r="DU15" s="240">
        <v>0</v>
      </c>
      <c r="DV15" s="240">
        <v>-5780.5499999999993</v>
      </c>
      <c r="DW15" s="240">
        <v>-5780.5499999999993</v>
      </c>
      <c r="DX15" s="239">
        <v>629.75</v>
      </c>
      <c r="DY15" s="239">
        <v>0</v>
      </c>
      <c r="DZ15" s="240">
        <v>629.75</v>
      </c>
      <c r="EA15" s="240">
        <v>0</v>
      </c>
      <c r="EB15" s="240">
        <v>629.75</v>
      </c>
      <c r="EC15" s="239">
        <v>16624</v>
      </c>
      <c r="ED15" s="239">
        <v>17820.900000000001</v>
      </c>
      <c r="EE15" s="240">
        <v>0</v>
      </c>
      <c r="EF15" s="240">
        <v>-1196.9000000000015</v>
      </c>
      <c r="EG15" s="240">
        <v>-1196.9000000000015</v>
      </c>
      <c r="EH15" s="239">
        <v>31575.319999999996</v>
      </c>
      <c r="EI15" s="239">
        <v>30657.780000000002</v>
      </c>
      <c r="EJ15" s="240">
        <v>917.5399999999936</v>
      </c>
      <c r="EK15" s="240">
        <v>0</v>
      </c>
      <c r="EL15" s="240">
        <v>917.5399999999936</v>
      </c>
      <c r="EM15" s="239">
        <v>24023.3</v>
      </c>
      <c r="EN15" s="239">
        <v>37393.089999999997</v>
      </c>
      <c r="EO15" s="240">
        <v>0</v>
      </c>
      <c r="EP15" s="240">
        <v>-13369.789999999997</v>
      </c>
      <c r="EQ15" s="240">
        <v>-13369.789999999997</v>
      </c>
      <c r="ER15" s="240">
        <v>7838.02</v>
      </c>
      <c r="ES15" s="240">
        <v>5520.99</v>
      </c>
      <c r="ET15" s="240">
        <f t="shared" si="0"/>
        <v>2317.0300000000007</v>
      </c>
      <c r="EU15" s="240">
        <f t="shared" si="1"/>
        <v>0</v>
      </c>
      <c r="EV15" s="240">
        <f t="shared" si="2"/>
        <v>2317.0300000000007</v>
      </c>
      <c r="EW15" s="239">
        <v>19179.620000000003</v>
      </c>
      <c r="EX15" s="239">
        <v>16773.71</v>
      </c>
      <c r="EY15" s="241">
        <f t="shared" si="6"/>
        <v>573711.80000000005</v>
      </c>
      <c r="EZ15" s="241">
        <f t="shared" si="6"/>
        <v>486443.65000000008</v>
      </c>
      <c r="FA15" s="241">
        <f t="shared" si="7"/>
        <v>87268.149999999965</v>
      </c>
      <c r="FB15" s="241">
        <f t="shared" si="8"/>
        <v>0</v>
      </c>
      <c r="FC15" s="242">
        <f t="shared" si="5"/>
        <v>87268.149999999965</v>
      </c>
      <c r="FD15" s="242">
        <v>2317.0300000000007</v>
      </c>
      <c r="FE15" s="236">
        <f t="shared" si="9"/>
        <v>-106855.40000000008</v>
      </c>
      <c r="FF15" s="243">
        <f t="shared" si="10"/>
        <v>-170367.56800000009</v>
      </c>
      <c r="FG15" s="3"/>
      <c r="FH15" s="239">
        <v>3998.58</v>
      </c>
      <c r="FI15" s="244">
        <f t="shared" si="11"/>
        <v>-102856.82000000008</v>
      </c>
      <c r="FJ15" s="243">
        <f t="shared" si="12"/>
        <v>-170367.56800000009</v>
      </c>
      <c r="FK15" s="3"/>
      <c r="FL15" s="3"/>
      <c r="FM15" s="3"/>
      <c r="FN15" s="3"/>
      <c r="FO15" s="3"/>
    </row>
    <row r="16" spans="1:171" s="2" customFormat="1" ht="15.75" customHeight="1" x14ac:dyDescent="0.2">
      <c r="A16" s="233">
        <v>9</v>
      </c>
      <c r="B16" s="234" t="s">
        <v>579</v>
      </c>
      <c r="C16" s="235">
        <v>2</v>
      </c>
      <c r="D16" s="235">
        <v>2</v>
      </c>
      <c r="E16" s="236">
        <v>635</v>
      </c>
      <c r="F16" s="237">
        <v>-54217</v>
      </c>
      <c r="G16" s="237">
        <v>49158.76999999999</v>
      </c>
      <c r="H16" s="238">
        <v>2480.3200000000002</v>
      </c>
      <c r="I16" s="238">
        <v>2940.91</v>
      </c>
      <c r="J16" s="238">
        <v>0</v>
      </c>
      <c r="K16" s="238">
        <v>-460.58999999999969</v>
      </c>
      <c r="L16" s="238">
        <v>-460.58999999999969</v>
      </c>
      <c r="M16" s="238">
        <v>1371.04</v>
      </c>
      <c r="N16" s="238">
        <v>1703.1799999999998</v>
      </c>
      <c r="O16" s="238">
        <v>0</v>
      </c>
      <c r="P16" s="238">
        <v>-332.13999999999987</v>
      </c>
      <c r="Q16" s="238">
        <v>-332.13999999999987</v>
      </c>
      <c r="R16" s="238">
        <v>31</v>
      </c>
      <c r="S16" s="238">
        <v>0</v>
      </c>
      <c r="T16" s="238">
        <v>31</v>
      </c>
      <c r="U16" s="238">
        <v>0</v>
      </c>
      <c r="V16" s="238">
        <v>31</v>
      </c>
      <c r="W16" s="239">
        <v>8180.42</v>
      </c>
      <c r="X16" s="239">
        <v>17661.920000000002</v>
      </c>
      <c r="Y16" s="240">
        <v>0</v>
      </c>
      <c r="Z16" s="240">
        <v>-9481.5000000000018</v>
      </c>
      <c r="AA16" s="240">
        <v>-9481.5000000000018</v>
      </c>
      <c r="AB16" s="239">
        <v>0</v>
      </c>
      <c r="AC16" s="239">
        <v>0</v>
      </c>
      <c r="AD16" s="240">
        <v>0</v>
      </c>
      <c r="AE16" s="240">
        <v>0</v>
      </c>
      <c r="AF16" s="240">
        <v>0</v>
      </c>
      <c r="AG16" s="239">
        <v>0</v>
      </c>
      <c r="AH16" s="239">
        <v>0</v>
      </c>
      <c r="AI16" s="240">
        <v>0</v>
      </c>
      <c r="AJ16" s="240">
        <v>0</v>
      </c>
      <c r="AK16" s="240">
        <v>0</v>
      </c>
      <c r="AL16" s="239">
        <v>1840.2800000000002</v>
      </c>
      <c r="AM16" s="239">
        <v>498.55</v>
      </c>
      <c r="AN16" s="240">
        <v>1341.7300000000002</v>
      </c>
      <c r="AO16" s="240">
        <v>0</v>
      </c>
      <c r="AP16" s="240">
        <v>1341.7300000000002</v>
      </c>
      <c r="AQ16" s="239">
        <v>1766.84</v>
      </c>
      <c r="AR16" s="239">
        <v>655.09999999999991</v>
      </c>
      <c r="AS16" s="240">
        <v>1111.74</v>
      </c>
      <c r="AT16" s="240">
        <v>0</v>
      </c>
      <c r="AU16" s="240">
        <v>1111.74</v>
      </c>
      <c r="AV16" s="239">
        <v>0</v>
      </c>
      <c r="AW16" s="239">
        <v>0</v>
      </c>
      <c r="AX16" s="240">
        <v>0</v>
      </c>
      <c r="AY16" s="240">
        <v>0</v>
      </c>
      <c r="AZ16" s="240">
        <v>0</v>
      </c>
      <c r="BA16" s="239">
        <v>0</v>
      </c>
      <c r="BB16" s="239">
        <v>0</v>
      </c>
      <c r="BC16" s="240">
        <v>0</v>
      </c>
      <c r="BD16" s="240">
        <v>0</v>
      </c>
      <c r="BE16" s="240">
        <v>0</v>
      </c>
      <c r="BF16" s="239">
        <v>0</v>
      </c>
      <c r="BG16" s="239">
        <v>0</v>
      </c>
      <c r="BH16" s="240">
        <v>0</v>
      </c>
      <c r="BI16" s="240">
        <v>0</v>
      </c>
      <c r="BJ16" s="240">
        <v>0</v>
      </c>
      <c r="BK16" s="239">
        <v>1520.8600000000001</v>
      </c>
      <c r="BL16" s="239">
        <v>1094.3000000000002</v>
      </c>
      <c r="BM16" s="240">
        <v>426.55999999999995</v>
      </c>
      <c r="BN16" s="240">
        <v>0</v>
      </c>
      <c r="BO16" s="240">
        <v>426.55999999999995</v>
      </c>
      <c r="BP16" s="239">
        <v>247.36999999999998</v>
      </c>
      <c r="BQ16" s="239">
        <v>0</v>
      </c>
      <c r="BR16" s="240">
        <v>247.36999999999998</v>
      </c>
      <c r="BS16" s="240">
        <v>0</v>
      </c>
      <c r="BT16" s="240">
        <v>247.36999999999998</v>
      </c>
      <c r="BU16" s="239">
        <v>2743.6500000000005</v>
      </c>
      <c r="BV16" s="239">
        <v>18692.7</v>
      </c>
      <c r="BW16" s="240">
        <v>0</v>
      </c>
      <c r="BX16" s="240">
        <v>-15949.05</v>
      </c>
      <c r="BY16" s="240">
        <v>-15949.05</v>
      </c>
      <c r="BZ16" s="239">
        <v>0</v>
      </c>
      <c r="CA16" s="239">
        <v>0</v>
      </c>
      <c r="CB16" s="240">
        <v>0</v>
      </c>
      <c r="CC16" s="240">
        <v>0</v>
      </c>
      <c r="CD16" s="240">
        <v>0</v>
      </c>
      <c r="CE16" s="239">
        <v>0</v>
      </c>
      <c r="CF16" s="239">
        <v>0</v>
      </c>
      <c r="CG16" s="240">
        <v>0</v>
      </c>
      <c r="CH16" s="240">
        <v>0</v>
      </c>
      <c r="CI16" s="240">
        <v>0</v>
      </c>
      <c r="CJ16" s="240">
        <v>3053.2200000000003</v>
      </c>
      <c r="CK16" s="240">
        <v>2770.1099999999997</v>
      </c>
      <c r="CL16" s="240">
        <v>283.11000000000058</v>
      </c>
      <c r="CM16" s="240">
        <v>0</v>
      </c>
      <c r="CN16" s="240">
        <v>283.11000000000058</v>
      </c>
      <c r="CO16" s="239">
        <v>6332.7999999999993</v>
      </c>
      <c r="CP16" s="239">
        <v>0</v>
      </c>
      <c r="CQ16" s="240">
        <v>6332.7999999999993</v>
      </c>
      <c r="CR16" s="240">
        <v>0</v>
      </c>
      <c r="CS16" s="240">
        <v>6332.7999999999993</v>
      </c>
      <c r="CT16" s="239">
        <v>1197.6300000000001</v>
      </c>
      <c r="CU16" s="239">
        <v>0</v>
      </c>
      <c r="CV16" s="240">
        <v>1197.6300000000001</v>
      </c>
      <c r="CW16" s="240">
        <v>0</v>
      </c>
      <c r="CX16" s="240">
        <v>1197.6300000000001</v>
      </c>
      <c r="CY16" s="239">
        <v>3068.33</v>
      </c>
      <c r="CZ16" s="239">
        <v>0</v>
      </c>
      <c r="DA16" s="240">
        <v>3068.33</v>
      </c>
      <c r="DB16" s="240">
        <v>0</v>
      </c>
      <c r="DC16" s="240">
        <v>3068.33</v>
      </c>
      <c r="DD16" s="239">
        <v>0</v>
      </c>
      <c r="DE16" s="239">
        <v>0</v>
      </c>
      <c r="DF16" s="240">
        <v>0</v>
      </c>
      <c r="DG16" s="240">
        <v>0</v>
      </c>
      <c r="DH16" s="240">
        <v>0</v>
      </c>
      <c r="DI16" s="239">
        <v>0</v>
      </c>
      <c r="DJ16" s="239">
        <v>0</v>
      </c>
      <c r="DK16" s="240">
        <v>0</v>
      </c>
      <c r="DL16" s="240">
        <v>0</v>
      </c>
      <c r="DM16" s="240">
        <v>0</v>
      </c>
      <c r="DN16" s="239">
        <v>0</v>
      </c>
      <c r="DO16" s="239">
        <v>0</v>
      </c>
      <c r="DP16" s="240">
        <v>0</v>
      </c>
      <c r="DQ16" s="240">
        <v>0</v>
      </c>
      <c r="DR16" s="240">
        <v>0</v>
      </c>
      <c r="DS16" s="239">
        <v>311.8</v>
      </c>
      <c r="DT16" s="239">
        <v>0</v>
      </c>
      <c r="DU16" s="240">
        <v>311.8</v>
      </c>
      <c r="DV16" s="240">
        <v>0</v>
      </c>
      <c r="DW16" s="240">
        <v>311.8</v>
      </c>
      <c r="DX16" s="239">
        <v>103.91</v>
      </c>
      <c r="DY16" s="239">
        <v>0</v>
      </c>
      <c r="DZ16" s="240">
        <v>103.91</v>
      </c>
      <c r="EA16" s="240">
        <v>0</v>
      </c>
      <c r="EB16" s="240">
        <v>103.91</v>
      </c>
      <c r="EC16" s="239">
        <v>1921.5100000000002</v>
      </c>
      <c r="ED16" s="239">
        <v>5884.29</v>
      </c>
      <c r="EE16" s="240">
        <v>0</v>
      </c>
      <c r="EF16" s="240">
        <v>-3962.7799999999997</v>
      </c>
      <c r="EG16" s="240">
        <v>-3962.7799999999997</v>
      </c>
      <c r="EH16" s="239">
        <v>1692.5</v>
      </c>
      <c r="EI16" s="239">
        <v>875.95999999999992</v>
      </c>
      <c r="EJ16" s="240">
        <v>816.54000000000008</v>
      </c>
      <c r="EK16" s="240">
        <v>0</v>
      </c>
      <c r="EL16" s="240">
        <v>816.54000000000008</v>
      </c>
      <c r="EM16" s="239">
        <v>0</v>
      </c>
      <c r="EN16" s="239">
        <v>0</v>
      </c>
      <c r="EO16" s="240">
        <v>0</v>
      </c>
      <c r="EP16" s="240">
        <v>0</v>
      </c>
      <c r="EQ16" s="240">
        <v>0</v>
      </c>
      <c r="ER16" s="240">
        <v>643.65</v>
      </c>
      <c r="ES16" s="240">
        <v>552.30999999999995</v>
      </c>
      <c r="ET16" s="240">
        <f t="shared" si="0"/>
        <v>91.340000000000032</v>
      </c>
      <c r="EU16" s="240">
        <f t="shared" si="1"/>
        <v>0</v>
      </c>
      <c r="EV16" s="240">
        <f t="shared" si="2"/>
        <v>91.340000000000032</v>
      </c>
      <c r="EW16" s="239">
        <v>1349.54</v>
      </c>
      <c r="EX16" s="239">
        <v>1976.72</v>
      </c>
      <c r="EY16" s="241">
        <f t="shared" si="6"/>
        <v>39856.670000000013</v>
      </c>
      <c r="EZ16" s="241">
        <f t="shared" si="6"/>
        <v>55306.05</v>
      </c>
      <c r="FA16" s="241">
        <f t="shared" si="7"/>
        <v>0</v>
      </c>
      <c r="FB16" s="241">
        <f t="shared" si="8"/>
        <v>-15449.37999999999</v>
      </c>
      <c r="FC16" s="242">
        <f t="shared" si="5"/>
        <v>-15449.37999999999</v>
      </c>
      <c r="FD16" s="242">
        <v>91.340000000000032</v>
      </c>
      <c r="FE16" s="236">
        <f t="shared" si="9"/>
        <v>-69666.37999999999</v>
      </c>
      <c r="FF16" s="243">
        <f t="shared" si="10"/>
        <v>60173.24</v>
      </c>
      <c r="FG16" s="3"/>
      <c r="FH16" s="239">
        <v>1093.78</v>
      </c>
      <c r="FI16" s="244">
        <f t="shared" si="11"/>
        <v>-68572.599999999991</v>
      </c>
      <c r="FJ16" s="243">
        <f t="shared" si="12"/>
        <v>60173.24</v>
      </c>
      <c r="FK16" s="3"/>
      <c r="FL16" s="3"/>
      <c r="FM16" s="3"/>
      <c r="FN16" s="3"/>
      <c r="FO16" s="3"/>
    </row>
    <row r="17" spans="1:171" s="2" customFormat="1" ht="15.75" customHeight="1" x14ac:dyDescent="0.2">
      <c r="A17" s="233">
        <v>10</v>
      </c>
      <c r="B17" s="234" t="s">
        <v>580</v>
      </c>
      <c r="C17" s="235">
        <v>9</v>
      </c>
      <c r="D17" s="235">
        <v>3</v>
      </c>
      <c r="E17" s="236">
        <v>6433.300000000002</v>
      </c>
      <c r="F17" s="237">
        <v>210177.31000000003</v>
      </c>
      <c r="G17" s="237">
        <v>61595.459999999948</v>
      </c>
      <c r="H17" s="238">
        <v>41514.32</v>
      </c>
      <c r="I17" s="238">
        <v>46580.89</v>
      </c>
      <c r="J17" s="238">
        <v>0</v>
      </c>
      <c r="K17" s="238">
        <v>-5066.57</v>
      </c>
      <c r="L17" s="238">
        <v>-5066.57</v>
      </c>
      <c r="M17" s="238">
        <v>21166.9</v>
      </c>
      <c r="N17" s="238">
        <v>24161.54</v>
      </c>
      <c r="O17" s="238">
        <v>0</v>
      </c>
      <c r="P17" s="238">
        <v>-2994.6399999999994</v>
      </c>
      <c r="Q17" s="238">
        <v>-2994.6399999999994</v>
      </c>
      <c r="R17" s="238">
        <v>1778.44</v>
      </c>
      <c r="S17" s="238">
        <v>1494.6299999999999</v>
      </c>
      <c r="T17" s="238">
        <v>283.81000000000017</v>
      </c>
      <c r="U17" s="238">
        <v>0</v>
      </c>
      <c r="V17" s="238">
        <v>283.81000000000017</v>
      </c>
      <c r="W17" s="239">
        <v>78201.14</v>
      </c>
      <c r="X17" s="239">
        <v>76934.110000000015</v>
      </c>
      <c r="Y17" s="240">
        <v>1267.0299999999843</v>
      </c>
      <c r="Z17" s="240">
        <v>0</v>
      </c>
      <c r="AA17" s="240">
        <v>1267.0299999999843</v>
      </c>
      <c r="AB17" s="239">
        <v>116955.60999999999</v>
      </c>
      <c r="AC17" s="239">
        <v>107323.74</v>
      </c>
      <c r="AD17" s="240">
        <v>9631.8699999999808</v>
      </c>
      <c r="AE17" s="240">
        <v>0</v>
      </c>
      <c r="AF17" s="240">
        <v>9631.8699999999808</v>
      </c>
      <c r="AG17" s="239">
        <v>0</v>
      </c>
      <c r="AH17" s="239">
        <v>0</v>
      </c>
      <c r="AI17" s="240">
        <v>0</v>
      </c>
      <c r="AJ17" s="240">
        <v>0</v>
      </c>
      <c r="AK17" s="240">
        <v>0</v>
      </c>
      <c r="AL17" s="239">
        <v>17854.87</v>
      </c>
      <c r="AM17" s="239">
        <v>2552.2299999999996</v>
      </c>
      <c r="AN17" s="240">
        <v>15302.64</v>
      </c>
      <c r="AO17" s="240">
        <v>0</v>
      </c>
      <c r="AP17" s="240">
        <v>15302.64</v>
      </c>
      <c r="AQ17" s="239">
        <v>10395.49</v>
      </c>
      <c r="AR17" s="239">
        <v>2253</v>
      </c>
      <c r="AS17" s="240">
        <v>8142.49</v>
      </c>
      <c r="AT17" s="240">
        <v>0</v>
      </c>
      <c r="AU17" s="240">
        <v>8142.49</v>
      </c>
      <c r="AV17" s="239">
        <v>13964.02</v>
      </c>
      <c r="AW17" s="239">
        <v>14412.399999999998</v>
      </c>
      <c r="AX17" s="240">
        <v>0</v>
      </c>
      <c r="AY17" s="240">
        <v>-448.37999999999738</v>
      </c>
      <c r="AZ17" s="240">
        <v>-448.37999999999738</v>
      </c>
      <c r="BA17" s="239">
        <v>3810.97</v>
      </c>
      <c r="BB17" s="239">
        <v>3379.96</v>
      </c>
      <c r="BC17" s="240">
        <v>431.00999999999976</v>
      </c>
      <c r="BD17" s="240">
        <v>0</v>
      </c>
      <c r="BE17" s="240">
        <v>431.00999999999976</v>
      </c>
      <c r="BF17" s="239">
        <v>692.34</v>
      </c>
      <c r="BG17" s="239">
        <v>1039.01</v>
      </c>
      <c r="BH17" s="240">
        <v>0</v>
      </c>
      <c r="BI17" s="240">
        <v>-346.66999999999996</v>
      </c>
      <c r="BJ17" s="240">
        <v>-346.66999999999996</v>
      </c>
      <c r="BK17" s="239">
        <v>9289.2000000000007</v>
      </c>
      <c r="BL17" s="239">
        <v>11995.37</v>
      </c>
      <c r="BM17" s="240">
        <v>0</v>
      </c>
      <c r="BN17" s="240">
        <v>-2706.17</v>
      </c>
      <c r="BO17" s="240">
        <v>-2706.17</v>
      </c>
      <c r="BP17" s="239">
        <v>2506.46</v>
      </c>
      <c r="BQ17" s="239">
        <v>0</v>
      </c>
      <c r="BR17" s="240">
        <v>2506.46</v>
      </c>
      <c r="BS17" s="240">
        <v>0</v>
      </c>
      <c r="BT17" s="240">
        <v>2506.46</v>
      </c>
      <c r="BU17" s="239">
        <v>28727.84</v>
      </c>
      <c r="BV17" s="239">
        <v>33335.089999999997</v>
      </c>
      <c r="BW17" s="240">
        <v>0</v>
      </c>
      <c r="BX17" s="240">
        <v>-4607.2499999999964</v>
      </c>
      <c r="BY17" s="240">
        <v>-4607.2499999999964</v>
      </c>
      <c r="BZ17" s="239">
        <v>2225.86</v>
      </c>
      <c r="CA17" s="239">
        <v>1976.96</v>
      </c>
      <c r="CB17" s="240">
        <v>248.90000000000009</v>
      </c>
      <c r="CC17" s="240">
        <v>0</v>
      </c>
      <c r="CD17" s="240">
        <v>248.90000000000009</v>
      </c>
      <c r="CE17" s="239">
        <v>333.87</v>
      </c>
      <c r="CF17" s="239">
        <v>690.39</v>
      </c>
      <c r="CG17" s="240">
        <v>0</v>
      </c>
      <c r="CH17" s="240">
        <v>-356.52</v>
      </c>
      <c r="CI17" s="240">
        <v>-356.52</v>
      </c>
      <c r="CJ17" s="240">
        <v>6744.16</v>
      </c>
      <c r="CK17" s="240">
        <v>6382.76</v>
      </c>
      <c r="CL17" s="240">
        <v>361.39999999999964</v>
      </c>
      <c r="CM17" s="240">
        <v>0</v>
      </c>
      <c r="CN17" s="240">
        <v>361.39999999999964</v>
      </c>
      <c r="CO17" s="239">
        <v>111487.71000000002</v>
      </c>
      <c r="CP17" s="239">
        <v>64802.299999999996</v>
      </c>
      <c r="CQ17" s="240">
        <v>46685.410000000025</v>
      </c>
      <c r="CR17" s="240">
        <v>0</v>
      </c>
      <c r="CS17" s="240">
        <v>46685.410000000025</v>
      </c>
      <c r="CT17" s="239">
        <v>10938.380000000001</v>
      </c>
      <c r="CU17" s="239">
        <v>690.22</v>
      </c>
      <c r="CV17" s="240">
        <v>10248.160000000002</v>
      </c>
      <c r="CW17" s="240">
        <v>0</v>
      </c>
      <c r="CX17" s="240">
        <v>10248.160000000002</v>
      </c>
      <c r="CY17" s="239">
        <v>16352.560000000001</v>
      </c>
      <c r="CZ17" s="239">
        <v>24593.18</v>
      </c>
      <c r="DA17" s="240">
        <v>0</v>
      </c>
      <c r="DB17" s="240">
        <v>-8240.619999999999</v>
      </c>
      <c r="DC17" s="240">
        <v>-8240.619999999999</v>
      </c>
      <c r="DD17" s="239">
        <v>3301.6699999999992</v>
      </c>
      <c r="DE17" s="239">
        <v>0</v>
      </c>
      <c r="DF17" s="240">
        <v>3301.6699999999992</v>
      </c>
      <c r="DG17" s="240">
        <v>0</v>
      </c>
      <c r="DH17" s="240">
        <v>3301.6699999999992</v>
      </c>
      <c r="DI17" s="239">
        <v>5089.5600000000004</v>
      </c>
      <c r="DJ17" s="239">
        <v>9261.23</v>
      </c>
      <c r="DK17" s="240">
        <v>0</v>
      </c>
      <c r="DL17" s="240">
        <v>-4171.6699999999992</v>
      </c>
      <c r="DM17" s="240">
        <v>-4171.6699999999992</v>
      </c>
      <c r="DN17" s="239">
        <v>1655.7599999999998</v>
      </c>
      <c r="DO17" s="239">
        <v>0</v>
      </c>
      <c r="DP17" s="240">
        <v>1655.7599999999998</v>
      </c>
      <c r="DQ17" s="240">
        <v>0</v>
      </c>
      <c r="DR17" s="240">
        <v>1655.7599999999998</v>
      </c>
      <c r="DS17" s="239">
        <v>3351.0400000000004</v>
      </c>
      <c r="DT17" s="239">
        <v>13378.43</v>
      </c>
      <c r="DU17" s="240">
        <v>0</v>
      </c>
      <c r="DV17" s="240">
        <v>-10027.39</v>
      </c>
      <c r="DW17" s="240">
        <v>-10027.39</v>
      </c>
      <c r="DX17" s="239">
        <v>646.77</v>
      </c>
      <c r="DY17" s="239">
        <v>0</v>
      </c>
      <c r="DZ17" s="240">
        <v>646.77</v>
      </c>
      <c r="EA17" s="240">
        <v>0</v>
      </c>
      <c r="EB17" s="240">
        <v>646.77</v>
      </c>
      <c r="EC17" s="239">
        <v>11392.819999999998</v>
      </c>
      <c r="ED17" s="239">
        <v>22500.3</v>
      </c>
      <c r="EE17" s="240">
        <v>0</v>
      </c>
      <c r="EF17" s="240">
        <v>-11107.480000000001</v>
      </c>
      <c r="EG17" s="240">
        <v>-11107.480000000001</v>
      </c>
      <c r="EH17" s="239">
        <v>14334.240000000002</v>
      </c>
      <c r="EI17" s="239">
        <v>6377.15</v>
      </c>
      <c r="EJ17" s="240">
        <v>7957.090000000002</v>
      </c>
      <c r="EK17" s="240">
        <v>0</v>
      </c>
      <c r="EL17" s="240">
        <v>7957.090000000002</v>
      </c>
      <c r="EM17" s="239">
        <v>24869.640000000003</v>
      </c>
      <c r="EN17" s="239">
        <v>30679.530000000006</v>
      </c>
      <c r="EO17" s="240">
        <v>0</v>
      </c>
      <c r="EP17" s="240">
        <v>-5809.8900000000031</v>
      </c>
      <c r="EQ17" s="240">
        <v>-5809.8900000000031</v>
      </c>
      <c r="ER17" s="240">
        <v>6683.94</v>
      </c>
      <c r="ES17" s="240">
        <v>4886.1400000000003</v>
      </c>
      <c r="ET17" s="240">
        <f t="shared" si="0"/>
        <v>1797.7999999999993</v>
      </c>
      <c r="EU17" s="240">
        <f t="shared" si="1"/>
        <v>0</v>
      </c>
      <c r="EV17" s="240">
        <f t="shared" si="2"/>
        <v>1797.7999999999993</v>
      </c>
      <c r="EW17" s="239">
        <v>19696.91</v>
      </c>
      <c r="EX17" s="239">
        <v>17555.2</v>
      </c>
      <c r="EY17" s="241">
        <f t="shared" si="6"/>
        <v>585962.49</v>
      </c>
      <c r="EZ17" s="241">
        <f t="shared" si="6"/>
        <v>529235.76000000013</v>
      </c>
      <c r="FA17" s="241">
        <f t="shared" si="7"/>
        <v>56726.729999999865</v>
      </c>
      <c r="FB17" s="241">
        <f t="shared" si="8"/>
        <v>0</v>
      </c>
      <c r="FC17" s="242">
        <f t="shared" si="5"/>
        <v>56726.729999999865</v>
      </c>
      <c r="FD17" s="242">
        <v>1797.7999999999993</v>
      </c>
      <c r="FE17" s="236">
        <f t="shared" si="9"/>
        <v>266904.03999999992</v>
      </c>
      <c r="FF17" s="243">
        <f t="shared" si="10"/>
        <v>101693.55</v>
      </c>
      <c r="FG17" s="3"/>
      <c r="FH17" s="239">
        <v>4286.7800000000007</v>
      </c>
      <c r="FI17" s="244">
        <f t="shared" si="11"/>
        <v>271190.81999999995</v>
      </c>
      <c r="FJ17" s="243">
        <f t="shared" si="12"/>
        <v>101693.55</v>
      </c>
      <c r="FK17" s="3"/>
      <c r="FL17" s="3"/>
      <c r="FM17" s="3"/>
      <c r="FN17" s="3"/>
      <c r="FO17" s="3"/>
    </row>
    <row r="18" spans="1:171" s="2" customFormat="1" ht="15.75" customHeight="1" x14ac:dyDescent="0.2">
      <c r="A18" s="233">
        <v>11</v>
      </c>
      <c r="B18" s="234" t="s">
        <v>581</v>
      </c>
      <c r="C18" s="235">
        <v>9</v>
      </c>
      <c r="D18" s="235">
        <v>3</v>
      </c>
      <c r="E18" s="236">
        <v>6400.4249999999993</v>
      </c>
      <c r="F18" s="237">
        <v>-75328.739999999976</v>
      </c>
      <c r="G18" s="237">
        <v>90177.932000000015</v>
      </c>
      <c r="H18" s="238">
        <v>43036.959999999999</v>
      </c>
      <c r="I18" s="238">
        <v>39256.630000000005</v>
      </c>
      <c r="J18" s="238">
        <v>3780.3299999999945</v>
      </c>
      <c r="K18" s="238">
        <v>0</v>
      </c>
      <c r="L18" s="238">
        <v>3780.3299999999945</v>
      </c>
      <c r="M18" s="238">
        <v>22192.879999999997</v>
      </c>
      <c r="N18" s="238">
        <v>22773.46</v>
      </c>
      <c r="O18" s="238">
        <v>0</v>
      </c>
      <c r="P18" s="238">
        <v>-580.58000000000175</v>
      </c>
      <c r="Q18" s="238">
        <v>-580.58000000000175</v>
      </c>
      <c r="R18" s="238">
        <v>1878.38</v>
      </c>
      <c r="S18" s="238">
        <v>1498.23</v>
      </c>
      <c r="T18" s="238">
        <v>380.15000000000009</v>
      </c>
      <c r="U18" s="238">
        <v>0</v>
      </c>
      <c r="V18" s="238">
        <v>380.15000000000009</v>
      </c>
      <c r="W18" s="239">
        <v>78257.989999999991</v>
      </c>
      <c r="X18" s="239">
        <v>75523.030000000013</v>
      </c>
      <c r="Y18" s="240">
        <v>2734.9599999999773</v>
      </c>
      <c r="Z18" s="240">
        <v>0</v>
      </c>
      <c r="AA18" s="240">
        <v>2734.9599999999773</v>
      </c>
      <c r="AB18" s="239">
        <v>94610.47</v>
      </c>
      <c r="AC18" s="239">
        <v>84935.23</v>
      </c>
      <c r="AD18" s="240">
        <v>9675.2400000000052</v>
      </c>
      <c r="AE18" s="240">
        <v>0</v>
      </c>
      <c r="AF18" s="240">
        <v>9675.2400000000052</v>
      </c>
      <c r="AG18" s="239">
        <v>-0.35</v>
      </c>
      <c r="AH18" s="239">
        <v>0</v>
      </c>
      <c r="AI18" s="240">
        <v>0</v>
      </c>
      <c r="AJ18" s="240">
        <v>-0.35</v>
      </c>
      <c r="AK18" s="240">
        <v>-0.35</v>
      </c>
      <c r="AL18" s="239">
        <v>17654.34</v>
      </c>
      <c r="AM18" s="239">
        <v>2505.4299999999998</v>
      </c>
      <c r="AN18" s="240">
        <v>15148.91</v>
      </c>
      <c r="AO18" s="240">
        <v>0</v>
      </c>
      <c r="AP18" s="240">
        <v>15148.91</v>
      </c>
      <c r="AQ18" s="239">
        <v>10404.009999999997</v>
      </c>
      <c r="AR18" s="239">
        <v>1961.3</v>
      </c>
      <c r="AS18" s="240">
        <v>8442.7099999999973</v>
      </c>
      <c r="AT18" s="240">
        <v>0</v>
      </c>
      <c r="AU18" s="240">
        <v>8442.7099999999973</v>
      </c>
      <c r="AV18" s="239">
        <v>14072.009999999998</v>
      </c>
      <c r="AW18" s="239">
        <v>12824.440000000002</v>
      </c>
      <c r="AX18" s="240">
        <v>1247.5699999999961</v>
      </c>
      <c r="AY18" s="240">
        <v>0</v>
      </c>
      <c r="AZ18" s="240">
        <v>1247.5699999999961</v>
      </c>
      <c r="BA18" s="239">
        <v>3832.34</v>
      </c>
      <c r="BB18" s="239">
        <v>5544.9500000000007</v>
      </c>
      <c r="BC18" s="240">
        <v>0</v>
      </c>
      <c r="BD18" s="240">
        <v>-1712.6100000000006</v>
      </c>
      <c r="BE18" s="240">
        <v>-1712.6100000000006</v>
      </c>
      <c r="BF18" s="239">
        <v>696.40000000000009</v>
      </c>
      <c r="BG18" s="239">
        <v>1596.37</v>
      </c>
      <c r="BH18" s="240">
        <v>0</v>
      </c>
      <c r="BI18" s="240">
        <v>-899.9699999999998</v>
      </c>
      <c r="BJ18" s="240">
        <v>-899.9699999999998</v>
      </c>
      <c r="BK18" s="239">
        <v>9292.7900000000009</v>
      </c>
      <c r="BL18" s="239">
        <v>8753.4500000000007</v>
      </c>
      <c r="BM18" s="240">
        <v>539.34000000000015</v>
      </c>
      <c r="BN18" s="240">
        <v>0</v>
      </c>
      <c r="BO18" s="240">
        <v>539.34000000000015</v>
      </c>
      <c r="BP18" s="239">
        <v>2493.6700000000005</v>
      </c>
      <c r="BQ18" s="239">
        <v>0</v>
      </c>
      <c r="BR18" s="240">
        <v>2493.6700000000005</v>
      </c>
      <c r="BS18" s="240">
        <v>0</v>
      </c>
      <c r="BT18" s="240">
        <v>2493.6700000000005</v>
      </c>
      <c r="BU18" s="239">
        <v>28581.030000000002</v>
      </c>
      <c r="BV18" s="239">
        <v>52808.19999999999</v>
      </c>
      <c r="BW18" s="240">
        <v>0</v>
      </c>
      <c r="BX18" s="240">
        <v>-24227.169999999987</v>
      </c>
      <c r="BY18" s="240">
        <v>-24227.169999999987</v>
      </c>
      <c r="BZ18" s="239">
        <v>2135.1600000000003</v>
      </c>
      <c r="CA18" s="239">
        <v>1893.68</v>
      </c>
      <c r="CB18" s="240">
        <v>241.48000000000025</v>
      </c>
      <c r="CC18" s="240">
        <v>0</v>
      </c>
      <c r="CD18" s="240">
        <v>241.48000000000025</v>
      </c>
      <c r="CE18" s="239">
        <v>321.99000000000012</v>
      </c>
      <c r="CF18" s="239">
        <v>358.42</v>
      </c>
      <c r="CG18" s="240">
        <v>0</v>
      </c>
      <c r="CH18" s="240">
        <v>-36.429999999999893</v>
      </c>
      <c r="CI18" s="240">
        <v>-36.429999999999893</v>
      </c>
      <c r="CJ18" s="240">
        <v>6878.2599999999993</v>
      </c>
      <c r="CK18" s="240">
        <v>6226.82</v>
      </c>
      <c r="CL18" s="240">
        <v>651.4399999999996</v>
      </c>
      <c r="CM18" s="240">
        <v>0</v>
      </c>
      <c r="CN18" s="240">
        <v>651.4399999999996</v>
      </c>
      <c r="CO18" s="239">
        <v>109664.82999999999</v>
      </c>
      <c r="CP18" s="239">
        <v>11841.150000000001</v>
      </c>
      <c r="CQ18" s="240">
        <v>97823.679999999993</v>
      </c>
      <c r="CR18" s="240">
        <v>0</v>
      </c>
      <c r="CS18" s="240">
        <v>97823.679999999993</v>
      </c>
      <c r="CT18" s="239">
        <v>10839.29</v>
      </c>
      <c r="CU18" s="239">
        <v>5222.62</v>
      </c>
      <c r="CV18" s="240">
        <v>5616.670000000001</v>
      </c>
      <c r="CW18" s="240">
        <v>0</v>
      </c>
      <c r="CX18" s="240">
        <v>5616.670000000001</v>
      </c>
      <c r="CY18" s="239">
        <v>16366.18</v>
      </c>
      <c r="CZ18" s="239">
        <v>0</v>
      </c>
      <c r="DA18" s="240">
        <v>16366.18</v>
      </c>
      <c r="DB18" s="240">
        <v>0</v>
      </c>
      <c r="DC18" s="240">
        <v>16366.18</v>
      </c>
      <c r="DD18" s="239">
        <v>3325.47</v>
      </c>
      <c r="DE18" s="239">
        <v>0</v>
      </c>
      <c r="DF18" s="240">
        <v>3325.47</v>
      </c>
      <c r="DG18" s="240">
        <v>0</v>
      </c>
      <c r="DH18" s="240">
        <v>3325.47</v>
      </c>
      <c r="DI18" s="239">
        <v>5081.4400000000005</v>
      </c>
      <c r="DJ18" s="239">
        <v>8456.25</v>
      </c>
      <c r="DK18" s="240">
        <v>0</v>
      </c>
      <c r="DL18" s="240">
        <v>-3374.8099999999995</v>
      </c>
      <c r="DM18" s="240">
        <v>-3374.8099999999995</v>
      </c>
      <c r="DN18" s="239">
        <v>1657.4699999999998</v>
      </c>
      <c r="DO18" s="239">
        <v>12738.17</v>
      </c>
      <c r="DP18" s="240">
        <v>0</v>
      </c>
      <c r="DQ18" s="240">
        <v>-11080.7</v>
      </c>
      <c r="DR18" s="240">
        <v>-11080.7</v>
      </c>
      <c r="DS18" s="239">
        <v>3354.27</v>
      </c>
      <c r="DT18" s="239">
        <v>9468.06</v>
      </c>
      <c r="DU18" s="240">
        <v>0</v>
      </c>
      <c r="DV18" s="240">
        <v>-6113.7899999999991</v>
      </c>
      <c r="DW18" s="240">
        <v>-6113.7899999999991</v>
      </c>
      <c r="DX18" s="239">
        <v>643.41999999999996</v>
      </c>
      <c r="DY18" s="239">
        <v>0</v>
      </c>
      <c r="DZ18" s="240">
        <v>643.41999999999996</v>
      </c>
      <c r="EA18" s="240">
        <v>0</v>
      </c>
      <c r="EB18" s="240">
        <v>643.41999999999996</v>
      </c>
      <c r="EC18" s="239">
        <v>15034.18</v>
      </c>
      <c r="ED18" s="239">
        <v>21319.85</v>
      </c>
      <c r="EE18" s="240">
        <v>0</v>
      </c>
      <c r="EF18" s="240">
        <v>-6285.6699999999983</v>
      </c>
      <c r="EG18" s="240">
        <v>-6285.6699999999983</v>
      </c>
      <c r="EH18" s="239">
        <v>15587.820000000002</v>
      </c>
      <c r="EI18" s="239">
        <v>7665.16</v>
      </c>
      <c r="EJ18" s="240">
        <v>7922.6600000000017</v>
      </c>
      <c r="EK18" s="240">
        <v>0</v>
      </c>
      <c r="EL18" s="240">
        <v>7922.6600000000017</v>
      </c>
      <c r="EM18" s="239">
        <v>25496.859999999997</v>
      </c>
      <c r="EN18" s="239">
        <v>32866.78</v>
      </c>
      <c r="EO18" s="240">
        <v>0</v>
      </c>
      <c r="EP18" s="240">
        <v>-7369.9200000000019</v>
      </c>
      <c r="EQ18" s="240">
        <v>-7369.9200000000019</v>
      </c>
      <c r="ER18" s="240">
        <v>6739.47</v>
      </c>
      <c r="ES18" s="240">
        <v>4873.71</v>
      </c>
      <c r="ET18" s="240">
        <f t="shared" si="0"/>
        <v>1865.7600000000002</v>
      </c>
      <c r="EU18" s="240">
        <f t="shared" si="1"/>
        <v>0</v>
      </c>
      <c r="EV18" s="240">
        <f t="shared" si="2"/>
        <v>1865.7600000000002</v>
      </c>
      <c r="EW18" s="239">
        <v>19393.199999999997</v>
      </c>
      <c r="EX18" s="239">
        <v>14620.070000000003</v>
      </c>
      <c r="EY18" s="241">
        <f t="shared" si="6"/>
        <v>569522.22999999986</v>
      </c>
      <c r="EZ18" s="241">
        <f t="shared" si="6"/>
        <v>447531.45999999996</v>
      </c>
      <c r="FA18" s="241">
        <f t="shared" si="7"/>
        <v>121990.7699999999</v>
      </c>
      <c r="FB18" s="241">
        <f t="shared" si="8"/>
        <v>0</v>
      </c>
      <c r="FC18" s="242">
        <f t="shared" si="5"/>
        <v>121990.7699999999</v>
      </c>
      <c r="FD18" s="242">
        <v>1865.7600000000002</v>
      </c>
      <c r="FE18" s="236">
        <f t="shared" si="9"/>
        <v>46662.029999999912</v>
      </c>
      <c r="FF18" s="243">
        <f t="shared" si="10"/>
        <v>193384.052</v>
      </c>
      <c r="FG18" s="3"/>
      <c r="FH18" s="239">
        <v>3686.78</v>
      </c>
      <c r="FI18" s="244">
        <f t="shared" si="11"/>
        <v>50348.80999999991</v>
      </c>
      <c r="FJ18" s="243">
        <f t="shared" si="12"/>
        <v>193384.052</v>
      </c>
      <c r="FK18" s="3"/>
      <c r="FL18" s="3"/>
      <c r="FM18" s="3"/>
      <c r="FN18" s="3"/>
      <c r="FO18" s="3"/>
    </row>
    <row r="19" spans="1:171" s="2" customFormat="1" ht="15.75" customHeight="1" x14ac:dyDescent="0.2">
      <c r="A19" s="233">
        <v>12</v>
      </c>
      <c r="B19" s="234" t="s">
        <v>582</v>
      </c>
      <c r="C19" s="235">
        <v>9</v>
      </c>
      <c r="D19" s="235">
        <v>3</v>
      </c>
      <c r="E19" s="236">
        <v>6379.1749999999993</v>
      </c>
      <c r="F19" s="237">
        <v>-185567.50999999998</v>
      </c>
      <c r="G19" s="237">
        <v>-62058.473999999973</v>
      </c>
      <c r="H19" s="238">
        <v>42279.040000000001</v>
      </c>
      <c r="I19" s="238">
        <v>48265.649999999994</v>
      </c>
      <c r="J19" s="238">
        <v>0</v>
      </c>
      <c r="K19" s="238">
        <v>-5986.6099999999933</v>
      </c>
      <c r="L19" s="238">
        <v>-5986.6099999999933</v>
      </c>
      <c r="M19" s="238">
        <v>21768.09</v>
      </c>
      <c r="N19" s="238">
        <v>24055.79</v>
      </c>
      <c r="O19" s="238">
        <v>0</v>
      </c>
      <c r="P19" s="238">
        <v>-2287.7000000000007</v>
      </c>
      <c r="Q19" s="238">
        <v>-2287.7000000000007</v>
      </c>
      <c r="R19" s="238">
        <v>1865.6100000000001</v>
      </c>
      <c r="S19" s="238">
        <v>1646.8000000000002</v>
      </c>
      <c r="T19" s="238">
        <v>218.80999999999995</v>
      </c>
      <c r="U19" s="238">
        <v>0</v>
      </c>
      <c r="V19" s="238">
        <v>218.80999999999995</v>
      </c>
      <c r="W19" s="239">
        <v>51084.020000000004</v>
      </c>
      <c r="X19" s="239">
        <v>60209.760000000009</v>
      </c>
      <c r="Y19" s="240">
        <v>0</v>
      </c>
      <c r="Z19" s="240">
        <v>-9125.7400000000052</v>
      </c>
      <c r="AA19" s="240">
        <v>-9125.7400000000052</v>
      </c>
      <c r="AB19" s="239">
        <v>110831.79999999999</v>
      </c>
      <c r="AC19" s="239">
        <v>102607.98000000001</v>
      </c>
      <c r="AD19" s="240">
        <v>8223.8199999999779</v>
      </c>
      <c r="AE19" s="240">
        <v>0</v>
      </c>
      <c r="AF19" s="240">
        <v>8223.8199999999779</v>
      </c>
      <c r="AG19" s="239">
        <v>772.43999999999994</v>
      </c>
      <c r="AH19" s="239">
        <v>497.78</v>
      </c>
      <c r="AI19" s="240">
        <v>274.65999999999997</v>
      </c>
      <c r="AJ19" s="240">
        <v>0</v>
      </c>
      <c r="AK19" s="240">
        <v>274.65999999999997</v>
      </c>
      <c r="AL19" s="239">
        <v>15965.91</v>
      </c>
      <c r="AM19" s="239">
        <v>2489.0500000000002</v>
      </c>
      <c r="AN19" s="240">
        <v>13476.86</v>
      </c>
      <c r="AO19" s="240">
        <v>0</v>
      </c>
      <c r="AP19" s="240">
        <v>13476.86</v>
      </c>
      <c r="AQ19" s="239">
        <v>11859.129999999997</v>
      </c>
      <c r="AR19" s="239">
        <v>1967.97</v>
      </c>
      <c r="AS19" s="240">
        <v>9891.159999999998</v>
      </c>
      <c r="AT19" s="240">
        <v>0</v>
      </c>
      <c r="AU19" s="240">
        <v>9891.159999999998</v>
      </c>
      <c r="AV19" s="239">
        <v>13935.62</v>
      </c>
      <c r="AW19" s="239">
        <v>12169.27</v>
      </c>
      <c r="AX19" s="240">
        <v>1766.3500000000004</v>
      </c>
      <c r="AY19" s="240">
        <v>0</v>
      </c>
      <c r="AZ19" s="240">
        <v>1766.3500000000004</v>
      </c>
      <c r="BA19" s="239">
        <v>3817.3500000000004</v>
      </c>
      <c r="BB19" s="239">
        <v>3400.1899999999996</v>
      </c>
      <c r="BC19" s="240">
        <v>417.16000000000076</v>
      </c>
      <c r="BD19" s="240">
        <v>0</v>
      </c>
      <c r="BE19" s="240">
        <v>417.16000000000076</v>
      </c>
      <c r="BF19" s="239">
        <v>689.5200000000001</v>
      </c>
      <c r="BG19" s="239">
        <v>1039.01</v>
      </c>
      <c r="BH19" s="240">
        <v>0</v>
      </c>
      <c r="BI19" s="240">
        <v>-349.4899999999999</v>
      </c>
      <c r="BJ19" s="240">
        <v>-349.4899999999999</v>
      </c>
      <c r="BK19" s="239">
        <v>9248.77</v>
      </c>
      <c r="BL19" s="239">
        <v>8800.01</v>
      </c>
      <c r="BM19" s="240">
        <v>448.76000000000022</v>
      </c>
      <c r="BN19" s="240">
        <v>0</v>
      </c>
      <c r="BO19" s="240">
        <v>448.76000000000022</v>
      </c>
      <c r="BP19" s="239">
        <v>2484.09</v>
      </c>
      <c r="BQ19" s="239">
        <v>0</v>
      </c>
      <c r="BR19" s="240">
        <v>2484.09</v>
      </c>
      <c r="BS19" s="240">
        <v>0</v>
      </c>
      <c r="BT19" s="240">
        <v>2484.09</v>
      </c>
      <c r="BU19" s="239">
        <v>28505.460000000003</v>
      </c>
      <c r="BV19" s="239">
        <v>64497.260000000009</v>
      </c>
      <c r="BW19" s="240">
        <v>0</v>
      </c>
      <c r="BX19" s="240">
        <v>-35991.800000000003</v>
      </c>
      <c r="BY19" s="240">
        <v>-35991.800000000003</v>
      </c>
      <c r="BZ19" s="239">
        <v>2277.23</v>
      </c>
      <c r="CA19" s="239">
        <v>2033.4099999999996</v>
      </c>
      <c r="CB19" s="240">
        <v>243.82000000000039</v>
      </c>
      <c r="CC19" s="240">
        <v>0</v>
      </c>
      <c r="CD19" s="240">
        <v>243.82000000000039</v>
      </c>
      <c r="CE19" s="239">
        <v>341.44999999999993</v>
      </c>
      <c r="CF19" s="239">
        <v>0</v>
      </c>
      <c r="CG19" s="240">
        <v>341.44999999999993</v>
      </c>
      <c r="CH19" s="240">
        <v>0</v>
      </c>
      <c r="CI19" s="240">
        <v>341.44999999999993</v>
      </c>
      <c r="CJ19" s="240">
        <v>6845.1</v>
      </c>
      <c r="CK19" s="240">
        <v>6226.82</v>
      </c>
      <c r="CL19" s="240">
        <v>618.28000000000065</v>
      </c>
      <c r="CM19" s="240">
        <v>0</v>
      </c>
      <c r="CN19" s="240">
        <v>618.28000000000065</v>
      </c>
      <c r="CO19" s="239">
        <v>122968.95999999998</v>
      </c>
      <c r="CP19" s="239">
        <v>14052.86</v>
      </c>
      <c r="CQ19" s="240">
        <v>108916.09999999998</v>
      </c>
      <c r="CR19" s="240">
        <v>0</v>
      </c>
      <c r="CS19" s="240">
        <v>108916.09999999998</v>
      </c>
      <c r="CT19" s="239">
        <v>9855.77</v>
      </c>
      <c r="CU19" s="239">
        <v>1161.02</v>
      </c>
      <c r="CV19" s="240">
        <v>8694.75</v>
      </c>
      <c r="CW19" s="240">
        <v>0</v>
      </c>
      <c r="CX19" s="240">
        <v>8694.75</v>
      </c>
      <c r="CY19" s="239">
        <v>18629.09</v>
      </c>
      <c r="CZ19" s="239">
        <v>11231.9</v>
      </c>
      <c r="DA19" s="240">
        <v>7397.1900000000005</v>
      </c>
      <c r="DB19" s="240">
        <v>0</v>
      </c>
      <c r="DC19" s="240">
        <v>7397.1900000000005</v>
      </c>
      <c r="DD19" s="239">
        <v>3348.6</v>
      </c>
      <c r="DE19" s="239">
        <v>1447.04</v>
      </c>
      <c r="DF19" s="240">
        <v>1901.56</v>
      </c>
      <c r="DG19" s="240">
        <v>0</v>
      </c>
      <c r="DH19" s="240">
        <v>1901.56</v>
      </c>
      <c r="DI19" s="239">
        <v>5272.3700000000008</v>
      </c>
      <c r="DJ19" s="239">
        <v>0</v>
      </c>
      <c r="DK19" s="240">
        <v>5272.3700000000008</v>
      </c>
      <c r="DL19" s="240">
        <v>0</v>
      </c>
      <c r="DM19" s="240">
        <v>5272.3700000000008</v>
      </c>
      <c r="DN19" s="239">
        <v>1653.5899999999997</v>
      </c>
      <c r="DO19" s="239">
        <v>1127.22</v>
      </c>
      <c r="DP19" s="240">
        <v>526.36999999999966</v>
      </c>
      <c r="DQ19" s="240">
        <v>0</v>
      </c>
      <c r="DR19" s="240">
        <v>526.36999999999966</v>
      </c>
      <c r="DS19" s="239">
        <v>3338.92</v>
      </c>
      <c r="DT19" s="239">
        <v>8360.6299999999992</v>
      </c>
      <c r="DU19" s="240">
        <v>0</v>
      </c>
      <c r="DV19" s="240">
        <v>-5021.7099999999991</v>
      </c>
      <c r="DW19" s="240">
        <v>-5021.7099999999991</v>
      </c>
      <c r="DX19" s="239">
        <v>641.81999999999994</v>
      </c>
      <c r="DY19" s="239">
        <v>0</v>
      </c>
      <c r="DZ19" s="240">
        <v>641.81999999999994</v>
      </c>
      <c r="EA19" s="240">
        <v>0</v>
      </c>
      <c r="EB19" s="240">
        <v>641.81999999999994</v>
      </c>
      <c r="EC19" s="239">
        <v>12086.93</v>
      </c>
      <c r="ED19" s="239">
        <v>17752.02</v>
      </c>
      <c r="EE19" s="240">
        <v>0</v>
      </c>
      <c r="EF19" s="240">
        <v>-5665.09</v>
      </c>
      <c r="EG19" s="240">
        <v>-5665.09</v>
      </c>
      <c r="EH19" s="239">
        <v>14926.489999999998</v>
      </c>
      <c r="EI19" s="239">
        <v>28072.109999999997</v>
      </c>
      <c r="EJ19" s="240">
        <v>0</v>
      </c>
      <c r="EK19" s="240">
        <v>-13145.619999999999</v>
      </c>
      <c r="EL19" s="240">
        <v>-13145.619999999999</v>
      </c>
      <c r="EM19" s="239">
        <v>23318.979999999996</v>
      </c>
      <c r="EN19" s="239">
        <v>27740.12</v>
      </c>
      <c r="EO19" s="240">
        <v>0</v>
      </c>
      <c r="EP19" s="240">
        <v>-4421.1400000000031</v>
      </c>
      <c r="EQ19" s="240">
        <v>-4421.1400000000031</v>
      </c>
      <c r="ER19" s="240">
        <v>6727.9999999999991</v>
      </c>
      <c r="ES19" s="240">
        <v>4868.0200000000004</v>
      </c>
      <c r="ET19" s="240">
        <f t="shared" si="0"/>
        <v>1859.9799999999987</v>
      </c>
      <c r="EU19" s="240">
        <f t="shared" si="1"/>
        <v>0</v>
      </c>
      <c r="EV19" s="240">
        <f t="shared" si="2"/>
        <v>1859.9799999999987</v>
      </c>
      <c r="EW19" s="239">
        <v>19027</v>
      </c>
      <c r="EX19" s="239">
        <v>15013.579999999998</v>
      </c>
      <c r="EY19" s="241">
        <f t="shared" si="6"/>
        <v>566367.15</v>
      </c>
      <c r="EZ19" s="241">
        <f t="shared" si="6"/>
        <v>470733.27</v>
      </c>
      <c r="FA19" s="241">
        <f t="shared" si="7"/>
        <v>95633.88</v>
      </c>
      <c r="FB19" s="241">
        <f t="shared" si="8"/>
        <v>0</v>
      </c>
      <c r="FC19" s="242">
        <f t="shared" si="5"/>
        <v>95633.88</v>
      </c>
      <c r="FD19" s="242">
        <v>1859.9799999999987</v>
      </c>
      <c r="FE19" s="236">
        <f t="shared" si="9"/>
        <v>-89933.63</v>
      </c>
      <c r="FF19" s="243">
        <f t="shared" si="10"/>
        <v>66269.97600000001</v>
      </c>
      <c r="FG19" s="3"/>
      <c r="FH19" s="239">
        <v>4286.7800000000007</v>
      </c>
      <c r="FI19" s="244">
        <f t="shared" si="11"/>
        <v>-85646.85</v>
      </c>
      <c r="FJ19" s="243">
        <f t="shared" si="12"/>
        <v>66269.97600000001</v>
      </c>
      <c r="FK19" s="3"/>
      <c r="FL19" s="3"/>
      <c r="FM19" s="3"/>
      <c r="FN19" s="3"/>
      <c r="FO19" s="3"/>
    </row>
    <row r="20" spans="1:171" s="2" customFormat="1" ht="15.75" customHeight="1" x14ac:dyDescent="0.2">
      <c r="A20" s="233">
        <v>13</v>
      </c>
      <c r="B20" s="234" t="s">
        <v>583</v>
      </c>
      <c r="C20" s="235">
        <v>9</v>
      </c>
      <c r="D20" s="235">
        <v>1</v>
      </c>
      <c r="E20" s="236">
        <v>6635.5</v>
      </c>
      <c r="F20" s="237">
        <v>-789833.6</v>
      </c>
      <c r="G20" s="237">
        <v>-422516.23799999984</v>
      </c>
      <c r="H20" s="238">
        <v>34395.06</v>
      </c>
      <c r="I20" s="238">
        <v>36441.43</v>
      </c>
      <c r="J20" s="238">
        <v>0</v>
      </c>
      <c r="K20" s="238">
        <v>-2046.3700000000026</v>
      </c>
      <c r="L20" s="238">
        <v>-2046.3700000000026</v>
      </c>
      <c r="M20" s="238">
        <v>17326.41</v>
      </c>
      <c r="N20" s="238">
        <v>19104.5</v>
      </c>
      <c r="O20" s="238">
        <v>0</v>
      </c>
      <c r="P20" s="238">
        <v>-1778.0900000000001</v>
      </c>
      <c r="Q20" s="238">
        <v>-1778.0900000000001</v>
      </c>
      <c r="R20" s="238">
        <v>1824.3400000000001</v>
      </c>
      <c r="S20" s="238">
        <v>974.2700000000001</v>
      </c>
      <c r="T20" s="238">
        <v>850.07</v>
      </c>
      <c r="U20" s="238">
        <v>0</v>
      </c>
      <c r="V20" s="238">
        <v>850.07</v>
      </c>
      <c r="W20" s="239">
        <v>92109.599999999977</v>
      </c>
      <c r="X20" s="239">
        <v>101162.51999999999</v>
      </c>
      <c r="Y20" s="240">
        <v>0</v>
      </c>
      <c r="Z20" s="240">
        <v>-9052.9200000000128</v>
      </c>
      <c r="AA20" s="240">
        <v>-9052.9200000000128</v>
      </c>
      <c r="AB20" s="239">
        <v>78362.079999999987</v>
      </c>
      <c r="AC20" s="239">
        <v>71879.919999999984</v>
      </c>
      <c r="AD20" s="240">
        <v>6482.1600000000035</v>
      </c>
      <c r="AE20" s="240">
        <v>0</v>
      </c>
      <c r="AF20" s="240">
        <v>6482.1600000000035</v>
      </c>
      <c r="AG20" s="239">
        <v>0</v>
      </c>
      <c r="AH20" s="239">
        <v>0</v>
      </c>
      <c r="AI20" s="240">
        <v>0</v>
      </c>
      <c r="AJ20" s="240">
        <v>0</v>
      </c>
      <c r="AK20" s="240">
        <v>0</v>
      </c>
      <c r="AL20" s="239">
        <v>8552.52</v>
      </c>
      <c r="AM20" s="239">
        <v>2035.58</v>
      </c>
      <c r="AN20" s="240">
        <v>6516.9400000000005</v>
      </c>
      <c r="AO20" s="240">
        <v>0</v>
      </c>
      <c r="AP20" s="240">
        <v>6516.9400000000005</v>
      </c>
      <c r="AQ20" s="239">
        <v>4767.1400000000003</v>
      </c>
      <c r="AR20" s="239">
        <v>1905.6999999999998</v>
      </c>
      <c r="AS20" s="240">
        <v>2861.4400000000005</v>
      </c>
      <c r="AT20" s="240">
        <v>0</v>
      </c>
      <c r="AU20" s="240">
        <v>2861.4400000000005</v>
      </c>
      <c r="AV20" s="239">
        <v>15364.300000000003</v>
      </c>
      <c r="AW20" s="239">
        <v>13203.97</v>
      </c>
      <c r="AX20" s="240">
        <v>2160.3300000000036</v>
      </c>
      <c r="AY20" s="240">
        <v>0</v>
      </c>
      <c r="AZ20" s="240">
        <v>2160.3300000000036</v>
      </c>
      <c r="BA20" s="239">
        <v>3296.3899999999994</v>
      </c>
      <c r="BB20" s="239">
        <v>2891.9300000000003</v>
      </c>
      <c r="BC20" s="240">
        <v>404.45999999999913</v>
      </c>
      <c r="BD20" s="240">
        <v>0</v>
      </c>
      <c r="BE20" s="240">
        <v>404.45999999999913</v>
      </c>
      <c r="BF20" s="239">
        <v>761.92999999999984</v>
      </c>
      <c r="BG20" s="239">
        <v>686</v>
      </c>
      <c r="BH20" s="240">
        <v>75.929999999999836</v>
      </c>
      <c r="BI20" s="240">
        <v>0</v>
      </c>
      <c r="BJ20" s="240">
        <v>75.929999999999836</v>
      </c>
      <c r="BK20" s="239">
        <v>7271.4399999999987</v>
      </c>
      <c r="BL20" s="239">
        <v>3436.1600000000003</v>
      </c>
      <c r="BM20" s="240">
        <v>3835.2799999999984</v>
      </c>
      <c r="BN20" s="240">
        <v>0</v>
      </c>
      <c r="BO20" s="240">
        <v>3835.2799999999984</v>
      </c>
      <c r="BP20" s="239">
        <v>0</v>
      </c>
      <c r="BQ20" s="239">
        <v>0</v>
      </c>
      <c r="BR20" s="240">
        <v>0</v>
      </c>
      <c r="BS20" s="240">
        <v>0</v>
      </c>
      <c r="BT20" s="240">
        <v>0</v>
      </c>
      <c r="BU20" s="239">
        <v>29372.289999999994</v>
      </c>
      <c r="BV20" s="239">
        <v>36933.39</v>
      </c>
      <c r="BW20" s="240">
        <v>0</v>
      </c>
      <c r="BX20" s="240">
        <v>-7561.1000000000058</v>
      </c>
      <c r="BY20" s="240">
        <v>-7561.1000000000058</v>
      </c>
      <c r="BZ20" s="239">
        <v>2323.4700000000003</v>
      </c>
      <c r="CA20" s="239">
        <v>2039.2199999999998</v>
      </c>
      <c r="CB20" s="240">
        <v>284.25000000000045</v>
      </c>
      <c r="CC20" s="240">
        <v>0</v>
      </c>
      <c r="CD20" s="240">
        <v>284.25000000000045</v>
      </c>
      <c r="CE20" s="239">
        <v>349.21999999999997</v>
      </c>
      <c r="CF20" s="239">
        <v>0</v>
      </c>
      <c r="CG20" s="240">
        <v>349.21999999999997</v>
      </c>
      <c r="CH20" s="240">
        <v>0</v>
      </c>
      <c r="CI20" s="240">
        <v>349.21999999999997</v>
      </c>
      <c r="CJ20" s="240">
        <v>6169.1200000000008</v>
      </c>
      <c r="CK20" s="240">
        <v>7960.7</v>
      </c>
      <c r="CL20" s="240">
        <v>0</v>
      </c>
      <c r="CM20" s="240">
        <v>-1791.579999999999</v>
      </c>
      <c r="CN20" s="240">
        <v>-1791.579999999999</v>
      </c>
      <c r="CO20" s="239">
        <v>95396.239999999976</v>
      </c>
      <c r="CP20" s="239">
        <v>173452.59</v>
      </c>
      <c r="CQ20" s="240">
        <v>0</v>
      </c>
      <c r="CR20" s="240">
        <v>-78056.35000000002</v>
      </c>
      <c r="CS20" s="240">
        <v>-78056.35000000002</v>
      </c>
      <c r="CT20" s="239">
        <v>6004.7500000000009</v>
      </c>
      <c r="CU20" s="239">
        <v>17422.29</v>
      </c>
      <c r="CV20" s="240">
        <v>0</v>
      </c>
      <c r="CW20" s="240">
        <v>-11417.54</v>
      </c>
      <c r="CX20" s="240">
        <v>-11417.54</v>
      </c>
      <c r="CY20" s="239">
        <v>7519.03</v>
      </c>
      <c r="CZ20" s="239">
        <v>72580.88</v>
      </c>
      <c r="DA20" s="240">
        <v>0</v>
      </c>
      <c r="DB20" s="240">
        <v>-65061.850000000006</v>
      </c>
      <c r="DC20" s="240">
        <v>-65061.850000000006</v>
      </c>
      <c r="DD20" s="239">
        <v>3556.57</v>
      </c>
      <c r="DE20" s="239">
        <v>2894.1</v>
      </c>
      <c r="DF20" s="240">
        <v>662.47000000000025</v>
      </c>
      <c r="DG20" s="240">
        <v>0</v>
      </c>
      <c r="DH20" s="240">
        <v>662.47000000000025</v>
      </c>
      <c r="DI20" s="239">
        <v>2879.4100000000003</v>
      </c>
      <c r="DJ20" s="239">
        <v>3789.9</v>
      </c>
      <c r="DK20" s="240">
        <v>0</v>
      </c>
      <c r="DL20" s="240">
        <v>-910.48999999999978</v>
      </c>
      <c r="DM20" s="240">
        <v>-910.48999999999978</v>
      </c>
      <c r="DN20" s="239">
        <v>1824.4499999999998</v>
      </c>
      <c r="DO20" s="239">
        <v>4549.1000000000004</v>
      </c>
      <c r="DP20" s="240">
        <v>0</v>
      </c>
      <c r="DQ20" s="240">
        <v>-2724.6500000000005</v>
      </c>
      <c r="DR20" s="240">
        <v>-2724.6500000000005</v>
      </c>
      <c r="DS20" s="239">
        <v>1491.36</v>
      </c>
      <c r="DT20" s="239">
        <v>5166.1299999999992</v>
      </c>
      <c r="DU20" s="240">
        <v>0</v>
      </c>
      <c r="DV20" s="240">
        <v>-3674.7699999999995</v>
      </c>
      <c r="DW20" s="240">
        <v>-3674.7699999999995</v>
      </c>
      <c r="DX20" s="239">
        <v>0</v>
      </c>
      <c r="DY20" s="239">
        <v>0</v>
      </c>
      <c r="DZ20" s="240">
        <v>0</v>
      </c>
      <c r="EA20" s="240">
        <v>0</v>
      </c>
      <c r="EB20" s="240">
        <v>0</v>
      </c>
      <c r="EC20" s="239">
        <v>25767.359999999993</v>
      </c>
      <c r="ED20" s="239">
        <v>33660.33</v>
      </c>
      <c r="EE20" s="240">
        <v>0</v>
      </c>
      <c r="EF20" s="240">
        <v>-7892.9700000000084</v>
      </c>
      <c r="EG20" s="240">
        <v>-7892.9700000000084</v>
      </c>
      <c r="EH20" s="239">
        <v>3944.9599999999991</v>
      </c>
      <c r="EI20" s="239">
        <v>3245.59</v>
      </c>
      <c r="EJ20" s="240">
        <v>699.36999999999898</v>
      </c>
      <c r="EK20" s="240">
        <v>0</v>
      </c>
      <c r="EL20" s="240">
        <v>699.36999999999898</v>
      </c>
      <c r="EM20" s="239">
        <v>26675.070000000003</v>
      </c>
      <c r="EN20" s="239">
        <v>30948.89</v>
      </c>
      <c r="EO20" s="240">
        <v>0</v>
      </c>
      <c r="EP20" s="240">
        <v>-4273.8199999999961</v>
      </c>
      <c r="EQ20" s="240">
        <v>-4273.8199999999961</v>
      </c>
      <c r="ER20" s="240">
        <v>10968.63</v>
      </c>
      <c r="ES20" s="240">
        <v>7771.5599999999995</v>
      </c>
      <c r="ET20" s="240">
        <f t="shared" si="0"/>
        <v>3197.0699999999997</v>
      </c>
      <c r="EU20" s="240">
        <f t="shared" si="1"/>
        <v>0</v>
      </c>
      <c r="EV20" s="240">
        <f t="shared" si="2"/>
        <v>3197.0699999999997</v>
      </c>
      <c r="EW20" s="239">
        <v>16935.759999999998</v>
      </c>
      <c r="EX20" s="239">
        <v>20079.010000000002</v>
      </c>
      <c r="EY20" s="241">
        <f t="shared" si="6"/>
        <v>505208.89999999991</v>
      </c>
      <c r="EZ20" s="241">
        <f t="shared" si="6"/>
        <v>676215.6599999998</v>
      </c>
      <c r="FA20" s="241">
        <f t="shared" si="7"/>
        <v>0</v>
      </c>
      <c r="FB20" s="241">
        <f t="shared" si="8"/>
        <v>-171006.75999999989</v>
      </c>
      <c r="FC20" s="242">
        <f t="shared" si="5"/>
        <v>-171006.75999999989</v>
      </c>
      <c r="FD20" s="242">
        <v>3197.0699999999997</v>
      </c>
      <c r="FE20" s="236">
        <f t="shared" si="9"/>
        <v>-960840.35999999987</v>
      </c>
      <c r="FF20" s="243">
        <f t="shared" si="10"/>
        <v>-583699.41799999995</v>
      </c>
      <c r="FG20" s="3"/>
      <c r="FH20" s="239">
        <v>5408.7800000000007</v>
      </c>
      <c r="FI20" s="244">
        <f t="shared" si="11"/>
        <v>-955431.57999999984</v>
      </c>
      <c r="FJ20" s="243">
        <f t="shared" si="12"/>
        <v>-583699.41799999995</v>
      </c>
      <c r="FK20" s="3"/>
      <c r="FL20" s="3"/>
      <c r="FM20" s="3"/>
      <c r="FN20" s="3"/>
      <c r="FO20" s="3"/>
    </row>
    <row r="21" spans="1:171" s="2" customFormat="1" ht="15.75" customHeight="1" x14ac:dyDescent="0.2">
      <c r="A21" s="233">
        <v>14</v>
      </c>
      <c r="B21" s="234" t="s">
        <v>629</v>
      </c>
      <c r="C21" s="235">
        <v>3</v>
      </c>
      <c r="D21" s="235">
        <v>1</v>
      </c>
      <c r="E21" s="236">
        <v>1174.8</v>
      </c>
      <c r="F21" s="237">
        <v>0</v>
      </c>
      <c r="G21" s="237">
        <v>0</v>
      </c>
      <c r="H21" s="238">
        <v>4865.6000000000004</v>
      </c>
      <c r="I21" s="238">
        <v>3629.77</v>
      </c>
      <c r="J21" s="238">
        <v>1235.8300000000004</v>
      </c>
      <c r="K21" s="238">
        <v>0</v>
      </c>
      <c r="L21" s="238">
        <v>1235.8300000000004</v>
      </c>
      <c r="M21" s="238">
        <v>2780</v>
      </c>
      <c r="N21" s="238">
        <v>2450.3999999999996</v>
      </c>
      <c r="O21" s="238">
        <v>329.60000000000036</v>
      </c>
      <c r="P21" s="238">
        <v>0</v>
      </c>
      <c r="Q21" s="238">
        <v>329.60000000000036</v>
      </c>
      <c r="R21" s="238">
        <v>0</v>
      </c>
      <c r="S21" s="238">
        <v>0</v>
      </c>
      <c r="T21" s="238">
        <v>0</v>
      </c>
      <c r="U21" s="238">
        <v>0</v>
      </c>
      <c r="V21" s="238">
        <v>0</v>
      </c>
      <c r="W21" s="239">
        <v>32817.040000000001</v>
      </c>
      <c r="X21" s="239">
        <v>28671.65</v>
      </c>
      <c r="Y21" s="240">
        <v>4145.3899999999994</v>
      </c>
      <c r="Z21" s="240">
        <v>0</v>
      </c>
      <c r="AA21" s="240">
        <v>4145.3899999999994</v>
      </c>
      <c r="AB21" s="239">
        <v>0</v>
      </c>
      <c r="AC21" s="239">
        <v>0</v>
      </c>
      <c r="AD21" s="240">
        <v>0</v>
      </c>
      <c r="AE21" s="240">
        <v>0</v>
      </c>
      <c r="AF21" s="240">
        <v>0</v>
      </c>
      <c r="AG21" s="239">
        <v>0</v>
      </c>
      <c r="AH21" s="239">
        <v>0</v>
      </c>
      <c r="AI21" s="240">
        <v>0</v>
      </c>
      <c r="AJ21" s="240">
        <v>0</v>
      </c>
      <c r="AK21" s="240">
        <v>0</v>
      </c>
      <c r="AL21" s="239">
        <v>2793.21</v>
      </c>
      <c r="AM21" s="239">
        <v>328.75</v>
      </c>
      <c r="AN21" s="240">
        <v>2464.46</v>
      </c>
      <c r="AO21" s="240">
        <v>0</v>
      </c>
      <c r="AP21" s="240">
        <v>2464.46</v>
      </c>
      <c r="AQ21" s="239">
        <v>2065.6</v>
      </c>
      <c r="AR21" s="239">
        <v>446.8</v>
      </c>
      <c r="AS21" s="240">
        <v>1618.8</v>
      </c>
      <c r="AT21" s="240">
        <v>0</v>
      </c>
      <c r="AU21" s="240">
        <v>1618.8</v>
      </c>
      <c r="AV21" s="239">
        <v>5181.38</v>
      </c>
      <c r="AW21" s="239">
        <v>2938.9700000000003</v>
      </c>
      <c r="AX21" s="240">
        <v>2242.41</v>
      </c>
      <c r="AY21" s="240">
        <v>0</v>
      </c>
      <c r="AZ21" s="240">
        <v>2242.41</v>
      </c>
      <c r="BA21" s="239">
        <v>0</v>
      </c>
      <c r="BB21" s="239">
        <v>0</v>
      </c>
      <c r="BC21" s="240">
        <v>0</v>
      </c>
      <c r="BD21" s="240">
        <v>0</v>
      </c>
      <c r="BE21" s="240">
        <v>0</v>
      </c>
      <c r="BF21" s="239">
        <v>0</v>
      </c>
      <c r="BG21" s="239">
        <v>0</v>
      </c>
      <c r="BH21" s="240">
        <v>0</v>
      </c>
      <c r="BI21" s="240">
        <v>0</v>
      </c>
      <c r="BJ21" s="240">
        <v>0</v>
      </c>
      <c r="BK21" s="239">
        <v>3615.12</v>
      </c>
      <c r="BL21" s="239">
        <v>2187.2200000000003</v>
      </c>
      <c r="BM21" s="240">
        <v>1427.8999999999996</v>
      </c>
      <c r="BN21" s="240">
        <v>0</v>
      </c>
      <c r="BO21" s="240">
        <v>1427.8999999999996</v>
      </c>
      <c r="BP21" s="239">
        <v>0</v>
      </c>
      <c r="BQ21" s="239">
        <v>0</v>
      </c>
      <c r="BR21" s="240">
        <v>0</v>
      </c>
      <c r="BS21" s="240">
        <v>0</v>
      </c>
      <c r="BT21" s="240">
        <v>0</v>
      </c>
      <c r="BU21" s="239">
        <v>5547.77</v>
      </c>
      <c r="BV21" s="239">
        <v>14839.980000000001</v>
      </c>
      <c r="BW21" s="240">
        <v>0</v>
      </c>
      <c r="BX21" s="240">
        <v>-9292.2100000000009</v>
      </c>
      <c r="BY21" s="240">
        <v>-9292.2100000000009</v>
      </c>
      <c r="BZ21" s="239">
        <v>0</v>
      </c>
      <c r="CA21" s="239">
        <v>0</v>
      </c>
      <c r="CB21" s="240">
        <v>0</v>
      </c>
      <c r="CC21" s="240">
        <v>0</v>
      </c>
      <c r="CD21" s="240">
        <v>0</v>
      </c>
      <c r="CE21" s="239">
        <v>0</v>
      </c>
      <c r="CF21" s="239">
        <v>0</v>
      </c>
      <c r="CG21" s="240">
        <v>0</v>
      </c>
      <c r="CH21" s="240">
        <v>0</v>
      </c>
      <c r="CI21" s="240">
        <v>0</v>
      </c>
      <c r="CJ21" s="240">
        <v>847.64999999999986</v>
      </c>
      <c r="CK21" s="240">
        <v>0</v>
      </c>
      <c r="CL21" s="240">
        <v>847.64999999999986</v>
      </c>
      <c r="CM21" s="240">
        <v>0</v>
      </c>
      <c r="CN21" s="240">
        <v>847.64999999999986</v>
      </c>
      <c r="CO21" s="239">
        <v>12879.899999999998</v>
      </c>
      <c r="CP21" s="239">
        <v>0</v>
      </c>
      <c r="CQ21" s="240">
        <v>12879.899999999998</v>
      </c>
      <c r="CR21" s="240">
        <v>0</v>
      </c>
      <c r="CS21" s="240">
        <v>12879.899999999998</v>
      </c>
      <c r="CT21" s="239">
        <v>2457.8200000000002</v>
      </c>
      <c r="CU21" s="239">
        <v>0</v>
      </c>
      <c r="CV21" s="240">
        <v>2457.8200000000002</v>
      </c>
      <c r="CW21" s="240">
        <v>0</v>
      </c>
      <c r="CX21" s="240">
        <v>2457.8200000000002</v>
      </c>
      <c r="CY21" s="239">
        <v>3731.1500000000005</v>
      </c>
      <c r="CZ21" s="239">
        <v>0</v>
      </c>
      <c r="DA21" s="240">
        <v>3731.1500000000005</v>
      </c>
      <c r="DB21" s="240">
        <v>0</v>
      </c>
      <c r="DC21" s="240">
        <v>3731.1500000000005</v>
      </c>
      <c r="DD21" s="239">
        <v>390.94000000000005</v>
      </c>
      <c r="DE21" s="239">
        <v>0</v>
      </c>
      <c r="DF21" s="240">
        <v>390.94000000000005</v>
      </c>
      <c r="DG21" s="240">
        <v>0</v>
      </c>
      <c r="DH21" s="240">
        <v>390.94000000000005</v>
      </c>
      <c r="DI21" s="239">
        <v>0</v>
      </c>
      <c r="DJ21" s="239">
        <v>0</v>
      </c>
      <c r="DK21" s="240">
        <v>0</v>
      </c>
      <c r="DL21" s="240">
        <v>0</v>
      </c>
      <c r="DM21" s="240">
        <v>0</v>
      </c>
      <c r="DN21" s="239">
        <v>0</v>
      </c>
      <c r="DO21" s="239">
        <v>0</v>
      </c>
      <c r="DP21" s="240">
        <v>0</v>
      </c>
      <c r="DQ21" s="240">
        <v>0</v>
      </c>
      <c r="DR21" s="240">
        <v>0</v>
      </c>
      <c r="DS21" s="239">
        <v>414.14999999999992</v>
      </c>
      <c r="DT21" s="239">
        <v>0</v>
      </c>
      <c r="DU21" s="240">
        <v>414.14999999999992</v>
      </c>
      <c r="DV21" s="240">
        <v>0</v>
      </c>
      <c r="DW21" s="240">
        <v>414.14999999999992</v>
      </c>
      <c r="DX21" s="239">
        <v>178.05</v>
      </c>
      <c r="DY21" s="239">
        <v>0</v>
      </c>
      <c r="DZ21" s="240">
        <v>178.05</v>
      </c>
      <c r="EA21" s="240">
        <v>0</v>
      </c>
      <c r="EB21" s="240">
        <v>178.05</v>
      </c>
      <c r="EC21" s="239">
        <v>7573.31</v>
      </c>
      <c r="ED21" s="239">
        <v>15443.4</v>
      </c>
      <c r="EE21" s="240">
        <v>0</v>
      </c>
      <c r="EF21" s="240">
        <v>-7870.0899999999992</v>
      </c>
      <c r="EG21" s="240">
        <v>-7870.0899999999992</v>
      </c>
      <c r="EH21" s="239">
        <v>52147.85</v>
      </c>
      <c r="EI21" s="239">
        <v>51609.78</v>
      </c>
      <c r="EJ21" s="240">
        <v>538.06999999999971</v>
      </c>
      <c r="EK21" s="240">
        <v>0</v>
      </c>
      <c r="EL21" s="240">
        <v>538.06999999999971</v>
      </c>
      <c r="EM21" s="239">
        <v>0</v>
      </c>
      <c r="EN21" s="239">
        <v>0</v>
      </c>
      <c r="EO21" s="240">
        <v>0</v>
      </c>
      <c r="EP21" s="240">
        <v>0</v>
      </c>
      <c r="EQ21" s="240">
        <v>0</v>
      </c>
      <c r="ER21" s="240">
        <v>13629.480000000003</v>
      </c>
      <c r="ES21" s="240">
        <v>3029.75</v>
      </c>
      <c r="ET21" s="240">
        <f t="shared" si="0"/>
        <v>10599.730000000003</v>
      </c>
      <c r="EU21" s="240">
        <f t="shared" si="1"/>
        <v>0</v>
      </c>
      <c r="EV21" s="240">
        <f t="shared" si="2"/>
        <v>10599.730000000003</v>
      </c>
      <c r="EW21" s="239">
        <v>7695.9699999999993</v>
      </c>
      <c r="EX21" s="239">
        <v>4471.3499999999995</v>
      </c>
      <c r="EY21" s="241">
        <f t="shared" si="6"/>
        <v>161611.99000000002</v>
      </c>
      <c r="EZ21" s="241">
        <f t="shared" si="6"/>
        <v>130047.82</v>
      </c>
      <c r="FA21" s="241">
        <f t="shared" si="7"/>
        <v>31564.170000000013</v>
      </c>
      <c r="FB21" s="241">
        <f t="shared" si="8"/>
        <v>0</v>
      </c>
      <c r="FC21" s="242">
        <f t="shared" si="5"/>
        <v>31564.170000000013</v>
      </c>
      <c r="FD21" s="242">
        <v>10599.730000000003</v>
      </c>
      <c r="FE21" s="236">
        <f t="shared" si="9"/>
        <v>31564.170000000013</v>
      </c>
      <c r="FF21" s="243">
        <f t="shared" si="10"/>
        <v>20052.009999999998</v>
      </c>
      <c r="FG21" s="3"/>
      <c r="FH21" s="239">
        <v>710</v>
      </c>
      <c r="FI21" s="244">
        <f t="shared" si="11"/>
        <v>32274.170000000013</v>
      </c>
      <c r="FJ21" s="243">
        <f t="shared" si="12"/>
        <v>20052.009999999998</v>
      </c>
      <c r="FK21" s="3"/>
      <c r="FL21" s="3"/>
      <c r="FM21" s="3"/>
      <c r="FN21" s="3"/>
      <c r="FO21" s="3"/>
    </row>
    <row r="22" spans="1:171" s="2" customFormat="1" ht="15.75" customHeight="1" x14ac:dyDescent="0.2">
      <c r="A22" s="233">
        <v>15</v>
      </c>
      <c r="B22" s="234" t="s">
        <v>584</v>
      </c>
      <c r="C22" s="235">
        <v>2</v>
      </c>
      <c r="D22" s="235">
        <v>3</v>
      </c>
      <c r="E22" s="236">
        <v>932</v>
      </c>
      <c r="F22" s="237">
        <v>-54248.869999999995</v>
      </c>
      <c r="G22" s="237">
        <v>-27125.9</v>
      </c>
      <c r="H22" s="238">
        <v>5466.72</v>
      </c>
      <c r="I22" s="238">
        <v>5633.7799999999988</v>
      </c>
      <c r="J22" s="238">
        <v>0</v>
      </c>
      <c r="K22" s="238">
        <v>-167.05999999999858</v>
      </c>
      <c r="L22" s="238">
        <v>-167.05999999999858</v>
      </c>
      <c r="M22" s="238">
        <v>2718.1000000000004</v>
      </c>
      <c r="N22" s="238">
        <v>2683.95</v>
      </c>
      <c r="O22" s="238">
        <v>34.150000000000546</v>
      </c>
      <c r="P22" s="238">
        <v>0</v>
      </c>
      <c r="Q22" s="238">
        <v>34.150000000000546</v>
      </c>
      <c r="R22" s="238">
        <v>270.77999999999997</v>
      </c>
      <c r="S22" s="238">
        <v>0</v>
      </c>
      <c r="T22" s="238">
        <v>270.77999999999997</v>
      </c>
      <c r="U22" s="238">
        <v>0</v>
      </c>
      <c r="V22" s="238">
        <v>270.77999999999997</v>
      </c>
      <c r="W22" s="239">
        <v>16785.080000000002</v>
      </c>
      <c r="X22" s="239">
        <v>23055.91</v>
      </c>
      <c r="Y22" s="240">
        <v>0</v>
      </c>
      <c r="Z22" s="240">
        <v>-6270.8299999999981</v>
      </c>
      <c r="AA22" s="240">
        <v>-6270.8299999999981</v>
      </c>
      <c r="AB22" s="239">
        <v>0</v>
      </c>
      <c r="AC22" s="239">
        <v>0</v>
      </c>
      <c r="AD22" s="240">
        <v>0</v>
      </c>
      <c r="AE22" s="240">
        <v>0</v>
      </c>
      <c r="AF22" s="240">
        <v>0</v>
      </c>
      <c r="AG22" s="239">
        <v>0</v>
      </c>
      <c r="AH22" s="239">
        <v>0</v>
      </c>
      <c r="AI22" s="240">
        <v>0</v>
      </c>
      <c r="AJ22" s="240">
        <v>0</v>
      </c>
      <c r="AK22" s="240">
        <v>0</v>
      </c>
      <c r="AL22" s="239">
        <v>2199.19</v>
      </c>
      <c r="AM22" s="239">
        <v>1627.37</v>
      </c>
      <c r="AN22" s="240">
        <v>571.82000000000016</v>
      </c>
      <c r="AO22" s="240">
        <v>0</v>
      </c>
      <c r="AP22" s="240">
        <v>571.82000000000016</v>
      </c>
      <c r="AQ22" s="239">
        <v>1702.9600000000003</v>
      </c>
      <c r="AR22" s="239">
        <v>1236.29</v>
      </c>
      <c r="AS22" s="240">
        <v>466.6700000000003</v>
      </c>
      <c r="AT22" s="240">
        <v>0</v>
      </c>
      <c r="AU22" s="240">
        <v>466.6700000000003</v>
      </c>
      <c r="AV22" s="239">
        <v>2696.88</v>
      </c>
      <c r="AW22" s="239">
        <v>2335.5500000000002</v>
      </c>
      <c r="AX22" s="240">
        <v>361.32999999999993</v>
      </c>
      <c r="AY22" s="240">
        <v>0</v>
      </c>
      <c r="AZ22" s="240">
        <v>361.32999999999993</v>
      </c>
      <c r="BA22" s="239">
        <v>527.1099999999999</v>
      </c>
      <c r="BB22" s="239">
        <v>465.54</v>
      </c>
      <c r="BC22" s="240">
        <v>61.569999999999879</v>
      </c>
      <c r="BD22" s="240">
        <v>0</v>
      </c>
      <c r="BE22" s="240">
        <v>61.569999999999879</v>
      </c>
      <c r="BF22" s="239">
        <v>0</v>
      </c>
      <c r="BG22" s="239">
        <v>0</v>
      </c>
      <c r="BH22" s="240">
        <v>0</v>
      </c>
      <c r="BI22" s="240">
        <v>0</v>
      </c>
      <c r="BJ22" s="240">
        <v>0</v>
      </c>
      <c r="BK22" s="239">
        <v>3266.1</v>
      </c>
      <c r="BL22" s="239">
        <v>3126.41</v>
      </c>
      <c r="BM22" s="240">
        <v>139.69000000000005</v>
      </c>
      <c r="BN22" s="240">
        <v>0</v>
      </c>
      <c r="BO22" s="240">
        <v>139.69000000000005</v>
      </c>
      <c r="BP22" s="239">
        <v>363.11999999999995</v>
      </c>
      <c r="BQ22" s="239">
        <v>0</v>
      </c>
      <c r="BR22" s="240">
        <v>363.11999999999995</v>
      </c>
      <c r="BS22" s="240">
        <v>0</v>
      </c>
      <c r="BT22" s="240">
        <v>363.11999999999995</v>
      </c>
      <c r="BU22" s="239">
        <v>4161.8899999999994</v>
      </c>
      <c r="BV22" s="239">
        <v>6735.8300000000008</v>
      </c>
      <c r="BW22" s="240">
        <v>0</v>
      </c>
      <c r="BX22" s="240">
        <v>-2573.9400000000014</v>
      </c>
      <c r="BY22" s="240">
        <v>-2573.9400000000014</v>
      </c>
      <c r="BZ22" s="239">
        <v>1491.1899999999998</v>
      </c>
      <c r="CA22" s="239">
        <v>1318.41</v>
      </c>
      <c r="CB22" s="240">
        <v>172.77999999999975</v>
      </c>
      <c r="CC22" s="240">
        <v>0</v>
      </c>
      <c r="CD22" s="240">
        <v>172.77999999999975</v>
      </c>
      <c r="CE22" s="239">
        <v>223.96</v>
      </c>
      <c r="CF22" s="239">
        <v>0</v>
      </c>
      <c r="CG22" s="240">
        <v>223.96</v>
      </c>
      <c r="CH22" s="240">
        <v>0</v>
      </c>
      <c r="CI22" s="240">
        <v>223.96</v>
      </c>
      <c r="CJ22" s="240">
        <v>1022.8100000000001</v>
      </c>
      <c r="CK22" s="240">
        <v>1351.12</v>
      </c>
      <c r="CL22" s="240">
        <v>0</v>
      </c>
      <c r="CM22" s="240">
        <v>-328.30999999999983</v>
      </c>
      <c r="CN22" s="240">
        <v>-328.30999999999983</v>
      </c>
      <c r="CO22" s="239">
        <v>12715.629999999997</v>
      </c>
      <c r="CP22" s="239">
        <v>902.92</v>
      </c>
      <c r="CQ22" s="240">
        <v>11812.709999999997</v>
      </c>
      <c r="CR22" s="240">
        <v>0</v>
      </c>
      <c r="CS22" s="240">
        <v>11812.709999999997</v>
      </c>
      <c r="CT22" s="239">
        <v>1375.86</v>
      </c>
      <c r="CU22" s="239">
        <v>781.52</v>
      </c>
      <c r="CV22" s="240">
        <v>594.33999999999992</v>
      </c>
      <c r="CW22" s="240">
        <v>0</v>
      </c>
      <c r="CX22" s="240">
        <v>594.33999999999992</v>
      </c>
      <c r="CY22" s="239">
        <v>2665.4800000000005</v>
      </c>
      <c r="CZ22" s="239">
        <v>9258.98</v>
      </c>
      <c r="DA22" s="240">
        <v>0</v>
      </c>
      <c r="DB22" s="240">
        <v>-6593.4999999999991</v>
      </c>
      <c r="DC22" s="240">
        <v>-6593.4999999999991</v>
      </c>
      <c r="DD22" s="239">
        <v>369.04</v>
      </c>
      <c r="DE22" s="239">
        <v>0</v>
      </c>
      <c r="DF22" s="240">
        <v>369.04</v>
      </c>
      <c r="DG22" s="240">
        <v>0</v>
      </c>
      <c r="DH22" s="240">
        <v>369.04</v>
      </c>
      <c r="DI22" s="239">
        <v>756.76999999999975</v>
      </c>
      <c r="DJ22" s="239">
        <v>0</v>
      </c>
      <c r="DK22" s="240">
        <v>756.76999999999975</v>
      </c>
      <c r="DL22" s="240">
        <v>0</v>
      </c>
      <c r="DM22" s="240">
        <v>756.76999999999975</v>
      </c>
      <c r="DN22" s="239">
        <v>0</v>
      </c>
      <c r="DO22" s="239">
        <v>0</v>
      </c>
      <c r="DP22" s="240">
        <v>0</v>
      </c>
      <c r="DQ22" s="240">
        <v>0</v>
      </c>
      <c r="DR22" s="240">
        <v>0</v>
      </c>
      <c r="DS22" s="239">
        <v>737.82999999999993</v>
      </c>
      <c r="DT22" s="239">
        <v>0</v>
      </c>
      <c r="DU22" s="240">
        <v>737.82999999999993</v>
      </c>
      <c r="DV22" s="240">
        <v>0</v>
      </c>
      <c r="DW22" s="240">
        <v>737.82999999999993</v>
      </c>
      <c r="DX22" s="239">
        <v>178.49999999999994</v>
      </c>
      <c r="DY22" s="239">
        <v>0</v>
      </c>
      <c r="DZ22" s="240">
        <v>178.49999999999994</v>
      </c>
      <c r="EA22" s="240">
        <v>0</v>
      </c>
      <c r="EB22" s="240">
        <v>178.49999999999994</v>
      </c>
      <c r="EC22" s="239">
        <v>5490.7799999999988</v>
      </c>
      <c r="ED22" s="239">
        <v>6174.1399999999994</v>
      </c>
      <c r="EE22" s="240">
        <v>0</v>
      </c>
      <c r="EF22" s="240">
        <v>-683.36000000000058</v>
      </c>
      <c r="EG22" s="240">
        <v>-683.36000000000058</v>
      </c>
      <c r="EH22" s="239">
        <v>4724.03</v>
      </c>
      <c r="EI22" s="239">
        <v>5049.51</v>
      </c>
      <c r="EJ22" s="240">
        <v>0</v>
      </c>
      <c r="EK22" s="240">
        <v>-325.48000000000047</v>
      </c>
      <c r="EL22" s="240">
        <v>-325.48000000000047</v>
      </c>
      <c r="EM22" s="239">
        <v>0</v>
      </c>
      <c r="EN22" s="239">
        <v>0</v>
      </c>
      <c r="EO22" s="240">
        <v>0</v>
      </c>
      <c r="EP22" s="240">
        <v>0</v>
      </c>
      <c r="EQ22" s="240">
        <v>0</v>
      </c>
      <c r="ER22" s="240">
        <v>993.02</v>
      </c>
      <c r="ES22" s="240">
        <v>709.29</v>
      </c>
      <c r="ET22" s="240">
        <f t="shared" si="0"/>
        <v>283.73</v>
      </c>
      <c r="EU22" s="240">
        <f t="shared" si="1"/>
        <v>0</v>
      </c>
      <c r="EV22" s="240">
        <f t="shared" si="2"/>
        <v>283.73</v>
      </c>
      <c r="EW22" s="239">
        <v>2549.81</v>
      </c>
      <c r="EX22" s="239">
        <v>2429.2199999999998</v>
      </c>
      <c r="EY22" s="241">
        <f t="shared" si="6"/>
        <v>75452.639999999999</v>
      </c>
      <c r="EZ22" s="241">
        <f t="shared" si="6"/>
        <v>74875.739999999991</v>
      </c>
      <c r="FA22" s="241">
        <f t="shared" si="7"/>
        <v>576.90000000000873</v>
      </c>
      <c r="FB22" s="241">
        <f t="shared" si="8"/>
        <v>0</v>
      </c>
      <c r="FC22" s="242">
        <f t="shared" si="5"/>
        <v>576.90000000000873</v>
      </c>
      <c r="FD22" s="242">
        <v>283.73</v>
      </c>
      <c r="FE22" s="236">
        <f t="shared" si="9"/>
        <v>-53671.969999999987</v>
      </c>
      <c r="FF22" s="243">
        <f t="shared" si="10"/>
        <v>-19270.21</v>
      </c>
      <c r="FG22" s="3"/>
      <c r="FH22" s="239">
        <v>830</v>
      </c>
      <c r="FI22" s="244">
        <f t="shared" si="11"/>
        <v>-52841.969999999987</v>
      </c>
      <c r="FJ22" s="243">
        <f t="shared" si="12"/>
        <v>-19270.21</v>
      </c>
      <c r="FK22" s="3"/>
      <c r="FL22" s="3"/>
      <c r="FM22" s="3"/>
      <c r="FN22" s="3"/>
      <c r="FO22" s="3"/>
    </row>
    <row r="23" spans="1:171" s="2" customFormat="1" ht="15.75" customHeight="1" x14ac:dyDescent="0.2">
      <c r="A23" s="233">
        <v>16</v>
      </c>
      <c r="B23" s="234" t="s">
        <v>9</v>
      </c>
      <c r="C23" s="235">
        <v>2</v>
      </c>
      <c r="D23" s="235">
        <v>1</v>
      </c>
      <c r="E23" s="236">
        <v>870.91</v>
      </c>
      <c r="F23" s="237">
        <v>12914.140000000001</v>
      </c>
      <c r="G23" s="237">
        <v>12916.889999999989</v>
      </c>
      <c r="H23" s="238">
        <v>3060</v>
      </c>
      <c r="I23" s="238">
        <v>3358.8999999999996</v>
      </c>
      <c r="J23" s="238">
        <v>0</v>
      </c>
      <c r="K23" s="238">
        <v>-298.89999999999964</v>
      </c>
      <c r="L23" s="238">
        <v>-298.89999999999964</v>
      </c>
      <c r="M23" s="238">
        <v>1688.08</v>
      </c>
      <c r="N23" s="238">
        <v>1683</v>
      </c>
      <c r="O23" s="238">
        <v>5.0799999999999272</v>
      </c>
      <c r="P23" s="238">
        <v>0</v>
      </c>
      <c r="Q23" s="238">
        <v>5.0799999999999272</v>
      </c>
      <c r="R23" s="238">
        <v>38.25</v>
      </c>
      <c r="S23" s="238">
        <v>0</v>
      </c>
      <c r="T23" s="238">
        <v>38.25</v>
      </c>
      <c r="U23" s="238">
        <v>0</v>
      </c>
      <c r="V23" s="238">
        <v>38.25</v>
      </c>
      <c r="W23" s="239">
        <v>19032.910000000003</v>
      </c>
      <c r="X23" s="239">
        <v>25650.57</v>
      </c>
      <c r="Y23" s="240">
        <v>0</v>
      </c>
      <c r="Z23" s="240">
        <v>-6617.6599999999962</v>
      </c>
      <c r="AA23" s="240">
        <v>-6617.6599999999962</v>
      </c>
      <c r="AB23" s="239">
        <v>0</v>
      </c>
      <c r="AC23" s="239">
        <v>0</v>
      </c>
      <c r="AD23" s="240">
        <v>0</v>
      </c>
      <c r="AE23" s="240">
        <v>0</v>
      </c>
      <c r="AF23" s="240">
        <v>0</v>
      </c>
      <c r="AG23" s="239">
        <v>0</v>
      </c>
      <c r="AH23" s="239">
        <v>0</v>
      </c>
      <c r="AI23" s="240">
        <v>0</v>
      </c>
      <c r="AJ23" s="240">
        <v>0</v>
      </c>
      <c r="AK23" s="240">
        <v>0</v>
      </c>
      <c r="AL23" s="239">
        <v>2870.55</v>
      </c>
      <c r="AM23" s="239">
        <v>511.43000000000012</v>
      </c>
      <c r="AN23" s="240">
        <v>2359.12</v>
      </c>
      <c r="AO23" s="240">
        <v>0</v>
      </c>
      <c r="AP23" s="240">
        <v>2359.12</v>
      </c>
      <c r="AQ23" s="239">
        <v>2275.41</v>
      </c>
      <c r="AR23" s="239">
        <v>326.42</v>
      </c>
      <c r="AS23" s="240">
        <v>1948.9899999999998</v>
      </c>
      <c r="AT23" s="240">
        <v>0</v>
      </c>
      <c r="AU23" s="240">
        <v>1948.9899999999998</v>
      </c>
      <c r="AV23" s="239">
        <v>2271.7399999999998</v>
      </c>
      <c r="AW23" s="239">
        <v>1997.9900000000002</v>
      </c>
      <c r="AX23" s="240">
        <v>273.74999999999955</v>
      </c>
      <c r="AY23" s="240">
        <v>0</v>
      </c>
      <c r="AZ23" s="240">
        <v>273.74999999999955</v>
      </c>
      <c r="BA23" s="239">
        <v>0</v>
      </c>
      <c r="BB23" s="239">
        <v>0</v>
      </c>
      <c r="BC23" s="240">
        <v>0</v>
      </c>
      <c r="BD23" s="240">
        <v>0</v>
      </c>
      <c r="BE23" s="240">
        <v>0</v>
      </c>
      <c r="BF23" s="239">
        <v>0</v>
      </c>
      <c r="BG23" s="239">
        <v>0</v>
      </c>
      <c r="BH23" s="240">
        <v>0</v>
      </c>
      <c r="BI23" s="240">
        <v>0</v>
      </c>
      <c r="BJ23" s="240">
        <v>0</v>
      </c>
      <c r="BK23" s="239">
        <v>932.53999999999985</v>
      </c>
      <c r="BL23" s="239">
        <v>773.87</v>
      </c>
      <c r="BM23" s="240">
        <v>158.66999999999985</v>
      </c>
      <c r="BN23" s="240">
        <v>0</v>
      </c>
      <c r="BO23" s="240">
        <v>158.66999999999985</v>
      </c>
      <c r="BP23" s="239">
        <v>339.30999999999995</v>
      </c>
      <c r="BQ23" s="239">
        <v>0</v>
      </c>
      <c r="BR23" s="240">
        <v>339.30999999999995</v>
      </c>
      <c r="BS23" s="240">
        <v>0</v>
      </c>
      <c r="BT23" s="240">
        <v>339.30999999999995</v>
      </c>
      <c r="BU23" s="239">
        <v>3818.0999999999995</v>
      </c>
      <c r="BV23" s="239">
        <v>1956.1999999999998</v>
      </c>
      <c r="BW23" s="240">
        <v>1861.8999999999996</v>
      </c>
      <c r="BX23" s="240">
        <v>0</v>
      </c>
      <c r="BY23" s="240">
        <v>1861.8999999999996</v>
      </c>
      <c r="BZ23" s="239">
        <v>0</v>
      </c>
      <c r="CA23" s="239">
        <v>0</v>
      </c>
      <c r="CB23" s="240">
        <v>0</v>
      </c>
      <c r="CC23" s="240">
        <v>0</v>
      </c>
      <c r="CD23" s="240">
        <v>0</v>
      </c>
      <c r="CE23" s="239">
        <v>0</v>
      </c>
      <c r="CF23" s="239">
        <v>0</v>
      </c>
      <c r="CG23" s="240">
        <v>0</v>
      </c>
      <c r="CH23" s="240">
        <v>0</v>
      </c>
      <c r="CI23" s="240">
        <v>0</v>
      </c>
      <c r="CJ23" s="240">
        <v>188.67999999999998</v>
      </c>
      <c r="CK23" s="240">
        <v>254.88</v>
      </c>
      <c r="CL23" s="240">
        <v>0</v>
      </c>
      <c r="CM23" s="240">
        <v>-66.200000000000017</v>
      </c>
      <c r="CN23" s="240">
        <v>-66.200000000000017</v>
      </c>
      <c r="CO23" s="239">
        <v>9243.880000000001</v>
      </c>
      <c r="CP23" s="239">
        <v>15093.59</v>
      </c>
      <c r="CQ23" s="240">
        <v>0</v>
      </c>
      <c r="CR23" s="240">
        <v>-5849.7099999999991</v>
      </c>
      <c r="CS23" s="240">
        <v>-5849.7099999999991</v>
      </c>
      <c r="CT23" s="239">
        <v>2351.3500000000004</v>
      </c>
      <c r="CU23" s="239">
        <v>0</v>
      </c>
      <c r="CV23" s="240">
        <v>2351.3500000000004</v>
      </c>
      <c r="CW23" s="240">
        <v>0</v>
      </c>
      <c r="CX23" s="240">
        <v>2351.3500000000004</v>
      </c>
      <c r="CY23" s="239">
        <v>3754.6299999999997</v>
      </c>
      <c r="CZ23" s="239">
        <v>0</v>
      </c>
      <c r="DA23" s="240">
        <v>3754.6299999999997</v>
      </c>
      <c r="DB23" s="240">
        <v>0</v>
      </c>
      <c r="DC23" s="240">
        <v>3754.6299999999997</v>
      </c>
      <c r="DD23" s="239">
        <v>318.92</v>
      </c>
      <c r="DE23" s="239">
        <v>0</v>
      </c>
      <c r="DF23" s="240">
        <v>318.92</v>
      </c>
      <c r="DG23" s="240">
        <v>0</v>
      </c>
      <c r="DH23" s="240">
        <v>318.92</v>
      </c>
      <c r="DI23" s="239">
        <v>0</v>
      </c>
      <c r="DJ23" s="239">
        <v>0</v>
      </c>
      <c r="DK23" s="240">
        <v>0</v>
      </c>
      <c r="DL23" s="240">
        <v>0</v>
      </c>
      <c r="DM23" s="240">
        <v>0</v>
      </c>
      <c r="DN23" s="239">
        <v>0</v>
      </c>
      <c r="DO23" s="239">
        <v>0</v>
      </c>
      <c r="DP23" s="240">
        <v>0</v>
      </c>
      <c r="DQ23" s="240">
        <v>0</v>
      </c>
      <c r="DR23" s="240">
        <v>0</v>
      </c>
      <c r="DS23" s="239">
        <v>121.13000000000001</v>
      </c>
      <c r="DT23" s="239">
        <v>0</v>
      </c>
      <c r="DU23" s="240">
        <v>121.13000000000001</v>
      </c>
      <c r="DV23" s="240">
        <v>0</v>
      </c>
      <c r="DW23" s="240">
        <v>121.13000000000001</v>
      </c>
      <c r="DX23" s="239">
        <v>142.49000000000004</v>
      </c>
      <c r="DY23" s="239">
        <v>0</v>
      </c>
      <c r="DZ23" s="240">
        <v>142.49000000000004</v>
      </c>
      <c r="EA23" s="240">
        <v>0</v>
      </c>
      <c r="EB23" s="240">
        <v>142.49000000000004</v>
      </c>
      <c r="EC23" s="239">
        <v>4309.0599999999995</v>
      </c>
      <c r="ED23" s="239">
        <v>6931.8799999999992</v>
      </c>
      <c r="EE23" s="240">
        <v>0</v>
      </c>
      <c r="EF23" s="240">
        <v>-2622.8199999999997</v>
      </c>
      <c r="EG23" s="240">
        <v>-2622.8199999999997</v>
      </c>
      <c r="EH23" s="239">
        <v>11109.119999999999</v>
      </c>
      <c r="EI23" s="239">
        <v>3731.63</v>
      </c>
      <c r="EJ23" s="240">
        <v>7377.4899999999989</v>
      </c>
      <c r="EK23" s="240">
        <v>0</v>
      </c>
      <c r="EL23" s="240">
        <v>7377.4899999999989</v>
      </c>
      <c r="EM23" s="239">
        <v>0</v>
      </c>
      <c r="EN23" s="239">
        <v>0</v>
      </c>
      <c r="EO23" s="240">
        <v>0</v>
      </c>
      <c r="EP23" s="240">
        <v>0</v>
      </c>
      <c r="EQ23" s="240">
        <v>0</v>
      </c>
      <c r="ER23" s="240">
        <v>1261.81</v>
      </c>
      <c r="ES23" s="240">
        <v>886.8</v>
      </c>
      <c r="ET23" s="240">
        <f t="shared" si="0"/>
        <v>375.01</v>
      </c>
      <c r="EU23" s="240">
        <f t="shared" si="1"/>
        <v>0</v>
      </c>
      <c r="EV23" s="240">
        <f t="shared" si="2"/>
        <v>375.01</v>
      </c>
      <c r="EW23" s="239">
        <v>2418.27</v>
      </c>
      <c r="EX23" s="239">
        <v>2328.73</v>
      </c>
      <c r="EY23" s="241">
        <f t="shared" si="6"/>
        <v>71546.23</v>
      </c>
      <c r="EZ23" s="241">
        <f t="shared" si="6"/>
        <v>65485.889999999992</v>
      </c>
      <c r="FA23" s="241">
        <f t="shared" si="7"/>
        <v>6060.3400000000038</v>
      </c>
      <c r="FB23" s="241">
        <f t="shared" si="8"/>
        <v>0</v>
      </c>
      <c r="FC23" s="242">
        <f t="shared" si="5"/>
        <v>6060.3400000000038</v>
      </c>
      <c r="FD23" s="242">
        <v>375.01</v>
      </c>
      <c r="FE23" s="236">
        <f t="shared" si="9"/>
        <v>18974.480000000003</v>
      </c>
      <c r="FF23" s="243">
        <f t="shared" si="10"/>
        <v>13755.699999999988</v>
      </c>
      <c r="FG23" s="3"/>
      <c r="FH23" s="239">
        <v>0</v>
      </c>
      <c r="FI23" s="244">
        <f t="shared" si="11"/>
        <v>18974.480000000003</v>
      </c>
      <c r="FJ23" s="243">
        <f t="shared" si="12"/>
        <v>13755.699999999988</v>
      </c>
      <c r="FK23" s="3"/>
      <c r="FL23" s="3"/>
      <c r="FM23" s="3"/>
      <c r="FN23" s="3"/>
      <c r="FO23" s="3"/>
    </row>
    <row r="24" spans="1:171" s="2" customFormat="1" ht="15.75" customHeight="1" x14ac:dyDescent="0.2">
      <c r="A24" s="233">
        <v>17</v>
      </c>
      <c r="B24" s="234" t="s">
        <v>10</v>
      </c>
      <c r="C24" s="235">
        <v>2</v>
      </c>
      <c r="D24" s="235">
        <v>2</v>
      </c>
      <c r="E24" s="236">
        <v>625.80000000000007</v>
      </c>
      <c r="F24" s="237">
        <v>-23344.33</v>
      </c>
      <c r="G24" s="237">
        <v>-9879.989999999998</v>
      </c>
      <c r="H24" s="238">
        <v>3070.9599999999996</v>
      </c>
      <c r="I24" s="238">
        <v>3345.6600000000008</v>
      </c>
      <c r="J24" s="238">
        <v>0</v>
      </c>
      <c r="K24" s="238">
        <v>-274.70000000000118</v>
      </c>
      <c r="L24" s="238">
        <v>-274.70000000000118</v>
      </c>
      <c r="M24" s="238">
        <v>1521.4699999999998</v>
      </c>
      <c r="N24" s="238">
        <v>1666.7399999999998</v>
      </c>
      <c r="O24" s="238">
        <v>0</v>
      </c>
      <c r="P24" s="238">
        <v>-145.26999999999998</v>
      </c>
      <c r="Q24" s="238">
        <v>-145.26999999999998</v>
      </c>
      <c r="R24" s="238">
        <v>38.39</v>
      </c>
      <c r="S24" s="238">
        <v>0</v>
      </c>
      <c r="T24" s="238">
        <v>38.39</v>
      </c>
      <c r="U24" s="238">
        <v>0</v>
      </c>
      <c r="V24" s="238">
        <v>38.39</v>
      </c>
      <c r="W24" s="239">
        <v>14275.890000000001</v>
      </c>
      <c r="X24" s="239">
        <v>18436.27</v>
      </c>
      <c r="Y24" s="240">
        <v>0</v>
      </c>
      <c r="Z24" s="240">
        <v>-4160.3799999999992</v>
      </c>
      <c r="AA24" s="240">
        <v>-4160.3799999999992</v>
      </c>
      <c r="AB24" s="239">
        <v>0</v>
      </c>
      <c r="AC24" s="239">
        <v>0</v>
      </c>
      <c r="AD24" s="240">
        <v>0</v>
      </c>
      <c r="AE24" s="240">
        <v>0</v>
      </c>
      <c r="AF24" s="240">
        <v>0</v>
      </c>
      <c r="AG24" s="239">
        <v>0</v>
      </c>
      <c r="AH24" s="239">
        <v>0</v>
      </c>
      <c r="AI24" s="240">
        <v>0</v>
      </c>
      <c r="AJ24" s="240">
        <v>0</v>
      </c>
      <c r="AK24" s="240">
        <v>0</v>
      </c>
      <c r="AL24" s="239">
        <v>1706.8399999999997</v>
      </c>
      <c r="AM24" s="239">
        <v>456.29999999999995</v>
      </c>
      <c r="AN24" s="240">
        <v>1250.5399999999997</v>
      </c>
      <c r="AO24" s="240">
        <v>0</v>
      </c>
      <c r="AP24" s="240">
        <v>1250.5399999999997</v>
      </c>
      <c r="AQ24" s="239">
        <v>1474.7700000000004</v>
      </c>
      <c r="AR24" s="239">
        <v>320.63000000000005</v>
      </c>
      <c r="AS24" s="240">
        <v>1154.1400000000003</v>
      </c>
      <c r="AT24" s="240">
        <v>0</v>
      </c>
      <c r="AU24" s="240">
        <v>1154.1400000000003</v>
      </c>
      <c r="AV24" s="239">
        <v>1382.2900000000002</v>
      </c>
      <c r="AW24" s="239">
        <v>1202.4499999999998</v>
      </c>
      <c r="AX24" s="240">
        <v>179.84000000000037</v>
      </c>
      <c r="AY24" s="240">
        <v>0</v>
      </c>
      <c r="AZ24" s="240">
        <v>179.84000000000037</v>
      </c>
      <c r="BA24" s="239">
        <v>0</v>
      </c>
      <c r="BB24" s="239">
        <v>0</v>
      </c>
      <c r="BC24" s="240">
        <v>0</v>
      </c>
      <c r="BD24" s="240">
        <v>0</v>
      </c>
      <c r="BE24" s="240">
        <v>0</v>
      </c>
      <c r="BF24" s="239">
        <v>0</v>
      </c>
      <c r="BG24" s="239">
        <v>0</v>
      </c>
      <c r="BH24" s="240">
        <v>0</v>
      </c>
      <c r="BI24" s="240">
        <v>0</v>
      </c>
      <c r="BJ24" s="240">
        <v>0</v>
      </c>
      <c r="BK24" s="239">
        <v>1735.1899999999998</v>
      </c>
      <c r="BL24" s="239">
        <v>1303.6899999999998</v>
      </c>
      <c r="BM24" s="240">
        <v>431.5</v>
      </c>
      <c r="BN24" s="240">
        <v>0</v>
      </c>
      <c r="BO24" s="240">
        <v>431.5</v>
      </c>
      <c r="BP24" s="239">
        <v>243.80999999999997</v>
      </c>
      <c r="BQ24" s="239">
        <v>0</v>
      </c>
      <c r="BR24" s="240">
        <v>243.80999999999997</v>
      </c>
      <c r="BS24" s="240">
        <v>0</v>
      </c>
      <c r="BT24" s="240">
        <v>243.80999999999997</v>
      </c>
      <c r="BU24" s="239">
        <v>2743.57</v>
      </c>
      <c r="BV24" s="239">
        <v>1405.6699999999998</v>
      </c>
      <c r="BW24" s="240">
        <v>1337.9000000000003</v>
      </c>
      <c r="BX24" s="240">
        <v>0</v>
      </c>
      <c r="BY24" s="240">
        <v>1337.9000000000003</v>
      </c>
      <c r="BZ24" s="239">
        <v>0</v>
      </c>
      <c r="CA24" s="239">
        <v>0</v>
      </c>
      <c r="CB24" s="240">
        <v>0</v>
      </c>
      <c r="CC24" s="240">
        <v>0</v>
      </c>
      <c r="CD24" s="240">
        <v>0</v>
      </c>
      <c r="CE24" s="239">
        <v>0</v>
      </c>
      <c r="CF24" s="239">
        <v>0</v>
      </c>
      <c r="CG24" s="240">
        <v>0</v>
      </c>
      <c r="CH24" s="240">
        <v>0</v>
      </c>
      <c r="CI24" s="240">
        <v>0</v>
      </c>
      <c r="CJ24" s="240">
        <v>3054.1599999999994</v>
      </c>
      <c r="CK24" s="240">
        <v>3424.87</v>
      </c>
      <c r="CL24" s="240">
        <v>0</v>
      </c>
      <c r="CM24" s="240">
        <v>-370.71000000000049</v>
      </c>
      <c r="CN24" s="240">
        <v>-370.71000000000049</v>
      </c>
      <c r="CO24" s="239">
        <v>5951.6099999999988</v>
      </c>
      <c r="CP24" s="239">
        <v>1848.52</v>
      </c>
      <c r="CQ24" s="240">
        <v>4103.0899999999983</v>
      </c>
      <c r="CR24" s="240">
        <v>0</v>
      </c>
      <c r="CS24" s="240">
        <v>4103.0899999999983</v>
      </c>
      <c r="CT24" s="239">
        <v>1169.7299999999998</v>
      </c>
      <c r="CU24" s="239">
        <v>0</v>
      </c>
      <c r="CV24" s="240">
        <v>1169.7299999999998</v>
      </c>
      <c r="CW24" s="240">
        <v>0</v>
      </c>
      <c r="CX24" s="240">
        <v>1169.7299999999998</v>
      </c>
      <c r="CY24" s="239">
        <v>2186.44</v>
      </c>
      <c r="CZ24" s="239">
        <v>0</v>
      </c>
      <c r="DA24" s="240">
        <v>2186.44</v>
      </c>
      <c r="DB24" s="240">
        <v>0</v>
      </c>
      <c r="DC24" s="240">
        <v>2186.44</v>
      </c>
      <c r="DD24" s="239">
        <v>156.12</v>
      </c>
      <c r="DE24" s="239">
        <v>0</v>
      </c>
      <c r="DF24" s="240">
        <v>156.12</v>
      </c>
      <c r="DG24" s="240">
        <v>0</v>
      </c>
      <c r="DH24" s="240">
        <v>156.12</v>
      </c>
      <c r="DI24" s="239">
        <v>0</v>
      </c>
      <c r="DJ24" s="239">
        <v>0</v>
      </c>
      <c r="DK24" s="240">
        <v>0</v>
      </c>
      <c r="DL24" s="240">
        <v>0</v>
      </c>
      <c r="DM24" s="240">
        <v>0</v>
      </c>
      <c r="DN24" s="239">
        <v>0</v>
      </c>
      <c r="DO24" s="239">
        <v>0</v>
      </c>
      <c r="DP24" s="240">
        <v>0</v>
      </c>
      <c r="DQ24" s="240">
        <v>0</v>
      </c>
      <c r="DR24" s="240">
        <v>0</v>
      </c>
      <c r="DS24" s="239">
        <v>311.54000000000002</v>
      </c>
      <c r="DT24" s="239">
        <v>0</v>
      </c>
      <c r="DU24" s="240">
        <v>311.54000000000002</v>
      </c>
      <c r="DV24" s="240">
        <v>0</v>
      </c>
      <c r="DW24" s="240">
        <v>311.54000000000002</v>
      </c>
      <c r="DX24" s="239">
        <v>104.10999999999999</v>
      </c>
      <c r="DY24" s="239">
        <v>0</v>
      </c>
      <c r="DZ24" s="240">
        <v>104.10999999999999</v>
      </c>
      <c r="EA24" s="240">
        <v>0</v>
      </c>
      <c r="EB24" s="240">
        <v>104.10999999999999</v>
      </c>
      <c r="EC24" s="239">
        <v>4589.9900000000007</v>
      </c>
      <c r="ED24" s="239">
        <v>6401.24</v>
      </c>
      <c r="EE24" s="240">
        <v>0</v>
      </c>
      <c r="EF24" s="240">
        <v>-1811.2499999999991</v>
      </c>
      <c r="EG24" s="240">
        <v>-1811.2499999999991</v>
      </c>
      <c r="EH24" s="239">
        <v>7549.8299999999981</v>
      </c>
      <c r="EI24" s="239">
        <v>11546.57</v>
      </c>
      <c r="EJ24" s="240">
        <v>0</v>
      </c>
      <c r="EK24" s="240">
        <v>-3996.7400000000016</v>
      </c>
      <c r="EL24" s="240">
        <v>-3996.7400000000016</v>
      </c>
      <c r="EM24" s="239">
        <v>0</v>
      </c>
      <c r="EN24" s="239">
        <v>0</v>
      </c>
      <c r="EO24" s="240">
        <v>0</v>
      </c>
      <c r="EP24" s="240">
        <v>0</v>
      </c>
      <c r="EQ24" s="240">
        <v>0</v>
      </c>
      <c r="ER24" s="240">
        <v>845.91</v>
      </c>
      <c r="ES24" s="240">
        <v>593.44999999999993</v>
      </c>
      <c r="ET24" s="240">
        <f t="shared" si="0"/>
        <v>252.46000000000004</v>
      </c>
      <c r="EU24" s="240">
        <f t="shared" si="1"/>
        <v>0</v>
      </c>
      <c r="EV24" s="240">
        <f t="shared" si="2"/>
        <v>252.46000000000004</v>
      </c>
      <c r="EW24" s="239">
        <v>1905.9599999999998</v>
      </c>
      <c r="EX24" s="239">
        <v>1817.03</v>
      </c>
      <c r="EY24" s="241">
        <f t="shared" si="6"/>
        <v>56018.580000000009</v>
      </c>
      <c r="EZ24" s="241">
        <f t="shared" si="6"/>
        <v>53769.089999999989</v>
      </c>
      <c r="FA24" s="241">
        <f t="shared" si="7"/>
        <v>2249.4900000000198</v>
      </c>
      <c r="FB24" s="241">
        <f t="shared" si="8"/>
        <v>0</v>
      </c>
      <c r="FC24" s="242">
        <f t="shared" si="5"/>
        <v>2249.4900000000198</v>
      </c>
      <c r="FD24" s="242">
        <v>252.46000000000004</v>
      </c>
      <c r="FE24" s="236">
        <f t="shared" si="9"/>
        <v>-21094.839999999982</v>
      </c>
      <c r="FF24" s="243">
        <f t="shared" si="10"/>
        <v>-1848.9600000000003</v>
      </c>
      <c r="FG24" s="3"/>
      <c r="FH24" s="239">
        <v>0</v>
      </c>
      <c r="FI24" s="244">
        <f t="shared" si="11"/>
        <v>-21094.839999999982</v>
      </c>
      <c r="FJ24" s="243">
        <f t="shared" si="12"/>
        <v>-1848.9600000000003</v>
      </c>
      <c r="FK24" s="3"/>
      <c r="FL24" s="3"/>
      <c r="FM24" s="3"/>
      <c r="FN24" s="3"/>
      <c r="FO24" s="3"/>
    </row>
    <row r="25" spans="1:171" s="2" customFormat="1" ht="15.75" customHeight="1" x14ac:dyDescent="0.2">
      <c r="A25" s="233">
        <v>18</v>
      </c>
      <c r="B25" s="234" t="s">
        <v>11</v>
      </c>
      <c r="C25" s="235">
        <v>2</v>
      </c>
      <c r="D25" s="235">
        <v>2</v>
      </c>
      <c r="E25" s="236">
        <v>751.39999999999975</v>
      </c>
      <c r="F25" s="237">
        <v>-260613.81</v>
      </c>
      <c r="G25" s="237">
        <v>-255652.18000000008</v>
      </c>
      <c r="H25" s="238">
        <v>4096</v>
      </c>
      <c r="I25" s="238">
        <v>4015.1100000000006</v>
      </c>
      <c r="J25" s="238">
        <v>80.889999999999418</v>
      </c>
      <c r="K25" s="238">
        <v>0</v>
      </c>
      <c r="L25" s="238">
        <v>80.889999999999418</v>
      </c>
      <c r="M25" s="238">
        <v>2171.17</v>
      </c>
      <c r="N25" s="238">
        <v>2145.8999999999996</v>
      </c>
      <c r="O25" s="238">
        <v>25.270000000000437</v>
      </c>
      <c r="P25" s="238">
        <v>0</v>
      </c>
      <c r="Q25" s="238">
        <v>25.270000000000437</v>
      </c>
      <c r="R25" s="238">
        <v>226.43</v>
      </c>
      <c r="S25" s="238">
        <v>0</v>
      </c>
      <c r="T25" s="238">
        <v>226.43</v>
      </c>
      <c r="U25" s="238">
        <v>0</v>
      </c>
      <c r="V25" s="238">
        <v>226.43</v>
      </c>
      <c r="W25" s="239">
        <v>16985.960000000003</v>
      </c>
      <c r="X25" s="239">
        <v>20055.97</v>
      </c>
      <c r="Y25" s="240">
        <v>0</v>
      </c>
      <c r="Z25" s="240">
        <v>-3070.0099999999984</v>
      </c>
      <c r="AA25" s="240">
        <v>-3070.0099999999984</v>
      </c>
      <c r="AB25" s="239">
        <v>0</v>
      </c>
      <c r="AC25" s="239">
        <v>0</v>
      </c>
      <c r="AD25" s="240">
        <v>0</v>
      </c>
      <c r="AE25" s="240">
        <v>0</v>
      </c>
      <c r="AF25" s="240">
        <v>0</v>
      </c>
      <c r="AG25" s="239">
        <v>0</v>
      </c>
      <c r="AH25" s="239">
        <v>0</v>
      </c>
      <c r="AI25" s="240">
        <v>0</v>
      </c>
      <c r="AJ25" s="240">
        <v>0</v>
      </c>
      <c r="AK25" s="240">
        <v>0</v>
      </c>
      <c r="AL25" s="239">
        <v>2322.63</v>
      </c>
      <c r="AM25" s="239">
        <v>1104.6399999999999</v>
      </c>
      <c r="AN25" s="240">
        <v>1217.9900000000002</v>
      </c>
      <c r="AO25" s="240">
        <v>0</v>
      </c>
      <c r="AP25" s="240">
        <v>1217.9900000000002</v>
      </c>
      <c r="AQ25" s="239">
        <v>1786.0400000000002</v>
      </c>
      <c r="AR25" s="239">
        <v>861.79</v>
      </c>
      <c r="AS25" s="240">
        <v>924.25000000000023</v>
      </c>
      <c r="AT25" s="240">
        <v>0</v>
      </c>
      <c r="AU25" s="240">
        <v>924.25000000000023</v>
      </c>
      <c r="AV25" s="239">
        <v>1907.1299999999999</v>
      </c>
      <c r="AW25" s="239">
        <v>1659.07</v>
      </c>
      <c r="AX25" s="240">
        <v>248.05999999999995</v>
      </c>
      <c r="AY25" s="240">
        <v>0</v>
      </c>
      <c r="AZ25" s="240">
        <v>248.05999999999995</v>
      </c>
      <c r="BA25" s="239">
        <v>0</v>
      </c>
      <c r="BB25" s="239">
        <v>0</v>
      </c>
      <c r="BC25" s="240">
        <v>0</v>
      </c>
      <c r="BD25" s="240">
        <v>0</v>
      </c>
      <c r="BE25" s="240">
        <v>0</v>
      </c>
      <c r="BF25" s="239">
        <v>0</v>
      </c>
      <c r="BG25" s="239">
        <v>0</v>
      </c>
      <c r="BH25" s="240">
        <v>0</v>
      </c>
      <c r="BI25" s="240">
        <v>0</v>
      </c>
      <c r="BJ25" s="240">
        <v>0</v>
      </c>
      <c r="BK25" s="239">
        <v>1856.0199999999998</v>
      </c>
      <c r="BL25" s="239">
        <v>1591.92</v>
      </c>
      <c r="BM25" s="240">
        <v>264.09999999999968</v>
      </c>
      <c r="BN25" s="240">
        <v>0</v>
      </c>
      <c r="BO25" s="240">
        <v>264.09999999999968</v>
      </c>
      <c r="BP25" s="239">
        <v>292.72999999999996</v>
      </c>
      <c r="BQ25" s="239">
        <v>0</v>
      </c>
      <c r="BR25" s="240">
        <v>292.72999999999996</v>
      </c>
      <c r="BS25" s="240">
        <v>0</v>
      </c>
      <c r="BT25" s="240">
        <v>292.72999999999996</v>
      </c>
      <c r="BU25" s="239">
        <v>3294.2100000000005</v>
      </c>
      <c r="BV25" s="239">
        <v>5001.4900000000007</v>
      </c>
      <c r="BW25" s="240">
        <v>0</v>
      </c>
      <c r="BX25" s="240">
        <v>-1707.2800000000002</v>
      </c>
      <c r="BY25" s="240">
        <v>-1707.2800000000002</v>
      </c>
      <c r="BZ25" s="239">
        <v>382.90000000000003</v>
      </c>
      <c r="CA25" s="239">
        <v>340.0499999999999</v>
      </c>
      <c r="CB25" s="240">
        <v>42.850000000000136</v>
      </c>
      <c r="CC25" s="240">
        <v>0</v>
      </c>
      <c r="CD25" s="240">
        <v>42.850000000000136</v>
      </c>
      <c r="CE25" s="239">
        <v>57.570000000000007</v>
      </c>
      <c r="CF25" s="239">
        <v>0</v>
      </c>
      <c r="CG25" s="240">
        <v>57.570000000000007</v>
      </c>
      <c r="CH25" s="240">
        <v>0</v>
      </c>
      <c r="CI25" s="240">
        <v>57.570000000000007</v>
      </c>
      <c r="CJ25" s="240">
        <v>3054.27</v>
      </c>
      <c r="CK25" s="240">
        <v>3424.87</v>
      </c>
      <c r="CL25" s="240">
        <v>0</v>
      </c>
      <c r="CM25" s="240">
        <v>-370.59999999999991</v>
      </c>
      <c r="CN25" s="240">
        <v>-370.59999999999991</v>
      </c>
      <c r="CO25" s="239">
        <v>7205.26</v>
      </c>
      <c r="CP25" s="239">
        <v>0</v>
      </c>
      <c r="CQ25" s="240">
        <v>7205.26</v>
      </c>
      <c r="CR25" s="240">
        <v>0</v>
      </c>
      <c r="CS25" s="240">
        <v>7205.26</v>
      </c>
      <c r="CT25" s="239">
        <v>1471.5999999999997</v>
      </c>
      <c r="CU25" s="239">
        <v>0</v>
      </c>
      <c r="CV25" s="240">
        <v>1471.5999999999997</v>
      </c>
      <c r="CW25" s="240">
        <v>0</v>
      </c>
      <c r="CX25" s="240">
        <v>1471.5999999999997</v>
      </c>
      <c r="CY25" s="239">
        <v>2845.3700000000008</v>
      </c>
      <c r="CZ25" s="239">
        <v>0</v>
      </c>
      <c r="DA25" s="240">
        <v>2845.3700000000008</v>
      </c>
      <c r="DB25" s="240">
        <v>0</v>
      </c>
      <c r="DC25" s="240">
        <v>2845.3700000000008</v>
      </c>
      <c r="DD25" s="239">
        <v>245.32000000000002</v>
      </c>
      <c r="DE25" s="239">
        <v>0</v>
      </c>
      <c r="DF25" s="240">
        <v>245.32000000000002</v>
      </c>
      <c r="DG25" s="240">
        <v>0</v>
      </c>
      <c r="DH25" s="240">
        <v>245.32000000000002</v>
      </c>
      <c r="DI25" s="239">
        <v>0</v>
      </c>
      <c r="DJ25" s="239">
        <v>0</v>
      </c>
      <c r="DK25" s="240">
        <v>0</v>
      </c>
      <c r="DL25" s="240">
        <v>0</v>
      </c>
      <c r="DM25" s="240">
        <v>0</v>
      </c>
      <c r="DN25" s="239">
        <v>0</v>
      </c>
      <c r="DO25" s="239">
        <v>0</v>
      </c>
      <c r="DP25" s="240">
        <v>0</v>
      </c>
      <c r="DQ25" s="240">
        <v>0</v>
      </c>
      <c r="DR25" s="240">
        <v>0</v>
      </c>
      <c r="DS25" s="239">
        <v>370.15000000000003</v>
      </c>
      <c r="DT25" s="239">
        <v>0</v>
      </c>
      <c r="DU25" s="240">
        <v>370.15000000000003</v>
      </c>
      <c r="DV25" s="240">
        <v>0</v>
      </c>
      <c r="DW25" s="240">
        <v>370.15000000000003</v>
      </c>
      <c r="DX25" s="239">
        <v>113.05</v>
      </c>
      <c r="DY25" s="239">
        <v>0</v>
      </c>
      <c r="DZ25" s="240">
        <v>113.05</v>
      </c>
      <c r="EA25" s="240">
        <v>0</v>
      </c>
      <c r="EB25" s="240">
        <v>113.05</v>
      </c>
      <c r="EC25" s="239">
        <v>4551.2299999999996</v>
      </c>
      <c r="ED25" s="239">
        <v>6968.4000000000005</v>
      </c>
      <c r="EE25" s="240">
        <v>0</v>
      </c>
      <c r="EF25" s="240">
        <v>-2417.170000000001</v>
      </c>
      <c r="EG25" s="240">
        <v>-2417.170000000001</v>
      </c>
      <c r="EH25" s="239">
        <v>7162.5099999999984</v>
      </c>
      <c r="EI25" s="239">
        <v>1742.3</v>
      </c>
      <c r="EJ25" s="240">
        <v>5420.2099999999982</v>
      </c>
      <c r="EK25" s="240">
        <v>0</v>
      </c>
      <c r="EL25" s="240">
        <v>5420.2099999999982</v>
      </c>
      <c r="EM25" s="239">
        <v>0</v>
      </c>
      <c r="EN25" s="239">
        <v>0</v>
      </c>
      <c r="EO25" s="240">
        <v>0</v>
      </c>
      <c r="EP25" s="240">
        <v>0</v>
      </c>
      <c r="EQ25" s="240">
        <v>0</v>
      </c>
      <c r="ER25" s="240">
        <v>905.23</v>
      </c>
      <c r="ES25" s="240">
        <v>640.98</v>
      </c>
      <c r="ET25" s="240">
        <f t="shared" si="0"/>
        <v>264.25</v>
      </c>
      <c r="EU25" s="240">
        <f t="shared" si="1"/>
        <v>0</v>
      </c>
      <c r="EV25" s="240">
        <f t="shared" si="2"/>
        <v>264.25</v>
      </c>
      <c r="EW25" s="239">
        <v>2217.9899999999998</v>
      </c>
      <c r="EX25" s="239">
        <v>1764.98</v>
      </c>
      <c r="EY25" s="241">
        <f t="shared" si="6"/>
        <v>65520.770000000004</v>
      </c>
      <c r="EZ25" s="241">
        <f t="shared" si="6"/>
        <v>51317.470000000016</v>
      </c>
      <c r="FA25" s="241">
        <f t="shared" si="7"/>
        <v>14203.299999999988</v>
      </c>
      <c r="FB25" s="241">
        <f t="shared" si="8"/>
        <v>0</v>
      </c>
      <c r="FC25" s="242">
        <f t="shared" si="5"/>
        <v>14203.299999999988</v>
      </c>
      <c r="FD25" s="242">
        <v>264.25</v>
      </c>
      <c r="FE25" s="236">
        <f t="shared" si="9"/>
        <v>-246410.51</v>
      </c>
      <c r="FF25" s="243">
        <f t="shared" si="10"/>
        <v>-243401.43000000008</v>
      </c>
      <c r="FG25" s="3"/>
      <c r="FH25" s="239">
        <v>0</v>
      </c>
      <c r="FI25" s="244">
        <f t="shared" si="11"/>
        <v>-246410.51</v>
      </c>
      <c r="FJ25" s="243">
        <f t="shared" si="12"/>
        <v>-243401.43000000008</v>
      </c>
      <c r="FK25" s="3"/>
      <c r="FL25" s="3"/>
      <c r="FM25" s="3"/>
      <c r="FN25" s="3"/>
      <c r="FO25" s="3"/>
    </row>
    <row r="26" spans="1:171" s="2" customFormat="1" ht="15.75" customHeight="1" x14ac:dyDescent="0.2">
      <c r="A26" s="233">
        <v>19</v>
      </c>
      <c r="B26" s="234" t="s">
        <v>12</v>
      </c>
      <c r="C26" s="235">
        <v>2</v>
      </c>
      <c r="D26" s="235">
        <v>2</v>
      </c>
      <c r="E26" s="236">
        <v>0</v>
      </c>
      <c r="F26" s="237">
        <v>-73563.63</v>
      </c>
      <c r="G26" s="237">
        <v>-42165.749999999993</v>
      </c>
      <c r="H26" s="238">
        <v>3084.7999999999997</v>
      </c>
      <c r="I26" s="238">
        <v>3146.0299999999997</v>
      </c>
      <c r="J26" s="238">
        <v>0</v>
      </c>
      <c r="K26" s="238">
        <v>-61.230000000000018</v>
      </c>
      <c r="L26" s="238">
        <v>-61.230000000000018</v>
      </c>
      <c r="M26" s="238">
        <v>1503.3</v>
      </c>
      <c r="N26" s="238">
        <v>1656.79</v>
      </c>
      <c r="O26" s="238">
        <v>0</v>
      </c>
      <c r="P26" s="238">
        <v>-153.49</v>
      </c>
      <c r="Q26" s="238">
        <v>-153.49</v>
      </c>
      <c r="R26" s="238">
        <v>113.87</v>
      </c>
      <c r="S26" s="238">
        <v>0</v>
      </c>
      <c r="T26" s="238">
        <v>113.87</v>
      </c>
      <c r="U26" s="238">
        <v>0</v>
      </c>
      <c r="V26" s="238">
        <v>113.87</v>
      </c>
      <c r="W26" s="239">
        <v>17708.439999999999</v>
      </c>
      <c r="X26" s="239">
        <v>21968.14</v>
      </c>
      <c r="Y26" s="240">
        <v>0</v>
      </c>
      <c r="Z26" s="240">
        <v>-4259.7000000000007</v>
      </c>
      <c r="AA26" s="240">
        <v>-4259.7000000000007</v>
      </c>
      <c r="AB26" s="239">
        <v>0</v>
      </c>
      <c r="AC26" s="239">
        <v>0</v>
      </c>
      <c r="AD26" s="240">
        <v>0</v>
      </c>
      <c r="AE26" s="240">
        <v>0</v>
      </c>
      <c r="AF26" s="240">
        <v>0</v>
      </c>
      <c r="AG26" s="239">
        <v>0</v>
      </c>
      <c r="AH26" s="239">
        <v>0</v>
      </c>
      <c r="AI26" s="240">
        <v>0</v>
      </c>
      <c r="AJ26" s="240">
        <v>0</v>
      </c>
      <c r="AK26" s="240">
        <v>0</v>
      </c>
      <c r="AL26" s="239">
        <v>2077.2599999999993</v>
      </c>
      <c r="AM26" s="239">
        <v>1037.73</v>
      </c>
      <c r="AN26" s="240">
        <v>1039.5299999999993</v>
      </c>
      <c r="AO26" s="240">
        <v>0</v>
      </c>
      <c r="AP26" s="240">
        <v>1039.5299999999993</v>
      </c>
      <c r="AQ26" s="239">
        <v>1396.0700000000002</v>
      </c>
      <c r="AR26" s="239">
        <v>906.31</v>
      </c>
      <c r="AS26" s="240">
        <v>489.76000000000022</v>
      </c>
      <c r="AT26" s="240">
        <v>0</v>
      </c>
      <c r="AU26" s="240">
        <v>489.76000000000022</v>
      </c>
      <c r="AV26" s="239">
        <v>1795.1899999999998</v>
      </c>
      <c r="AW26" s="239">
        <v>1582.0700000000002</v>
      </c>
      <c r="AX26" s="240">
        <v>213.11999999999966</v>
      </c>
      <c r="AY26" s="240">
        <v>0</v>
      </c>
      <c r="AZ26" s="240">
        <v>213.11999999999966</v>
      </c>
      <c r="BA26" s="239">
        <v>0</v>
      </c>
      <c r="BB26" s="239">
        <v>0</v>
      </c>
      <c r="BC26" s="240">
        <v>0</v>
      </c>
      <c r="BD26" s="240">
        <v>0</v>
      </c>
      <c r="BE26" s="240">
        <v>0</v>
      </c>
      <c r="BF26" s="239">
        <v>0</v>
      </c>
      <c r="BG26" s="239">
        <v>0</v>
      </c>
      <c r="BH26" s="240">
        <v>0</v>
      </c>
      <c r="BI26" s="240">
        <v>0</v>
      </c>
      <c r="BJ26" s="240">
        <v>0</v>
      </c>
      <c r="BK26" s="239">
        <v>1715</v>
      </c>
      <c r="BL26" s="239">
        <v>2034.43</v>
      </c>
      <c r="BM26" s="240">
        <v>0</v>
      </c>
      <c r="BN26" s="240">
        <v>-319.43000000000006</v>
      </c>
      <c r="BO26" s="240">
        <v>-319.43000000000006</v>
      </c>
      <c r="BP26" s="239">
        <v>265.83999999999997</v>
      </c>
      <c r="BQ26" s="239">
        <v>0</v>
      </c>
      <c r="BR26" s="240">
        <v>265.83999999999997</v>
      </c>
      <c r="BS26" s="240">
        <v>0</v>
      </c>
      <c r="BT26" s="240">
        <v>265.83999999999997</v>
      </c>
      <c r="BU26" s="239">
        <v>2991.5400000000004</v>
      </c>
      <c r="BV26" s="239">
        <v>1532.58</v>
      </c>
      <c r="BW26" s="240">
        <v>1458.9600000000005</v>
      </c>
      <c r="BX26" s="240">
        <v>0</v>
      </c>
      <c r="BY26" s="240">
        <v>1458.9600000000005</v>
      </c>
      <c r="BZ26" s="239">
        <v>370.35000000000008</v>
      </c>
      <c r="CA26" s="239">
        <v>340.0499999999999</v>
      </c>
      <c r="CB26" s="240">
        <v>30.300000000000182</v>
      </c>
      <c r="CC26" s="240">
        <v>0</v>
      </c>
      <c r="CD26" s="240">
        <v>30.300000000000182</v>
      </c>
      <c r="CE26" s="239">
        <v>55.85</v>
      </c>
      <c r="CF26" s="239">
        <v>0</v>
      </c>
      <c r="CG26" s="240">
        <v>55.85</v>
      </c>
      <c r="CH26" s="240">
        <v>0</v>
      </c>
      <c r="CI26" s="240">
        <v>55.85</v>
      </c>
      <c r="CJ26" s="240">
        <v>2953.8399999999997</v>
      </c>
      <c r="CK26" s="240">
        <v>3424.87</v>
      </c>
      <c r="CL26" s="240">
        <v>0</v>
      </c>
      <c r="CM26" s="240">
        <v>-471.0300000000002</v>
      </c>
      <c r="CN26" s="240">
        <v>-471.0300000000002</v>
      </c>
      <c r="CO26" s="239">
        <v>6149.880000000001</v>
      </c>
      <c r="CP26" s="239">
        <v>24604.46</v>
      </c>
      <c r="CQ26" s="240">
        <v>0</v>
      </c>
      <c r="CR26" s="240">
        <v>-18454.579999999998</v>
      </c>
      <c r="CS26" s="240">
        <v>-18454.579999999998</v>
      </c>
      <c r="CT26" s="239">
        <v>1286.19</v>
      </c>
      <c r="CU26" s="239">
        <v>0</v>
      </c>
      <c r="CV26" s="240">
        <v>1286.19</v>
      </c>
      <c r="CW26" s="240">
        <v>0</v>
      </c>
      <c r="CX26" s="240">
        <v>1286.19</v>
      </c>
      <c r="CY26" s="239">
        <v>1935.4800000000002</v>
      </c>
      <c r="CZ26" s="239">
        <v>0</v>
      </c>
      <c r="DA26" s="240">
        <v>1935.4800000000002</v>
      </c>
      <c r="DB26" s="240">
        <v>0</v>
      </c>
      <c r="DC26" s="240">
        <v>1935.4800000000002</v>
      </c>
      <c r="DD26" s="239">
        <v>239.57000000000005</v>
      </c>
      <c r="DE26" s="239">
        <v>0</v>
      </c>
      <c r="DF26" s="240">
        <v>239.57000000000005</v>
      </c>
      <c r="DG26" s="240">
        <v>0</v>
      </c>
      <c r="DH26" s="240">
        <v>239.57000000000005</v>
      </c>
      <c r="DI26" s="239">
        <v>0</v>
      </c>
      <c r="DJ26" s="239">
        <v>0</v>
      </c>
      <c r="DK26" s="240">
        <v>0</v>
      </c>
      <c r="DL26" s="240">
        <v>0</v>
      </c>
      <c r="DM26" s="240">
        <v>0</v>
      </c>
      <c r="DN26" s="239">
        <v>0</v>
      </c>
      <c r="DO26" s="239">
        <v>0</v>
      </c>
      <c r="DP26" s="240">
        <v>0</v>
      </c>
      <c r="DQ26" s="240">
        <v>0</v>
      </c>
      <c r="DR26" s="240">
        <v>0</v>
      </c>
      <c r="DS26" s="239">
        <v>348.34999999999997</v>
      </c>
      <c r="DT26" s="239">
        <v>265.79000000000002</v>
      </c>
      <c r="DU26" s="240">
        <v>82.559999999999945</v>
      </c>
      <c r="DV26" s="240">
        <v>0</v>
      </c>
      <c r="DW26" s="240">
        <v>82.559999999999945</v>
      </c>
      <c r="DX26" s="239">
        <v>103.44000000000001</v>
      </c>
      <c r="DY26" s="239">
        <v>0</v>
      </c>
      <c r="DZ26" s="240">
        <v>103.44000000000001</v>
      </c>
      <c r="EA26" s="240">
        <v>0</v>
      </c>
      <c r="EB26" s="240">
        <v>103.44000000000001</v>
      </c>
      <c r="EC26" s="239">
        <v>4411.49</v>
      </c>
      <c r="ED26" s="239">
        <v>7268.6399999999994</v>
      </c>
      <c r="EE26" s="240">
        <v>0</v>
      </c>
      <c r="EF26" s="240">
        <v>-2857.1499999999996</v>
      </c>
      <c r="EG26" s="240">
        <v>-2857.1499999999996</v>
      </c>
      <c r="EH26" s="239">
        <v>8081.09</v>
      </c>
      <c r="EI26" s="239">
        <v>11138.4</v>
      </c>
      <c r="EJ26" s="240">
        <v>0</v>
      </c>
      <c r="EK26" s="240">
        <v>-3057.3099999999995</v>
      </c>
      <c r="EL26" s="240">
        <v>-3057.3099999999995</v>
      </c>
      <c r="EM26" s="239">
        <v>0</v>
      </c>
      <c r="EN26" s="239">
        <v>0</v>
      </c>
      <c r="EO26" s="240">
        <v>0</v>
      </c>
      <c r="EP26" s="240">
        <v>0</v>
      </c>
      <c r="EQ26" s="240">
        <v>0</v>
      </c>
      <c r="ER26" s="240">
        <v>921.30000000000007</v>
      </c>
      <c r="ES26" s="240">
        <v>637.15</v>
      </c>
      <c r="ET26" s="240">
        <f t="shared" si="0"/>
        <v>284.15000000000009</v>
      </c>
      <c r="EU26" s="240">
        <f t="shared" si="1"/>
        <v>0</v>
      </c>
      <c r="EV26" s="240">
        <f t="shared" si="2"/>
        <v>284.15000000000009</v>
      </c>
      <c r="EW26" s="239">
        <v>2177.17</v>
      </c>
      <c r="EX26" s="239">
        <v>2487.4699999999998</v>
      </c>
      <c r="EY26" s="241">
        <f t="shared" si="6"/>
        <v>61685.31</v>
      </c>
      <c r="EZ26" s="241">
        <f t="shared" si="6"/>
        <v>84030.91</v>
      </c>
      <c r="FA26" s="241">
        <f t="shared" si="7"/>
        <v>0</v>
      </c>
      <c r="FB26" s="241">
        <f t="shared" si="8"/>
        <v>-22345.600000000006</v>
      </c>
      <c r="FC26" s="242">
        <f t="shared" si="5"/>
        <v>-22345.600000000006</v>
      </c>
      <c r="FD26" s="242">
        <v>284.15000000000009</v>
      </c>
      <c r="FE26" s="236">
        <f t="shared" si="9"/>
        <v>-95909.23000000001</v>
      </c>
      <c r="FF26" s="243">
        <f t="shared" si="10"/>
        <v>-56973.089999999989</v>
      </c>
      <c r="FG26" s="3"/>
      <c r="FH26" s="239">
        <v>0</v>
      </c>
      <c r="FI26" s="244">
        <f t="shared" si="11"/>
        <v>-95909.23000000001</v>
      </c>
      <c r="FJ26" s="243">
        <f t="shared" si="12"/>
        <v>-56973.089999999989</v>
      </c>
      <c r="FK26" s="3"/>
      <c r="FL26" s="3"/>
      <c r="FM26" s="3"/>
      <c r="FN26" s="3"/>
      <c r="FO26" s="3"/>
    </row>
    <row r="27" spans="1:171" s="2" customFormat="1" ht="15.75" customHeight="1" x14ac:dyDescent="0.2">
      <c r="A27" s="233">
        <v>20</v>
      </c>
      <c r="B27" s="234" t="s">
        <v>13</v>
      </c>
      <c r="C27" s="235">
        <v>1</v>
      </c>
      <c r="D27" s="235">
        <v>0</v>
      </c>
      <c r="E27" s="236">
        <v>682.3599999999999</v>
      </c>
      <c r="F27" s="237">
        <v>7315.91</v>
      </c>
      <c r="G27" s="237">
        <v>6949.53</v>
      </c>
      <c r="H27" s="238">
        <v>0</v>
      </c>
      <c r="I27" s="238">
        <v>0</v>
      </c>
      <c r="J27" s="238">
        <v>0</v>
      </c>
      <c r="K27" s="238">
        <v>0</v>
      </c>
      <c r="L27" s="238">
        <v>0</v>
      </c>
      <c r="M27" s="238">
        <v>0</v>
      </c>
      <c r="N27" s="238">
        <v>0</v>
      </c>
      <c r="O27" s="238">
        <v>0</v>
      </c>
      <c r="P27" s="238">
        <v>0</v>
      </c>
      <c r="Q27" s="238">
        <v>0</v>
      </c>
      <c r="R27" s="238">
        <v>0</v>
      </c>
      <c r="S27" s="238">
        <v>0</v>
      </c>
      <c r="T27" s="238">
        <v>0</v>
      </c>
      <c r="U27" s="238">
        <v>0</v>
      </c>
      <c r="V27" s="238">
        <v>0</v>
      </c>
      <c r="W27" s="239">
        <v>0</v>
      </c>
      <c r="X27" s="239">
        <v>0</v>
      </c>
      <c r="Y27" s="240">
        <v>0</v>
      </c>
      <c r="Z27" s="240">
        <v>0</v>
      </c>
      <c r="AA27" s="240">
        <v>0</v>
      </c>
      <c r="AB27" s="239">
        <v>0</v>
      </c>
      <c r="AC27" s="239">
        <v>0</v>
      </c>
      <c r="AD27" s="240">
        <v>0</v>
      </c>
      <c r="AE27" s="240">
        <v>0</v>
      </c>
      <c r="AF27" s="240">
        <v>0</v>
      </c>
      <c r="AG27" s="239">
        <v>0</v>
      </c>
      <c r="AH27" s="239">
        <v>0</v>
      </c>
      <c r="AI27" s="240">
        <v>0</v>
      </c>
      <c r="AJ27" s="240">
        <v>0</v>
      </c>
      <c r="AK27" s="240">
        <v>0</v>
      </c>
      <c r="AL27" s="239">
        <v>0</v>
      </c>
      <c r="AM27" s="239">
        <v>0</v>
      </c>
      <c r="AN27" s="240">
        <v>0</v>
      </c>
      <c r="AO27" s="240">
        <v>0</v>
      </c>
      <c r="AP27" s="240">
        <v>0</v>
      </c>
      <c r="AQ27" s="239">
        <v>0</v>
      </c>
      <c r="AR27" s="239">
        <v>0</v>
      </c>
      <c r="AS27" s="240">
        <v>0</v>
      </c>
      <c r="AT27" s="240">
        <v>0</v>
      </c>
      <c r="AU27" s="240">
        <v>0</v>
      </c>
      <c r="AV27" s="239">
        <v>0</v>
      </c>
      <c r="AW27" s="239">
        <v>0</v>
      </c>
      <c r="AX27" s="240">
        <v>0</v>
      </c>
      <c r="AY27" s="240">
        <v>0</v>
      </c>
      <c r="AZ27" s="240">
        <v>0</v>
      </c>
      <c r="BA27" s="239">
        <v>0</v>
      </c>
      <c r="BB27" s="239">
        <v>0</v>
      </c>
      <c r="BC27" s="240">
        <v>0</v>
      </c>
      <c r="BD27" s="240">
        <v>0</v>
      </c>
      <c r="BE27" s="240">
        <v>0</v>
      </c>
      <c r="BF27" s="239">
        <v>0</v>
      </c>
      <c r="BG27" s="239">
        <v>0</v>
      </c>
      <c r="BH27" s="240">
        <v>0</v>
      </c>
      <c r="BI27" s="240">
        <v>0</v>
      </c>
      <c r="BJ27" s="240">
        <v>0</v>
      </c>
      <c r="BK27" s="239">
        <v>0</v>
      </c>
      <c r="BL27" s="239">
        <v>0</v>
      </c>
      <c r="BM27" s="240">
        <v>0</v>
      </c>
      <c r="BN27" s="240">
        <v>0</v>
      </c>
      <c r="BO27" s="240">
        <v>0</v>
      </c>
      <c r="BP27" s="239">
        <v>59.36999999999999</v>
      </c>
      <c r="BQ27" s="239">
        <v>0</v>
      </c>
      <c r="BR27" s="240">
        <v>59.36999999999999</v>
      </c>
      <c r="BS27" s="240">
        <v>0</v>
      </c>
      <c r="BT27" s="240">
        <v>59.36999999999999</v>
      </c>
      <c r="BU27" s="239">
        <v>0</v>
      </c>
      <c r="BV27" s="239">
        <v>127.33000000000001</v>
      </c>
      <c r="BW27" s="240">
        <v>0</v>
      </c>
      <c r="BX27" s="240">
        <v>-127.33000000000001</v>
      </c>
      <c r="BY27" s="240">
        <v>-127.33000000000001</v>
      </c>
      <c r="BZ27" s="239">
        <v>0</v>
      </c>
      <c r="CA27" s="239">
        <v>0</v>
      </c>
      <c r="CB27" s="240">
        <v>0</v>
      </c>
      <c r="CC27" s="240">
        <v>0</v>
      </c>
      <c r="CD27" s="240">
        <v>0</v>
      </c>
      <c r="CE27" s="239">
        <v>0</v>
      </c>
      <c r="CF27" s="239">
        <v>0</v>
      </c>
      <c r="CG27" s="240">
        <v>0</v>
      </c>
      <c r="CH27" s="240">
        <v>0</v>
      </c>
      <c r="CI27" s="240">
        <v>0</v>
      </c>
      <c r="CJ27" s="240">
        <v>0</v>
      </c>
      <c r="CK27" s="240">
        <v>0</v>
      </c>
      <c r="CL27" s="240">
        <v>0</v>
      </c>
      <c r="CM27" s="240">
        <v>0</v>
      </c>
      <c r="CN27" s="240">
        <v>0</v>
      </c>
      <c r="CO27" s="239">
        <v>1535.3199999999997</v>
      </c>
      <c r="CP27" s="239">
        <v>0</v>
      </c>
      <c r="CQ27" s="240">
        <v>1535.3199999999997</v>
      </c>
      <c r="CR27" s="240">
        <v>0</v>
      </c>
      <c r="CS27" s="240">
        <v>1535.3199999999997</v>
      </c>
      <c r="CT27" s="239">
        <v>0</v>
      </c>
      <c r="CU27" s="239">
        <v>0</v>
      </c>
      <c r="CV27" s="240">
        <v>0</v>
      </c>
      <c r="CW27" s="240">
        <v>0</v>
      </c>
      <c r="CX27" s="240">
        <v>0</v>
      </c>
      <c r="CY27" s="239">
        <v>0</v>
      </c>
      <c r="CZ27" s="239">
        <v>0</v>
      </c>
      <c r="DA27" s="240">
        <v>0</v>
      </c>
      <c r="DB27" s="240">
        <v>0</v>
      </c>
      <c r="DC27" s="240">
        <v>0</v>
      </c>
      <c r="DD27" s="239">
        <v>0</v>
      </c>
      <c r="DE27" s="239">
        <v>0</v>
      </c>
      <c r="DF27" s="240">
        <v>0</v>
      </c>
      <c r="DG27" s="240">
        <v>0</v>
      </c>
      <c r="DH27" s="240">
        <v>0</v>
      </c>
      <c r="DI27" s="239">
        <v>0</v>
      </c>
      <c r="DJ27" s="239">
        <v>0</v>
      </c>
      <c r="DK27" s="240">
        <v>0</v>
      </c>
      <c r="DL27" s="240">
        <v>0</v>
      </c>
      <c r="DM27" s="240">
        <v>0</v>
      </c>
      <c r="DN27" s="239">
        <v>0</v>
      </c>
      <c r="DO27" s="239">
        <v>0</v>
      </c>
      <c r="DP27" s="240">
        <v>0</v>
      </c>
      <c r="DQ27" s="240">
        <v>0</v>
      </c>
      <c r="DR27" s="240">
        <v>0</v>
      </c>
      <c r="DS27" s="239">
        <v>0</v>
      </c>
      <c r="DT27" s="239">
        <v>0</v>
      </c>
      <c r="DU27" s="240">
        <v>0</v>
      </c>
      <c r="DV27" s="240">
        <v>0</v>
      </c>
      <c r="DW27" s="240">
        <v>0</v>
      </c>
      <c r="DX27" s="239">
        <v>0</v>
      </c>
      <c r="DY27" s="239">
        <v>0</v>
      </c>
      <c r="DZ27" s="240">
        <v>0</v>
      </c>
      <c r="EA27" s="240">
        <v>0</v>
      </c>
      <c r="EB27" s="240">
        <v>0</v>
      </c>
      <c r="EC27" s="239">
        <v>0</v>
      </c>
      <c r="ED27" s="239">
        <v>0</v>
      </c>
      <c r="EE27" s="240">
        <v>0</v>
      </c>
      <c r="EF27" s="240">
        <v>0</v>
      </c>
      <c r="EG27" s="240">
        <v>0</v>
      </c>
      <c r="EH27" s="239">
        <v>0</v>
      </c>
      <c r="EI27" s="239">
        <v>0</v>
      </c>
      <c r="EJ27" s="240">
        <v>0</v>
      </c>
      <c r="EK27" s="240">
        <v>0</v>
      </c>
      <c r="EL27" s="240">
        <v>0</v>
      </c>
      <c r="EM27" s="239">
        <v>0</v>
      </c>
      <c r="EN27" s="239">
        <v>0</v>
      </c>
      <c r="EO27" s="240">
        <v>0</v>
      </c>
      <c r="EP27" s="240">
        <v>0</v>
      </c>
      <c r="EQ27" s="240">
        <v>0</v>
      </c>
      <c r="ER27" s="240">
        <v>137.63</v>
      </c>
      <c r="ES27" s="240">
        <v>146.82000000000002</v>
      </c>
      <c r="ET27" s="240">
        <f t="shared" si="0"/>
        <v>0</v>
      </c>
      <c r="EU27" s="240">
        <f t="shared" si="1"/>
        <v>-9.1900000000000261</v>
      </c>
      <c r="EV27" s="240">
        <f t="shared" si="2"/>
        <v>-9.1900000000000261</v>
      </c>
      <c r="EW27" s="239">
        <v>62.74</v>
      </c>
      <c r="EX27" s="239">
        <v>13.55</v>
      </c>
      <c r="EY27" s="241">
        <f t="shared" si="6"/>
        <v>1795.0599999999995</v>
      </c>
      <c r="EZ27" s="241">
        <f t="shared" si="6"/>
        <v>287.70000000000005</v>
      </c>
      <c r="FA27" s="241">
        <f t="shared" si="7"/>
        <v>1507.3599999999994</v>
      </c>
      <c r="FB27" s="241">
        <f t="shared" si="8"/>
        <v>0</v>
      </c>
      <c r="FC27" s="242">
        <f t="shared" si="5"/>
        <v>1507.3599999999994</v>
      </c>
      <c r="FD27" s="242">
        <v>0</v>
      </c>
      <c r="FE27" s="236">
        <f t="shared" si="9"/>
        <v>8823.2699999999986</v>
      </c>
      <c r="FF27" s="243">
        <f t="shared" si="10"/>
        <v>8484.8499999999985</v>
      </c>
      <c r="FG27" s="3"/>
      <c r="FH27" s="239">
        <v>0</v>
      </c>
      <c r="FI27" s="244">
        <f t="shared" si="11"/>
        <v>8823.2699999999986</v>
      </c>
      <c r="FJ27" s="243">
        <f t="shared" si="12"/>
        <v>8484.8499999999985</v>
      </c>
      <c r="FK27" s="3"/>
      <c r="FL27" s="3"/>
      <c r="FM27" s="3"/>
      <c r="FN27" s="3"/>
      <c r="FO27" s="3"/>
    </row>
    <row r="28" spans="1:171" s="2" customFormat="1" ht="15.75" customHeight="1" x14ac:dyDescent="0.2">
      <c r="A28" s="233">
        <v>21</v>
      </c>
      <c r="B28" s="234" t="s">
        <v>14</v>
      </c>
      <c r="C28" s="235">
        <v>7</v>
      </c>
      <c r="D28" s="235">
        <v>1</v>
      </c>
      <c r="E28" s="236">
        <v>152.29999999999998</v>
      </c>
      <c r="F28" s="237">
        <v>-548511.2699999999</v>
      </c>
      <c r="G28" s="237">
        <v>-441583.21799999999</v>
      </c>
      <c r="H28" s="238">
        <v>20607.18</v>
      </c>
      <c r="I28" s="238">
        <v>22254.29</v>
      </c>
      <c r="J28" s="238">
        <v>0</v>
      </c>
      <c r="K28" s="238">
        <v>-1647.1100000000006</v>
      </c>
      <c r="L28" s="238">
        <v>-1647.1100000000006</v>
      </c>
      <c r="M28" s="238">
        <v>10595.939999999999</v>
      </c>
      <c r="N28" s="238">
        <v>11884.649999999998</v>
      </c>
      <c r="O28" s="238">
        <v>0</v>
      </c>
      <c r="P28" s="238">
        <v>-1288.7099999999991</v>
      </c>
      <c r="Q28" s="238">
        <v>-1288.7099999999991</v>
      </c>
      <c r="R28" s="238">
        <v>1226.33</v>
      </c>
      <c r="S28" s="238">
        <v>522.04999999999995</v>
      </c>
      <c r="T28" s="238">
        <v>704.28</v>
      </c>
      <c r="U28" s="238">
        <v>0</v>
      </c>
      <c r="V28" s="238">
        <v>704.28</v>
      </c>
      <c r="W28" s="239">
        <v>42833.17</v>
      </c>
      <c r="X28" s="239">
        <v>42678.359999999993</v>
      </c>
      <c r="Y28" s="240">
        <v>154.81000000000495</v>
      </c>
      <c r="Z28" s="240">
        <v>0</v>
      </c>
      <c r="AA28" s="240">
        <v>154.81000000000495</v>
      </c>
      <c r="AB28" s="239">
        <v>17123.22</v>
      </c>
      <c r="AC28" s="239">
        <v>15169.29</v>
      </c>
      <c r="AD28" s="240">
        <v>1953.9300000000003</v>
      </c>
      <c r="AE28" s="240">
        <v>0</v>
      </c>
      <c r="AF28" s="240">
        <v>1953.9300000000003</v>
      </c>
      <c r="AG28" s="239">
        <v>0.22</v>
      </c>
      <c r="AH28" s="239">
        <v>0</v>
      </c>
      <c r="AI28" s="240">
        <v>0.22</v>
      </c>
      <c r="AJ28" s="240">
        <v>0</v>
      </c>
      <c r="AK28" s="240">
        <v>0.22</v>
      </c>
      <c r="AL28" s="239">
        <v>6842.88</v>
      </c>
      <c r="AM28" s="239">
        <v>2282.0700000000002</v>
      </c>
      <c r="AN28" s="240">
        <v>4560.8099999999995</v>
      </c>
      <c r="AO28" s="240">
        <v>0</v>
      </c>
      <c r="AP28" s="240">
        <v>4560.8099999999995</v>
      </c>
      <c r="AQ28" s="239">
        <v>4403.05</v>
      </c>
      <c r="AR28" s="239">
        <v>1227.3499999999999</v>
      </c>
      <c r="AS28" s="240">
        <v>3175.7000000000003</v>
      </c>
      <c r="AT28" s="240">
        <v>0</v>
      </c>
      <c r="AU28" s="240">
        <v>3175.7000000000003</v>
      </c>
      <c r="AV28" s="239">
        <v>8297.4900000000016</v>
      </c>
      <c r="AW28" s="239">
        <v>1424.6599999999999</v>
      </c>
      <c r="AX28" s="240">
        <v>6872.8300000000017</v>
      </c>
      <c r="AY28" s="240">
        <v>0</v>
      </c>
      <c r="AZ28" s="240">
        <v>6872.8300000000017</v>
      </c>
      <c r="BA28" s="239">
        <v>2023.5999999999995</v>
      </c>
      <c r="BB28" s="239">
        <v>485.52000000000004</v>
      </c>
      <c r="BC28" s="240">
        <v>1538.0799999999995</v>
      </c>
      <c r="BD28" s="240">
        <v>0</v>
      </c>
      <c r="BE28" s="240">
        <v>1538.0799999999995</v>
      </c>
      <c r="BF28" s="239">
        <v>649.71000000000015</v>
      </c>
      <c r="BG28" s="239">
        <v>376.54999999999995</v>
      </c>
      <c r="BH28" s="240">
        <v>273.1600000000002</v>
      </c>
      <c r="BI28" s="240">
        <v>0</v>
      </c>
      <c r="BJ28" s="240">
        <v>273.1600000000002</v>
      </c>
      <c r="BK28" s="239">
        <v>6162.44</v>
      </c>
      <c r="BL28" s="239">
        <v>4057.19</v>
      </c>
      <c r="BM28" s="240">
        <v>2105.2499999999995</v>
      </c>
      <c r="BN28" s="240">
        <v>0</v>
      </c>
      <c r="BO28" s="240">
        <v>2105.2499999999995</v>
      </c>
      <c r="BP28" s="239">
        <v>1397.9899999999998</v>
      </c>
      <c r="BQ28" s="239">
        <v>0</v>
      </c>
      <c r="BR28" s="240">
        <v>1397.9899999999998</v>
      </c>
      <c r="BS28" s="240">
        <v>0</v>
      </c>
      <c r="BT28" s="240">
        <v>1397.9899999999998</v>
      </c>
      <c r="BU28" s="239">
        <v>16031.520000000004</v>
      </c>
      <c r="BV28" s="239">
        <v>43397.369999999995</v>
      </c>
      <c r="BW28" s="240">
        <v>0</v>
      </c>
      <c r="BX28" s="240">
        <v>-27365.849999999991</v>
      </c>
      <c r="BY28" s="240">
        <v>-27365.849999999991</v>
      </c>
      <c r="BZ28" s="239">
        <v>1313.8899999999999</v>
      </c>
      <c r="CA28" s="239">
        <v>1163.8599999999999</v>
      </c>
      <c r="CB28" s="240">
        <v>150.02999999999997</v>
      </c>
      <c r="CC28" s="240">
        <v>0</v>
      </c>
      <c r="CD28" s="240">
        <v>150.02999999999997</v>
      </c>
      <c r="CE28" s="239">
        <v>196.32999999999998</v>
      </c>
      <c r="CF28" s="239">
        <v>0</v>
      </c>
      <c r="CG28" s="240">
        <v>196.32999999999998</v>
      </c>
      <c r="CH28" s="240">
        <v>0</v>
      </c>
      <c r="CI28" s="240">
        <v>196.32999999999998</v>
      </c>
      <c r="CJ28" s="240">
        <v>5800.869999999999</v>
      </c>
      <c r="CK28" s="240">
        <v>5153.6000000000004</v>
      </c>
      <c r="CL28" s="240">
        <v>647.26999999999862</v>
      </c>
      <c r="CM28" s="240">
        <v>0</v>
      </c>
      <c r="CN28" s="240">
        <v>647.26999999999862</v>
      </c>
      <c r="CO28" s="239">
        <v>82078.679999999993</v>
      </c>
      <c r="CP28" s="239">
        <v>12617.68</v>
      </c>
      <c r="CQ28" s="240">
        <v>69461</v>
      </c>
      <c r="CR28" s="240">
        <v>0</v>
      </c>
      <c r="CS28" s="240">
        <v>69461</v>
      </c>
      <c r="CT28" s="239">
        <v>4456.3599999999997</v>
      </c>
      <c r="CU28" s="239">
        <v>0</v>
      </c>
      <c r="CV28" s="240">
        <v>4456.3599999999997</v>
      </c>
      <c r="CW28" s="240">
        <v>0</v>
      </c>
      <c r="CX28" s="240">
        <v>4456.3599999999997</v>
      </c>
      <c r="CY28" s="239">
        <v>6456.3399999999992</v>
      </c>
      <c r="CZ28" s="239">
        <v>0</v>
      </c>
      <c r="DA28" s="240">
        <v>6456.3399999999992</v>
      </c>
      <c r="DB28" s="240">
        <v>0</v>
      </c>
      <c r="DC28" s="240">
        <v>6456.3399999999992</v>
      </c>
      <c r="DD28" s="239">
        <v>1976.93</v>
      </c>
      <c r="DE28" s="239">
        <v>1086.3</v>
      </c>
      <c r="DF28" s="240">
        <v>890.63000000000011</v>
      </c>
      <c r="DG28" s="240">
        <v>0</v>
      </c>
      <c r="DH28" s="240">
        <v>890.63000000000011</v>
      </c>
      <c r="DI28" s="239">
        <v>2363.0200000000004</v>
      </c>
      <c r="DJ28" s="239">
        <v>0</v>
      </c>
      <c r="DK28" s="240">
        <v>2363.0200000000004</v>
      </c>
      <c r="DL28" s="240">
        <v>0</v>
      </c>
      <c r="DM28" s="240">
        <v>2363.0200000000004</v>
      </c>
      <c r="DN28" s="239">
        <v>654.16999999999996</v>
      </c>
      <c r="DO28" s="239">
        <v>0</v>
      </c>
      <c r="DP28" s="240">
        <v>654.16999999999996</v>
      </c>
      <c r="DQ28" s="240">
        <v>0</v>
      </c>
      <c r="DR28" s="240">
        <v>654.16999999999996</v>
      </c>
      <c r="DS28" s="239">
        <v>1651.71</v>
      </c>
      <c r="DT28" s="239">
        <v>2049.25</v>
      </c>
      <c r="DU28" s="240">
        <v>0</v>
      </c>
      <c r="DV28" s="240">
        <v>-397.53999999999996</v>
      </c>
      <c r="DW28" s="240">
        <v>-397.53999999999996</v>
      </c>
      <c r="DX28" s="239">
        <v>573.55999999999995</v>
      </c>
      <c r="DY28" s="239">
        <v>0</v>
      </c>
      <c r="DZ28" s="240">
        <v>573.55999999999995</v>
      </c>
      <c r="EA28" s="240">
        <v>0</v>
      </c>
      <c r="EB28" s="240">
        <v>573.55999999999995</v>
      </c>
      <c r="EC28" s="239">
        <v>7214.58</v>
      </c>
      <c r="ED28" s="239">
        <v>15087.24</v>
      </c>
      <c r="EE28" s="240">
        <v>0</v>
      </c>
      <c r="EF28" s="240">
        <v>-7872.66</v>
      </c>
      <c r="EG28" s="240">
        <v>-7872.66</v>
      </c>
      <c r="EH28" s="239">
        <v>17344.12</v>
      </c>
      <c r="EI28" s="239">
        <v>25359.089999999997</v>
      </c>
      <c r="EJ28" s="240">
        <v>0</v>
      </c>
      <c r="EK28" s="240">
        <v>-8014.9699999999975</v>
      </c>
      <c r="EL28" s="240">
        <v>-8014.9699999999975</v>
      </c>
      <c r="EM28" s="239">
        <v>19829.62</v>
      </c>
      <c r="EN28" s="239">
        <v>5761.09</v>
      </c>
      <c r="EO28" s="240">
        <v>14068.529999999999</v>
      </c>
      <c r="EP28" s="240">
        <v>0</v>
      </c>
      <c r="EQ28" s="240">
        <v>14068.529999999999</v>
      </c>
      <c r="ER28" s="240">
        <v>4837.5999999999995</v>
      </c>
      <c r="ES28" s="240">
        <v>3388.11</v>
      </c>
      <c r="ET28" s="240">
        <f t="shared" si="0"/>
        <v>1449.4899999999993</v>
      </c>
      <c r="EU28" s="240">
        <f t="shared" si="1"/>
        <v>0</v>
      </c>
      <c r="EV28" s="240">
        <f t="shared" si="2"/>
        <v>1449.4899999999993</v>
      </c>
      <c r="EW28" s="239">
        <v>10315.799999999999</v>
      </c>
      <c r="EX28" s="239">
        <v>7696.22</v>
      </c>
      <c r="EY28" s="241">
        <f t="shared" si="6"/>
        <v>305258.31999999995</v>
      </c>
      <c r="EZ28" s="241">
        <f t="shared" si="6"/>
        <v>225121.78999999998</v>
      </c>
      <c r="FA28" s="241">
        <f t="shared" si="7"/>
        <v>80136.52999999997</v>
      </c>
      <c r="FB28" s="241">
        <f t="shared" si="8"/>
        <v>0</v>
      </c>
      <c r="FC28" s="242">
        <f t="shared" si="5"/>
        <v>80136.52999999997</v>
      </c>
      <c r="FD28" s="242">
        <v>1449.4899999999993</v>
      </c>
      <c r="FE28" s="236">
        <f t="shared" si="9"/>
        <v>-468374.73999999993</v>
      </c>
      <c r="FF28" s="243">
        <f t="shared" si="10"/>
        <v>-357125.67799999996</v>
      </c>
      <c r="FG28" s="3"/>
      <c r="FH28" s="239">
        <v>1240.08</v>
      </c>
      <c r="FI28" s="244">
        <f t="shared" si="11"/>
        <v>-467134.65999999992</v>
      </c>
      <c r="FJ28" s="243">
        <f t="shared" si="12"/>
        <v>-357125.67799999996</v>
      </c>
      <c r="FK28" s="3"/>
      <c r="FL28" s="3"/>
      <c r="FM28" s="3"/>
      <c r="FN28" s="3"/>
      <c r="FO28" s="3"/>
    </row>
    <row r="29" spans="1:171" s="2" customFormat="1" ht="15.75" customHeight="1" x14ac:dyDescent="0.2">
      <c r="A29" s="233">
        <v>22</v>
      </c>
      <c r="B29" s="234" t="s">
        <v>15</v>
      </c>
      <c r="C29" s="235">
        <v>5</v>
      </c>
      <c r="D29" s="235">
        <v>4</v>
      </c>
      <c r="E29" s="236">
        <v>0</v>
      </c>
      <c r="F29" s="237">
        <v>-216335</v>
      </c>
      <c r="G29" s="237">
        <v>-29533.930000000015</v>
      </c>
      <c r="H29" s="238">
        <v>15217.719999999998</v>
      </c>
      <c r="I29" s="238">
        <v>14203.779999999999</v>
      </c>
      <c r="J29" s="238">
        <v>1013.9399999999987</v>
      </c>
      <c r="K29" s="238">
        <v>0</v>
      </c>
      <c r="L29" s="238">
        <v>1013.9399999999987</v>
      </c>
      <c r="M29" s="238">
        <v>7773.1699999999992</v>
      </c>
      <c r="N29" s="238">
        <v>7648.85</v>
      </c>
      <c r="O29" s="238">
        <v>124.3199999999988</v>
      </c>
      <c r="P29" s="238">
        <v>0</v>
      </c>
      <c r="Q29" s="238">
        <v>124.3199999999988</v>
      </c>
      <c r="R29" s="238">
        <v>778.02</v>
      </c>
      <c r="S29" s="238">
        <v>673.43</v>
      </c>
      <c r="T29" s="238">
        <v>104.59000000000003</v>
      </c>
      <c r="U29" s="238">
        <v>0</v>
      </c>
      <c r="V29" s="238">
        <v>104.59000000000003</v>
      </c>
      <c r="W29" s="239">
        <v>51983.239999999991</v>
      </c>
      <c r="X29" s="239">
        <v>56550.669999999991</v>
      </c>
      <c r="Y29" s="240">
        <v>0</v>
      </c>
      <c r="Z29" s="240">
        <v>-4567.43</v>
      </c>
      <c r="AA29" s="240">
        <v>-4567.43</v>
      </c>
      <c r="AB29" s="239">
        <v>0</v>
      </c>
      <c r="AC29" s="239">
        <v>0</v>
      </c>
      <c r="AD29" s="240">
        <v>0</v>
      </c>
      <c r="AE29" s="240">
        <v>0</v>
      </c>
      <c r="AF29" s="240">
        <v>0</v>
      </c>
      <c r="AG29" s="239">
        <v>0</v>
      </c>
      <c r="AH29" s="239">
        <v>0</v>
      </c>
      <c r="AI29" s="240">
        <v>0</v>
      </c>
      <c r="AJ29" s="240">
        <v>0</v>
      </c>
      <c r="AK29" s="240">
        <v>0</v>
      </c>
      <c r="AL29" s="239">
        <v>7065.7700000000013</v>
      </c>
      <c r="AM29" s="239">
        <v>2101.04</v>
      </c>
      <c r="AN29" s="240">
        <v>4964.7300000000014</v>
      </c>
      <c r="AO29" s="240">
        <v>0</v>
      </c>
      <c r="AP29" s="240">
        <v>4964.7300000000014</v>
      </c>
      <c r="AQ29" s="239">
        <v>4585.3500000000004</v>
      </c>
      <c r="AR29" s="239">
        <v>944.22</v>
      </c>
      <c r="AS29" s="240">
        <v>3641.13</v>
      </c>
      <c r="AT29" s="240">
        <v>0</v>
      </c>
      <c r="AU29" s="240">
        <v>3641.13</v>
      </c>
      <c r="AV29" s="239">
        <v>6869.3099999999995</v>
      </c>
      <c r="AW29" s="239">
        <v>5968.34</v>
      </c>
      <c r="AX29" s="240">
        <v>900.96999999999935</v>
      </c>
      <c r="AY29" s="240">
        <v>0</v>
      </c>
      <c r="AZ29" s="240">
        <v>900.96999999999935</v>
      </c>
      <c r="BA29" s="239">
        <v>1639.3600000000004</v>
      </c>
      <c r="BB29" s="239">
        <v>1452.3999999999999</v>
      </c>
      <c r="BC29" s="240">
        <v>186.96000000000049</v>
      </c>
      <c r="BD29" s="240">
        <v>0</v>
      </c>
      <c r="BE29" s="240">
        <v>186.96000000000049</v>
      </c>
      <c r="BF29" s="239">
        <v>421.42</v>
      </c>
      <c r="BG29" s="239">
        <v>802.84999999999991</v>
      </c>
      <c r="BH29" s="240">
        <v>0</v>
      </c>
      <c r="BI29" s="240">
        <v>-381.42999999999989</v>
      </c>
      <c r="BJ29" s="240">
        <v>-381.42999999999989</v>
      </c>
      <c r="BK29" s="239">
        <v>8202.3900000000012</v>
      </c>
      <c r="BL29" s="239">
        <v>6681.68</v>
      </c>
      <c r="BM29" s="240">
        <v>1520.7100000000009</v>
      </c>
      <c r="BN29" s="240">
        <v>0</v>
      </c>
      <c r="BO29" s="240">
        <v>1520.7100000000009</v>
      </c>
      <c r="BP29" s="239">
        <v>1086.8399999999999</v>
      </c>
      <c r="BQ29" s="239">
        <v>0</v>
      </c>
      <c r="BR29" s="240">
        <v>1086.8399999999999</v>
      </c>
      <c r="BS29" s="240">
        <v>0</v>
      </c>
      <c r="BT29" s="240">
        <v>1086.8399999999999</v>
      </c>
      <c r="BU29" s="239">
        <v>12458.8</v>
      </c>
      <c r="BV29" s="239">
        <v>7271.420000000001</v>
      </c>
      <c r="BW29" s="240">
        <v>5187.3799999999983</v>
      </c>
      <c r="BX29" s="240">
        <v>0</v>
      </c>
      <c r="BY29" s="240">
        <v>5187.3799999999983</v>
      </c>
      <c r="BZ29" s="239">
        <v>1310.17</v>
      </c>
      <c r="CA29" s="239">
        <v>1161.9000000000001</v>
      </c>
      <c r="CB29" s="240">
        <v>148.26999999999998</v>
      </c>
      <c r="CC29" s="240">
        <v>0</v>
      </c>
      <c r="CD29" s="240">
        <v>148.26999999999998</v>
      </c>
      <c r="CE29" s="239">
        <v>196.02999999999997</v>
      </c>
      <c r="CF29" s="239">
        <v>0</v>
      </c>
      <c r="CG29" s="240">
        <v>196.02999999999997</v>
      </c>
      <c r="CH29" s="240">
        <v>0</v>
      </c>
      <c r="CI29" s="240">
        <v>196.02999999999997</v>
      </c>
      <c r="CJ29" s="240">
        <v>3821.1099999999997</v>
      </c>
      <c r="CK29" s="240">
        <v>3397.98</v>
      </c>
      <c r="CL29" s="240">
        <v>423.12999999999965</v>
      </c>
      <c r="CM29" s="240">
        <v>0</v>
      </c>
      <c r="CN29" s="240">
        <v>423.12999999999965</v>
      </c>
      <c r="CO29" s="239">
        <v>43583.97</v>
      </c>
      <c r="CP29" s="239">
        <v>6046.23</v>
      </c>
      <c r="CQ29" s="240">
        <v>37537.740000000005</v>
      </c>
      <c r="CR29" s="240">
        <v>0</v>
      </c>
      <c r="CS29" s="240">
        <v>37537.740000000005</v>
      </c>
      <c r="CT29" s="239">
        <v>4427.5400000000009</v>
      </c>
      <c r="CU29" s="239">
        <v>2441.75</v>
      </c>
      <c r="CV29" s="240">
        <v>1985.7900000000009</v>
      </c>
      <c r="CW29" s="240">
        <v>0</v>
      </c>
      <c r="CX29" s="240">
        <v>1985.7900000000009</v>
      </c>
      <c r="CY29" s="239">
        <v>7110.98</v>
      </c>
      <c r="CZ29" s="239">
        <v>0</v>
      </c>
      <c r="DA29" s="240">
        <v>7110.98</v>
      </c>
      <c r="DB29" s="240">
        <v>0</v>
      </c>
      <c r="DC29" s="240">
        <v>7110.98</v>
      </c>
      <c r="DD29" s="239">
        <v>1118.1399999999999</v>
      </c>
      <c r="DE29" s="239">
        <v>0</v>
      </c>
      <c r="DF29" s="240">
        <v>1118.1399999999999</v>
      </c>
      <c r="DG29" s="240">
        <v>0</v>
      </c>
      <c r="DH29" s="240">
        <v>1118.1399999999999</v>
      </c>
      <c r="DI29" s="239">
        <v>1938.17</v>
      </c>
      <c r="DJ29" s="239">
        <v>0</v>
      </c>
      <c r="DK29" s="240">
        <v>1938.17</v>
      </c>
      <c r="DL29" s="240">
        <v>0</v>
      </c>
      <c r="DM29" s="240">
        <v>1938.17</v>
      </c>
      <c r="DN29" s="239">
        <v>1013.17</v>
      </c>
      <c r="DO29" s="239">
        <v>0</v>
      </c>
      <c r="DP29" s="240">
        <v>1013.17</v>
      </c>
      <c r="DQ29" s="240">
        <v>0</v>
      </c>
      <c r="DR29" s="240">
        <v>1013.17</v>
      </c>
      <c r="DS29" s="239">
        <v>2587.1099999999997</v>
      </c>
      <c r="DT29" s="239">
        <v>1515.67</v>
      </c>
      <c r="DU29" s="240">
        <v>1071.4399999999996</v>
      </c>
      <c r="DV29" s="240">
        <v>0</v>
      </c>
      <c r="DW29" s="240">
        <v>1071.4399999999996</v>
      </c>
      <c r="DX29" s="239">
        <v>340.56000000000006</v>
      </c>
      <c r="DY29" s="239">
        <v>0</v>
      </c>
      <c r="DZ29" s="240">
        <v>340.56000000000006</v>
      </c>
      <c r="EA29" s="240">
        <v>0</v>
      </c>
      <c r="EB29" s="240">
        <v>340.56000000000006</v>
      </c>
      <c r="EC29" s="239">
        <v>10034.32</v>
      </c>
      <c r="ED29" s="239">
        <v>15177.83</v>
      </c>
      <c r="EE29" s="240">
        <v>0</v>
      </c>
      <c r="EF29" s="240">
        <v>-5143.51</v>
      </c>
      <c r="EG29" s="240">
        <v>-5143.51</v>
      </c>
      <c r="EH29" s="239">
        <v>12562.91</v>
      </c>
      <c r="EI29" s="239">
        <v>8950.3000000000011</v>
      </c>
      <c r="EJ29" s="240">
        <v>3612.6099999999988</v>
      </c>
      <c r="EK29" s="240">
        <v>0</v>
      </c>
      <c r="EL29" s="240">
        <v>3612.6099999999988</v>
      </c>
      <c r="EM29" s="239">
        <v>0</v>
      </c>
      <c r="EN29" s="239">
        <v>0</v>
      </c>
      <c r="EO29" s="240">
        <v>0</v>
      </c>
      <c r="EP29" s="240">
        <v>0</v>
      </c>
      <c r="EQ29" s="240">
        <v>0</v>
      </c>
      <c r="ER29" s="240">
        <v>3384.85</v>
      </c>
      <c r="ES29" s="240">
        <v>2393.4</v>
      </c>
      <c r="ET29" s="240">
        <f t="shared" si="0"/>
        <v>991.44999999999982</v>
      </c>
      <c r="EU29" s="240">
        <f t="shared" si="1"/>
        <v>0</v>
      </c>
      <c r="EV29" s="240">
        <f t="shared" si="2"/>
        <v>991.44999999999982</v>
      </c>
      <c r="EW29" s="239">
        <v>7401.8900000000012</v>
      </c>
      <c r="EX29" s="239">
        <v>4778.3499999999995</v>
      </c>
      <c r="EY29" s="241">
        <f t="shared" si="6"/>
        <v>218912.31000000006</v>
      </c>
      <c r="EZ29" s="241">
        <f t="shared" si="6"/>
        <v>150162.08999999994</v>
      </c>
      <c r="FA29" s="241">
        <f t="shared" si="7"/>
        <v>68750.220000000118</v>
      </c>
      <c r="FB29" s="241">
        <f t="shared" si="8"/>
        <v>0</v>
      </c>
      <c r="FC29" s="242">
        <f t="shared" si="5"/>
        <v>68750.220000000118</v>
      </c>
      <c r="FD29" s="242">
        <v>991.44999999999982</v>
      </c>
      <c r="FE29" s="236">
        <f t="shared" si="9"/>
        <v>-147584.77999999988</v>
      </c>
      <c r="FF29" s="243">
        <f t="shared" si="10"/>
        <v>22582.059999999987</v>
      </c>
      <c r="FG29" s="3"/>
      <c r="FH29" s="239">
        <v>880</v>
      </c>
      <c r="FI29" s="244">
        <f t="shared" si="11"/>
        <v>-146704.77999999988</v>
      </c>
      <c r="FJ29" s="243">
        <f t="shared" si="12"/>
        <v>22582.059999999987</v>
      </c>
      <c r="FK29" s="3"/>
      <c r="FL29" s="3"/>
      <c r="FM29" s="3"/>
      <c r="FN29" s="3"/>
      <c r="FO29" s="3"/>
    </row>
    <row r="30" spans="1:171" s="2" customFormat="1" ht="15.75" customHeight="1" x14ac:dyDescent="0.2">
      <c r="A30" s="233">
        <v>23</v>
      </c>
      <c r="B30" s="234" t="s">
        <v>16</v>
      </c>
      <c r="C30" s="235">
        <v>5</v>
      </c>
      <c r="D30" s="235">
        <v>2</v>
      </c>
      <c r="E30" s="236">
        <v>3589.8450000000007</v>
      </c>
      <c r="F30" s="237">
        <v>89650.680000000008</v>
      </c>
      <c r="G30" s="237">
        <v>86708.280000000013</v>
      </c>
      <c r="H30" s="238">
        <v>7706.0800000000008</v>
      </c>
      <c r="I30" s="238">
        <v>7543.5499999999993</v>
      </c>
      <c r="J30" s="238">
        <v>162.53000000000156</v>
      </c>
      <c r="K30" s="238">
        <v>0</v>
      </c>
      <c r="L30" s="238">
        <v>162.53000000000156</v>
      </c>
      <c r="M30" s="238">
        <v>3874.74</v>
      </c>
      <c r="N30" s="238">
        <v>3814.39</v>
      </c>
      <c r="O30" s="238">
        <v>60.349999999999909</v>
      </c>
      <c r="P30" s="238">
        <v>0</v>
      </c>
      <c r="Q30" s="238">
        <v>60.349999999999909</v>
      </c>
      <c r="R30" s="238">
        <v>471.86000000000007</v>
      </c>
      <c r="S30" s="238">
        <v>586.53</v>
      </c>
      <c r="T30" s="238">
        <v>0</v>
      </c>
      <c r="U30" s="238">
        <v>-114.6699999999999</v>
      </c>
      <c r="V30" s="238">
        <v>-114.6699999999999</v>
      </c>
      <c r="W30" s="239">
        <v>16910.579999999998</v>
      </c>
      <c r="X30" s="239">
        <v>19623.830000000002</v>
      </c>
      <c r="Y30" s="240">
        <v>0</v>
      </c>
      <c r="Z30" s="240">
        <v>-2713.2500000000036</v>
      </c>
      <c r="AA30" s="240">
        <v>-2713.2500000000036</v>
      </c>
      <c r="AB30" s="239">
        <v>0</v>
      </c>
      <c r="AC30" s="239">
        <v>0</v>
      </c>
      <c r="AD30" s="240">
        <v>0</v>
      </c>
      <c r="AE30" s="240">
        <v>0</v>
      </c>
      <c r="AF30" s="240">
        <v>0</v>
      </c>
      <c r="AG30" s="239">
        <v>0</v>
      </c>
      <c r="AH30" s="239">
        <v>0</v>
      </c>
      <c r="AI30" s="240">
        <v>0</v>
      </c>
      <c r="AJ30" s="240">
        <v>0</v>
      </c>
      <c r="AK30" s="240">
        <v>0</v>
      </c>
      <c r="AL30" s="239">
        <v>4651.2299999999996</v>
      </c>
      <c r="AM30" s="239">
        <v>1286.8399999999999</v>
      </c>
      <c r="AN30" s="240">
        <v>3364.3899999999994</v>
      </c>
      <c r="AO30" s="240">
        <v>0</v>
      </c>
      <c r="AP30" s="240">
        <v>3364.3899999999994</v>
      </c>
      <c r="AQ30" s="239">
        <v>3663.1699999999996</v>
      </c>
      <c r="AR30" s="239">
        <v>749.74</v>
      </c>
      <c r="AS30" s="240">
        <v>2913.4299999999994</v>
      </c>
      <c r="AT30" s="240">
        <v>0</v>
      </c>
      <c r="AU30" s="240">
        <v>2913.4299999999994</v>
      </c>
      <c r="AV30" s="239">
        <v>4332.0300000000007</v>
      </c>
      <c r="AW30" s="239">
        <v>4163.9899999999989</v>
      </c>
      <c r="AX30" s="240">
        <v>168.04000000000178</v>
      </c>
      <c r="AY30" s="240">
        <v>0</v>
      </c>
      <c r="AZ30" s="240">
        <v>168.04000000000178</v>
      </c>
      <c r="BA30" s="239">
        <v>971.24</v>
      </c>
      <c r="BB30" s="239">
        <v>860.76</v>
      </c>
      <c r="BC30" s="240">
        <v>110.48000000000002</v>
      </c>
      <c r="BD30" s="240">
        <v>0</v>
      </c>
      <c r="BE30" s="240">
        <v>110.48000000000002</v>
      </c>
      <c r="BF30" s="239">
        <v>209.7</v>
      </c>
      <c r="BG30" s="239">
        <v>380.28999999999996</v>
      </c>
      <c r="BH30" s="240">
        <v>0</v>
      </c>
      <c r="BI30" s="240">
        <v>-170.58999999999997</v>
      </c>
      <c r="BJ30" s="240">
        <v>-170.58999999999997</v>
      </c>
      <c r="BK30" s="239">
        <v>3483.7900000000009</v>
      </c>
      <c r="BL30" s="239">
        <v>2810.1200000000003</v>
      </c>
      <c r="BM30" s="240">
        <v>673.67000000000053</v>
      </c>
      <c r="BN30" s="240">
        <v>0</v>
      </c>
      <c r="BO30" s="240">
        <v>673.67000000000053</v>
      </c>
      <c r="BP30" s="239">
        <v>669.94999999999993</v>
      </c>
      <c r="BQ30" s="239">
        <v>0</v>
      </c>
      <c r="BR30" s="240">
        <v>669.94999999999993</v>
      </c>
      <c r="BS30" s="240">
        <v>0</v>
      </c>
      <c r="BT30" s="240">
        <v>669.94999999999993</v>
      </c>
      <c r="BU30" s="239">
        <v>7678.4000000000005</v>
      </c>
      <c r="BV30" s="239">
        <v>3862.2000000000003</v>
      </c>
      <c r="BW30" s="240">
        <v>3816.2000000000003</v>
      </c>
      <c r="BX30" s="240">
        <v>0</v>
      </c>
      <c r="BY30" s="240">
        <v>3816.2000000000003</v>
      </c>
      <c r="BZ30" s="239">
        <v>793.68999999999994</v>
      </c>
      <c r="CA30" s="239">
        <v>705.01</v>
      </c>
      <c r="CB30" s="240">
        <v>88.67999999999995</v>
      </c>
      <c r="CC30" s="240">
        <v>0</v>
      </c>
      <c r="CD30" s="240">
        <v>88.67999999999995</v>
      </c>
      <c r="CE30" s="239">
        <v>118.71999999999998</v>
      </c>
      <c r="CF30" s="239">
        <v>0</v>
      </c>
      <c r="CG30" s="240">
        <v>118.71999999999998</v>
      </c>
      <c r="CH30" s="240">
        <v>0</v>
      </c>
      <c r="CI30" s="240">
        <v>118.71999999999998</v>
      </c>
      <c r="CJ30" s="240">
        <v>2544.3200000000002</v>
      </c>
      <c r="CK30" s="240">
        <v>3340.94</v>
      </c>
      <c r="CL30" s="240">
        <v>0</v>
      </c>
      <c r="CM30" s="240">
        <v>-796.61999999999989</v>
      </c>
      <c r="CN30" s="240">
        <v>-796.61999999999989</v>
      </c>
      <c r="CO30" s="239">
        <v>27990.420000000006</v>
      </c>
      <c r="CP30" s="239">
        <v>114158.45000000001</v>
      </c>
      <c r="CQ30" s="240">
        <v>0</v>
      </c>
      <c r="CR30" s="240">
        <v>-86168.03</v>
      </c>
      <c r="CS30" s="240">
        <v>-86168.03</v>
      </c>
      <c r="CT30" s="239">
        <v>2977.38</v>
      </c>
      <c r="CU30" s="239">
        <v>11798.8</v>
      </c>
      <c r="CV30" s="240">
        <v>0</v>
      </c>
      <c r="CW30" s="240">
        <v>-8821.4199999999983</v>
      </c>
      <c r="CX30" s="240">
        <v>-8821.4199999999983</v>
      </c>
      <c r="CY30" s="239">
        <v>5713.0799999999981</v>
      </c>
      <c r="CZ30" s="239">
        <v>21416.15</v>
      </c>
      <c r="DA30" s="240">
        <v>0</v>
      </c>
      <c r="DB30" s="240">
        <v>-15703.070000000003</v>
      </c>
      <c r="DC30" s="240">
        <v>-15703.070000000003</v>
      </c>
      <c r="DD30" s="239">
        <v>658.32999999999993</v>
      </c>
      <c r="DE30" s="239">
        <v>0</v>
      </c>
      <c r="DF30" s="240">
        <v>658.32999999999993</v>
      </c>
      <c r="DG30" s="240">
        <v>0</v>
      </c>
      <c r="DH30" s="240">
        <v>658.32999999999993</v>
      </c>
      <c r="DI30" s="239">
        <v>1015.6200000000001</v>
      </c>
      <c r="DJ30" s="239">
        <v>0</v>
      </c>
      <c r="DK30" s="240">
        <v>1015.6200000000001</v>
      </c>
      <c r="DL30" s="240">
        <v>0</v>
      </c>
      <c r="DM30" s="240">
        <v>1015.6200000000001</v>
      </c>
      <c r="DN30" s="239">
        <v>502.72999999999996</v>
      </c>
      <c r="DO30" s="239">
        <v>0</v>
      </c>
      <c r="DP30" s="240">
        <v>502.72999999999996</v>
      </c>
      <c r="DQ30" s="240">
        <v>0</v>
      </c>
      <c r="DR30" s="240">
        <v>502.72999999999996</v>
      </c>
      <c r="DS30" s="239">
        <v>1055.46</v>
      </c>
      <c r="DT30" s="239">
        <v>0</v>
      </c>
      <c r="DU30" s="240">
        <v>1055.46</v>
      </c>
      <c r="DV30" s="240">
        <v>0</v>
      </c>
      <c r="DW30" s="240">
        <v>1055.46</v>
      </c>
      <c r="DX30" s="239">
        <v>187.28000000000003</v>
      </c>
      <c r="DY30" s="239">
        <v>0</v>
      </c>
      <c r="DZ30" s="240">
        <v>187.28000000000003</v>
      </c>
      <c r="EA30" s="240">
        <v>0</v>
      </c>
      <c r="EB30" s="240">
        <v>187.28000000000003</v>
      </c>
      <c r="EC30" s="239">
        <v>6507.0199999999995</v>
      </c>
      <c r="ED30" s="239">
        <v>5600.06</v>
      </c>
      <c r="EE30" s="240">
        <v>906.95999999999913</v>
      </c>
      <c r="EF30" s="240">
        <v>0</v>
      </c>
      <c r="EG30" s="240">
        <v>906.95999999999913</v>
      </c>
      <c r="EH30" s="239">
        <v>5049.0499999999993</v>
      </c>
      <c r="EI30" s="239">
        <v>8182.01</v>
      </c>
      <c r="EJ30" s="240">
        <v>0</v>
      </c>
      <c r="EK30" s="240">
        <v>-3132.9600000000009</v>
      </c>
      <c r="EL30" s="240">
        <v>-3132.9600000000009</v>
      </c>
      <c r="EM30" s="239">
        <v>0</v>
      </c>
      <c r="EN30" s="239">
        <v>0</v>
      </c>
      <c r="EO30" s="240">
        <v>0</v>
      </c>
      <c r="EP30" s="240">
        <v>0</v>
      </c>
      <c r="EQ30" s="240">
        <v>0</v>
      </c>
      <c r="ER30" s="240">
        <v>2188.1800000000003</v>
      </c>
      <c r="ES30" s="240">
        <v>1542.2600000000002</v>
      </c>
      <c r="ET30" s="240">
        <f t="shared" si="0"/>
        <v>645.92000000000007</v>
      </c>
      <c r="EU30" s="240">
        <f t="shared" si="1"/>
        <v>0</v>
      </c>
      <c r="EV30" s="240">
        <f t="shared" si="2"/>
        <v>645.92000000000007</v>
      </c>
      <c r="EW30" s="239">
        <v>3922.65</v>
      </c>
      <c r="EX30" s="239">
        <v>8526.7300000000014</v>
      </c>
      <c r="EY30" s="241">
        <f t="shared" si="6"/>
        <v>115846.70000000001</v>
      </c>
      <c r="EZ30" s="241">
        <f t="shared" si="6"/>
        <v>220952.65000000002</v>
      </c>
      <c r="FA30" s="241">
        <f t="shared" si="7"/>
        <v>0</v>
      </c>
      <c r="FB30" s="241">
        <f t="shared" si="8"/>
        <v>-105105.95000000001</v>
      </c>
      <c r="FC30" s="242">
        <f t="shared" si="5"/>
        <v>-105105.95000000001</v>
      </c>
      <c r="FD30" s="242">
        <v>645.92000000000007</v>
      </c>
      <c r="FE30" s="236">
        <f t="shared" si="9"/>
        <v>-15455.270000000019</v>
      </c>
      <c r="FF30" s="243">
        <f t="shared" si="10"/>
        <v>-20564.820000000007</v>
      </c>
      <c r="FG30" s="3"/>
      <c r="FH30" s="239">
        <v>880</v>
      </c>
      <c r="FI30" s="244">
        <f t="shared" si="11"/>
        <v>-14575.270000000019</v>
      </c>
      <c r="FJ30" s="243">
        <f t="shared" si="12"/>
        <v>-20564.820000000007</v>
      </c>
      <c r="FK30" s="3"/>
      <c r="FL30" s="3"/>
      <c r="FM30" s="3"/>
      <c r="FN30" s="3"/>
      <c r="FO30" s="3"/>
    </row>
    <row r="31" spans="1:171" s="2" customFormat="1" ht="15.75" customHeight="1" x14ac:dyDescent="0.2">
      <c r="A31" s="233">
        <v>24</v>
      </c>
      <c r="B31" s="234" t="s">
        <v>17</v>
      </c>
      <c r="C31" s="235">
        <v>5</v>
      </c>
      <c r="D31" s="235">
        <v>2</v>
      </c>
      <c r="E31" s="236">
        <v>2789.9500000000003</v>
      </c>
      <c r="F31" s="237">
        <v>-37816.559999999998</v>
      </c>
      <c r="G31" s="237">
        <v>-17397.560000000012</v>
      </c>
      <c r="H31" s="238">
        <v>7706.4799999999977</v>
      </c>
      <c r="I31" s="238">
        <v>7197.25</v>
      </c>
      <c r="J31" s="238">
        <v>509.22999999999774</v>
      </c>
      <c r="K31" s="238">
        <v>0</v>
      </c>
      <c r="L31" s="238">
        <v>509.22999999999774</v>
      </c>
      <c r="M31" s="238">
        <v>3875.0000000000005</v>
      </c>
      <c r="N31" s="238">
        <v>3814.39</v>
      </c>
      <c r="O31" s="238">
        <v>60.610000000000582</v>
      </c>
      <c r="P31" s="238">
        <v>0</v>
      </c>
      <c r="Q31" s="238">
        <v>60.610000000000582</v>
      </c>
      <c r="R31" s="238">
        <v>472.02</v>
      </c>
      <c r="S31" s="238">
        <v>509.15999999999997</v>
      </c>
      <c r="T31" s="238">
        <v>0</v>
      </c>
      <c r="U31" s="238">
        <v>-37.139999999999986</v>
      </c>
      <c r="V31" s="238">
        <v>-37.139999999999986</v>
      </c>
      <c r="W31" s="239">
        <v>17712.669999999998</v>
      </c>
      <c r="X31" s="239">
        <v>30220.639999999999</v>
      </c>
      <c r="Y31" s="240">
        <v>0</v>
      </c>
      <c r="Z31" s="240">
        <v>-12507.970000000001</v>
      </c>
      <c r="AA31" s="240">
        <v>-12507.970000000001</v>
      </c>
      <c r="AB31" s="239">
        <v>0</v>
      </c>
      <c r="AC31" s="239">
        <v>0</v>
      </c>
      <c r="AD31" s="240">
        <v>0</v>
      </c>
      <c r="AE31" s="240">
        <v>0</v>
      </c>
      <c r="AF31" s="240">
        <v>0</v>
      </c>
      <c r="AG31" s="239">
        <v>0</v>
      </c>
      <c r="AH31" s="239">
        <v>0</v>
      </c>
      <c r="AI31" s="240">
        <v>0</v>
      </c>
      <c r="AJ31" s="240">
        <v>0</v>
      </c>
      <c r="AK31" s="240">
        <v>0</v>
      </c>
      <c r="AL31" s="239">
        <v>4651.0600000000004</v>
      </c>
      <c r="AM31" s="239">
        <v>1793.0600000000002</v>
      </c>
      <c r="AN31" s="240">
        <v>2858</v>
      </c>
      <c r="AO31" s="240">
        <v>0</v>
      </c>
      <c r="AP31" s="240">
        <v>2858</v>
      </c>
      <c r="AQ31" s="239">
        <v>3096.11</v>
      </c>
      <c r="AR31" s="239">
        <v>746.31999999999994</v>
      </c>
      <c r="AS31" s="240">
        <v>2349.79</v>
      </c>
      <c r="AT31" s="240">
        <v>0</v>
      </c>
      <c r="AU31" s="240">
        <v>2349.79</v>
      </c>
      <c r="AV31" s="239">
        <v>4329.63</v>
      </c>
      <c r="AW31" s="239">
        <v>3766.57</v>
      </c>
      <c r="AX31" s="240">
        <v>563.05999999999995</v>
      </c>
      <c r="AY31" s="240">
        <v>0</v>
      </c>
      <c r="AZ31" s="240">
        <v>563.05999999999995</v>
      </c>
      <c r="BA31" s="239">
        <v>971.6400000000001</v>
      </c>
      <c r="BB31" s="239">
        <v>861.11999999999989</v>
      </c>
      <c r="BC31" s="240">
        <v>110.52000000000021</v>
      </c>
      <c r="BD31" s="240">
        <v>0</v>
      </c>
      <c r="BE31" s="240">
        <v>110.52000000000021</v>
      </c>
      <c r="BF31" s="239">
        <v>209.82000000000002</v>
      </c>
      <c r="BG31" s="239">
        <v>380.28999999999996</v>
      </c>
      <c r="BH31" s="240">
        <v>0</v>
      </c>
      <c r="BI31" s="240">
        <v>-170.46999999999994</v>
      </c>
      <c r="BJ31" s="240">
        <v>-170.46999999999994</v>
      </c>
      <c r="BK31" s="239">
        <v>3422.84</v>
      </c>
      <c r="BL31" s="239">
        <v>2809.08</v>
      </c>
      <c r="BM31" s="240">
        <v>613.76000000000022</v>
      </c>
      <c r="BN31" s="240">
        <v>0</v>
      </c>
      <c r="BO31" s="240">
        <v>613.76000000000022</v>
      </c>
      <c r="BP31" s="239">
        <v>670.18999999999994</v>
      </c>
      <c r="BQ31" s="239">
        <v>0</v>
      </c>
      <c r="BR31" s="240">
        <v>670.18999999999994</v>
      </c>
      <c r="BS31" s="240">
        <v>0</v>
      </c>
      <c r="BT31" s="240">
        <v>670.18999999999994</v>
      </c>
      <c r="BU31" s="239">
        <v>7681.5100000000011</v>
      </c>
      <c r="BV31" s="239">
        <v>3863.81</v>
      </c>
      <c r="BW31" s="240">
        <v>3817.7000000000012</v>
      </c>
      <c r="BX31" s="240">
        <v>0</v>
      </c>
      <c r="BY31" s="240">
        <v>3817.7000000000012</v>
      </c>
      <c r="BZ31" s="239">
        <v>793.38000000000011</v>
      </c>
      <c r="CA31" s="239">
        <v>705.01</v>
      </c>
      <c r="CB31" s="240">
        <v>88.370000000000118</v>
      </c>
      <c r="CC31" s="240">
        <v>0</v>
      </c>
      <c r="CD31" s="240">
        <v>88.370000000000118</v>
      </c>
      <c r="CE31" s="239">
        <v>118.83</v>
      </c>
      <c r="CF31" s="239">
        <v>0</v>
      </c>
      <c r="CG31" s="240">
        <v>118.83</v>
      </c>
      <c r="CH31" s="240">
        <v>0</v>
      </c>
      <c r="CI31" s="240">
        <v>118.83</v>
      </c>
      <c r="CJ31" s="240">
        <v>2545.3599999999997</v>
      </c>
      <c r="CK31" s="240">
        <v>3340.94</v>
      </c>
      <c r="CL31" s="240">
        <v>0</v>
      </c>
      <c r="CM31" s="240">
        <v>-795.58000000000038</v>
      </c>
      <c r="CN31" s="240">
        <v>-795.58000000000038</v>
      </c>
      <c r="CO31" s="239">
        <v>26960.430000000004</v>
      </c>
      <c r="CP31" s="239">
        <v>2419.36</v>
      </c>
      <c r="CQ31" s="240">
        <v>24541.070000000003</v>
      </c>
      <c r="CR31" s="240">
        <v>0</v>
      </c>
      <c r="CS31" s="240">
        <v>24541.070000000003</v>
      </c>
      <c r="CT31" s="239">
        <v>2947.3299999999995</v>
      </c>
      <c r="CU31" s="239">
        <v>2969.16</v>
      </c>
      <c r="CV31" s="240">
        <v>0</v>
      </c>
      <c r="CW31" s="240">
        <v>-21.830000000000382</v>
      </c>
      <c r="CX31" s="240">
        <v>-21.830000000000382</v>
      </c>
      <c r="CY31" s="239">
        <v>4802.3999999999996</v>
      </c>
      <c r="CZ31" s="239">
        <v>0</v>
      </c>
      <c r="DA31" s="240">
        <v>4802.3999999999996</v>
      </c>
      <c r="DB31" s="240">
        <v>0</v>
      </c>
      <c r="DC31" s="240">
        <v>4802.3999999999996</v>
      </c>
      <c r="DD31" s="239">
        <v>655.83</v>
      </c>
      <c r="DE31" s="239">
        <v>0</v>
      </c>
      <c r="DF31" s="240">
        <v>655.83</v>
      </c>
      <c r="DG31" s="240">
        <v>0</v>
      </c>
      <c r="DH31" s="240">
        <v>655.83</v>
      </c>
      <c r="DI31" s="239">
        <v>1015.3600000000001</v>
      </c>
      <c r="DJ31" s="239">
        <v>0</v>
      </c>
      <c r="DK31" s="240">
        <v>1015.3600000000001</v>
      </c>
      <c r="DL31" s="240">
        <v>0</v>
      </c>
      <c r="DM31" s="240">
        <v>1015.3600000000001</v>
      </c>
      <c r="DN31" s="239">
        <v>502.98000000000013</v>
      </c>
      <c r="DO31" s="239">
        <v>0</v>
      </c>
      <c r="DP31" s="240">
        <v>502.98000000000013</v>
      </c>
      <c r="DQ31" s="240">
        <v>0</v>
      </c>
      <c r="DR31" s="240">
        <v>502.98000000000013</v>
      </c>
      <c r="DS31" s="239">
        <v>1055.8200000000002</v>
      </c>
      <c r="DT31" s="239">
        <v>0</v>
      </c>
      <c r="DU31" s="240">
        <v>1055.8200000000002</v>
      </c>
      <c r="DV31" s="240">
        <v>0</v>
      </c>
      <c r="DW31" s="240">
        <v>1055.8200000000002</v>
      </c>
      <c r="DX31" s="239">
        <v>187.29000000000005</v>
      </c>
      <c r="DY31" s="239">
        <v>0</v>
      </c>
      <c r="DZ31" s="240">
        <v>187.29000000000005</v>
      </c>
      <c r="EA31" s="240">
        <v>0</v>
      </c>
      <c r="EB31" s="240">
        <v>187.29000000000005</v>
      </c>
      <c r="EC31" s="239">
        <v>13896.230000000005</v>
      </c>
      <c r="ED31" s="239">
        <v>10312.5</v>
      </c>
      <c r="EE31" s="240">
        <v>3583.730000000005</v>
      </c>
      <c r="EF31" s="240">
        <v>0</v>
      </c>
      <c r="EG31" s="240">
        <v>3583.730000000005</v>
      </c>
      <c r="EH31" s="239">
        <v>7657.8499999999995</v>
      </c>
      <c r="EI31" s="239">
        <v>5395.16</v>
      </c>
      <c r="EJ31" s="240">
        <v>2262.6899999999996</v>
      </c>
      <c r="EK31" s="240">
        <v>0</v>
      </c>
      <c r="EL31" s="240">
        <v>2262.6899999999996</v>
      </c>
      <c r="EM31" s="239">
        <v>0</v>
      </c>
      <c r="EN31" s="239">
        <v>0</v>
      </c>
      <c r="EO31" s="240">
        <v>0</v>
      </c>
      <c r="EP31" s="240">
        <v>0</v>
      </c>
      <c r="EQ31" s="240">
        <v>0</v>
      </c>
      <c r="ER31" s="240">
        <v>2188.4100000000003</v>
      </c>
      <c r="ES31" s="240">
        <v>1564.82</v>
      </c>
      <c r="ET31" s="240">
        <f t="shared" si="0"/>
        <v>623.59000000000037</v>
      </c>
      <c r="EU31" s="240">
        <f t="shared" si="1"/>
        <v>0</v>
      </c>
      <c r="EV31" s="240">
        <f t="shared" si="2"/>
        <v>623.59000000000037</v>
      </c>
      <c r="EW31" s="239">
        <v>4205.9900000000007</v>
      </c>
      <c r="EX31" s="239">
        <v>2835.45</v>
      </c>
      <c r="EY31" s="241">
        <f t="shared" si="6"/>
        <v>124332.46000000002</v>
      </c>
      <c r="EZ31" s="241">
        <f t="shared" si="6"/>
        <v>85504.090000000011</v>
      </c>
      <c r="FA31" s="241">
        <f t="shared" si="7"/>
        <v>38828.37000000001</v>
      </c>
      <c r="FB31" s="241">
        <f t="shared" si="8"/>
        <v>0</v>
      </c>
      <c r="FC31" s="242">
        <f t="shared" si="5"/>
        <v>38828.37000000001</v>
      </c>
      <c r="FD31" s="242">
        <v>623.59000000000037</v>
      </c>
      <c r="FE31" s="236">
        <f t="shared" si="9"/>
        <v>1011.8100000000122</v>
      </c>
      <c r="FF31" s="243">
        <f t="shared" si="10"/>
        <v>15341.359999999991</v>
      </c>
      <c r="FG31" s="3"/>
      <c r="FH31" s="239">
        <v>760</v>
      </c>
      <c r="FI31" s="244">
        <f t="shared" si="11"/>
        <v>1771.8100000000122</v>
      </c>
      <c r="FJ31" s="243">
        <f t="shared" si="12"/>
        <v>15341.359999999991</v>
      </c>
      <c r="FK31" s="3"/>
      <c r="FL31" s="3"/>
      <c r="FM31" s="3"/>
      <c r="FN31" s="3"/>
      <c r="FO31" s="3"/>
    </row>
    <row r="32" spans="1:171" s="2" customFormat="1" ht="15.75" customHeight="1" x14ac:dyDescent="0.2">
      <c r="A32" s="233">
        <v>25</v>
      </c>
      <c r="B32" s="234" t="s">
        <v>18</v>
      </c>
      <c r="C32" s="235">
        <v>5</v>
      </c>
      <c r="D32" s="235">
        <v>4</v>
      </c>
      <c r="E32" s="236">
        <v>1719.5</v>
      </c>
      <c r="F32" s="237">
        <v>-8935.3399999999947</v>
      </c>
      <c r="G32" s="237">
        <v>-11639.849999999999</v>
      </c>
      <c r="H32" s="238">
        <v>15111.839999999998</v>
      </c>
      <c r="I32" s="238">
        <v>13917.109999999999</v>
      </c>
      <c r="J32" s="238">
        <v>1194.7299999999996</v>
      </c>
      <c r="K32" s="238">
        <v>0</v>
      </c>
      <c r="L32" s="238">
        <v>1194.7299999999996</v>
      </c>
      <c r="M32" s="238">
        <v>7671.61</v>
      </c>
      <c r="N32" s="238">
        <v>7558.8600000000006</v>
      </c>
      <c r="O32" s="238">
        <v>112.74999999999909</v>
      </c>
      <c r="P32" s="238">
        <v>0</v>
      </c>
      <c r="Q32" s="238">
        <v>112.74999999999909</v>
      </c>
      <c r="R32" s="238">
        <v>798.06999999999994</v>
      </c>
      <c r="S32" s="238">
        <v>748.78</v>
      </c>
      <c r="T32" s="238">
        <v>49.289999999999964</v>
      </c>
      <c r="U32" s="238">
        <v>0</v>
      </c>
      <c r="V32" s="238">
        <v>49.289999999999964</v>
      </c>
      <c r="W32" s="239">
        <v>57189.71</v>
      </c>
      <c r="X32" s="239">
        <v>63282.17</v>
      </c>
      <c r="Y32" s="240">
        <v>0</v>
      </c>
      <c r="Z32" s="240">
        <v>-6092.4599999999991</v>
      </c>
      <c r="AA32" s="240">
        <v>-6092.4599999999991</v>
      </c>
      <c r="AB32" s="239">
        <v>0</v>
      </c>
      <c r="AC32" s="239">
        <v>0</v>
      </c>
      <c r="AD32" s="240">
        <v>0</v>
      </c>
      <c r="AE32" s="240">
        <v>0</v>
      </c>
      <c r="AF32" s="240">
        <v>0</v>
      </c>
      <c r="AG32" s="239">
        <v>0</v>
      </c>
      <c r="AH32" s="239">
        <v>0</v>
      </c>
      <c r="AI32" s="240">
        <v>0</v>
      </c>
      <c r="AJ32" s="240">
        <v>0</v>
      </c>
      <c r="AK32" s="240">
        <v>0</v>
      </c>
      <c r="AL32" s="239">
        <v>7062.5899999999983</v>
      </c>
      <c r="AM32" s="239">
        <v>2101.04</v>
      </c>
      <c r="AN32" s="240">
        <v>4961.5499999999984</v>
      </c>
      <c r="AO32" s="240">
        <v>0</v>
      </c>
      <c r="AP32" s="240">
        <v>4961.5499999999984</v>
      </c>
      <c r="AQ32" s="239">
        <v>4580.4500000000007</v>
      </c>
      <c r="AR32" s="239">
        <v>944.22</v>
      </c>
      <c r="AS32" s="240">
        <v>3636.2300000000005</v>
      </c>
      <c r="AT32" s="240">
        <v>0</v>
      </c>
      <c r="AU32" s="240">
        <v>3636.2300000000005</v>
      </c>
      <c r="AV32" s="239">
        <v>7050.2800000000007</v>
      </c>
      <c r="AW32" s="239">
        <v>6131.33</v>
      </c>
      <c r="AX32" s="240">
        <v>918.95000000000073</v>
      </c>
      <c r="AY32" s="240">
        <v>0</v>
      </c>
      <c r="AZ32" s="240">
        <v>918.95000000000073</v>
      </c>
      <c r="BA32" s="239">
        <v>1619.14</v>
      </c>
      <c r="BB32" s="239">
        <v>1433.7700000000002</v>
      </c>
      <c r="BC32" s="240">
        <v>185.36999999999989</v>
      </c>
      <c r="BD32" s="240">
        <v>0</v>
      </c>
      <c r="BE32" s="240">
        <v>185.36999999999989</v>
      </c>
      <c r="BF32" s="239">
        <v>419.80999999999995</v>
      </c>
      <c r="BG32" s="239">
        <v>802.84999999999991</v>
      </c>
      <c r="BH32" s="240">
        <v>0</v>
      </c>
      <c r="BI32" s="240">
        <v>-383.03999999999996</v>
      </c>
      <c r="BJ32" s="240">
        <v>-383.03999999999996</v>
      </c>
      <c r="BK32" s="239">
        <v>8197.65</v>
      </c>
      <c r="BL32" s="239">
        <v>6651.49</v>
      </c>
      <c r="BM32" s="240">
        <v>1546.1599999999999</v>
      </c>
      <c r="BN32" s="240">
        <v>0</v>
      </c>
      <c r="BO32" s="240">
        <v>1546.1599999999999</v>
      </c>
      <c r="BP32" s="239">
        <v>1071.47</v>
      </c>
      <c r="BQ32" s="239">
        <v>0</v>
      </c>
      <c r="BR32" s="240">
        <v>1071.47</v>
      </c>
      <c r="BS32" s="240">
        <v>0</v>
      </c>
      <c r="BT32" s="240">
        <v>1071.47</v>
      </c>
      <c r="BU32" s="239">
        <v>12280.120000000003</v>
      </c>
      <c r="BV32" s="239">
        <v>6174.99</v>
      </c>
      <c r="BW32" s="240">
        <v>6105.1300000000028</v>
      </c>
      <c r="BX32" s="240">
        <v>0</v>
      </c>
      <c r="BY32" s="240">
        <v>6105.1300000000028</v>
      </c>
      <c r="BZ32" s="239">
        <v>1520.1399999999999</v>
      </c>
      <c r="CA32" s="239">
        <v>1350</v>
      </c>
      <c r="CB32" s="240">
        <v>170.13999999999987</v>
      </c>
      <c r="CC32" s="240">
        <v>0</v>
      </c>
      <c r="CD32" s="240">
        <v>170.13999999999987</v>
      </c>
      <c r="CE32" s="239">
        <v>228.35999999999999</v>
      </c>
      <c r="CF32" s="239">
        <v>0</v>
      </c>
      <c r="CG32" s="240">
        <v>228.35999999999999</v>
      </c>
      <c r="CH32" s="240">
        <v>0</v>
      </c>
      <c r="CI32" s="240">
        <v>228.35999999999999</v>
      </c>
      <c r="CJ32" s="240">
        <v>3817.87</v>
      </c>
      <c r="CK32" s="240">
        <v>3509.28</v>
      </c>
      <c r="CL32" s="240">
        <v>308.58999999999969</v>
      </c>
      <c r="CM32" s="240">
        <v>0</v>
      </c>
      <c r="CN32" s="240">
        <v>308.58999999999969</v>
      </c>
      <c r="CO32" s="239">
        <v>36762.22</v>
      </c>
      <c r="CP32" s="239">
        <v>0</v>
      </c>
      <c r="CQ32" s="240">
        <v>36762.22</v>
      </c>
      <c r="CR32" s="240">
        <v>0</v>
      </c>
      <c r="CS32" s="240">
        <v>36762.22</v>
      </c>
      <c r="CT32" s="239">
        <v>4425.26</v>
      </c>
      <c r="CU32" s="239">
        <v>13017.24</v>
      </c>
      <c r="CV32" s="240">
        <v>0</v>
      </c>
      <c r="CW32" s="240">
        <v>-8591.98</v>
      </c>
      <c r="CX32" s="240">
        <v>-8591.98</v>
      </c>
      <c r="CY32" s="239">
        <v>7106.65</v>
      </c>
      <c r="CZ32" s="239">
        <v>0</v>
      </c>
      <c r="DA32" s="240">
        <v>7106.65</v>
      </c>
      <c r="DB32" s="240">
        <v>0</v>
      </c>
      <c r="DC32" s="240">
        <v>7106.65</v>
      </c>
      <c r="DD32" s="239">
        <v>1052.8699999999999</v>
      </c>
      <c r="DE32" s="239">
        <v>0</v>
      </c>
      <c r="DF32" s="240">
        <v>1052.8699999999999</v>
      </c>
      <c r="DG32" s="240">
        <v>0</v>
      </c>
      <c r="DH32" s="240">
        <v>1052.8699999999999</v>
      </c>
      <c r="DI32" s="239">
        <v>1934.5100000000002</v>
      </c>
      <c r="DJ32" s="239">
        <v>0</v>
      </c>
      <c r="DK32" s="240">
        <v>1934.5100000000002</v>
      </c>
      <c r="DL32" s="240">
        <v>0</v>
      </c>
      <c r="DM32" s="240">
        <v>1934.5100000000002</v>
      </c>
      <c r="DN32" s="239">
        <v>1004.1799999999998</v>
      </c>
      <c r="DO32" s="239">
        <v>0</v>
      </c>
      <c r="DP32" s="240">
        <v>1004.1799999999998</v>
      </c>
      <c r="DQ32" s="240">
        <v>0</v>
      </c>
      <c r="DR32" s="240">
        <v>1004.1799999999998</v>
      </c>
      <c r="DS32" s="239">
        <v>2588.23</v>
      </c>
      <c r="DT32" s="239">
        <v>2211.61</v>
      </c>
      <c r="DU32" s="240">
        <v>376.61999999999989</v>
      </c>
      <c r="DV32" s="240">
        <v>0</v>
      </c>
      <c r="DW32" s="240">
        <v>376.61999999999989</v>
      </c>
      <c r="DX32" s="239">
        <v>339.00000000000006</v>
      </c>
      <c r="DY32" s="239">
        <v>0</v>
      </c>
      <c r="DZ32" s="240">
        <v>339.00000000000006</v>
      </c>
      <c r="EA32" s="240">
        <v>0</v>
      </c>
      <c r="EB32" s="240">
        <v>339.00000000000006</v>
      </c>
      <c r="EC32" s="239">
        <v>13653.42</v>
      </c>
      <c r="ED32" s="239">
        <v>18913.86</v>
      </c>
      <c r="EE32" s="240">
        <v>0</v>
      </c>
      <c r="EF32" s="240">
        <v>-5260.4400000000005</v>
      </c>
      <c r="EG32" s="240">
        <v>-5260.4400000000005</v>
      </c>
      <c r="EH32" s="239">
        <v>7237.8199999999988</v>
      </c>
      <c r="EI32" s="239">
        <v>5904.34</v>
      </c>
      <c r="EJ32" s="240">
        <v>1333.4799999999987</v>
      </c>
      <c r="EK32" s="240">
        <v>0</v>
      </c>
      <c r="EL32" s="240">
        <v>1333.4799999999987</v>
      </c>
      <c r="EM32" s="239">
        <v>0</v>
      </c>
      <c r="EN32" s="239">
        <v>0</v>
      </c>
      <c r="EO32" s="240">
        <v>0</v>
      </c>
      <c r="EP32" s="240">
        <v>0</v>
      </c>
      <c r="EQ32" s="240">
        <v>0</v>
      </c>
      <c r="ER32" s="240">
        <v>3363.35</v>
      </c>
      <c r="ES32" s="240">
        <v>2378.0099999999998</v>
      </c>
      <c r="ET32" s="240">
        <f t="shared" si="0"/>
        <v>985.34000000000015</v>
      </c>
      <c r="EU32" s="240">
        <f t="shared" si="1"/>
        <v>0</v>
      </c>
      <c r="EV32" s="240">
        <f t="shared" si="2"/>
        <v>985.34000000000015</v>
      </c>
      <c r="EW32" s="239">
        <v>7276.66</v>
      </c>
      <c r="EX32" s="239">
        <v>5135.6299999999992</v>
      </c>
      <c r="EY32" s="241">
        <f t="shared" si="6"/>
        <v>215363.28000000003</v>
      </c>
      <c r="EZ32" s="241">
        <f t="shared" si="6"/>
        <v>162166.58000000005</v>
      </c>
      <c r="FA32" s="241">
        <f t="shared" si="7"/>
        <v>53196.699999999983</v>
      </c>
      <c r="FB32" s="241">
        <f t="shared" si="8"/>
        <v>0</v>
      </c>
      <c r="FC32" s="242">
        <f t="shared" si="5"/>
        <v>53196.699999999983</v>
      </c>
      <c r="FD32" s="242">
        <v>985.34000000000015</v>
      </c>
      <c r="FE32" s="236">
        <f t="shared" si="9"/>
        <v>44261.359999999986</v>
      </c>
      <c r="FF32" s="243">
        <f t="shared" si="10"/>
        <v>28344.220000000005</v>
      </c>
      <c r="FG32" s="3"/>
      <c r="FH32" s="239">
        <v>880</v>
      </c>
      <c r="FI32" s="244">
        <f t="shared" si="11"/>
        <v>45141.359999999986</v>
      </c>
      <c r="FJ32" s="243">
        <f t="shared" si="12"/>
        <v>28344.220000000005</v>
      </c>
      <c r="FK32" s="3"/>
      <c r="FL32" s="3"/>
      <c r="FM32" s="3"/>
      <c r="FN32" s="3"/>
      <c r="FO32" s="3"/>
    </row>
    <row r="33" spans="1:171" s="2" customFormat="1" ht="15.75" customHeight="1" x14ac:dyDescent="0.2">
      <c r="A33" s="233">
        <v>26</v>
      </c>
      <c r="B33" s="234" t="s">
        <v>19</v>
      </c>
      <c r="C33" s="235">
        <v>9</v>
      </c>
      <c r="D33" s="235">
        <v>4</v>
      </c>
      <c r="E33" s="236">
        <v>1720.2000000000005</v>
      </c>
      <c r="F33" s="237">
        <v>230757.06</v>
      </c>
      <c r="G33" s="237">
        <v>124545.69000000003</v>
      </c>
      <c r="H33" s="238">
        <v>62741.039999999994</v>
      </c>
      <c r="I33" s="238">
        <v>62901.799999999988</v>
      </c>
      <c r="J33" s="238">
        <v>0</v>
      </c>
      <c r="K33" s="238">
        <v>-160.75999999999476</v>
      </c>
      <c r="L33" s="238">
        <v>-160.75999999999476</v>
      </c>
      <c r="M33" s="238">
        <v>32851.550000000003</v>
      </c>
      <c r="N33" s="238">
        <v>34342.35</v>
      </c>
      <c r="O33" s="238">
        <v>0</v>
      </c>
      <c r="P33" s="238">
        <v>-1490.7999999999956</v>
      </c>
      <c r="Q33" s="238">
        <v>-1490.7999999999956</v>
      </c>
      <c r="R33" s="238">
        <v>2509.4600000000005</v>
      </c>
      <c r="S33" s="238">
        <v>1816.07</v>
      </c>
      <c r="T33" s="238">
        <v>693.39000000000055</v>
      </c>
      <c r="U33" s="238">
        <v>0</v>
      </c>
      <c r="V33" s="238">
        <v>693.39000000000055</v>
      </c>
      <c r="W33" s="239">
        <v>33166.300000000003</v>
      </c>
      <c r="X33" s="239">
        <v>48268.3</v>
      </c>
      <c r="Y33" s="240">
        <v>0</v>
      </c>
      <c r="Z33" s="240">
        <v>-15102</v>
      </c>
      <c r="AA33" s="240">
        <v>-15102</v>
      </c>
      <c r="AB33" s="239">
        <v>150416.16999999998</v>
      </c>
      <c r="AC33" s="239">
        <v>138397.20000000001</v>
      </c>
      <c r="AD33" s="240">
        <v>12018.969999999972</v>
      </c>
      <c r="AE33" s="240">
        <v>0</v>
      </c>
      <c r="AF33" s="240">
        <v>12018.969999999972</v>
      </c>
      <c r="AG33" s="239">
        <v>775.28</v>
      </c>
      <c r="AH33" s="239">
        <v>497.78</v>
      </c>
      <c r="AI33" s="240">
        <v>277.5</v>
      </c>
      <c r="AJ33" s="240">
        <v>0</v>
      </c>
      <c r="AK33" s="240">
        <v>277.5</v>
      </c>
      <c r="AL33" s="239">
        <v>20586.3</v>
      </c>
      <c r="AM33" s="239">
        <v>3624.56</v>
      </c>
      <c r="AN33" s="240">
        <v>16961.739999999998</v>
      </c>
      <c r="AO33" s="240">
        <v>0</v>
      </c>
      <c r="AP33" s="240">
        <v>16961.739999999998</v>
      </c>
      <c r="AQ33" s="239">
        <v>13812.049999999997</v>
      </c>
      <c r="AR33" s="239">
        <v>2409.1799999999998</v>
      </c>
      <c r="AS33" s="240">
        <v>11402.869999999997</v>
      </c>
      <c r="AT33" s="240">
        <v>0</v>
      </c>
      <c r="AU33" s="240">
        <v>11402.869999999997</v>
      </c>
      <c r="AV33" s="239">
        <v>18913.11</v>
      </c>
      <c r="AW33" s="239">
        <v>16457.399999999998</v>
      </c>
      <c r="AX33" s="240">
        <v>2455.7100000000028</v>
      </c>
      <c r="AY33" s="240">
        <v>0</v>
      </c>
      <c r="AZ33" s="240">
        <v>2455.7100000000028</v>
      </c>
      <c r="BA33" s="239">
        <v>4104.75</v>
      </c>
      <c r="BB33" s="239">
        <v>3640.92</v>
      </c>
      <c r="BC33" s="240">
        <v>463.82999999999993</v>
      </c>
      <c r="BD33" s="240">
        <v>0</v>
      </c>
      <c r="BE33" s="240">
        <v>463.82999999999993</v>
      </c>
      <c r="BF33" s="239">
        <v>922.11</v>
      </c>
      <c r="BG33" s="239">
        <v>964.89</v>
      </c>
      <c r="BH33" s="240">
        <v>0</v>
      </c>
      <c r="BI33" s="240">
        <v>-42.779999999999973</v>
      </c>
      <c r="BJ33" s="240">
        <v>-42.779999999999973</v>
      </c>
      <c r="BK33" s="239">
        <v>13671.359999999999</v>
      </c>
      <c r="BL33" s="239">
        <v>14651.26</v>
      </c>
      <c r="BM33" s="240">
        <v>0</v>
      </c>
      <c r="BN33" s="240">
        <v>-979.90000000000146</v>
      </c>
      <c r="BO33" s="240">
        <v>-979.90000000000146</v>
      </c>
      <c r="BP33" s="239">
        <v>3055.81</v>
      </c>
      <c r="BQ33" s="239">
        <v>0</v>
      </c>
      <c r="BR33" s="240">
        <v>3055.81</v>
      </c>
      <c r="BS33" s="240">
        <v>0</v>
      </c>
      <c r="BT33" s="240">
        <v>3055.81</v>
      </c>
      <c r="BU33" s="239">
        <v>35024.31</v>
      </c>
      <c r="BV33" s="239">
        <v>104128.73999999999</v>
      </c>
      <c r="BW33" s="240">
        <v>0</v>
      </c>
      <c r="BX33" s="240">
        <v>-69104.429999999993</v>
      </c>
      <c r="BY33" s="240">
        <v>-69104.429999999993</v>
      </c>
      <c r="BZ33" s="239">
        <v>2337.2000000000003</v>
      </c>
      <c r="CA33" s="239">
        <v>2077.92</v>
      </c>
      <c r="CB33" s="240">
        <v>259.2800000000002</v>
      </c>
      <c r="CC33" s="240">
        <v>0</v>
      </c>
      <c r="CD33" s="240">
        <v>259.2800000000002</v>
      </c>
      <c r="CE33" s="239">
        <v>353.89</v>
      </c>
      <c r="CF33" s="239">
        <v>0</v>
      </c>
      <c r="CG33" s="240">
        <v>353.89</v>
      </c>
      <c r="CH33" s="240">
        <v>0</v>
      </c>
      <c r="CI33" s="240">
        <v>353.89</v>
      </c>
      <c r="CJ33" s="240">
        <v>8907.7099999999991</v>
      </c>
      <c r="CK33" s="240">
        <v>8188.33</v>
      </c>
      <c r="CL33" s="240">
        <v>719.3799999999992</v>
      </c>
      <c r="CM33" s="240">
        <v>0</v>
      </c>
      <c r="CN33" s="240">
        <v>719.3799999999992</v>
      </c>
      <c r="CO33" s="239">
        <v>190070.09</v>
      </c>
      <c r="CP33" s="239">
        <v>348109.21</v>
      </c>
      <c r="CQ33" s="240">
        <v>0</v>
      </c>
      <c r="CR33" s="240">
        <v>-158039.12000000002</v>
      </c>
      <c r="CS33" s="240">
        <v>-158039.12000000002</v>
      </c>
      <c r="CT33" s="239">
        <v>12596.05</v>
      </c>
      <c r="CU33" s="239">
        <v>6264.0300000000007</v>
      </c>
      <c r="CV33" s="240">
        <v>6332.0199999999986</v>
      </c>
      <c r="CW33" s="240">
        <v>0</v>
      </c>
      <c r="CX33" s="240">
        <v>6332.0199999999986</v>
      </c>
      <c r="CY33" s="239">
        <v>21727.07</v>
      </c>
      <c r="CZ33" s="239">
        <v>24494.43</v>
      </c>
      <c r="DA33" s="240">
        <v>0</v>
      </c>
      <c r="DB33" s="240">
        <v>-2767.3600000000006</v>
      </c>
      <c r="DC33" s="240">
        <v>-2767.3600000000006</v>
      </c>
      <c r="DD33" s="239">
        <v>3616.75</v>
      </c>
      <c r="DE33" s="239">
        <v>28818.07</v>
      </c>
      <c r="DF33" s="240">
        <v>0</v>
      </c>
      <c r="DG33" s="240">
        <v>-25201.32</v>
      </c>
      <c r="DH33" s="240">
        <v>-25201.32</v>
      </c>
      <c r="DI33" s="239">
        <v>4327.8799999999992</v>
      </c>
      <c r="DJ33" s="239">
        <v>3887.84</v>
      </c>
      <c r="DK33" s="240">
        <v>440.03999999999905</v>
      </c>
      <c r="DL33" s="240">
        <v>0</v>
      </c>
      <c r="DM33" s="240">
        <v>440.03999999999905</v>
      </c>
      <c r="DN33" s="239">
        <v>2212.08</v>
      </c>
      <c r="DO33" s="239">
        <v>0</v>
      </c>
      <c r="DP33" s="240">
        <v>2212.08</v>
      </c>
      <c r="DQ33" s="240">
        <v>0</v>
      </c>
      <c r="DR33" s="240">
        <v>2212.08</v>
      </c>
      <c r="DS33" s="239">
        <v>4958.71</v>
      </c>
      <c r="DT33" s="239">
        <v>3045.27</v>
      </c>
      <c r="DU33" s="240">
        <v>1913.44</v>
      </c>
      <c r="DV33" s="240">
        <v>0</v>
      </c>
      <c r="DW33" s="240">
        <v>1913.44</v>
      </c>
      <c r="DX33" s="239">
        <v>728.95999999999992</v>
      </c>
      <c r="DY33" s="239">
        <v>0</v>
      </c>
      <c r="DZ33" s="240">
        <v>728.95999999999992</v>
      </c>
      <c r="EA33" s="240">
        <v>0</v>
      </c>
      <c r="EB33" s="240">
        <v>728.95999999999992</v>
      </c>
      <c r="EC33" s="239">
        <v>11942.86</v>
      </c>
      <c r="ED33" s="239">
        <v>15667.32</v>
      </c>
      <c r="EE33" s="240">
        <v>0</v>
      </c>
      <c r="EF33" s="240">
        <v>-3724.4599999999991</v>
      </c>
      <c r="EG33" s="240">
        <v>-3724.4599999999991</v>
      </c>
      <c r="EH33" s="239">
        <v>10451.61</v>
      </c>
      <c r="EI33" s="239">
        <v>0</v>
      </c>
      <c r="EJ33" s="240">
        <v>10451.61</v>
      </c>
      <c r="EK33" s="240">
        <v>0</v>
      </c>
      <c r="EL33" s="240">
        <v>10451.61</v>
      </c>
      <c r="EM33" s="239">
        <v>28572.040000000005</v>
      </c>
      <c r="EN33" s="239">
        <v>26513.030000000002</v>
      </c>
      <c r="EO33" s="240">
        <v>2059.010000000002</v>
      </c>
      <c r="EP33" s="240">
        <v>0</v>
      </c>
      <c r="EQ33" s="240">
        <v>2059.010000000002</v>
      </c>
      <c r="ER33" s="240">
        <v>8522.0499999999993</v>
      </c>
      <c r="ES33" s="240">
        <v>6177.58</v>
      </c>
      <c r="ET33" s="240">
        <f t="shared" si="0"/>
        <v>2344.4699999999993</v>
      </c>
      <c r="EU33" s="240">
        <f t="shared" si="1"/>
        <v>0</v>
      </c>
      <c r="EV33" s="240">
        <f t="shared" si="2"/>
        <v>2344.4699999999993</v>
      </c>
      <c r="EW33" s="239">
        <v>24614.989999999998</v>
      </c>
      <c r="EX33" s="239">
        <v>27884.73</v>
      </c>
      <c r="EY33" s="241">
        <f t="shared" si="6"/>
        <v>728489.53999999992</v>
      </c>
      <c r="EZ33" s="241">
        <f t="shared" si="6"/>
        <v>933228.21000000008</v>
      </c>
      <c r="FA33" s="241">
        <f t="shared" si="7"/>
        <v>0</v>
      </c>
      <c r="FB33" s="241">
        <f t="shared" si="8"/>
        <v>-204738.67000000016</v>
      </c>
      <c r="FC33" s="242">
        <f t="shared" si="5"/>
        <v>-204738.67000000016</v>
      </c>
      <c r="FD33" s="242">
        <v>2344.4699999999993</v>
      </c>
      <c r="FE33" s="236">
        <f t="shared" si="9"/>
        <v>26018.389999999781</v>
      </c>
      <c r="FF33" s="243">
        <f t="shared" si="10"/>
        <v>-49835.57</v>
      </c>
      <c r="FG33" s="3"/>
      <c r="FH33" s="239">
        <v>1560</v>
      </c>
      <c r="FI33" s="244">
        <f t="shared" si="11"/>
        <v>27578.389999999781</v>
      </c>
      <c r="FJ33" s="243">
        <f t="shared" si="12"/>
        <v>-49835.57</v>
      </c>
      <c r="FK33" s="3"/>
      <c r="FL33" s="3"/>
      <c r="FM33" s="3"/>
      <c r="FN33" s="3"/>
      <c r="FO33" s="3"/>
    </row>
    <row r="34" spans="1:171" s="2" customFormat="1" ht="15.75" customHeight="1" x14ac:dyDescent="0.2">
      <c r="A34" s="233">
        <v>27</v>
      </c>
      <c r="B34" s="234" t="s">
        <v>20</v>
      </c>
      <c r="C34" s="235">
        <v>5</v>
      </c>
      <c r="D34" s="235">
        <v>4</v>
      </c>
      <c r="E34" s="236">
        <v>2750</v>
      </c>
      <c r="F34" s="237">
        <v>26255.900000000009</v>
      </c>
      <c r="G34" s="237">
        <v>-6410.820000000017</v>
      </c>
      <c r="H34" s="238">
        <v>15114.2</v>
      </c>
      <c r="I34" s="238">
        <v>13075.57</v>
      </c>
      <c r="J34" s="238">
        <v>2038.630000000001</v>
      </c>
      <c r="K34" s="238">
        <v>0</v>
      </c>
      <c r="L34" s="238">
        <v>2038.630000000001</v>
      </c>
      <c r="M34" s="238">
        <v>7710.23</v>
      </c>
      <c r="N34" s="238">
        <v>6931.88</v>
      </c>
      <c r="O34" s="238">
        <v>778.34999999999945</v>
      </c>
      <c r="P34" s="238">
        <v>0</v>
      </c>
      <c r="Q34" s="238">
        <v>778.34999999999945</v>
      </c>
      <c r="R34" s="238">
        <v>800.06</v>
      </c>
      <c r="S34" s="238">
        <v>684.93000000000006</v>
      </c>
      <c r="T34" s="238">
        <v>115.12999999999988</v>
      </c>
      <c r="U34" s="238">
        <v>0</v>
      </c>
      <c r="V34" s="238">
        <v>115.12999999999988</v>
      </c>
      <c r="W34" s="239">
        <v>48743.400000000009</v>
      </c>
      <c r="X34" s="239">
        <v>49731.86</v>
      </c>
      <c r="Y34" s="240">
        <v>0</v>
      </c>
      <c r="Z34" s="240">
        <v>-988.45999999999185</v>
      </c>
      <c r="AA34" s="240">
        <v>-988.45999999999185</v>
      </c>
      <c r="AB34" s="239">
        <v>0</v>
      </c>
      <c r="AC34" s="239">
        <v>0</v>
      </c>
      <c r="AD34" s="240">
        <v>0</v>
      </c>
      <c r="AE34" s="240">
        <v>0</v>
      </c>
      <c r="AF34" s="240">
        <v>0</v>
      </c>
      <c r="AG34" s="239">
        <v>0</v>
      </c>
      <c r="AH34" s="239">
        <v>0</v>
      </c>
      <c r="AI34" s="240">
        <v>0</v>
      </c>
      <c r="AJ34" s="240">
        <v>0</v>
      </c>
      <c r="AK34" s="240">
        <v>0</v>
      </c>
      <c r="AL34" s="239">
        <v>7063.99</v>
      </c>
      <c r="AM34" s="239">
        <v>2101.04</v>
      </c>
      <c r="AN34" s="240">
        <v>4962.95</v>
      </c>
      <c r="AO34" s="240">
        <v>0</v>
      </c>
      <c r="AP34" s="240">
        <v>4962.95</v>
      </c>
      <c r="AQ34" s="239">
        <v>4583.5400000000009</v>
      </c>
      <c r="AR34" s="239">
        <v>944.22</v>
      </c>
      <c r="AS34" s="240">
        <v>3639.3200000000006</v>
      </c>
      <c r="AT34" s="240">
        <v>0</v>
      </c>
      <c r="AU34" s="240">
        <v>3639.3200000000006</v>
      </c>
      <c r="AV34" s="239">
        <v>7095.6999999999989</v>
      </c>
      <c r="AW34" s="239">
        <v>6170.81</v>
      </c>
      <c r="AX34" s="240">
        <v>924.88999999999851</v>
      </c>
      <c r="AY34" s="240">
        <v>0</v>
      </c>
      <c r="AZ34" s="240">
        <v>924.88999999999851</v>
      </c>
      <c r="BA34" s="239">
        <v>1633.3899999999999</v>
      </c>
      <c r="BB34" s="239">
        <v>1449.46</v>
      </c>
      <c r="BC34" s="240">
        <v>183.92999999999984</v>
      </c>
      <c r="BD34" s="240">
        <v>0</v>
      </c>
      <c r="BE34" s="240">
        <v>183.92999999999984</v>
      </c>
      <c r="BF34" s="239">
        <v>421.52</v>
      </c>
      <c r="BG34" s="239">
        <v>802.84999999999991</v>
      </c>
      <c r="BH34" s="240">
        <v>0</v>
      </c>
      <c r="BI34" s="240">
        <v>-381.32999999999993</v>
      </c>
      <c r="BJ34" s="240">
        <v>-381.32999999999993</v>
      </c>
      <c r="BK34" s="239">
        <v>8198.84</v>
      </c>
      <c r="BL34" s="239">
        <v>8489.260000000002</v>
      </c>
      <c r="BM34" s="240">
        <v>0</v>
      </c>
      <c r="BN34" s="240">
        <v>-290.42000000000189</v>
      </c>
      <c r="BO34" s="240">
        <v>-290.42000000000189</v>
      </c>
      <c r="BP34" s="239">
        <v>1078.6799999999998</v>
      </c>
      <c r="BQ34" s="239">
        <v>0</v>
      </c>
      <c r="BR34" s="240">
        <v>1078.6799999999998</v>
      </c>
      <c r="BS34" s="240">
        <v>0</v>
      </c>
      <c r="BT34" s="240">
        <v>1078.6799999999998</v>
      </c>
      <c r="BU34" s="239">
        <v>12362.93</v>
      </c>
      <c r="BV34" s="239">
        <v>6218.54</v>
      </c>
      <c r="BW34" s="240">
        <v>6144.39</v>
      </c>
      <c r="BX34" s="240">
        <v>0</v>
      </c>
      <c r="BY34" s="240">
        <v>6144.39</v>
      </c>
      <c r="BZ34" s="239">
        <v>1306.7499999999995</v>
      </c>
      <c r="CA34" s="239">
        <v>1160.6300000000001</v>
      </c>
      <c r="CB34" s="240">
        <v>146.11999999999944</v>
      </c>
      <c r="CC34" s="240">
        <v>0</v>
      </c>
      <c r="CD34" s="240">
        <v>146.11999999999944</v>
      </c>
      <c r="CE34" s="239">
        <v>197.85999999999999</v>
      </c>
      <c r="CF34" s="239">
        <v>1386.77</v>
      </c>
      <c r="CG34" s="240">
        <v>0</v>
      </c>
      <c r="CH34" s="240">
        <v>-1188.9100000000001</v>
      </c>
      <c r="CI34" s="240">
        <v>-1188.9100000000001</v>
      </c>
      <c r="CJ34" s="240">
        <v>3820.3999999999996</v>
      </c>
      <c r="CK34" s="240">
        <v>3509.28</v>
      </c>
      <c r="CL34" s="240">
        <v>311.11999999999944</v>
      </c>
      <c r="CM34" s="240">
        <v>0</v>
      </c>
      <c r="CN34" s="240">
        <v>311.11999999999944</v>
      </c>
      <c r="CO34" s="239">
        <v>44214.97</v>
      </c>
      <c r="CP34" s="239">
        <v>2121.33</v>
      </c>
      <c r="CQ34" s="240">
        <v>42093.64</v>
      </c>
      <c r="CR34" s="240">
        <v>0</v>
      </c>
      <c r="CS34" s="240">
        <v>42093.64</v>
      </c>
      <c r="CT34" s="239">
        <v>4425.29</v>
      </c>
      <c r="CU34" s="239">
        <v>0</v>
      </c>
      <c r="CV34" s="240">
        <v>4425.29</v>
      </c>
      <c r="CW34" s="240">
        <v>0</v>
      </c>
      <c r="CX34" s="240">
        <v>4425.29</v>
      </c>
      <c r="CY34" s="239">
        <v>7109.329999999999</v>
      </c>
      <c r="CZ34" s="239">
        <v>0</v>
      </c>
      <c r="DA34" s="240">
        <v>7109.329999999999</v>
      </c>
      <c r="DB34" s="240">
        <v>0</v>
      </c>
      <c r="DC34" s="240">
        <v>7109.329999999999</v>
      </c>
      <c r="DD34" s="239">
        <v>1061.07</v>
      </c>
      <c r="DE34" s="239">
        <v>0</v>
      </c>
      <c r="DF34" s="240">
        <v>1061.07</v>
      </c>
      <c r="DG34" s="240">
        <v>0</v>
      </c>
      <c r="DH34" s="240">
        <v>1061.07</v>
      </c>
      <c r="DI34" s="239">
        <v>1936.4600000000003</v>
      </c>
      <c r="DJ34" s="239">
        <v>0</v>
      </c>
      <c r="DK34" s="240">
        <v>1936.4600000000003</v>
      </c>
      <c r="DL34" s="240">
        <v>0</v>
      </c>
      <c r="DM34" s="240">
        <v>1936.4600000000003</v>
      </c>
      <c r="DN34" s="239">
        <v>1005.51</v>
      </c>
      <c r="DO34" s="239">
        <v>0</v>
      </c>
      <c r="DP34" s="240">
        <v>1005.51</v>
      </c>
      <c r="DQ34" s="240">
        <v>0</v>
      </c>
      <c r="DR34" s="240">
        <v>1005.51</v>
      </c>
      <c r="DS34" s="239">
        <v>2588.04</v>
      </c>
      <c r="DT34" s="239">
        <v>0</v>
      </c>
      <c r="DU34" s="240">
        <v>2588.04</v>
      </c>
      <c r="DV34" s="240">
        <v>0</v>
      </c>
      <c r="DW34" s="240">
        <v>2588.04</v>
      </c>
      <c r="DX34" s="239">
        <v>340.18999999999994</v>
      </c>
      <c r="DY34" s="239">
        <v>0</v>
      </c>
      <c r="DZ34" s="240">
        <v>340.18999999999994</v>
      </c>
      <c r="EA34" s="240">
        <v>0</v>
      </c>
      <c r="EB34" s="240">
        <v>340.18999999999994</v>
      </c>
      <c r="EC34" s="239">
        <v>13568.550000000003</v>
      </c>
      <c r="ED34" s="239">
        <v>16091.579999999998</v>
      </c>
      <c r="EE34" s="240">
        <v>0</v>
      </c>
      <c r="EF34" s="240">
        <v>-2523.0299999999952</v>
      </c>
      <c r="EG34" s="240">
        <v>-2523.0299999999952</v>
      </c>
      <c r="EH34" s="239">
        <v>12537.319999999998</v>
      </c>
      <c r="EI34" s="239">
        <v>13262.85</v>
      </c>
      <c r="EJ34" s="240">
        <v>0</v>
      </c>
      <c r="EK34" s="240">
        <v>-725.53000000000247</v>
      </c>
      <c r="EL34" s="240">
        <v>-725.53000000000247</v>
      </c>
      <c r="EM34" s="239">
        <v>0</v>
      </c>
      <c r="EN34" s="239">
        <v>0</v>
      </c>
      <c r="EO34" s="240">
        <v>0</v>
      </c>
      <c r="EP34" s="240">
        <v>0</v>
      </c>
      <c r="EQ34" s="240">
        <v>0</v>
      </c>
      <c r="ER34" s="240">
        <v>3371.94</v>
      </c>
      <c r="ES34" s="240">
        <v>2385.02</v>
      </c>
      <c r="ET34" s="240">
        <f t="shared" si="0"/>
        <v>986.92000000000007</v>
      </c>
      <c r="EU34" s="240">
        <f t="shared" si="1"/>
        <v>0</v>
      </c>
      <c r="EV34" s="240">
        <f t="shared" si="2"/>
        <v>986.92000000000007</v>
      </c>
      <c r="EW34" s="239">
        <v>7424.6200000000008</v>
      </c>
      <c r="EX34" s="239">
        <v>4589.74</v>
      </c>
      <c r="EY34" s="241">
        <f t="shared" si="6"/>
        <v>219714.78000000003</v>
      </c>
      <c r="EZ34" s="241">
        <f t="shared" si="6"/>
        <v>141107.62</v>
      </c>
      <c r="FA34" s="241">
        <f t="shared" si="7"/>
        <v>78607.160000000033</v>
      </c>
      <c r="FB34" s="241">
        <f t="shared" si="8"/>
        <v>0</v>
      </c>
      <c r="FC34" s="242">
        <f t="shared" si="5"/>
        <v>78607.160000000033</v>
      </c>
      <c r="FD34" s="242">
        <v>986.92000000000007</v>
      </c>
      <c r="FE34" s="236">
        <f t="shared" si="9"/>
        <v>104863.06000000006</v>
      </c>
      <c r="FF34" s="243">
        <f t="shared" si="10"/>
        <v>54148.709999999992</v>
      </c>
      <c r="FG34" s="3"/>
      <c r="FH34" s="239">
        <v>880</v>
      </c>
      <c r="FI34" s="244">
        <f t="shared" si="11"/>
        <v>105743.06000000006</v>
      </c>
      <c r="FJ34" s="243">
        <f t="shared" si="12"/>
        <v>54148.709999999992</v>
      </c>
      <c r="FK34" s="3"/>
      <c r="FL34" s="3"/>
      <c r="FM34" s="3"/>
      <c r="FN34" s="3"/>
      <c r="FO34" s="3"/>
    </row>
    <row r="35" spans="1:171" s="2" customFormat="1" ht="15.75" customHeight="1" x14ac:dyDescent="0.2">
      <c r="A35" s="233">
        <v>28</v>
      </c>
      <c r="B35" s="234" t="s">
        <v>21</v>
      </c>
      <c r="C35" s="235">
        <v>9</v>
      </c>
      <c r="D35" s="235">
        <v>5</v>
      </c>
      <c r="E35" s="236">
        <v>7843.300000000002</v>
      </c>
      <c r="F35" s="237">
        <v>73156.359999999957</v>
      </c>
      <c r="G35" s="237">
        <v>26740.798000000006</v>
      </c>
      <c r="H35" s="238">
        <v>68486.44</v>
      </c>
      <c r="I35" s="238">
        <v>73097.930000000008</v>
      </c>
      <c r="J35" s="238">
        <v>0</v>
      </c>
      <c r="K35" s="238">
        <v>-4611.4900000000052</v>
      </c>
      <c r="L35" s="238">
        <v>-4611.4900000000052</v>
      </c>
      <c r="M35" s="238">
        <v>35782.960000000006</v>
      </c>
      <c r="N35" s="238">
        <v>40877.040000000001</v>
      </c>
      <c r="O35" s="238">
        <v>0</v>
      </c>
      <c r="P35" s="238">
        <v>-5094.0799999999945</v>
      </c>
      <c r="Q35" s="238">
        <v>-5094.0799999999945</v>
      </c>
      <c r="R35" s="238">
        <v>2521.8199999999997</v>
      </c>
      <c r="S35" s="238">
        <v>1653.53</v>
      </c>
      <c r="T35" s="238">
        <v>868.28999999999974</v>
      </c>
      <c r="U35" s="238">
        <v>0</v>
      </c>
      <c r="V35" s="238">
        <v>868.28999999999974</v>
      </c>
      <c r="W35" s="239">
        <v>65537.659999999989</v>
      </c>
      <c r="X35" s="239">
        <v>78640.98</v>
      </c>
      <c r="Y35" s="240">
        <v>0</v>
      </c>
      <c r="Z35" s="240">
        <v>-13103.320000000007</v>
      </c>
      <c r="AA35" s="240">
        <v>-13103.320000000007</v>
      </c>
      <c r="AB35" s="239">
        <v>175902.5</v>
      </c>
      <c r="AC35" s="239">
        <v>160580.71000000002</v>
      </c>
      <c r="AD35" s="240">
        <v>15321.789999999979</v>
      </c>
      <c r="AE35" s="240">
        <v>0</v>
      </c>
      <c r="AF35" s="240">
        <v>15321.789999999979</v>
      </c>
      <c r="AG35" s="239">
        <v>2878.8399999999997</v>
      </c>
      <c r="AH35" s="239">
        <v>1969.79</v>
      </c>
      <c r="AI35" s="240">
        <v>909.04999999999973</v>
      </c>
      <c r="AJ35" s="240">
        <v>0</v>
      </c>
      <c r="AK35" s="240">
        <v>909.04999999999973</v>
      </c>
      <c r="AL35" s="239">
        <v>25814.610000000004</v>
      </c>
      <c r="AM35" s="239">
        <v>3863.26</v>
      </c>
      <c r="AN35" s="240">
        <v>21951.350000000006</v>
      </c>
      <c r="AO35" s="240">
        <v>0</v>
      </c>
      <c r="AP35" s="240">
        <v>21951.350000000006</v>
      </c>
      <c r="AQ35" s="239">
        <v>17755.3</v>
      </c>
      <c r="AR35" s="239">
        <v>2875.8599999999997</v>
      </c>
      <c r="AS35" s="240">
        <v>14879.439999999999</v>
      </c>
      <c r="AT35" s="240">
        <v>0</v>
      </c>
      <c r="AU35" s="240">
        <v>14879.439999999999</v>
      </c>
      <c r="AV35" s="239">
        <v>24406.089999999997</v>
      </c>
      <c r="AW35" s="239">
        <v>21204</v>
      </c>
      <c r="AX35" s="240">
        <v>3202.0899999999965</v>
      </c>
      <c r="AY35" s="240">
        <v>0</v>
      </c>
      <c r="AZ35" s="240">
        <v>3202.0899999999965</v>
      </c>
      <c r="BA35" s="239">
        <v>4911.38</v>
      </c>
      <c r="BB35" s="239">
        <v>4345.7400000000007</v>
      </c>
      <c r="BC35" s="240">
        <v>565.63999999999942</v>
      </c>
      <c r="BD35" s="240">
        <v>0</v>
      </c>
      <c r="BE35" s="240">
        <v>565.63999999999942</v>
      </c>
      <c r="BF35" s="239">
        <v>1154.97</v>
      </c>
      <c r="BG35" s="239">
        <v>4807.2000000000007</v>
      </c>
      <c r="BH35" s="240">
        <v>0</v>
      </c>
      <c r="BI35" s="240">
        <v>-3652.2300000000005</v>
      </c>
      <c r="BJ35" s="240">
        <v>-3652.2300000000005</v>
      </c>
      <c r="BK35" s="239">
        <v>19578.469999999998</v>
      </c>
      <c r="BL35" s="239">
        <v>18119.43</v>
      </c>
      <c r="BM35" s="240">
        <v>1459.0399999999972</v>
      </c>
      <c r="BN35" s="240">
        <v>0</v>
      </c>
      <c r="BO35" s="240">
        <v>1459.0399999999972</v>
      </c>
      <c r="BP35" s="239">
        <v>3690.01</v>
      </c>
      <c r="BQ35" s="239">
        <v>0</v>
      </c>
      <c r="BR35" s="240">
        <v>3690.01</v>
      </c>
      <c r="BS35" s="240">
        <v>0</v>
      </c>
      <c r="BT35" s="240">
        <v>3690.01</v>
      </c>
      <c r="BU35" s="239">
        <v>42291.990000000005</v>
      </c>
      <c r="BV35" s="239">
        <v>27075.050000000003</v>
      </c>
      <c r="BW35" s="240">
        <v>15216.940000000002</v>
      </c>
      <c r="BX35" s="240">
        <v>0</v>
      </c>
      <c r="BY35" s="240">
        <v>15216.940000000002</v>
      </c>
      <c r="BZ35" s="239">
        <v>2401.73</v>
      </c>
      <c r="CA35" s="239">
        <v>2129.5500000000002</v>
      </c>
      <c r="CB35" s="240">
        <v>272.17999999999984</v>
      </c>
      <c r="CC35" s="240">
        <v>0</v>
      </c>
      <c r="CD35" s="240">
        <v>272.17999999999984</v>
      </c>
      <c r="CE35" s="239">
        <v>359.15000000000003</v>
      </c>
      <c r="CF35" s="239">
        <v>0</v>
      </c>
      <c r="CG35" s="240">
        <v>359.15000000000003</v>
      </c>
      <c r="CH35" s="240">
        <v>0</v>
      </c>
      <c r="CI35" s="240">
        <v>359.15000000000003</v>
      </c>
      <c r="CJ35" s="240">
        <v>11406.17</v>
      </c>
      <c r="CK35" s="240">
        <v>10340.049999999999</v>
      </c>
      <c r="CL35" s="240">
        <v>1066.1200000000008</v>
      </c>
      <c r="CM35" s="240">
        <v>0</v>
      </c>
      <c r="CN35" s="240">
        <v>1066.1200000000008</v>
      </c>
      <c r="CO35" s="239">
        <v>204458.40000000002</v>
      </c>
      <c r="CP35" s="239">
        <v>148939.55000000002</v>
      </c>
      <c r="CQ35" s="240">
        <v>55518.850000000006</v>
      </c>
      <c r="CR35" s="240">
        <v>0</v>
      </c>
      <c r="CS35" s="240">
        <v>55518.850000000006</v>
      </c>
      <c r="CT35" s="239">
        <v>15850.460000000001</v>
      </c>
      <c r="CU35" s="239">
        <v>1068.8</v>
      </c>
      <c r="CV35" s="240">
        <v>14781.660000000002</v>
      </c>
      <c r="CW35" s="240">
        <v>0</v>
      </c>
      <c r="CX35" s="240">
        <v>14781.660000000002</v>
      </c>
      <c r="CY35" s="239">
        <v>27721.179999999997</v>
      </c>
      <c r="CZ35" s="239">
        <v>10036.299999999999</v>
      </c>
      <c r="DA35" s="240">
        <v>17684.879999999997</v>
      </c>
      <c r="DB35" s="240">
        <v>0</v>
      </c>
      <c r="DC35" s="240">
        <v>17684.879999999997</v>
      </c>
      <c r="DD35" s="239">
        <v>3813.7900000000004</v>
      </c>
      <c r="DE35" s="239">
        <v>2384.8000000000002</v>
      </c>
      <c r="DF35" s="240">
        <v>1428.9900000000002</v>
      </c>
      <c r="DG35" s="240">
        <v>0</v>
      </c>
      <c r="DH35" s="240">
        <v>1428.9900000000002</v>
      </c>
      <c r="DI35" s="239">
        <v>4625.2299999999996</v>
      </c>
      <c r="DJ35" s="239">
        <v>2831.21</v>
      </c>
      <c r="DK35" s="240">
        <v>1794.0199999999995</v>
      </c>
      <c r="DL35" s="240">
        <v>0</v>
      </c>
      <c r="DM35" s="240">
        <v>1794.0199999999995</v>
      </c>
      <c r="DN35" s="239">
        <v>2769.09</v>
      </c>
      <c r="DO35" s="239">
        <v>8693.0400000000009</v>
      </c>
      <c r="DP35" s="240">
        <v>0</v>
      </c>
      <c r="DQ35" s="240">
        <v>-5923.9500000000007</v>
      </c>
      <c r="DR35" s="240">
        <v>-5923.9500000000007</v>
      </c>
      <c r="DS35" s="239">
        <v>7426.1599999999989</v>
      </c>
      <c r="DT35" s="239">
        <v>2315.86</v>
      </c>
      <c r="DU35" s="240">
        <v>5110.2999999999993</v>
      </c>
      <c r="DV35" s="240">
        <v>0</v>
      </c>
      <c r="DW35" s="240">
        <v>5110.2999999999993</v>
      </c>
      <c r="DX35" s="239">
        <v>937.08000000000027</v>
      </c>
      <c r="DY35" s="239">
        <v>0</v>
      </c>
      <c r="DZ35" s="240">
        <v>937.08000000000027</v>
      </c>
      <c r="EA35" s="240">
        <v>0</v>
      </c>
      <c r="EB35" s="240">
        <v>937.08000000000027</v>
      </c>
      <c r="EC35" s="239">
        <v>24604.380000000005</v>
      </c>
      <c r="ED35" s="239">
        <v>23403.61</v>
      </c>
      <c r="EE35" s="240">
        <v>1200.7700000000041</v>
      </c>
      <c r="EF35" s="240">
        <v>0</v>
      </c>
      <c r="EG35" s="240">
        <v>1200.7700000000041</v>
      </c>
      <c r="EH35" s="239">
        <v>24158.430000000004</v>
      </c>
      <c r="EI35" s="239">
        <v>14759.810000000001</v>
      </c>
      <c r="EJ35" s="240">
        <v>9398.6200000000026</v>
      </c>
      <c r="EK35" s="240">
        <v>0</v>
      </c>
      <c r="EL35" s="240">
        <v>9398.6200000000026</v>
      </c>
      <c r="EM35" s="239">
        <v>36393.939999999995</v>
      </c>
      <c r="EN35" s="239">
        <v>42056.749999999993</v>
      </c>
      <c r="EO35" s="240">
        <v>0</v>
      </c>
      <c r="EP35" s="240">
        <v>-5662.8099999999977</v>
      </c>
      <c r="EQ35" s="240">
        <v>-5662.8099999999977</v>
      </c>
      <c r="ER35" s="240">
        <v>10670.63</v>
      </c>
      <c r="ES35" s="240">
        <v>7595.7500000000009</v>
      </c>
      <c r="ET35" s="240">
        <f t="shared" si="0"/>
        <v>3074.8799999999983</v>
      </c>
      <c r="EU35" s="240">
        <f t="shared" si="1"/>
        <v>0</v>
      </c>
      <c r="EV35" s="240">
        <f t="shared" si="2"/>
        <v>3074.8799999999983</v>
      </c>
      <c r="EW35" s="239">
        <v>30352.759999999995</v>
      </c>
      <c r="EX35" s="239">
        <v>22835.119999999999</v>
      </c>
      <c r="EY35" s="241">
        <f t="shared" si="6"/>
        <v>898661.62</v>
      </c>
      <c r="EZ35" s="241">
        <f t="shared" si="6"/>
        <v>738500.72000000009</v>
      </c>
      <c r="FA35" s="241">
        <f t="shared" si="7"/>
        <v>160160.89999999991</v>
      </c>
      <c r="FB35" s="241">
        <f t="shared" si="8"/>
        <v>0</v>
      </c>
      <c r="FC35" s="242">
        <f t="shared" si="5"/>
        <v>160160.89999999991</v>
      </c>
      <c r="FD35" s="242">
        <v>3074.8799999999983</v>
      </c>
      <c r="FE35" s="236">
        <f t="shared" si="9"/>
        <v>233317.25999999989</v>
      </c>
      <c r="FF35" s="243">
        <f t="shared" si="10"/>
        <v>118072.628</v>
      </c>
      <c r="FG35" s="3"/>
      <c r="FH35" s="239">
        <v>1720</v>
      </c>
      <c r="FI35" s="244">
        <f t="shared" si="11"/>
        <v>235037.25999999989</v>
      </c>
      <c r="FJ35" s="243">
        <f t="shared" si="12"/>
        <v>118072.628</v>
      </c>
      <c r="FK35" s="3"/>
      <c r="FL35" s="3"/>
      <c r="FM35" s="3"/>
      <c r="FN35" s="3"/>
      <c r="FO35" s="3"/>
    </row>
    <row r="36" spans="1:171" s="2" customFormat="1" ht="15.75" customHeight="1" x14ac:dyDescent="0.2">
      <c r="A36" s="233">
        <v>29</v>
      </c>
      <c r="B36" s="234" t="s">
        <v>22</v>
      </c>
      <c r="C36" s="235">
        <v>5</v>
      </c>
      <c r="D36" s="235">
        <v>4</v>
      </c>
      <c r="E36" s="236">
        <v>2768.5499999999997</v>
      </c>
      <c r="F36" s="237">
        <v>-150967.78</v>
      </c>
      <c r="G36" s="237">
        <v>-95586.398000000016</v>
      </c>
      <c r="H36" s="238">
        <v>15172.160000000002</v>
      </c>
      <c r="I36" s="238">
        <v>13940.369999999999</v>
      </c>
      <c r="J36" s="238">
        <v>1231.7900000000027</v>
      </c>
      <c r="K36" s="238">
        <v>0</v>
      </c>
      <c r="L36" s="238">
        <v>1231.7900000000027</v>
      </c>
      <c r="M36" s="238">
        <v>7748.5599999999995</v>
      </c>
      <c r="N36" s="238">
        <v>7638.75</v>
      </c>
      <c r="O36" s="238">
        <v>109.80999999999949</v>
      </c>
      <c r="P36" s="238">
        <v>0</v>
      </c>
      <c r="Q36" s="238">
        <v>109.80999999999949</v>
      </c>
      <c r="R36" s="238">
        <v>775.16</v>
      </c>
      <c r="S36" s="238">
        <v>713.68</v>
      </c>
      <c r="T36" s="238">
        <v>61.480000000000018</v>
      </c>
      <c r="U36" s="238">
        <v>0</v>
      </c>
      <c r="V36" s="238">
        <v>61.480000000000018</v>
      </c>
      <c r="W36" s="239">
        <v>49289.7</v>
      </c>
      <c r="X36" s="239">
        <v>50235.55</v>
      </c>
      <c r="Y36" s="240">
        <v>0</v>
      </c>
      <c r="Z36" s="240">
        <v>-945.85000000000582</v>
      </c>
      <c r="AA36" s="240">
        <v>-945.85000000000582</v>
      </c>
      <c r="AB36" s="239">
        <v>0</v>
      </c>
      <c r="AC36" s="239">
        <v>0</v>
      </c>
      <c r="AD36" s="240">
        <v>0</v>
      </c>
      <c r="AE36" s="240">
        <v>0</v>
      </c>
      <c r="AF36" s="240">
        <v>0</v>
      </c>
      <c r="AG36" s="239">
        <v>0</v>
      </c>
      <c r="AH36" s="239">
        <v>0</v>
      </c>
      <c r="AI36" s="240">
        <v>0</v>
      </c>
      <c r="AJ36" s="240">
        <v>0</v>
      </c>
      <c r="AK36" s="240">
        <v>0</v>
      </c>
      <c r="AL36" s="239">
        <v>7060.7400000000007</v>
      </c>
      <c r="AM36" s="239">
        <v>2101.04</v>
      </c>
      <c r="AN36" s="240">
        <v>4959.7000000000007</v>
      </c>
      <c r="AO36" s="240">
        <v>0</v>
      </c>
      <c r="AP36" s="240">
        <v>4959.7000000000007</v>
      </c>
      <c r="AQ36" s="239">
        <v>4580.26</v>
      </c>
      <c r="AR36" s="239">
        <v>944.22</v>
      </c>
      <c r="AS36" s="240">
        <v>3636.04</v>
      </c>
      <c r="AT36" s="240">
        <v>0</v>
      </c>
      <c r="AU36" s="240">
        <v>3636.04</v>
      </c>
      <c r="AV36" s="239">
        <v>7008.9900000000007</v>
      </c>
      <c r="AW36" s="239">
        <v>6096.5199999999995</v>
      </c>
      <c r="AX36" s="240">
        <v>912.47000000000116</v>
      </c>
      <c r="AY36" s="240">
        <v>0</v>
      </c>
      <c r="AZ36" s="240">
        <v>912.47000000000116</v>
      </c>
      <c r="BA36" s="239">
        <v>1619.2700000000002</v>
      </c>
      <c r="BB36" s="239">
        <v>1437.74</v>
      </c>
      <c r="BC36" s="240">
        <v>181.5300000000002</v>
      </c>
      <c r="BD36" s="240">
        <v>0</v>
      </c>
      <c r="BE36" s="240">
        <v>181.5300000000002</v>
      </c>
      <c r="BF36" s="239">
        <v>418.98000000000013</v>
      </c>
      <c r="BG36" s="239">
        <v>802.84999999999991</v>
      </c>
      <c r="BH36" s="240">
        <v>0</v>
      </c>
      <c r="BI36" s="240">
        <v>-383.86999999999978</v>
      </c>
      <c r="BJ36" s="240">
        <v>-383.86999999999978</v>
      </c>
      <c r="BK36" s="239">
        <v>8193.52</v>
      </c>
      <c r="BL36" s="239">
        <v>7282.05</v>
      </c>
      <c r="BM36" s="240">
        <v>911.47000000000025</v>
      </c>
      <c r="BN36" s="240">
        <v>0</v>
      </c>
      <c r="BO36" s="240">
        <v>911.47000000000025</v>
      </c>
      <c r="BP36" s="239">
        <v>1069.3600000000001</v>
      </c>
      <c r="BQ36" s="239">
        <v>0</v>
      </c>
      <c r="BR36" s="240">
        <v>1069.3600000000001</v>
      </c>
      <c r="BS36" s="240">
        <v>0</v>
      </c>
      <c r="BT36" s="240">
        <v>1069.3600000000001</v>
      </c>
      <c r="BU36" s="239">
        <v>12255.97</v>
      </c>
      <c r="BV36" s="239">
        <v>7143.5700000000006</v>
      </c>
      <c r="BW36" s="240">
        <v>5112.3999999999987</v>
      </c>
      <c r="BX36" s="240">
        <v>0</v>
      </c>
      <c r="BY36" s="240">
        <v>5112.3999999999987</v>
      </c>
      <c r="BZ36" s="239">
        <v>1302.01</v>
      </c>
      <c r="CA36" s="239">
        <v>1156.06</v>
      </c>
      <c r="CB36" s="240">
        <v>145.95000000000005</v>
      </c>
      <c r="CC36" s="240">
        <v>0</v>
      </c>
      <c r="CD36" s="240">
        <v>145.95000000000005</v>
      </c>
      <c r="CE36" s="239">
        <v>196.17</v>
      </c>
      <c r="CF36" s="239">
        <v>0</v>
      </c>
      <c r="CG36" s="240">
        <v>196.17</v>
      </c>
      <c r="CH36" s="240">
        <v>0</v>
      </c>
      <c r="CI36" s="240">
        <v>196.17</v>
      </c>
      <c r="CJ36" s="240">
        <v>3817.9900000000007</v>
      </c>
      <c r="CK36" s="240">
        <v>3465.94</v>
      </c>
      <c r="CL36" s="240">
        <v>352.05000000000064</v>
      </c>
      <c r="CM36" s="240">
        <v>0</v>
      </c>
      <c r="CN36" s="240">
        <v>352.05000000000064</v>
      </c>
      <c r="CO36" s="239">
        <v>44544.909999999996</v>
      </c>
      <c r="CP36" s="239">
        <v>28395.78</v>
      </c>
      <c r="CQ36" s="240">
        <v>16149.129999999997</v>
      </c>
      <c r="CR36" s="240">
        <v>0</v>
      </c>
      <c r="CS36" s="240">
        <v>16149.129999999997</v>
      </c>
      <c r="CT36" s="239">
        <v>4424.2000000000007</v>
      </c>
      <c r="CU36" s="239">
        <v>1277.28</v>
      </c>
      <c r="CV36" s="240">
        <v>3146.920000000001</v>
      </c>
      <c r="CW36" s="240">
        <v>0</v>
      </c>
      <c r="CX36" s="240">
        <v>3146.920000000001</v>
      </c>
      <c r="CY36" s="239">
        <v>7103.6100000000006</v>
      </c>
      <c r="CZ36" s="239">
        <v>12475.689999999999</v>
      </c>
      <c r="DA36" s="240">
        <v>0</v>
      </c>
      <c r="DB36" s="240">
        <v>-5372.0799999999981</v>
      </c>
      <c r="DC36" s="240">
        <v>-5372.0799999999981</v>
      </c>
      <c r="DD36" s="239">
        <v>1046.43</v>
      </c>
      <c r="DE36" s="239">
        <v>0</v>
      </c>
      <c r="DF36" s="240">
        <v>1046.43</v>
      </c>
      <c r="DG36" s="240">
        <v>0</v>
      </c>
      <c r="DH36" s="240">
        <v>1046.43</v>
      </c>
      <c r="DI36" s="239">
        <v>1933.9699999999998</v>
      </c>
      <c r="DJ36" s="239">
        <v>2113.96</v>
      </c>
      <c r="DK36" s="240">
        <v>0</v>
      </c>
      <c r="DL36" s="240">
        <v>-179.99000000000024</v>
      </c>
      <c r="DM36" s="240">
        <v>-179.99000000000024</v>
      </c>
      <c r="DN36" s="239">
        <v>1004.47</v>
      </c>
      <c r="DO36" s="239">
        <v>0</v>
      </c>
      <c r="DP36" s="240">
        <v>1004.47</v>
      </c>
      <c r="DQ36" s="240">
        <v>0</v>
      </c>
      <c r="DR36" s="240">
        <v>1004.47</v>
      </c>
      <c r="DS36" s="239">
        <v>2586.36</v>
      </c>
      <c r="DT36" s="239">
        <v>1961.1200000000001</v>
      </c>
      <c r="DU36" s="240">
        <v>625.24</v>
      </c>
      <c r="DV36" s="240">
        <v>0</v>
      </c>
      <c r="DW36" s="240">
        <v>625.24</v>
      </c>
      <c r="DX36" s="239">
        <v>338.33000000000004</v>
      </c>
      <c r="DY36" s="239">
        <v>0</v>
      </c>
      <c r="DZ36" s="240">
        <v>338.33000000000004</v>
      </c>
      <c r="EA36" s="240">
        <v>0</v>
      </c>
      <c r="EB36" s="240">
        <v>338.33000000000004</v>
      </c>
      <c r="EC36" s="239">
        <v>9734.0500000000011</v>
      </c>
      <c r="ED36" s="239">
        <v>14754.32</v>
      </c>
      <c r="EE36" s="240">
        <v>0</v>
      </c>
      <c r="EF36" s="240">
        <v>-5020.2699999999986</v>
      </c>
      <c r="EG36" s="240">
        <v>-5020.2699999999986</v>
      </c>
      <c r="EH36" s="239">
        <v>12264.159999999998</v>
      </c>
      <c r="EI36" s="239">
        <v>4181.3</v>
      </c>
      <c r="EJ36" s="240">
        <v>8082.8599999999979</v>
      </c>
      <c r="EK36" s="240">
        <v>0</v>
      </c>
      <c r="EL36" s="240">
        <v>8082.8599999999979</v>
      </c>
      <c r="EM36" s="239">
        <v>0</v>
      </c>
      <c r="EN36" s="239">
        <v>0</v>
      </c>
      <c r="EO36" s="240">
        <v>0</v>
      </c>
      <c r="EP36" s="240">
        <v>0</v>
      </c>
      <c r="EQ36" s="240">
        <v>0</v>
      </c>
      <c r="ER36" s="240">
        <v>3359.9699999999993</v>
      </c>
      <c r="ES36" s="240">
        <v>2375.9699999999998</v>
      </c>
      <c r="ET36" s="240">
        <f t="shared" si="0"/>
        <v>983.99999999999955</v>
      </c>
      <c r="EU36" s="240">
        <f t="shared" si="1"/>
        <v>0</v>
      </c>
      <c r="EV36" s="240">
        <f t="shared" si="2"/>
        <v>983.99999999999955</v>
      </c>
      <c r="EW36" s="239">
        <v>7302.83</v>
      </c>
      <c r="EX36" s="239">
        <v>5330.7400000000007</v>
      </c>
      <c r="EY36" s="241">
        <f t="shared" si="6"/>
        <v>216152.12999999995</v>
      </c>
      <c r="EZ36" s="241">
        <f t="shared" si="6"/>
        <v>175824.5</v>
      </c>
      <c r="FA36" s="241">
        <f t="shared" si="7"/>
        <v>40327.629999999946</v>
      </c>
      <c r="FB36" s="241">
        <f t="shared" si="8"/>
        <v>0</v>
      </c>
      <c r="FC36" s="242">
        <f t="shared" si="5"/>
        <v>40327.629999999946</v>
      </c>
      <c r="FD36" s="242">
        <v>983.99999999999955</v>
      </c>
      <c r="FE36" s="236">
        <f t="shared" si="9"/>
        <v>-110640.15000000005</v>
      </c>
      <c r="FF36" s="243">
        <f t="shared" si="10"/>
        <v>-78827.948000000019</v>
      </c>
      <c r="FG36" s="3"/>
      <c r="FH36" s="239">
        <v>880</v>
      </c>
      <c r="FI36" s="244">
        <f t="shared" si="11"/>
        <v>-109760.15000000005</v>
      </c>
      <c r="FJ36" s="243">
        <f t="shared" si="12"/>
        <v>-78827.948000000019</v>
      </c>
      <c r="FK36" s="3"/>
      <c r="FL36" s="3"/>
      <c r="FM36" s="3"/>
      <c r="FN36" s="3"/>
      <c r="FO36" s="3"/>
    </row>
    <row r="37" spans="1:171" s="2" customFormat="1" ht="15.75" customHeight="1" x14ac:dyDescent="0.2">
      <c r="A37" s="233">
        <v>30</v>
      </c>
      <c r="B37" s="234" t="s">
        <v>23</v>
      </c>
      <c r="C37" s="235">
        <v>9</v>
      </c>
      <c r="D37" s="235">
        <v>4</v>
      </c>
      <c r="E37" s="236">
        <v>9470.8333333333358</v>
      </c>
      <c r="F37" s="237">
        <v>131422.63</v>
      </c>
      <c r="G37" s="237">
        <v>-6812.9359999998978</v>
      </c>
      <c r="H37" s="238">
        <v>62130.430000000008</v>
      </c>
      <c r="I37" s="238">
        <v>65633.510000000009</v>
      </c>
      <c r="J37" s="238">
        <v>0</v>
      </c>
      <c r="K37" s="238">
        <v>-3503.0800000000017</v>
      </c>
      <c r="L37" s="238">
        <v>-3503.0800000000017</v>
      </c>
      <c r="M37" s="238">
        <v>32508.85</v>
      </c>
      <c r="N37" s="238">
        <v>33516.06</v>
      </c>
      <c r="O37" s="238">
        <v>0</v>
      </c>
      <c r="P37" s="238">
        <v>-1007.2099999999991</v>
      </c>
      <c r="Q37" s="238">
        <v>-1007.2099999999991</v>
      </c>
      <c r="R37" s="238">
        <v>2617.21</v>
      </c>
      <c r="S37" s="238">
        <v>1816.08</v>
      </c>
      <c r="T37" s="238">
        <v>801.13000000000011</v>
      </c>
      <c r="U37" s="238">
        <v>0</v>
      </c>
      <c r="V37" s="238">
        <v>801.13000000000011</v>
      </c>
      <c r="W37" s="239">
        <v>38246.97</v>
      </c>
      <c r="X37" s="239">
        <v>42976.42</v>
      </c>
      <c r="Y37" s="240">
        <v>0</v>
      </c>
      <c r="Z37" s="240">
        <v>-4729.4499999999971</v>
      </c>
      <c r="AA37" s="240">
        <v>-4729.4499999999971</v>
      </c>
      <c r="AB37" s="239">
        <v>156870.51999999999</v>
      </c>
      <c r="AC37" s="239">
        <v>143760.06</v>
      </c>
      <c r="AD37" s="240">
        <v>13110.459999999992</v>
      </c>
      <c r="AE37" s="240">
        <v>0</v>
      </c>
      <c r="AF37" s="240">
        <v>13110.459999999992</v>
      </c>
      <c r="AG37" s="239">
        <v>0</v>
      </c>
      <c r="AH37" s="239">
        <v>0</v>
      </c>
      <c r="AI37" s="240">
        <v>0</v>
      </c>
      <c r="AJ37" s="240">
        <v>0</v>
      </c>
      <c r="AK37" s="240">
        <v>0</v>
      </c>
      <c r="AL37" s="239">
        <v>20553.509999999998</v>
      </c>
      <c r="AM37" s="239">
        <v>3617.88</v>
      </c>
      <c r="AN37" s="240">
        <v>16935.629999999997</v>
      </c>
      <c r="AO37" s="240">
        <v>0</v>
      </c>
      <c r="AP37" s="240">
        <v>16935.629999999997</v>
      </c>
      <c r="AQ37" s="239">
        <v>13823.09</v>
      </c>
      <c r="AR37" s="239">
        <v>2604.34</v>
      </c>
      <c r="AS37" s="240">
        <v>11218.75</v>
      </c>
      <c r="AT37" s="240">
        <v>0</v>
      </c>
      <c r="AU37" s="240">
        <v>11218.75</v>
      </c>
      <c r="AV37" s="239">
        <v>18547.710000000003</v>
      </c>
      <c r="AW37" s="239">
        <v>16118.639999999998</v>
      </c>
      <c r="AX37" s="240">
        <v>2429.0700000000052</v>
      </c>
      <c r="AY37" s="240">
        <v>0</v>
      </c>
      <c r="AZ37" s="240">
        <v>2429.0700000000052</v>
      </c>
      <c r="BA37" s="239">
        <v>3900.9899999999993</v>
      </c>
      <c r="BB37" s="239">
        <v>3451.6800000000003</v>
      </c>
      <c r="BC37" s="240">
        <v>449.30999999999904</v>
      </c>
      <c r="BD37" s="240">
        <v>0</v>
      </c>
      <c r="BE37" s="240">
        <v>449.30999999999904</v>
      </c>
      <c r="BF37" s="239">
        <v>924.87000000000012</v>
      </c>
      <c r="BG37" s="239">
        <v>1266.24</v>
      </c>
      <c r="BH37" s="240">
        <v>0</v>
      </c>
      <c r="BI37" s="240">
        <v>-341.36999999999989</v>
      </c>
      <c r="BJ37" s="240">
        <v>-341.36999999999989</v>
      </c>
      <c r="BK37" s="239">
        <v>13191.139999999998</v>
      </c>
      <c r="BL37" s="239">
        <v>12616.439999999999</v>
      </c>
      <c r="BM37" s="240">
        <v>574.69999999999891</v>
      </c>
      <c r="BN37" s="240">
        <v>0</v>
      </c>
      <c r="BO37" s="240">
        <v>574.69999999999891</v>
      </c>
      <c r="BP37" s="239">
        <v>3023.7799999999997</v>
      </c>
      <c r="BQ37" s="239">
        <v>0</v>
      </c>
      <c r="BR37" s="240">
        <v>3023.7799999999997</v>
      </c>
      <c r="BS37" s="240">
        <v>0</v>
      </c>
      <c r="BT37" s="240">
        <v>3023.7799999999997</v>
      </c>
      <c r="BU37" s="239">
        <v>34658.239999999998</v>
      </c>
      <c r="BV37" s="239">
        <v>45803.869999999995</v>
      </c>
      <c r="BW37" s="240">
        <v>0</v>
      </c>
      <c r="BX37" s="240">
        <v>-11145.629999999997</v>
      </c>
      <c r="BY37" s="240">
        <v>-11145.629999999997</v>
      </c>
      <c r="BZ37" s="239">
        <v>2340.6999999999994</v>
      </c>
      <c r="CA37" s="239">
        <v>2077.92</v>
      </c>
      <c r="CB37" s="240">
        <v>262.77999999999929</v>
      </c>
      <c r="CC37" s="240">
        <v>0</v>
      </c>
      <c r="CD37" s="240">
        <v>262.77999999999929</v>
      </c>
      <c r="CE37" s="239">
        <v>353.22999999999996</v>
      </c>
      <c r="CF37" s="239">
        <v>0</v>
      </c>
      <c r="CG37" s="240">
        <v>353.22999999999996</v>
      </c>
      <c r="CH37" s="240">
        <v>0</v>
      </c>
      <c r="CI37" s="240">
        <v>353.22999999999996</v>
      </c>
      <c r="CJ37" s="240">
        <v>8916.86</v>
      </c>
      <c r="CK37" s="240">
        <v>11609.35</v>
      </c>
      <c r="CL37" s="240">
        <v>0</v>
      </c>
      <c r="CM37" s="240">
        <v>-2692.49</v>
      </c>
      <c r="CN37" s="240">
        <v>-2692.49</v>
      </c>
      <c r="CO37" s="239">
        <v>182499.74</v>
      </c>
      <c r="CP37" s="239">
        <v>101845.91</v>
      </c>
      <c r="CQ37" s="240">
        <v>80653.829999999987</v>
      </c>
      <c r="CR37" s="240">
        <v>0</v>
      </c>
      <c r="CS37" s="240">
        <v>80653.829999999987</v>
      </c>
      <c r="CT37" s="239">
        <v>12547.89</v>
      </c>
      <c r="CU37" s="239">
        <v>0</v>
      </c>
      <c r="CV37" s="240">
        <v>12547.89</v>
      </c>
      <c r="CW37" s="240">
        <v>0</v>
      </c>
      <c r="CX37" s="240">
        <v>12547.89</v>
      </c>
      <c r="CY37" s="239">
        <v>21744.730000000003</v>
      </c>
      <c r="CZ37" s="239">
        <v>5932.31</v>
      </c>
      <c r="DA37" s="240">
        <v>15812.420000000002</v>
      </c>
      <c r="DB37" s="240">
        <v>0</v>
      </c>
      <c r="DC37" s="240">
        <v>15812.420000000002</v>
      </c>
      <c r="DD37" s="239">
        <v>3258.44</v>
      </c>
      <c r="DE37" s="239">
        <v>16434.48</v>
      </c>
      <c r="DF37" s="240">
        <v>0</v>
      </c>
      <c r="DG37" s="240">
        <v>-13176.039999999999</v>
      </c>
      <c r="DH37" s="240">
        <v>-13176.039999999999</v>
      </c>
      <c r="DI37" s="239">
        <v>3416.7000000000007</v>
      </c>
      <c r="DJ37" s="239">
        <v>1936.66</v>
      </c>
      <c r="DK37" s="240">
        <v>1480.0400000000006</v>
      </c>
      <c r="DL37" s="240">
        <v>0</v>
      </c>
      <c r="DM37" s="240">
        <v>1480.0400000000006</v>
      </c>
      <c r="DN37" s="239">
        <v>2210.6099999999997</v>
      </c>
      <c r="DO37" s="239">
        <v>0</v>
      </c>
      <c r="DP37" s="240">
        <v>2210.6099999999997</v>
      </c>
      <c r="DQ37" s="240">
        <v>0</v>
      </c>
      <c r="DR37" s="240">
        <v>2210.6099999999997</v>
      </c>
      <c r="DS37" s="239">
        <v>4866.88</v>
      </c>
      <c r="DT37" s="239">
        <v>1663.61</v>
      </c>
      <c r="DU37" s="240">
        <v>3203.2700000000004</v>
      </c>
      <c r="DV37" s="240">
        <v>0</v>
      </c>
      <c r="DW37" s="240">
        <v>3203.2700000000004</v>
      </c>
      <c r="DX37" s="239">
        <v>730.61999999999989</v>
      </c>
      <c r="DY37" s="239">
        <v>794.9</v>
      </c>
      <c r="DZ37" s="240">
        <v>0</v>
      </c>
      <c r="EA37" s="240">
        <v>-64.280000000000086</v>
      </c>
      <c r="EB37" s="240">
        <v>-64.280000000000086</v>
      </c>
      <c r="EC37" s="239">
        <v>15787.109999999999</v>
      </c>
      <c r="ED37" s="239">
        <v>14141.89</v>
      </c>
      <c r="EE37" s="240">
        <v>1645.2199999999993</v>
      </c>
      <c r="EF37" s="240">
        <v>0</v>
      </c>
      <c r="EG37" s="240">
        <v>1645.2199999999993</v>
      </c>
      <c r="EH37" s="239">
        <v>23857.38</v>
      </c>
      <c r="EI37" s="239">
        <v>15134.030000000002</v>
      </c>
      <c r="EJ37" s="240">
        <v>8723.3499999999985</v>
      </c>
      <c r="EK37" s="240">
        <v>0</v>
      </c>
      <c r="EL37" s="240">
        <v>8723.3499999999985</v>
      </c>
      <c r="EM37" s="239">
        <v>28990.360000000004</v>
      </c>
      <c r="EN37" s="239">
        <v>18502.599999999999</v>
      </c>
      <c r="EO37" s="240">
        <v>10487.760000000006</v>
      </c>
      <c r="EP37" s="240">
        <v>0</v>
      </c>
      <c r="EQ37" s="240">
        <v>10487.760000000006</v>
      </c>
      <c r="ER37" s="240">
        <v>8348.85</v>
      </c>
      <c r="ES37" s="240">
        <v>6079.8700000000008</v>
      </c>
      <c r="ET37" s="240">
        <f t="shared" si="0"/>
        <v>2268.9799999999996</v>
      </c>
      <c r="EU37" s="240">
        <f t="shared" si="1"/>
        <v>0</v>
      </c>
      <c r="EV37" s="240">
        <f t="shared" si="2"/>
        <v>2268.9799999999996</v>
      </c>
      <c r="EW37" s="239">
        <v>25189.77</v>
      </c>
      <c r="EX37" s="239">
        <v>19126.649999999998</v>
      </c>
      <c r="EY37" s="241">
        <f t="shared" si="6"/>
        <v>746057.17999999993</v>
      </c>
      <c r="EZ37" s="241">
        <f t="shared" si="6"/>
        <v>588461.4</v>
      </c>
      <c r="FA37" s="241">
        <f t="shared" si="7"/>
        <v>157595.77999999991</v>
      </c>
      <c r="FB37" s="241">
        <f t="shared" si="8"/>
        <v>0</v>
      </c>
      <c r="FC37" s="242">
        <f t="shared" si="5"/>
        <v>157595.77999999991</v>
      </c>
      <c r="FD37" s="242">
        <v>2268.9799999999996</v>
      </c>
      <c r="FE37" s="236">
        <f t="shared" si="9"/>
        <v>289018.40999999992</v>
      </c>
      <c r="FF37" s="243">
        <f t="shared" si="10"/>
        <v>95854.804000000091</v>
      </c>
      <c r="FG37" s="3"/>
      <c r="FH37" s="239">
        <v>1560</v>
      </c>
      <c r="FI37" s="244">
        <f t="shared" si="11"/>
        <v>290578.40999999992</v>
      </c>
      <c r="FJ37" s="243">
        <f t="shared" si="12"/>
        <v>95854.804000000091</v>
      </c>
      <c r="FK37" s="3"/>
      <c r="FL37" s="3"/>
      <c r="FM37" s="3"/>
      <c r="FN37" s="3"/>
      <c r="FO37" s="3"/>
    </row>
    <row r="38" spans="1:171" s="2" customFormat="1" ht="15.75" customHeight="1" x14ac:dyDescent="0.2">
      <c r="A38" s="233">
        <v>31</v>
      </c>
      <c r="B38" s="234" t="s">
        <v>509</v>
      </c>
      <c r="C38" s="235">
        <v>5</v>
      </c>
      <c r="D38" s="235">
        <v>7</v>
      </c>
      <c r="E38" s="236">
        <v>2744.599999999999</v>
      </c>
      <c r="F38" s="237">
        <v>269725.58999999997</v>
      </c>
      <c r="G38" s="237">
        <v>121938.48</v>
      </c>
      <c r="H38" s="238">
        <v>18027.060000000001</v>
      </c>
      <c r="I38" s="238">
        <v>12496.890000000001</v>
      </c>
      <c r="J38" s="238">
        <v>5530.17</v>
      </c>
      <c r="K38" s="238">
        <v>0</v>
      </c>
      <c r="L38" s="238">
        <v>5530.17</v>
      </c>
      <c r="M38" s="238">
        <v>8689.4299999999985</v>
      </c>
      <c r="N38" s="238">
        <v>8443.77</v>
      </c>
      <c r="O38" s="238">
        <v>245.65999999999804</v>
      </c>
      <c r="P38" s="238">
        <v>0</v>
      </c>
      <c r="Q38" s="238">
        <v>245.65999999999804</v>
      </c>
      <c r="R38" s="238">
        <v>1488.5200000000002</v>
      </c>
      <c r="S38" s="238">
        <v>1131.3899999999999</v>
      </c>
      <c r="T38" s="238">
        <v>357.13000000000034</v>
      </c>
      <c r="U38" s="238">
        <v>0</v>
      </c>
      <c r="V38" s="238">
        <v>357.13000000000034</v>
      </c>
      <c r="W38" s="239">
        <v>50265.829999999994</v>
      </c>
      <c r="X38" s="239">
        <v>55102.509999999995</v>
      </c>
      <c r="Y38" s="240">
        <v>0</v>
      </c>
      <c r="Z38" s="240">
        <v>-4836.68</v>
      </c>
      <c r="AA38" s="240">
        <v>-4836.68</v>
      </c>
      <c r="AB38" s="239">
        <v>0</v>
      </c>
      <c r="AC38" s="239">
        <v>0</v>
      </c>
      <c r="AD38" s="240">
        <v>0</v>
      </c>
      <c r="AE38" s="240">
        <v>0</v>
      </c>
      <c r="AF38" s="240">
        <v>0</v>
      </c>
      <c r="AG38" s="239">
        <v>0</v>
      </c>
      <c r="AH38" s="239">
        <v>0</v>
      </c>
      <c r="AI38" s="240">
        <v>0</v>
      </c>
      <c r="AJ38" s="240">
        <v>0</v>
      </c>
      <c r="AK38" s="240">
        <v>0</v>
      </c>
      <c r="AL38" s="239">
        <v>11627.439999999999</v>
      </c>
      <c r="AM38" s="239">
        <v>3133.2200000000003</v>
      </c>
      <c r="AN38" s="240">
        <v>8494.2199999999975</v>
      </c>
      <c r="AO38" s="240">
        <v>0</v>
      </c>
      <c r="AP38" s="240">
        <v>8494.2199999999975</v>
      </c>
      <c r="AQ38" s="239">
        <v>9197.1500000000015</v>
      </c>
      <c r="AR38" s="239">
        <v>1276.4899999999998</v>
      </c>
      <c r="AS38" s="240">
        <v>7920.6600000000017</v>
      </c>
      <c r="AT38" s="240">
        <v>0</v>
      </c>
      <c r="AU38" s="240">
        <v>7920.6600000000017</v>
      </c>
      <c r="AV38" s="239">
        <v>11201.26</v>
      </c>
      <c r="AW38" s="239">
        <v>9742.41</v>
      </c>
      <c r="AX38" s="240">
        <v>1458.8500000000004</v>
      </c>
      <c r="AY38" s="240">
        <v>0</v>
      </c>
      <c r="AZ38" s="240">
        <v>1458.8500000000004</v>
      </c>
      <c r="BA38" s="239">
        <v>2846.99</v>
      </c>
      <c r="BB38" s="239">
        <v>2525.59</v>
      </c>
      <c r="BC38" s="240">
        <v>321.39999999999964</v>
      </c>
      <c r="BD38" s="240">
        <v>0</v>
      </c>
      <c r="BE38" s="240">
        <v>321.39999999999964</v>
      </c>
      <c r="BF38" s="239">
        <v>786.68000000000006</v>
      </c>
      <c r="BG38" s="239">
        <v>926.69</v>
      </c>
      <c r="BH38" s="240">
        <v>0</v>
      </c>
      <c r="BI38" s="240">
        <v>-140.01</v>
      </c>
      <c r="BJ38" s="240">
        <v>-140.01</v>
      </c>
      <c r="BK38" s="239">
        <v>19910.120000000003</v>
      </c>
      <c r="BL38" s="239">
        <v>16719.739999999998</v>
      </c>
      <c r="BM38" s="240">
        <v>3190.3800000000047</v>
      </c>
      <c r="BN38" s="240">
        <v>0</v>
      </c>
      <c r="BO38" s="240">
        <v>3190.3800000000047</v>
      </c>
      <c r="BP38" s="239">
        <v>1780.44</v>
      </c>
      <c r="BQ38" s="239">
        <v>0</v>
      </c>
      <c r="BR38" s="240">
        <v>1780.44</v>
      </c>
      <c r="BS38" s="240">
        <v>0</v>
      </c>
      <c r="BT38" s="240">
        <v>1780.44</v>
      </c>
      <c r="BU38" s="239">
        <v>20404.34</v>
      </c>
      <c r="BV38" s="239">
        <v>28694.920000000002</v>
      </c>
      <c r="BW38" s="240">
        <v>0</v>
      </c>
      <c r="BX38" s="240">
        <v>-8290.5800000000017</v>
      </c>
      <c r="BY38" s="240">
        <v>-8290.5800000000017</v>
      </c>
      <c r="BZ38" s="239">
        <v>2926.1800000000003</v>
      </c>
      <c r="CA38" s="239">
        <v>2597.7400000000002</v>
      </c>
      <c r="CB38" s="240">
        <v>328.44000000000005</v>
      </c>
      <c r="CC38" s="240">
        <v>0</v>
      </c>
      <c r="CD38" s="240">
        <v>328.44000000000005</v>
      </c>
      <c r="CE38" s="239">
        <v>439.62</v>
      </c>
      <c r="CF38" s="239">
        <v>0</v>
      </c>
      <c r="CG38" s="240">
        <v>439.62</v>
      </c>
      <c r="CH38" s="240">
        <v>0</v>
      </c>
      <c r="CI38" s="240">
        <v>439.62</v>
      </c>
      <c r="CJ38" s="240">
        <v>5092.7700000000004</v>
      </c>
      <c r="CK38" s="240">
        <v>4612.46</v>
      </c>
      <c r="CL38" s="240">
        <v>480.3100000000004</v>
      </c>
      <c r="CM38" s="240">
        <v>0</v>
      </c>
      <c r="CN38" s="240">
        <v>480.3100000000004</v>
      </c>
      <c r="CO38" s="239">
        <v>66306.23</v>
      </c>
      <c r="CP38" s="239">
        <v>157588.71</v>
      </c>
      <c r="CQ38" s="240">
        <v>0</v>
      </c>
      <c r="CR38" s="240">
        <v>-91282.48</v>
      </c>
      <c r="CS38" s="240">
        <v>-91282.48</v>
      </c>
      <c r="CT38" s="239">
        <v>7249.01</v>
      </c>
      <c r="CU38" s="239">
        <v>1541.12</v>
      </c>
      <c r="CV38" s="240">
        <v>5707.89</v>
      </c>
      <c r="CW38" s="240">
        <v>0</v>
      </c>
      <c r="CX38" s="240">
        <v>5707.89</v>
      </c>
      <c r="CY38" s="239">
        <v>12865.279999999999</v>
      </c>
      <c r="CZ38" s="239">
        <v>0</v>
      </c>
      <c r="DA38" s="240">
        <v>12865.279999999999</v>
      </c>
      <c r="DB38" s="240">
        <v>0</v>
      </c>
      <c r="DC38" s="240">
        <v>12865.279999999999</v>
      </c>
      <c r="DD38" s="239">
        <v>1947.3000000000002</v>
      </c>
      <c r="DE38" s="239">
        <v>0</v>
      </c>
      <c r="DF38" s="240">
        <v>1947.3000000000002</v>
      </c>
      <c r="DG38" s="240">
        <v>0</v>
      </c>
      <c r="DH38" s="240">
        <v>1947.3000000000002</v>
      </c>
      <c r="DI38" s="239">
        <v>3181.46</v>
      </c>
      <c r="DJ38" s="239">
        <v>0</v>
      </c>
      <c r="DK38" s="240">
        <v>3181.46</v>
      </c>
      <c r="DL38" s="240">
        <v>0</v>
      </c>
      <c r="DM38" s="240">
        <v>3181.46</v>
      </c>
      <c r="DN38" s="239">
        <v>1883</v>
      </c>
      <c r="DO38" s="239">
        <v>0</v>
      </c>
      <c r="DP38" s="240">
        <v>1883</v>
      </c>
      <c r="DQ38" s="240">
        <v>0</v>
      </c>
      <c r="DR38" s="240">
        <v>1883</v>
      </c>
      <c r="DS38" s="239">
        <v>7073.3400000000011</v>
      </c>
      <c r="DT38" s="239">
        <v>663.79</v>
      </c>
      <c r="DU38" s="240">
        <v>6409.5500000000011</v>
      </c>
      <c r="DV38" s="240">
        <v>0</v>
      </c>
      <c r="DW38" s="240">
        <v>6409.5500000000011</v>
      </c>
      <c r="DX38" s="239">
        <v>643.44000000000017</v>
      </c>
      <c r="DY38" s="239">
        <v>0</v>
      </c>
      <c r="DZ38" s="240">
        <v>643.44000000000017</v>
      </c>
      <c r="EA38" s="240">
        <v>0</v>
      </c>
      <c r="EB38" s="240">
        <v>643.44000000000017</v>
      </c>
      <c r="EC38" s="239">
        <v>13859.720000000001</v>
      </c>
      <c r="ED38" s="239">
        <v>16644.579999999998</v>
      </c>
      <c r="EE38" s="240">
        <v>0</v>
      </c>
      <c r="EF38" s="240">
        <v>-2784.8599999999969</v>
      </c>
      <c r="EG38" s="240">
        <v>-2784.8599999999969</v>
      </c>
      <c r="EH38" s="239">
        <v>21489.8</v>
      </c>
      <c r="EI38" s="239">
        <v>11952.06</v>
      </c>
      <c r="EJ38" s="240">
        <v>9537.74</v>
      </c>
      <c r="EK38" s="240">
        <v>0</v>
      </c>
      <c r="EL38" s="240">
        <v>9537.74</v>
      </c>
      <c r="EM38" s="239">
        <v>0</v>
      </c>
      <c r="EN38" s="239">
        <v>0</v>
      </c>
      <c r="EO38" s="240">
        <v>0</v>
      </c>
      <c r="EP38" s="240">
        <v>0</v>
      </c>
      <c r="EQ38" s="240">
        <v>0</v>
      </c>
      <c r="ER38" s="240">
        <v>4910.41</v>
      </c>
      <c r="ES38" s="240">
        <v>3511.83</v>
      </c>
      <c r="ET38" s="240">
        <f t="shared" si="0"/>
        <v>1398.58</v>
      </c>
      <c r="EU38" s="240">
        <f t="shared" si="1"/>
        <v>0</v>
      </c>
      <c r="EV38" s="240">
        <f t="shared" si="2"/>
        <v>1398.58</v>
      </c>
      <c r="EW38" s="239">
        <v>10670.669999999998</v>
      </c>
      <c r="EX38" s="239">
        <v>12712.04</v>
      </c>
      <c r="EY38" s="241">
        <f t="shared" si="6"/>
        <v>316763.48999999993</v>
      </c>
      <c r="EZ38" s="241">
        <f t="shared" si="6"/>
        <v>352017.95</v>
      </c>
      <c r="FA38" s="241">
        <f t="shared" si="7"/>
        <v>0</v>
      </c>
      <c r="FB38" s="241">
        <f t="shared" si="8"/>
        <v>-35254.460000000079</v>
      </c>
      <c r="FC38" s="242">
        <f t="shared" si="5"/>
        <v>-35254.460000000079</v>
      </c>
      <c r="FD38" s="242">
        <v>1398.58</v>
      </c>
      <c r="FE38" s="236">
        <f t="shared" si="9"/>
        <v>234471.12999999983</v>
      </c>
      <c r="FF38" s="243">
        <f t="shared" si="10"/>
        <v>63293.920000000006</v>
      </c>
      <c r="FG38" s="3"/>
      <c r="FH38" s="239">
        <v>2158</v>
      </c>
      <c r="FI38" s="244">
        <f t="shared" si="11"/>
        <v>236629.12999999983</v>
      </c>
      <c r="FJ38" s="243">
        <f t="shared" si="12"/>
        <v>63293.920000000006</v>
      </c>
      <c r="FK38" s="3"/>
      <c r="FL38" s="3"/>
      <c r="FM38" s="3"/>
      <c r="FN38" s="3"/>
      <c r="FO38" s="3"/>
    </row>
    <row r="39" spans="1:171" s="2" customFormat="1" ht="15.75" customHeight="1" x14ac:dyDescent="0.2">
      <c r="A39" s="233">
        <v>32</v>
      </c>
      <c r="B39" s="234" t="s">
        <v>510</v>
      </c>
      <c r="C39" s="235">
        <v>5</v>
      </c>
      <c r="D39" s="235">
        <v>6</v>
      </c>
      <c r="E39" s="236">
        <v>7761.2999999999993</v>
      </c>
      <c r="F39" s="237">
        <v>22981.57</v>
      </c>
      <c r="G39" s="237">
        <v>-62494.620000000075</v>
      </c>
      <c r="H39" s="238">
        <v>22066.94</v>
      </c>
      <c r="I39" s="238">
        <v>18713.82</v>
      </c>
      <c r="J39" s="238">
        <v>3353.119999999999</v>
      </c>
      <c r="K39" s="238">
        <v>0</v>
      </c>
      <c r="L39" s="238">
        <v>3353.119999999999</v>
      </c>
      <c r="M39" s="238">
        <v>11203.140000000001</v>
      </c>
      <c r="N39" s="238">
        <v>10933.86</v>
      </c>
      <c r="O39" s="238">
        <v>269.28000000000065</v>
      </c>
      <c r="P39" s="238">
        <v>0</v>
      </c>
      <c r="Q39" s="238">
        <v>269.28000000000065</v>
      </c>
      <c r="R39" s="238">
        <v>1310.28</v>
      </c>
      <c r="S39" s="238">
        <v>868.49</v>
      </c>
      <c r="T39" s="238">
        <v>441.78999999999996</v>
      </c>
      <c r="U39" s="238">
        <v>0</v>
      </c>
      <c r="V39" s="238">
        <v>441.78999999999996</v>
      </c>
      <c r="W39" s="239">
        <v>55246.239999999991</v>
      </c>
      <c r="X39" s="239">
        <v>65798.459999999992</v>
      </c>
      <c r="Y39" s="240">
        <v>0</v>
      </c>
      <c r="Z39" s="240">
        <v>-10552.220000000001</v>
      </c>
      <c r="AA39" s="240">
        <v>-10552.220000000001</v>
      </c>
      <c r="AB39" s="239">
        <v>0</v>
      </c>
      <c r="AC39" s="239">
        <v>0</v>
      </c>
      <c r="AD39" s="240">
        <v>0</v>
      </c>
      <c r="AE39" s="240">
        <v>0</v>
      </c>
      <c r="AF39" s="240">
        <v>0</v>
      </c>
      <c r="AG39" s="239">
        <v>0</v>
      </c>
      <c r="AH39" s="239">
        <v>0</v>
      </c>
      <c r="AI39" s="240">
        <v>0</v>
      </c>
      <c r="AJ39" s="240">
        <v>0</v>
      </c>
      <c r="AK39" s="240">
        <v>0</v>
      </c>
      <c r="AL39" s="239">
        <v>11966.65</v>
      </c>
      <c r="AM39" s="239">
        <v>3058.0300000000007</v>
      </c>
      <c r="AN39" s="240">
        <v>8908.619999999999</v>
      </c>
      <c r="AO39" s="240">
        <v>0</v>
      </c>
      <c r="AP39" s="240">
        <v>8908.619999999999</v>
      </c>
      <c r="AQ39" s="239">
        <v>7500.6299999999992</v>
      </c>
      <c r="AR39" s="239">
        <v>1398.3</v>
      </c>
      <c r="AS39" s="240">
        <v>6102.329999999999</v>
      </c>
      <c r="AT39" s="240">
        <v>0</v>
      </c>
      <c r="AU39" s="240">
        <v>6102.329999999999</v>
      </c>
      <c r="AV39" s="239">
        <v>11783.62</v>
      </c>
      <c r="AW39" s="239">
        <v>10247.370000000001</v>
      </c>
      <c r="AX39" s="240">
        <v>1536.25</v>
      </c>
      <c r="AY39" s="240">
        <v>0</v>
      </c>
      <c r="AZ39" s="240">
        <v>1536.25</v>
      </c>
      <c r="BA39" s="239">
        <v>2898.7499999999995</v>
      </c>
      <c r="BB39" s="239">
        <v>2552.5099999999998</v>
      </c>
      <c r="BC39" s="240">
        <v>346.23999999999978</v>
      </c>
      <c r="BD39" s="240">
        <v>0</v>
      </c>
      <c r="BE39" s="240">
        <v>346.23999999999978</v>
      </c>
      <c r="BF39" s="239">
        <v>952.34</v>
      </c>
      <c r="BG39" s="239">
        <v>1281.83</v>
      </c>
      <c r="BH39" s="240">
        <v>0</v>
      </c>
      <c r="BI39" s="240">
        <v>-329.4899999999999</v>
      </c>
      <c r="BJ39" s="240">
        <v>-329.4899999999999</v>
      </c>
      <c r="BK39" s="239">
        <v>15299.910000000002</v>
      </c>
      <c r="BL39" s="239">
        <v>11963.400000000001</v>
      </c>
      <c r="BM39" s="240">
        <v>3336.51</v>
      </c>
      <c r="BN39" s="240">
        <v>0</v>
      </c>
      <c r="BO39" s="240">
        <v>3336.51</v>
      </c>
      <c r="BP39" s="239">
        <v>1849.2299999999998</v>
      </c>
      <c r="BQ39" s="239">
        <v>0</v>
      </c>
      <c r="BR39" s="240">
        <v>1849.2299999999998</v>
      </c>
      <c r="BS39" s="240">
        <v>0</v>
      </c>
      <c r="BT39" s="240">
        <v>1849.2299999999998</v>
      </c>
      <c r="BU39" s="239">
        <v>21249.17</v>
      </c>
      <c r="BV39" s="239">
        <v>10670.580000000002</v>
      </c>
      <c r="BW39" s="240">
        <v>10578.589999999997</v>
      </c>
      <c r="BX39" s="240">
        <v>0</v>
      </c>
      <c r="BY39" s="240">
        <v>10578.589999999997</v>
      </c>
      <c r="BZ39" s="239">
        <v>2382.25</v>
      </c>
      <c r="CA39" s="239">
        <v>2104.3999999999996</v>
      </c>
      <c r="CB39" s="240">
        <v>277.85000000000036</v>
      </c>
      <c r="CC39" s="240">
        <v>0</v>
      </c>
      <c r="CD39" s="240">
        <v>277.85000000000036</v>
      </c>
      <c r="CE39" s="239">
        <v>359.03999999999996</v>
      </c>
      <c r="CF39" s="239">
        <v>6206.27</v>
      </c>
      <c r="CG39" s="240">
        <v>0</v>
      </c>
      <c r="CH39" s="240">
        <v>-5847.2300000000005</v>
      </c>
      <c r="CI39" s="240">
        <v>-5847.2300000000005</v>
      </c>
      <c r="CJ39" s="240">
        <v>5758.01</v>
      </c>
      <c r="CK39" s="240">
        <v>5241.97</v>
      </c>
      <c r="CL39" s="240">
        <v>516.04</v>
      </c>
      <c r="CM39" s="240">
        <v>0</v>
      </c>
      <c r="CN39" s="240">
        <v>516.04</v>
      </c>
      <c r="CO39" s="239">
        <v>92586.640000000014</v>
      </c>
      <c r="CP39" s="239">
        <v>9536.9699999999993</v>
      </c>
      <c r="CQ39" s="240">
        <v>83049.670000000013</v>
      </c>
      <c r="CR39" s="240">
        <v>0</v>
      </c>
      <c r="CS39" s="240">
        <v>83049.670000000013</v>
      </c>
      <c r="CT39" s="239">
        <v>7445.369999999999</v>
      </c>
      <c r="CU39" s="239">
        <v>12310.369999999999</v>
      </c>
      <c r="CV39" s="240">
        <v>0</v>
      </c>
      <c r="CW39" s="240">
        <v>-4865</v>
      </c>
      <c r="CX39" s="240">
        <v>-4865</v>
      </c>
      <c r="CY39" s="239">
        <v>11607.09</v>
      </c>
      <c r="CZ39" s="239">
        <v>21252.37</v>
      </c>
      <c r="DA39" s="240">
        <v>0</v>
      </c>
      <c r="DB39" s="240">
        <v>-9645.2799999999988</v>
      </c>
      <c r="DC39" s="240">
        <v>-9645.2799999999988</v>
      </c>
      <c r="DD39" s="239">
        <v>2028.2700000000002</v>
      </c>
      <c r="DE39" s="239">
        <v>0</v>
      </c>
      <c r="DF39" s="240">
        <v>2028.2700000000002</v>
      </c>
      <c r="DG39" s="240">
        <v>0</v>
      </c>
      <c r="DH39" s="240">
        <v>2028.2700000000002</v>
      </c>
      <c r="DI39" s="239">
        <v>3060.5699999999997</v>
      </c>
      <c r="DJ39" s="239">
        <v>0</v>
      </c>
      <c r="DK39" s="240">
        <v>3060.5699999999997</v>
      </c>
      <c r="DL39" s="240">
        <v>0</v>
      </c>
      <c r="DM39" s="240">
        <v>3060.5699999999997</v>
      </c>
      <c r="DN39" s="239">
        <v>2274.88</v>
      </c>
      <c r="DO39" s="239">
        <v>0</v>
      </c>
      <c r="DP39" s="240">
        <v>2274.88</v>
      </c>
      <c r="DQ39" s="240">
        <v>0</v>
      </c>
      <c r="DR39" s="240">
        <v>2274.88</v>
      </c>
      <c r="DS39" s="239">
        <v>5240.9800000000005</v>
      </c>
      <c r="DT39" s="239">
        <v>1127.4100000000001</v>
      </c>
      <c r="DU39" s="240">
        <v>4113.5700000000006</v>
      </c>
      <c r="DV39" s="240">
        <v>0</v>
      </c>
      <c r="DW39" s="240">
        <v>4113.5700000000006</v>
      </c>
      <c r="DX39" s="239">
        <v>520.29999999999995</v>
      </c>
      <c r="DY39" s="239">
        <v>0</v>
      </c>
      <c r="DZ39" s="240">
        <v>520.29999999999995</v>
      </c>
      <c r="EA39" s="240">
        <v>0</v>
      </c>
      <c r="EB39" s="240">
        <v>520.29999999999995</v>
      </c>
      <c r="EC39" s="239">
        <v>18082.969999999998</v>
      </c>
      <c r="ED39" s="239">
        <v>21077.11</v>
      </c>
      <c r="EE39" s="240">
        <v>0</v>
      </c>
      <c r="EF39" s="240">
        <v>-2994.1400000000031</v>
      </c>
      <c r="EG39" s="240">
        <v>-2994.1400000000031</v>
      </c>
      <c r="EH39" s="239">
        <v>8865.130000000001</v>
      </c>
      <c r="EI39" s="239">
        <v>6158.8199999999988</v>
      </c>
      <c r="EJ39" s="240">
        <v>2706.3100000000022</v>
      </c>
      <c r="EK39" s="240">
        <v>0</v>
      </c>
      <c r="EL39" s="240">
        <v>2706.3100000000022</v>
      </c>
      <c r="EM39" s="239">
        <v>0</v>
      </c>
      <c r="EN39" s="239">
        <v>0</v>
      </c>
      <c r="EO39" s="240">
        <v>0</v>
      </c>
      <c r="EP39" s="240">
        <v>0</v>
      </c>
      <c r="EQ39" s="240">
        <v>0</v>
      </c>
      <c r="ER39" s="240">
        <v>5382.58</v>
      </c>
      <c r="ES39" s="240">
        <v>3836.6499999999996</v>
      </c>
      <c r="ET39" s="240">
        <f t="shared" si="0"/>
        <v>1545.9300000000003</v>
      </c>
      <c r="EU39" s="240">
        <f t="shared" si="1"/>
        <v>0</v>
      </c>
      <c r="EV39" s="240">
        <f t="shared" si="2"/>
        <v>1545.9300000000003</v>
      </c>
      <c r="EW39" s="239">
        <v>11499.07</v>
      </c>
      <c r="EX39" s="239">
        <v>7367.47</v>
      </c>
      <c r="EY39" s="241">
        <f t="shared" si="6"/>
        <v>340420.05</v>
      </c>
      <c r="EZ39" s="241">
        <f t="shared" si="6"/>
        <v>233706.45999999996</v>
      </c>
      <c r="FA39" s="241">
        <f t="shared" si="7"/>
        <v>106713.59000000003</v>
      </c>
      <c r="FB39" s="241">
        <f t="shared" si="8"/>
        <v>0</v>
      </c>
      <c r="FC39" s="242">
        <f t="shared" si="5"/>
        <v>106713.59000000003</v>
      </c>
      <c r="FD39" s="242">
        <v>1545.9300000000003</v>
      </c>
      <c r="FE39" s="236">
        <f t="shared" si="9"/>
        <v>129695.16000000003</v>
      </c>
      <c r="FF39" s="243">
        <f t="shared" si="10"/>
        <v>18042.359999999939</v>
      </c>
      <c r="FG39" s="3"/>
      <c r="FH39" s="239">
        <v>2158</v>
      </c>
      <c r="FI39" s="244">
        <f t="shared" si="11"/>
        <v>131853.16000000003</v>
      </c>
      <c r="FJ39" s="243">
        <f t="shared" si="12"/>
        <v>18042.359999999939</v>
      </c>
      <c r="FK39" s="3"/>
      <c r="FL39" s="3"/>
      <c r="FM39" s="3"/>
      <c r="FN39" s="3"/>
      <c r="FO39" s="3"/>
    </row>
    <row r="40" spans="1:171" s="2" customFormat="1" ht="15.75" customHeight="1" x14ac:dyDescent="0.2">
      <c r="A40" s="233">
        <v>33</v>
      </c>
      <c r="B40" s="234" t="s">
        <v>511</v>
      </c>
      <c r="C40" s="235">
        <v>5</v>
      </c>
      <c r="D40" s="235">
        <v>4</v>
      </c>
      <c r="E40" s="236">
        <v>4569.395833333333</v>
      </c>
      <c r="F40" s="237">
        <v>-115364.84999999999</v>
      </c>
      <c r="G40" s="237">
        <v>-119680.38999999997</v>
      </c>
      <c r="H40" s="238">
        <v>15236.56</v>
      </c>
      <c r="I40" s="238">
        <v>10773.009999999998</v>
      </c>
      <c r="J40" s="238">
        <v>4463.5500000000011</v>
      </c>
      <c r="K40" s="238">
        <v>0</v>
      </c>
      <c r="L40" s="238">
        <v>4463.5500000000011</v>
      </c>
      <c r="M40" s="238">
        <v>7745.75</v>
      </c>
      <c r="N40" s="238">
        <v>7538.05</v>
      </c>
      <c r="O40" s="238">
        <v>207.69999999999982</v>
      </c>
      <c r="P40" s="238">
        <v>0</v>
      </c>
      <c r="Q40" s="238">
        <v>207.69999999999982</v>
      </c>
      <c r="R40" s="238">
        <v>830.83999999999992</v>
      </c>
      <c r="S40" s="238">
        <v>875.21</v>
      </c>
      <c r="T40" s="238">
        <v>0</v>
      </c>
      <c r="U40" s="238">
        <v>-44.370000000000118</v>
      </c>
      <c r="V40" s="238">
        <v>-44.370000000000118</v>
      </c>
      <c r="W40" s="239">
        <v>46257.830000000009</v>
      </c>
      <c r="X40" s="239">
        <v>50133.02</v>
      </c>
      <c r="Y40" s="240">
        <v>0</v>
      </c>
      <c r="Z40" s="240">
        <v>-3875.1899999999878</v>
      </c>
      <c r="AA40" s="240">
        <v>-3875.1899999999878</v>
      </c>
      <c r="AB40" s="239">
        <v>0</v>
      </c>
      <c r="AC40" s="239">
        <v>0</v>
      </c>
      <c r="AD40" s="240">
        <v>0</v>
      </c>
      <c r="AE40" s="240">
        <v>0</v>
      </c>
      <c r="AF40" s="240">
        <v>0</v>
      </c>
      <c r="AG40" s="239">
        <v>0</v>
      </c>
      <c r="AH40" s="239">
        <v>0</v>
      </c>
      <c r="AI40" s="240">
        <v>0</v>
      </c>
      <c r="AJ40" s="240">
        <v>0</v>
      </c>
      <c r="AK40" s="240">
        <v>0</v>
      </c>
      <c r="AL40" s="239">
        <v>7239.5000000000009</v>
      </c>
      <c r="AM40" s="239">
        <v>2566.1899999999996</v>
      </c>
      <c r="AN40" s="240">
        <v>4673.3100000000013</v>
      </c>
      <c r="AO40" s="240">
        <v>0</v>
      </c>
      <c r="AP40" s="240">
        <v>4673.3100000000013</v>
      </c>
      <c r="AQ40" s="239">
        <v>4579.3899999999994</v>
      </c>
      <c r="AR40" s="239">
        <v>920.1</v>
      </c>
      <c r="AS40" s="240">
        <v>3659.2899999999995</v>
      </c>
      <c r="AT40" s="240">
        <v>0</v>
      </c>
      <c r="AU40" s="240">
        <v>3659.2899999999995</v>
      </c>
      <c r="AV40" s="239">
        <v>7666.4399999999987</v>
      </c>
      <c r="AW40" s="239">
        <v>6669.49</v>
      </c>
      <c r="AX40" s="240">
        <v>996.94999999999891</v>
      </c>
      <c r="AY40" s="240">
        <v>0</v>
      </c>
      <c r="AZ40" s="240">
        <v>996.94999999999891</v>
      </c>
      <c r="BA40" s="239">
        <v>1715.21</v>
      </c>
      <c r="BB40" s="239">
        <v>1524.4099999999999</v>
      </c>
      <c r="BC40" s="240">
        <v>190.80000000000018</v>
      </c>
      <c r="BD40" s="240">
        <v>0</v>
      </c>
      <c r="BE40" s="240">
        <v>190.80000000000018</v>
      </c>
      <c r="BF40" s="239">
        <v>472.24</v>
      </c>
      <c r="BG40" s="239">
        <v>839.51</v>
      </c>
      <c r="BH40" s="240">
        <v>0</v>
      </c>
      <c r="BI40" s="240">
        <v>-367.27</v>
      </c>
      <c r="BJ40" s="240">
        <v>-367.27</v>
      </c>
      <c r="BK40" s="239">
        <v>8088.7100000000009</v>
      </c>
      <c r="BL40" s="239">
        <v>6233.24</v>
      </c>
      <c r="BM40" s="240">
        <v>1855.4700000000012</v>
      </c>
      <c r="BN40" s="240">
        <v>0</v>
      </c>
      <c r="BO40" s="240">
        <v>1855.4700000000012</v>
      </c>
      <c r="BP40" s="239">
        <v>1134.24</v>
      </c>
      <c r="BQ40" s="239">
        <v>0</v>
      </c>
      <c r="BR40" s="240">
        <v>1134.24</v>
      </c>
      <c r="BS40" s="240">
        <v>0</v>
      </c>
      <c r="BT40" s="240">
        <v>1134.24</v>
      </c>
      <c r="BU40" s="239">
        <v>13000.340000000004</v>
      </c>
      <c r="BV40" s="239">
        <v>6539.1299999999992</v>
      </c>
      <c r="BW40" s="240">
        <v>6461.2100000000046</v>
      </c>
      <c r="BX40" s="240">
        <v>0</v>
      </c>
      <c r="BY40" s="240">
        <v>6461.2100000000046</v>
      </c>
      <c r="BZ40" s="239">
        <v>1469.5399999999997</v>
      </c>
      <c r="CA40" s="239">
        <v>1305.8399999999999</v>
      </c>
      <c r="CB40" s="240">
        <v>163.69999999999982</v>
      </c>
      <c r="CC40" s="240">
        <v>0</v>
      </c>
      <c r="CD40" s="240">
        <v>163.69999999999982</v>
      </c>
      <c r="CE40" s="239">
        <v>219.69</v>
      </c>
      <c r="CF40" s="239">
        <v>4125.57</v>
      </c>
      <c r="CG40" s="240">
        <v>0</v>
      </c>
      <c r="CH40" s="240">
        <v>-3905.8799999999997</v>
      </c>
      <c r="CI40" s="240">
        <v>-3905.8799999999997</v>
      </c>
      <c r="CJ40" s="240">
        <v>3818.7100000000005</v>
      </c>
      <c r="CK40" s="240">
        <v>3527.24</v>
      </c>
      <c r="CL40" s="240">
        <v>291.47000000000071</v>
      </c>
      <c r="CM40" s="240">
        <v>0</v>
      </c>
      <c r="CN40" s="240">
        <v>291.47000000000071</v>
      </c>
      <c r="CO40" s="239">
        <v>49451.690000000017</v>
      </c>
      <c r="CP40" s="239">
        <v>11572.74</v>
      </c>
      <c r="CQ40" s="240">
        <v>37878.950000000019</v>
      </c>
      <c r="CR40" s="240">
        <v>0</v>
      </c>
      <c r="CS40" s="240">
        <v>37878.950000000019</v>
      </c>
      <c r="CT40" s="239">
        <v>4527.1900000000005</v>
      </c>
      <c r="CU40" s="239">
        <v>1995.48</v>
      </c>
      <c r="CV40" s="240">
        <v>2531.7100000000005</v>
      </c>
      <c r="CW40" s="240">
        <v>0</v>
      </c>
      <c r="CX40" s="240">
        <v>2531.7100000000005</v>
      </c>
      <c r="CY40" s="239">
        <v>7102.8600000000006</v>
      </c>
      <c r="CZ40" s="239">
        <v>8691.44</v>
      </c>
      <c r="DA40" s="240">
        <v>0</v>
      </c>
      <c r="DB40" s="240">
        <v>-1588.58</v>
      </c>
      <c r="DC40" s="240">
        <v>-1588.58</v>
      </c>
      <c r="DD40" s="239">
        <v>1106.53</v>
      </c>
      <c r="DE40" s="239">
        <v>0</v>
      </c>
      <c r="DF40" s="240">
        <v>1106.53</v>
      </c>
      <c r="DG40" s="240">
        <v>0</v>
      </c>
      <c r="DH40" s="240">
        <v>1106.53</v>
      </c>
      <c r="DI40" s="239">
        <v>1996.8100000000002</v>
      </c>
      <c r="DJ40" s="239">
        <v>0</v>
      </c>
      <c r="DK40" s="240">
        <v>1996.8100000000002</v>
      </c>
      <c r="DL40" s="240">
        <v>0</v>
      </c>
      <c r="DM40" s="240">
        <v>1996.8100000000002</v>
      </c>
      <c r="DN40" s="239">
        <v>1129.1499999999999</v>
      </c>
      <c r="DO40" s="239">
        <v>0</v>
      </c>
      <c r="DP40" s="240">
        <v>1129.1499999999999</v>
      </c>
      <c r="DQ40" s="240">
        <v>0</v>
      </c>
      <c r="DR40" s="240">
        <v>1129.1499999999999</v>
      </c>
      <c r="DS40" s="239">
        <v>2586.0099999999993</v>
      </c>
      <c r="DT40" s="239">
        <v>3943.95</v>
      </c>
      <c r="DU40" s="240">
        <v>0</v>
      </c>
      <c r="DV40" s="240">
        <v>-1357.9400000000005</v>
      </c>
      <c r="DW40" s="240">
        <v>-1357.9400000000005</v>
      </c>
      <c r="DX40" s="239">
        <v>323.99999999999994</v>
      </c>
      <c r="DY40" s="239">
        <v>0</v>
      </c>
      <c r="DZ40" s="240">
        <v>323.99999999999994</v>
      </c>
      <c r="EA40" s="240">
        <v>0</v>
      </c>
      <c r="EB40" s="240">
        <v>323.99999999999994</v>
      </c>
      <c r="EC40" s="239">
        <v>11697.670000000004</v>
      </c>
      <c r="ED40" s="239">
        <v>15911.869999999999</v>
      </c>
      <c r="EE40" s="240">
        <v>0</v>
      </c>
      <c r="EF40" s="240">
        <v>-4214.1999999999953</v>
      </c>
      <c r="EG40" s="240">
        <v>-4214.1999999999953</v>
      </c>
      <c r="EH40" s="239">
        <v>10512.01</v>
      </c>
      <c r="EI40" s="239">
        <v>3478.5200000000004</v>
      </c>
      <c r="EJ40" s="240">
        <v>7033.49</v>
      </c>
      <c r="EK40" s="240">
        <v>0</v>
      </c>
      <c r="EL40" s="240">
        <v>7033.49</v>
      </c>
      <c r="EM40" s="239">
        <v>0</v>
      </c>
      <c r="EN40" s="239">
        <v>0</v>
      </c>
      <c r="EO40" s="240">
        <v>0</v>
      </c>
      <c r="EP40" s="240">
        <v>0</v>
      </c>
      <c r="EQ40" s="240">
        <v>0</v>
      </c>
      <c r="ER40" s="240">
        <v>3439.14</v>
      </c>
      <c r="ES40" s="240">
        <v>2439.0100000000002</v>
      </c>
      <c r="ET40" s="240">
        <f t="shared" si="0"/>
        <v>1000.1299999999997</v>
      </c>
      <c r="EU40" s="240">
        <f t="shared" si="1"/>
        <v>0</v>
      </c>
      <c r="EV40" s="240">
        <f t="shared" si="2"/>
        <v>1000.1299999999997</v>
      </c>
      <c r="EW40" s="239">
        <v>7453.7499999999991</v>
      </c>
      <c r="EX40" s="239">
        <v>5141.92</v>
      </c>
      <c r="EY40" s="241">
        <f t="shared" si="6"/>
        <v>220801.80000000008</v>
      </c>
      <c r="EZ40" s="241">
        <f t="shared" si="6"/>
        <v>156744.94000000003</v>
      </c>
      <c r="FA40" s="241">
        <f t="shared" si="7"/>
        <v>64056.860000000044</v>
      </c>
      <c r="FB40" s="241">
        <f t="shared" si="8"/>
        <v>0</v>
      </c>
      <c r="FC40" s="242">
        <f t="shared" si="5"/>
        <v>64056.860000000044</v>
      </c>
      <c r="FD40" s="242">
        <v>1000.1299999999997</v>
      </c>
      <c r="FE40" s="236">
        <f t="shared" si="9"/>
        <v>-51307.989999999947</v>
      </c>
      <c r="FF40" s="243">
        <f t="shared" si="10"/>
        <v>-77659.759999999966</v>
      </c>
      <c r="FG40" s="3"/>
      <c r="FH40" s="239">
        <v>2038</v>
      </c>
      <c r="FI40" s="244">
        <f t="shared" si="11"/>
        <v>-49269.989999999947</v>
      </c>
      <c r="FJ40" s="243">
        <f t="shared" si="12"/>
        <v>-77659.759999999966</v>
      </c>
      <c r="FK40" s="3"/>
      <c r="FL40" s="3"/>
      <c r="FM40" s="3"/>
      <c r="FN40" s="3"/>
      <c r="FO40" s="3"/>
    </row>
    <row r="41" spans="1:171" s="2" customFormat="1" ht="15.75" customHeight="1" x14ac:dyDescent="0.2">
      <c r="A41" s="233">
        <v>34</v>
      </c>
      <c r="B41" s="234" t="s">
        <v>512</v>
      </c>
      <c r="C41" s="235">
        <v>5</v>
      </c>
      <c r="D41" s="235">
        <v>4</v>
      </c>
      <c r="E41" s="236">
        <v>4756.9500000000007</v>
      </c>
      <c r="F41" s="237">
        <v>44546.590000000004</v>
      </c>
      <c r="G41" s="237">
        <v>1930.5900000000158</v>
      </c>
      <c r="H41" s="238">
        <v>18738.16</v>
      </c>
      <c r="I41" s="238">
        <v>17206.510000000002</v>
      </c>
      <c r="J41" s="238">
        <v>1531.6499999999978</v>
      </c>
      <c r="K41" s="238">
        <v>0</v>
      </c>
      <c r="L41" s="238">
        <v>1531.6499999999978</v>
      </c>
      <c r="M41" s="238">
        <v>9579.9599999999991</v>
      </c>
      <c r="N41" s="238">
        <v>9436.0300000000007</v>
      </c>
      <c r="O41" s="238">
        <v>143.92999999999847</v>
      </c>
      <c r="P41" s="238">
        <v>0</v>
      </c>
      <c r="Q41" s="238">
        <v>143.92999999999847</v>
      </c>
      <c r="R41" s="238">
        <v>972.27</v>
      </c>
      <c r="S41" s="238">
        <v>992.47</v>
      </c>
      <c r="T41" s="238">
        <v>0</v>
      </c>
      <c r="U41" s="238">
        <v>-20.200000000000045</v>
      </c>
      <c r="V41" s="238">
        <v>-20.200000000000045</v>
      </c>
      <c r="W41" s="239">
        <v>55109.770000000004</v>
      </c>
      <c r="X41" s="239">
        <v>58458.869999999995</v>
      </c>
      <c r="Y41" s="240">
        <v>0</v>
      </c>
      <c r="Z41" s="240">
        <v>-3349.0999999999913</v>
      </c>
      <c r="AA41" s="240">
        <v>-3349.0999999999913</v>
      </c>
      <c r="AB41" s="239">
        <v>0</v>
      </c>
      <c r="AC41" s="239">
        <v>0</v>
      </c>
      <c r="AD41" s="240">
        <v>0</v>
      </c>
      <c r="AE41" s="240">
        <v>0</v>
      </c>
      <c r="AF41" s="240">
        <v>0</v>
      </c>
      <c r="AG41" s="239">
        <v>0</v>
      </c>
      <c r="AH41" s="239">
        <v>0</v>
      </c>
      <c r="AI41" s="240">
        <v>0</v>
      </c>
      <c r="AJ41" s="240">
        <v>0</v>
      </c>
      <c r="AK41" s="240">
        <v>0</v>
      </c>
      <c r="AL41" s="239">
        <v>8773.2800000000007</v>
      </c>
      <c r="AM41" s="239">
        <v>2208.58</v>
      </c>
      <c r="AN41" s="240">
        <v>6564.7000000000007</v>
      </c>
      <c r="AO41" s="240">
        <v>0</v>
      </c>
      <c r="AP41" s="240">
        <v>6564.7000000000007</v>
      </c>
      <c r="AQ41" s="239">
        <v>4043.5399999999995</v>
      </c>
      <c r="AR41" s="239">
        <v>1334.02</v>
      </c>
      <c r="AS41" s="240">
        <v>2709.5199999999995</v>
      </c>
      <c r="AT41" s="240">
        <v>0</v>
      </c>
      <c r="AU41" s="240">
        <v>2709.5199999999995</v>
      </c>
      <c r="AV41" s="239">
        <v>7379.4100000000017</v>
      </c>
      <c r="AW41" s="239">
        <v>6418.6699999999992</v>
      </c>
      <c r="AX41" s="240">
        <v>960.74000000000251</v>
      </c>
      <c r="AY41" s="240">
        <v>0</v>
      </c>
      <c r="AZ41" s="240">
        <v>960.74000000000251</v>
      </c>
      <c r="BA41" s="239">
        <v>1704.6</v>
      </c>
      <c r="BB41" s="239">
        <v>1512.7899999999997</v>
      </c>
      <c r="BC41" s="240">
        <v>191.81000000000017</v>
      </c>
      <c r="BD41" s="240">
        <v>0</v>
      </c>
      <c r="BE41" s="240">
        <v>191.81000000000017</v>
      </c>
      <c r="BF41" s="239">
        <v>452.55</v>
      </c>
      <c r="BG41" s="239">
        <v>839.46</v>
      </c>
      <c r="BH41" s="240">
        <v>0</v>
      </c>
      <c r="BI41" s="240">
        <v>-386.91</v>
      </c>
      <c r="BJ41" s="240">
        <v>-386.91</v>
      </c>
      <c r="BK41" s="239">
        <v>8714.1500000000015</v>
      </c>
      <c r="BL41" s="239">
        <v>7404.61</v>
      </c>
      <c r="BM41" s="240">
        <v>1309.5400000000018</v>
      </c>
      <c r="BN41" s="240">
        <v>0</v>
      </c>
      <c r="BO41" s="240">
        <v>1309.5400000000018</v>
      </c>
      <c r="BP41" s="239">
        <v>1125.6600000000001</v>
      </c>
      <c r="BQ41" s="239">
        <v>0</v>
      </c>
      <c r="BR41" s="240">
        <v>1125.6600000000001</v>
      </c>
      <c r="BS41" s="240">
        <v>0</v>
      </c>
      <c r="BT41" s="240">
        <v>1125.6600000000001</v>
      </c>
      <c r="BU41" s="239">
        <v>12901.760000000002</v>
      </c>
      <c r="BV41" s="239">
        <v>23667.85</v>
      </c>
      <c r="BW41" s="240">
        <v>0</v>
      </c>
      <c r="BX41" s="240">
        <v>-10766.089999999997</v>
      </c>
      <c r="BY41" s="240">
        <v>-10766.089999999997</v>
      </c>
      <c r="BZ41" s="239">
        <v>1753.0600000000002</v>
      </c>
      <c r="CA41" s="239">
        <v>1556.5</v>
      </c>
      <c r="CB41" s="240">
        <v>196.56000000000017</v>
      </c>
      <c r="CC41" s="240">
        <v>0</v>
      </c>
      <c r="CD41" s="240">
        <v>196.56000000000017</v>
      </c>
      <c r="CE41" s="239">
        <v>262.92</v>
      </c>
      <c r="CF41" s="239">
        <v>0</v>
      </c>
      <c r="CG41" s="240">
        <v>262.92</v>
      </c>
      <c r="CH41" s="240">
        <v>0</v>
      </c>
      <c r="CI41" s="240">
        <v>262.92</v>
      </c>
      <c r="CJ41" s="240">
        <v>4134.420000000001</v>
      </c>
      <c r="CK41" s="240">
        <v>3785.87</v>
      </c>
      <c r="CL41" s="240">
        <v>348.55000000000109</v>
      </c>
      <c r="CM41" s="240">
        <v>0</v>
      </c>
      <c r="CN41" s="240">
        <v>348.55000000000109</v>
      </c>
      <c r="CO41" s="239">
        <v>29512.399999999998</v>
      </c>
      <c r="CP41" s="239">
        <v>154424.87000000002</v>
      </c>
      <c r="CQ41" s="240">
        <v>0</v>
      </c>
      <c r="CR41" s="240">
        <v>-124912.47000000003</v>
      </c>
      <c r="CS41" s="240">
        <v>-124912.47000000003</v>
      </c>
      <c r="CT41" s="239">
        <v>5560.85</v>
      </c>
      <c r="CU41" s="239">
        <v>0</v>
      </c>
      <c r="CV41" s="240">
        <v>5560.85</v>
      </c>
      <c r="CW41" s="240">
        <v>0</v>
      </c>
      <c r="CX41" s="240">
        <v>5560.85</v>
      </c>
      <c r="CY41" s="239">
        <v>6244.7599999999993</v>
      </c>
      <c r="CZ41" s="239">
        <v>18594.599999999999</v>
      </c>
      <c r="DA41" s="240">
        <v>0</v>
      </c>
      <c r="DB41" s="240">
        <v>-12349.84</v>
      </c>
      <c r="DC41" s="240">
        <v>-12349.84</v>
      </c>
      <c r="DD41" s="239">
        <v>1124.5700000000002</v>
      </c>
      <c r="DE41" s="239">
        <v>0</v>
      </c>
      <c r="DF41" s="240">
        <v>1124.5700000000002</v>
      </c>
      <c r="DG41" s="240">
        <v>0</v>
      </c>
      <c r="DH41" s="240">
        <v>1124.5700000000002</v>
      </c>
      <c r="DI41" s="239">
        <v>1941.3700000000003</v>
      </c>
      <c r="DJ41" s="239">
        <v>0</v>
      </c>
      <c r="DK41" s="240">
        <v>1941.3700000000003</v>
      </c>
      <c r="DL41" s="240">
        <v>0</v>
      </c>
      <c r="DM41" s="240">
        <v>1941.3700000000003</v>
      </c>
      <c r="DN41" s="239">
        <v>1080.3500000000001</v>
      </c>
      <c r="DO41" s="239">
        <v>0</v>
      </c>
      <c r="DP41" s="240">
        <v>1080.3500000000001</v>
      </c>
      <c r="DQ41" s="240">
        <v>0</v>
      </c>
      <c r="DR41" s="240">
        <v>1080.3500000000001</v>
      </c>
      <c r="DS41" s="239">
        <v>2818.04</v>
      </c>
      <c r="DT41" s="239">
        <v>2660.76</v>
      </c>
      <c r="DU41" s="240">
        <v>157.27999999999975</v>
      </c>
      <c r="DV41" s="240">
        <v>0</v>
      </c>
      <c r="DW41" s="240">
        <v>157.27999999999975</v>
      </c>
      <c r="DX41" s="239">
        <v>387.24</v>
      </c>
      <c r="DY41" s="239">
        <v>0</v>
      </c>
      <c r="DZ41" s="240">
        <v>387.24</v>
      </c>
      <c r="EA41" s="240">
        <v>0</v>
      </c>
      <c r="EB41" s="240">
        <v>387.24</v>
      </c>
      <c r="EC41" s="239">
        <v>11194.539999999997</v>
      </c>
      <c r="ED41" s="239">
        <v>18289.98</v>
      </c>
      <c r="EE41" s="240">
        <v>0</v>
      </c>
      <c r="EF41" s="240">
        <v>-7095.4400000000023</v>
      </c>
      <c r="EG41" s="240">
        <v>-7095.4400000000023</v>
      </c>
      <c r="EH41" s="239">
        <v>19031.840000000004</v>
      </c>
      <c r="EI41" s="239">
        <v>14311.29</v>
      </c>
      <c r="EJ41" s="240">
        <v>4720.5500000000029</v>
      </c>
      <c r="EK41" s="240">
        <v>0</v>
      </c>
      <c r="EL41" s="240">
        <v>4720.5500000000029</v>
      </c>
      <c r="EM41" s="239">
        <v>0</v>
      </c>
      <c r="EN41" s="239">
        <v>0</v>
      </c>
      <c r="EO41" s="240">
        <v>0</v>
      </c>
      <c r="EP41" s="240">
        <v>0</v>
      </c>
      <c r="EQ41" s="240">
        <v>0</v>
      </c>
      <c r="ER41" s="240">
        <v>3669.9400000000005</v>
      </c>
      <c r="ES41" s="240">
        <v>2564.4</v>
      </c>
      <c r="ET41" s="240">
        <f t="shared" si="0"/>
        <v>1105.5400000000004</v>
      </c>
      <c r="EU41" s="240">
        <f t="shared" si="1"/>
        <v>0</v>
      </c>
      <c r="EV41" s="240">
        <f t="shared" si="2"/>
        <v>1105.5400000000004</v>
      </c>
      <c r="EW41" s="239">
        <v>7640.1899999999987</v>
      </c>
      <c r="EX41" s="239">
        <v>10099.17</v>
      </c>
      <c r="EY41" s="241">
        <f t="shared" si="6"/>
        <v>225851.60000000006</v>
      </c>
      <c r="EZ41" s="241">
        <f t="shared" si="6"/>
        <v>355767.3</v>
      </c>
      <c r="FA41" s="241">
        <f t="shared" si="7"/>
        <v>0</v>
      </c>
      <c r="FB41" s="241">
        <f t="shared" si="8"/>
        <v>-129915.69999999992</v>
      </c>
      <c r="FC41" s="242">
        <f t="shared" si="5"/>
        <v>-129915.69999999992</v>
      </c>
      <c r="FD41" s="242">
        <v>1105.5400000000004</v>
      </c>
      <c r="FE41" s="236">
        <f t="shared" si="9"/>
        <v>-85369.109999999928</v>
      </c>
      <c r="FF41" s="243">
        <f t="shared" si="10"/>
        <v>-125080.05999999998</v>
      </c>
      <c r="FG41" s="3"/>
      <c r="FH41" s="239">
        <v>2158</v>
      </c>
      <c r="FI41" s="244">
        <f t="shared" si="11"/>
        <v>-83211.109999999928</v>
      </c>
      <c r="FJ41" s="243">
        <f t="shared" si="12"/>
        <v>-125080.05999999998</v>
      </c>
      <c r="FK41" s="3"/>
      <c r="FL41" s="3"/>
      <c r="FM41" s="3"/>
      <c r="FN41" s="3"/>
      <c r="FO41" s="3"/>
    </row>
    <row r="42" spans="1:171" s="2" customFormat="1" ht="15.75" customHeight="1" x14ac:dyDescent="0.2">
      <c r="A42" s="233">
        <v>35</v>
      </c>
      <c r="B42" s="234" t="s">
        <v>513</v>
      </c>
      <c r="C42" s="235">
        <v>13</v>
      </c>
      <c r="D42" s="235">
        <v>1</v>
      </c>
      <c r="E42" s="236">
        <v>2911.2999999999997</v>
      </c>
      <c r="F42" s="237">
        <v>-57762.250000000007</v>
      </c>
      <c r="G42" s="237">
        <v>-71775.690000000017</v>
      </c>
      <c r="H42" s="238">
        <v>31411.679999999997</v>
      </c>
      <c r="I42" s="238">
        <v>34345.160000000003</v>
      </c>
      <c r="J42" s="238">
        <v>0</v>
      </c>
      <c r="K42" s="238">
        <v>-2933.4800000000068</v>
      </c>
      <c r="L42" s="238">
        <v>-2933.4800000000068</v>
      </c>
      <c r="M42" s="238">
        <v>17251.189999999999</v>
      </c>
      <c r="N42" s="238">
        <v>18325</v>
      </c>
      <c r="O42" s="238">
        <v>0</v>
      </c>
      <c r="P42" s="238">
        <v>-1073.8100000000013</v>
      </c>
      <c r="Q42" s="238">
        <v>-1073.8100000000013</v>
      </c>
      <c r="R42" s="238">
        <v>1067.8800000000001</v>
      </c>
      <c r="S42" s="238">
        <v>221.24</v>
      </c>
      <c r="T42" s="238">
        <v>846.6400000000001</v>
      </c>
      <c r="U42" s="238">
        <v>0</v>
      </c>
      <c r="V42" s="238">
        <v>846.6400000000001</v>
      </c>
      <c r="W42" s="239">
        <v>81552.320000000007</v>
      </c>
      <c r="X42" s="239">
        <v>78698.950000000012</v>
      </c>
      <c r="Y42" s="240">
        <v>2853.3699999999953</v>
      </c>
      <c r="Z42" s="240">
        <v>0</v>
      </c>
      <c r="AA42" s="240">
        <v>2853.3699999999953</v>
      </c>
      <c r="AB42" s="239">
        <v>61623.29</v>
      </c>
      <c r="AC42" s="239">
        <v>54759.049999999996</v>
      </c>
      <c r="AD42" s="240">
        <v>6864.2400000000052</v>
      </c>
      <c r="AE42" s="240">
        <v>0</v>
      </c>
      <c r="AF42" s="240">
        <v>6864.2400000000052</v>
      </c>
      <c r="AG42" s="239">
        <v>0</v>
      </c>
      <c r="AH42" s="239">
        <v>0</v>
      </c>
      <c r="AI42" s="240">
        <v>0</v>
      </c>
      <c r="AJ42" s="240">
        <v>0</v>
      </c>
      <c r="AK42" s="240">
        <v>0</v>
      </c>
      <c r="AL42" s="239">
        <v>6902.0599999999995</v>
      </c>
      <c r="AM42" s="239">
        <v>1192.28</v>
      </c>
      <c r="AN42" s="240">
        <v>5709.78</v>
      </c>
      <c r="AO42" s="240">
        <v>0</v>
      </c>
      <c r="AP42" s="240">
        <v>5709.78</v>
      </c>
      <c r="AQ42" s="239">
        <v>5400.7000000000007</v>
      </c>
      <c r="AR42" s="239">
        <v>1839.28</v>
      </c>
      <c r="AS42" s="240">
        <v>3561.420000000001</v>
      </c>
      <c r="AT42" s="240">
        <v>0</v>
      </c>
      <c r="AU42" s="240">
        <v>3561.420000000001</v>
      </c>
      <c r="AV42" s="239">
        <v>9669.1500000000015</v>
      </c>
      <c r="AW42" s="239">
        <v>8398.51</v>
      </c>
      <c r="AX42" s="240">
        <v>1270.6400000000012</v>
      </c>
      <c r="AY42" s="240">
        <v>0</v>
      </c>
      <c r="AZ42" s="240">
        <v>1270.6400000000012</v>
      </c>
      <c r="BA42" s="239">
        <v>2305.75</v>
      </c>
      <c r="BB42" s="239">
        <v>2034.8600000000001</v>
      </c>
      <c r="BC42" s="240">
        <v>270.88999999999987</v>
      </c>
      <c r="BD42" s="240">
        <v>0</v>
      </c>
      <c r="BE42" s="240">
        <v>270.88999999999987</v>
      </c>
      <c r="BF42" s="239">
        <v>508.18000000000006</v>
      </c>
      <c r="BG42" s="239">
        <v>813.59</v>
      </c>
      <c r="BH42" s="240">
        <v>0</v>
      </c>
      <c r="BI42" s="240">
        <v>-305.40999999999997</v>
      </c>
      <c r="BJ42" s="240">
        <v>-305.40999999999997</v>
      </c>
      <c r="BK42" s="239">
        <v>5168.6499999999996</v>
      </c>
      <c r="BL42" s="239">
        <v>4585.09</v>
      </c>
      <c r="BM42" s="240">
        <v>583.55999999999949</v>
      </c>
      <c r="BN42" s="240">
        <v>0</v>
      </c>
      <c r="BO42" s="240">
        <v>583.55999999999949</v>
      </c>
      <c r="BP42" s="239">
        <v>0</v>
      </c>
      <c r="BQ42" s="239">
        <v>0</v>
      </c>
      <c r="BR42" s="240">
        <v>0</v>
      </c>
      <c r="BS42" s="240">
        <v>0</v>
      </c>
      <c r="BT42" s="240">
        <v>0</v>
      </c>
      <c r="BU42" s="239">
        <v>18630.019999999997</v>
      </c>
      <c r="BV42" s="239">
        <v>17927.79</v>
      </c>
      <c r="BW42" s="240">
        <v>702.22999999999593</v>
      </c>
      <c r="BX42" s="240">
        <v>0</v>
      </c>
      <c r="BY42" s="240">
        <v>702.22999999999593</v>
      </c>
      <c r="BZ42" s="239">
        <v>1025.82</v>
      </c>
      <c r="CA42" s="239">
        <v>910.26</v>
      </c>
      <c r="CB42" s="240">
        <v>115.55999999999995</v>
      </c>
      <c r="CC42" s="240">
        <v>0</v>
      </c>
      <c r="CD42" s="240">
        <v>115.55999999999995</v>
      </c>
      <c r="CE42" s="239">
        <v>156.56</v>
      </c>
      <c r="CF42" s="239">
        <v>0</v>
      </c>
      <c r="CG42" s="240">
        <v>156.56</v>
      </c>
      <c r="CH42" s="240">
        <v>0</v>
      </c>
      <c r="CI42" s="240">
        <v>156.56</v>
      </c>
      <c r="CJ42" s="240">
        <v>4917.76</v>
      </c>
      <c r="CK42" s="240">
        <v>6431.32</v>
      </c>
      <c r="CL42" s="240">
        <v>0</v>
      </c>
      <c r="CM42" s="240">
        <v>-1513.5599999999995</v>
      </c>
      <c r="CN42" s="240">
        <v>-1513.5599999999995</v>
      </c>
      <c r="CO42" s="239">
        <v>67273.53</v>
      </c>
      <c r="CP42" s="239">
        <v>16454.099999999999</v>
      </c>
      <c r="CQ42" s="240">
        <v>50819.43</v>
      </c>
      <c r="CR42" s="240">
        <v>0</v>
      </c>
      <c r="CS42" s="240">
        <v>50819.43</v>
      </c>
      <c r="CT42" s="239">
        <v>4496.5099999999993</v>
      </c>
      <c r="CU42" s="239">
        <v>1866.62</v>
      </c>
      <c r="CV42" s="240">
        <v>2629.8899999999994</v>
      </c>
      <c r="CW42" s="240">
        <v>0</v>
      </c>
      <c r="CX42" s="240">
        <v>2629.8899999999994</v>
      </c>
      <c r="CY42" s="239">
        <v>8499.2899999999991</v>
      </c>
      <c r="CZ42" s="239">
        <v>0</v>
      </c>
      <c r="DA42" s="240">
        <v>8499.2899999999991</v>
      </c>
      <c r="DB42" s="240">
        <v>0</v>
      </c>
      <c r="DC42" s="240">
        <v>8499.2899999999991</v>
      </c>
      <c r="DD42" s="239">
        <v>1970.3999999999996</v>
      </c>
      <c r="DE42" s="239">
        <v>0</v>
      </c>
      <c r="DF42" s="240">
        <v>1970.3999999999996</v>
      </c>
      <c r="DG42" s="240">
        <v>0</v>
      </c>
      <c r="DH42" s="240">
        <v>1970.3999999999996</v>
      </c>
      <c r="DI42" s="239">
        <v>2955.74</v>
      </c>
      <c r="DJ42" s="239">
        <v>0</v>
      </c>
      <c r="DK42" s="240">
        <v>2955.74</v>
      </c>
      <c r="DL42" s="240">
        <v>0</v>
      </c>
      <c r="DM42" s="240">
        <v>2955.74</v>
      </c>
      <c r="DN42" s="239">
        <v>1213.3500000000001</v>
      </c>
      <c r="DO42" s="239">
        <v>0</v>
      </c>
      <c r="DP42" s="240">
        <v>1213.3500000000001</v>
      </c>
      <c r="DQ42" s="240">
        <v>0</v>
      </c>
      <c r="DR42" s="240">
        <v>1213.3500000000001</v>
      </c>
      <c r="DS42" s="239">
        <v>1650.16</v>
      </c>
      <c r="DT42" s="239">
        <v>11719.44</v>
      </c>
      <c r="DU42" s="240">
        <v>0</v>
      </c>
      <c r="DV42" s="240">
        <v>-10069.280000000001</v>
      </c>
      <c r="DW42" s="240">
        <v>-10069.280000000001</v>
      </c>
      <c r="DX42" s="239">
        <v>0</v>
      </c>
      <c r="DY42" s="239">
        <v>0</v>
      </c>
      <c r="DZ42" s="240">
        <v>0</v>
      </c>
      <c r="EA42" s="240">
        <v>0</v>
      </c>
      <c r="EB42" s="240">
        <v>0</v>
      </c>
      <c r="EC42" s="239">
        <v>10249.130000000001</v>
      </c>
      <c r="ED42" s="239">
        <v>25312.659999999996</v>
      </c>
      <c r="EE42" s="240">
        <v>0</v>
      </c>
      <c r="EF42" s="240">
        <v>-15063.529999999995</v>
      </c>
      <c r="EG42" s="240">
        <v>-15063.529999999995</v>
      </c>
      <c r="EH42" s="239">
        <v>11924.46</v>
      </c>
      <c r="EI42" s="239">
        <v>1033.4000000000001</v>
      </c>
      <c r="EJ42" s="240">
        <v>10891.06</v>
      </c>
      <c r="EK42" s="240">
        <v>0</v>
      </c>
      <c r="EL42" s="240">
        <v>10891.06</v>
      </c>
      <c r="EM42" s="239">
        <v>26901.710000000003</v>
      </c>
      <c r="EN42" s="239">
        <v>30831.570000000003</v>
      </c>
      <c r="EO42" s="240">
        <v>0</v>
      </c>
      <c r="EP42" s="240">
        <v>-3929.8600000000006</v>
      </c>
      <c r="EQ42" s="240">
        <v>-3929.8600000000006</v>
      </c>
      <c r="ER42" s="240">
        <v>4753.1899999999996</v>
      </c>
      <c r="ES42" s="240">
        <v>3251.9700000000003</v>
      </c>
      <c r="ET42" s="240">
        <f t="shared" si="0"/>
        <v>1501.2199999999993</v>
      </c>
      <c r="EU42" s="240">
        <f t="shared" si="1"/>
        <v>0</v>
      </c>
      <c r="EV42" s="240">
        <f t="shared" si="2"/>
        <v>1501.2199999999993</v>
      </c>
      <c r="EW42" s="239">
        <v>13730.769999999999</v>
      </c>
      <c r="EX42" s="239">
        <v>10781.27</v>
      </c>
      <c r="EY42" s="241">
        <f t="shared" si="6"/>
        <v>403209.25000000006</v>
      </c>
      <c r="EZ42" s="241">
        <f t="shared" si="6"/>
        <v>331733.41000000003</v>
      </c>
      <c r="FA42" s="241">
        <f t="shared" si="7"/>
        <v>71475.840000000026</v>
      </c>
      <c r="FB42" s="241">
        <f t="shared" si="8"/>
        <v>0</v>
      </c>
      <c r="FC42" s="242">
        <f t="shared" si="5"/>
        <v>71475.840000000026</v>
      </c>
      <c r="FD42" s="242">
        <v>1501.2199999999993</v>
      </c>
      <c r="FE42" s="236">
        <f t="shared" si="9"/>
        <v>13713.590000000026</v>
      </c>
      <c r="FF42" s="243">
        <f t="shared" si="10"/>
        <v>-13756.870000000019</v>
      </c>
      <c r="FG42" s="3"/>
      <c r="FH42" s="239">
        <v>7446.1800000000012</v>
      </c>
      <c r="FI42" s="244">
        <f t="shared" si="11"/>
        <v>21159.770000000026</v>
      </c>
      <c r="FJ42" s="243">
        <f t="shared" si="12"/>
        <v>-13756.870000000019</v>
      </c>
      <c r="FK42" s="3"/>
      <c r="FL42" s="3"/>
      <c r="FM42" s="3"/>
      <c r="FN42" s="3"/>
      <c r="FO42" s="3"/>
    </row>
    <row r="43" spans="1:171" s="2" customFormat="1" ht="15.75" customHeight="1" x14ac:dyDescent="0.2">
      <c r="A43" s="233">
        <v>36</v>
      </c>
      <c r="B43" s="234" t="s">
        <v>514</v>
      </c>
      <c r="C43" s="235">
        <v>9</v>
      </c>
      <c r="D43" s="235">
        <v>5</v>
      </c>
      <c r="E43" s="236">
        <v>2889.2000000000003</v>
      </c>
      <c r="F43" s="237">
        <v>266785.67</v>
      </c>
      <c r="G43" s="237">
        <v>148513.97399999999</v>
      </c>
      <c r="H43" s="238">
        <v>78479.3</v>
      </c>
      <c r="I43" s="238">
        <v>82070.759999999995</v>
      </c>
      <c r="J43" s="238">
        <v>0</v>
      </c>
      <c r="K43" s="238">
        <v>-3591.4599999999919</v>
      </c>
      <c r="L43" s="238">
        <v>-3591.4599999999919</v>
      </c>
      <c r="M43" s="238">
        <v>40689.259999999995</v>
      </c>
      <c r="N43" s="238">
        <v>46492.210000000006</v>
      </c>
      <c r="O43" s="238">
        <v>0</v>
      </c>
      <c r="P43" s="238">
        <v>-5802.9500000000116</v>
      </c>
      <c r="Q43" s="238">
        <v>-5802.9500000000116</v>
      </c>
      <c r="R43" s="238">
        <v>3037.2200000000003</v>
      </c>
      <c r="S43" s="238">
        <v>2245.1999999999998</v>
      </c>
      <c r="T43" s="238">
        <v>792.02000000000044</v>
      </c>
      <c r="U43" s="238">
        <v>0</v>
      </c>
      <c r="V43" s="238">
        <v>792.02000000000044</v>
      </c>
      <c r="W43" s="239">
        <v>129494.47000000002</v>
      </c>
      <c r="X43" s="239">
        <v>138837.54999999999</v>
      </c>
      <c r="Y43" s="240">
        <v>0</v>
      </c>
      <c r="Z43" s="240">
        <v>-9343.0799999999726</v>
      </c>
      <c r="AA43" s="240">
        <v>-9343.0799999999726</v>
      </c>
      <c r="AB43" s="239">
        <v>190808.34000000003</v>
      </c>
      <c r="AC43" s="239">
        <v>175455.65000000002</v>
      </c>
      <c r="AD43" s="240">
        <v>15352.690000000002</v>
      </c>
      <c r="AE43" s="240">
        <v>0</v>
      </c>
      <c r="AF43" s="240">
        <v>15352.690000000002</v>
      </c>
      <c r="AG43" s="239">
        <v>776.92000000000007</v>
      </c>
      <c r="AH43" s="239">
        <v>497.77</v>
      </c>
      <c r="AI43" s="240">
        <v>279.15000000000009</v>
      </c>
      <c r="AJ43" s="240">
        <v>0</v>
      </c>
      <c r="AK43" s="240">
        <v>279.15000000000009</v>
      </c>
      <c r="AL43" s="239">
        <v>20799.289999999997</v>
      </c>
      <c r="AM43" s="239">
        <v>3565.26</v>
      </c>
      <c r="AN43" s="240">
        <v>17234.03</v>
      </c>
      <c r="AO43" s="240">
        <v>0</v>
      </c>
      <c r="AP43" s="240">
        <v>17234.03</v>
      </c>
      <c r="AQ43" s="239">
        <v>17249.260000000002</v>
      </c>
      <c r="AR43" s="239">
        <v>2918.61</v>
      </c>
      <c r="AS43" s="240">
        <v>14330.650000000001</v>
      </c>
      <c r="AT43" s="240">
        <v>0</v>
      </c>
      <c r="AU43" s="240">
        <v>14330.650000000001</v>
      </c>
      <c r="AV43" s="239">
        <v>25083.79</v>
      </c>
      <c r="AW43" s="239">
        <v>21798.55</v>
      </c>
      <c r="AX43" s="240">
        <v>3285.2400000000016</v>
      </c>
      <c r="AY43" s="240">
        <v>0</v>
      </c>
      <c r="AZ43" s="240">
        <v>3285.2400000000016</v>
      </c>
      <c r="BA43" s="239">
        <v>5678.619999999999</v>
      </c>
      <c r="BB43" s="239">
        <v>5037.6499999999996</v>
      </c>
      <c r="BC43" s="240">
        <v>640.96999999999935</v>
      </c>
      <c r="BD43" s="240">
        <v>0</v>
      </c>
      <c r="BE43" s="240">
        <v>640.96999999999935</v>
      </c>
      <c r="BF43" s="239">
        <v>1153.2</v>
      </c>
      <c r="BG43" s="239">
        <v>3778.5400000000004</v>
      </c>
      <c r="BH43" s="240">
        <v>0</v>
      </c>
      <c r="BI43" s="240">
        <v>-2625.34</v>
      </c>
      <c r="BJ43" s="240">
        <v>-2625.34</v>
      </c>
      <c r="BK43" s="239">
        <v>16961.439999999999</v>
      </c>
      <c r="BL43" s="239">
        <v>18477.009999999998</v>
      </c>
      <c r="BM43" s="240">
        <v>0</v>
      </c>
      <c r="BN43" s="240">
        <v>-1515.5699999999997</v>
      </c>
      <c r="BO43" s="240">
        <v>-1515.5699999999997</v>
      </c>
      <c r="BP43" s="239">
        <v>4113.2900000000009</v>
      </c>
      <c r="BQ43" s="239">
        <v>0</v>
      </c>
      <c r="BR43" s="240">
        <v>4113.2900000000009</v>
      </c>
      <c r="BS43" s="240">
        <v>0</v>
      </c>
      <c r="BT43" s="240">
        <v>4113.2900000000009</v>
      </c>
      <c r="BU43" s="239">
        <v>47157.070000000007</v>
      </c>
      <c r="BV43" s="239">
        <v>50161.619999999995</v>
      </c>
      <c r="BW43" s="240">
        <v>0</v>
      </c>
      <c r="BX43" s="240">
        <v>-3004.5499999999884</v>
      </c>
      <c r="BY43" s="240">
        <v>-3004.5499999999884</v>
      </c>
      <c r="BZ43" s="239">
        <v>3590.25</v>
      </c>
      <c r="CA43" s="239">
        <v>3186.24</v>
      </c>
      <c r="CB43" s="240">
        <v>404.01000000000022</v>
      </c>
      <c r="CC43" s="240">
        <v>0</v>
      </c>
      <c r="CD43" s="240">
        <v>404.01000000000022</v>
      </c>
      <c r="CE43" s="239">
        <v>535.40000000000009</v>
      </c>
      <c r="CF43" s="239">
        <v>0</v>
      </c>
      <c r="CG43" s="240">
        <v>535.40000000000009</v>
      </c>
      <c r="CH43" s="240">
        <v>0</v>
      </c>
      <c r="CI43" s="240">
        <v>535.40000000000009</v>
      </c>
      <c r="CJ43" s="240">
        <v>11462.6</v>
      </c>
      <c r="CK43" s="240">
        <v>10581.72</v>
      </c>
      <c r="CL43" s="240">
        <v>880.88000000000102</v>
      </c>
      <c r="CM43" s="240">
        <v>0</v>
      </c>
      <c r="CN43" s="240">
        <v>880.88000000000102</v>
      </c>
      <c r="CO43" s="239">
        <v>192920.21000000002</v>
      </c>
      <c r="CP43" s="239">
        <v>253412.56999999998</v>
      </c>
      <c r="CQ43" s="240">
        <v>0</v>
      </c>
      <c r="CR43" s="240">
        <v>-60492.359999999957</v>
      </c>
      <c r="CS43" s="240">
        <v>-60492.359999999957</v>
      </c>
      <c r="CT43" s="239">
        <v>12939.02</v>
      </c>
      <c r="CU43" s="239">
        <v>740.56</v>
      </c>
      <c r="CV43" s="240">
        <v>12198.460000000001</v>
      </c>
      <c r="CW43" s="240">
        <v>0</v>
      </c>
      <c r="CX43" s="240">
        <v>12198.460000000001</v>
      </c>
      <c r="CY43" s="239">
        <v>27138.080000000002</v>
      </c>
      <c r="CZ43" s="239">
        <v>3500.64</v>
      </c>
      <c r="DA43" s="240">
        <v>23637.440000000002</v>
      </c>
      <c r="DB43" s="240">
        <v>0</v>
      </c>
      <c r="DC43" s="240">
        <v>23637.440000000002</v>
      </c>
      <c r="DD43" s="239">
        <v>4710.79</v>
      </c>
      <c r="DE43" s="239">
        <v>0</v>
      </c>
      <c r="DF43" s="240">
        <v>4710.79</v>
      </c>
      <c r="DG43" s="240">
        <v>0</v>
      </c>
      <c r="DH43" s="240">
        <v>4710.79</v>
      </c>
      <c r="DI43" s="239">
        <v>6176.0999999999985</v>
      </c>
      <c r="DJ43" s="239">
        <v>4598.76</v>
      </c>
      <c r="DK43" s="240">
        <v>1577.3399999999983</v>
      </c>
      <c r="DL43" s="240">
        <v>0</v>
      </c>
      <c r="DM43" s="240">
        <v>1577.3399999999983</v>
      </c>
      <c r="DN43" s="239">
        <v>2764.3500000000004</v>
      </c>
      <c r="DO43" s="239">
        <v>17812.27</v>
      </c>
      <c r="DP43" s="240">
        <v>0</v>
      </c>
      <c r="DQ43" s="240">
        <v>-15047.92</v>
      </c>
      <c r="DR43" s="240">
        <v>-15047.92</v>
      </c>
      <c r="DS43" s="239">
        <v>4333.66</v>
      </c>
      <c r="DT43" s="239">
        <v>5007.5</v>
      </c>
      <c r="DU43" s="240">
        <v>0</v>
      </c>
      <c r="DV43" s="240">
        <v>-673.84000000000015</v>
      </c>
      <c r="DW43" s="240">
        <v>-673.84000000000015</v>
      </c>
      <c r="DX43" s="239">
        <v>1048.97</v>
      </c>
      <c r="DY43" s="239">
        <v>0</v>
      </c>
      <c r="DZ43" s="240">
        <v>1048.97</v>
      </c>
      <c r="EA43" s="240">
        <v>0</v>
      </c>
      <c r="EB43" s="240">
        <v>1048.97</v>
      </c>
      <c r="EC43" s="239">
        <v>20988.050000000003</v>
      </c>
      <c r="ED43" s="239">
        <v>39588.11</v>
      </c>
      <c r="EE43" s="240">
        <v>0</v>
      </c>
      <c r="EF43" s="240">
        <v>-18600.059999999998</v>
      </c>
      <c r="EG43" s="240">
        <v>-18600.059999999998</v>
      </c>
      <c r="EH43" s="239">
        <v>16443.04</v>
      </c>
      <c r="EI43" s="239">
        <v>28546.29</v>
      </c>
      <c r="EJ43" s="240">
        <v>0</v>
      </c>
      <c r="EK43" s="240">
        <v>-12103.25</v>
      </c>
      <c r="EL43" s="240">
        <v>-12103.25</v>
      </c>
      <c r="EM43" s="239">
        <v>20568.12</v>
      </c>
      <c r="EN43" s="239">
        <v>34885.949999999997</v>
      </c>
      <c r="EO43" s="240">
        <v>0</v>
      </c>
      <c r="EP43" s="240">
        <v>-14317.829999999998</v>
      </c>
      <c r="EQ43" s="240">
        <v>-14317.829999999998</v>
      </c>
      <c r="ER43" s="240">
        <v>11191.08</v>
      </c>
      <c r="ES43" s="240">
        <v>8075.48</v>
      </c>
      <c r="ET43" s="240">
        <f t="shared" si="0"/>
        <v>3115.6000000000004</v>
      </c>
      <c r="EU43" s="240">
        <f t="shared" si="1"/>
        <v>0</v>
      </c>
      <c r="EV43" s="240">
        <f t="shared" si="2"/>
        <v>3115.6000000000004</v>
      </c>
      <c r="EW43" s="239">
        <v>31780</v>
      </c>
      <c r="EX43" s="239">
        <v>31512.02</v>
      </c>
      <c r="EY43" s="241">
        <f t="shared" si="6"/>
        <v>950071.19</v>
      </c>
      <c r="EZ43" s="241">
        <f t="shared" si="6"/>
        <v>992784.49</v>
      </c>
      <c r="FA43" s="241">
        <f t="shared" si="7"/>
        <v>0</v>
      </c>
      <c r="FB43" s="241">
        <f t="shared" si="8"/>
        <v>-42713.300000000047</v>
      </c>
      <c r="FC43" s="242">
        <f t="shared" si="5"/>
        <v>-42713.300000000047</v>
      </c>
      <c r="FD43" s="242">
        <v>3115.6000000000004</v>
      </c>
      <c r="FE43" s="236">
        <f t="shared" si="9"/>
        <v>224072.36999999988</v>
      </c>
      <c r="FF43" s="243">
        <f t="shared" si="10"/>
        <v>115472.85400000004</v>
      </c>
      <c r="FG43" s="3"/>
      <c r="FH43" s="239">
        <v>4915</v>
      </c>
      <c r="FI43" s="244">
        <f t="shared" si="11"/>
        <v>228987.36999999988</v>
      </c>
      <c r="FJ43" s="243">
        <f t="shared" si="12"/>
        <v>115472.85400000004</v>
      </c>
      <c r="FK43" s="3"/>
      <c r="FL43" s="3"/>
      <c r="FM43" s="3"/>
      <c r="FN43" s="3"/>
      <c r="FO43" s="3"/>
    </row>
    <row r="44" spans="1:171" s="2" customFormat="1" ht="15.75" customHeight="1" x14ac:dyDescent="0.2">
      <c r="A44" s="233">
        <v>37</v>
      </c>
      <c r="B44" s="234" t="s">
        <v>515</v>
      </c>
      <c r="C44" s="235">
        <v>9</v>
      </c>
      <c r="D44" s="235">
        <v>1</v>
      </c>
      <c r="E44" s="236">
        <v>4118.0250000000005</v>
      </c>
      <c r="F44" s="237">
        <v>-448785.28000000009</v>
      </c>
      <c r="G44" s="237">
        <v>-227164.22800000006</v>
      </c>
      <c r="H44" s="238">
        <v>36279.760000000002</v>
      </c>
      <c r="I44" s="238">
        <v>41382.58</v>
      </c>
      <c r="J44" s="238">
        <v>0</v>
      </c>
      <c r="K44" s="238">
        <v>-5102.82</v>
      </c>
      <c r="L44" s="238">
        <v>-5102.82</v>
      </c>
      <c r="M44" s="238">
        <v>18450.379999999997</v>
      </c>
      <c r="N44" s="238">
        <v>20348.98</v>
      </c>
      <c r="O44" s="238">
        <v>0</v>
      </c>
      <c r="P44" s="238">
        <v>-1898.6000000000022</v>
      </c>
      <c r="Q44" s="238">
        <v>-1898.6000000000022</v>
      </c>
      <c r="R44" s="238">
        <v>1884.69</v>
      </c>
      <c r="S44" s="238">
        <v>1677.6299999999999</v>
      </c>
      <c r="T44" s="238">
        <v>207.06000000000017</v>
      </c>
      <c r="U44" s="238">
        <v>0</v>
      </c>
      <c r="V44" s="238">
        <v>207.06000000000017</v>
      </c>
      <c r="W44" s="239">
        <v>98234.960000000021</v>
      </c>
      <c r="X44" s="239">
        <v>105895.77</v>
      </c>
      <c r="Y44" s="240">
        <v>0</v>
      </c>
      <c r="Z44" s="240">
        <v>-7660.8099999999831</v>
      </c>
      <c r="AA44" s="240">
        <v>-7660.8099999999831</v>
      </c>
      <c r="AB44" s="239">
        <v>76209.62999999999</v>
      </c>
      <c r="AC44" s="239">
        <v>69778.31</v>
      </c>
      <c r="AD44" s="240">
        <v>6431.3199999999924</v>
      </c>
      <c r="AE44" s="240">
        <v>0</v>
      </c>
      <c r="AF44" s="240">
        <v>6431.3199999999924</v>
      </c>
      <c r="AG44" s="239">
        <v>0</v>
      </c>
      <c r="AH44" s="239">
        <v>0</v>
      </c>
      <c r="AI44" s="240">
        <v>0</v>
      </c>
      <c r="AJ44" s="240">
        <v>0</v>
      </c>
      <c r="AK44" s="240">
        <v>0</v>
      </c>
      <c r="AL44" s="239">
        <v>8451.36</v>
      </c>
      <c r="AM44" s="239">
        <v>1806.29</v>
      </c>
      <c r="AN44" s="240">
        <v>6645.0700000000006</v>
      </c>
      <c r="AO44" s="240">
        <v>0</v>
      </c>
      <c r="AP44" s="240">
        <v>6645.0700000000006</v>
      </c>
      <c r="AQ44" s="239">
        <v>4691.93</v>
      </c>
      <c r="AR44" s="239">
        <v>6210.880000000001</v>
      </c>
      <c r="AS44" s="240">
        <v>0</v>
      </c>
      <c r="AT44" s="240">
        <v>-1518.9500000000007</v>
      </c>
      <c r="AU44" s="240">
        <v>-1518.9500000000007</v>
      </c>
      <c r="AV44" s="239">
        <v>15417.05</v>
      </c>
      <c r="AW44" s="239">
        <v>13454.91</v>
      </c>
      <c r="AX44" s="240">
        <v>1962.1399999999994</v>
      </c>
      <c r="AY44" s="240">
        <v>0</v>
      </c>
      <c r="AZ44" s="240">
        <v>1962.1399999999994</v>
      </c>
      <c r="BA44" s="239">
        <v>3198.4700000000007</v>
      </c>
      <c r="BB44" s="239">
        <v>3071.89</v>
      </c>
      <c r="BC44" s="240">
        <v>126.58000000000084</v>
      </c>
      <c r="BD44" s="240">
        <v>0</v>
      </c>
      <c r="BE44" s="240">
        <v>126.58000000000084</v>
      </c>
      <c r="BF44" s="239">
        <v>753.78</v>
      </c>
      <c r="BG44" s="239">
        <v>641.02</v>
      </c>
      <c r="BH44" s="240">
        <v>112.75999999999999</v>
      </c>
      <c r="BI44" s="240">
        <v>0</v>
      </c>
      <c r="BJ44" s="240">
        <v>112.75999999999999</v>
      </c>
      <c r="BK44" s="239">
        <v>7176.26</v>
      </c>
      <c r="BL44" s="239">
        <v>3897.4199999999996</v>
      </c>
      <c r="BM44" s="240">
        <v>3278.8400000000006</v>
      </c>
      <c r="BN44" s="240">
        <v>0</v>
      </c>
      <c r="BO44" s="240">
        <v>3278.8400000000006</v>
      </c>
      <c r="BP44" s="239">
        <v>0</v>
      </c>
      <c r="BQ44" s="239">
        <v>0</v>
      </c>
      <c r="BR44" s="240">
        <v>0</v>
      </c>
      <c r="BS44" s="240">
        <v>0</v>
      </c>
      <c r="BT44" s="240">
        <v>0</v>
      </c>
      <c r="BU44" s="239">
        <v>28356.670000000002</v>
      </c>
      <c r="BV44" s="239">
        <v>34158.459999999992</v>
      </c>
      <c r="BW44" s="240">
        <v>0</v>
      </c>
      <c r="BX44" s="240">
        <v>-5801.78999999999</v>
      </c>
      <c r="BY44" s="240">
        <v>-5801.78999999999</v>
      </c>
      <c r="BZ44" s="239">
        <v>2294.9</v>
      </c>
      <c r="CA44" s="239">
        <v>2043.6999999999998</v>
      </c>
      <c r="CB44" s="240">
        <v>251.20000000000027</v>
      </c>
      <c r="CC44" s="240">
        <v>0</v>
      </c>
      <c r="CD44" s="240">
        <v>251.20000000000027</v>
      </c>
      <c r="CE44" s="239">
        <v>344.79999999999995</v>
      </c>
      <c r="CF44" s="239">
        <v>0</v>
      </c>
      <c r="CG44" s="240">
        <v>344.79999999999995</v>
      </c>
      <c r="CH44" s="240">
        <v>0</v>
      </c>
      <c r="CI44" s="240">
        <v>344.79999999999995</v>
      </c>
      <c r="CJ44" s="240">
        <v>6085.8499999999995</v>
      </c>
      <c r="CK44" s="240">
        <v>5614.85</v>
      </c>
      <c r="CL44" s="240">
        <v>470.99999999999909</v>
      </c>
      <c r="CM44" s="240">
        <v>0</v>
      </c>
      <c r="CN44" s="240">
        <v>470.99999999999909</v>
      </c>
      <c r="CO44" s="239">
        <v>84658.949999999983</v>
      </c>
      <c r="CP44" s="239">
        <v>12266.41</v>
      </c>
      <c r="CQ44" s="240">
        <v>72392.539999999979</v>
      </c>
      <c r="CR44" s="240">
        <v>0</v>
      </c>
      <c r="CS44" s="240">
        <v>72392.539999999979</v>
      </c>
      <c r="CT44" s="239">
        <v>5948.010000000002</v>
      </c>
      <c r="CU44" s="239">
        <v>6257.58</v>
      </c>
      <c r="CV44" s="240">
        <v>0</v>
      </c>
      <c r="CW44" s="240">
        <v>-309.56999999999789</v>
      </c>
      <c r="CX44" s="240">
        <v>-309.56999999999789</v>
      </c>
      <c r="CY44" s="239">
        <v>7414.41</v>
      </c>
      <c r="CZ44" s="239">
        <v>2571.48</v>
      </c>
      <c r="DA44" s="240">
        <v>4842.93</v>
      </c>
      <c r="DB44" s="240">
        <v>0</v>
      </c>
      <c r="DC44" s="240">
        <v>4842.93</v>
      </c>
      <c r="DD44" s="239">
        <v>3346.95</v>
      </c>
      <c r="DE44" s="239">
        <v>0</v>
      </c>
      <c r="DF44" s="240">
        <v>3346.95</v>
      </c>
      <c r="DG44" s="240">
        <v>0</v>
      </c>
      <c r="DH44" s="240">
        <v>3346.95</v>
      </c>
      <c r="DI44" s="239">
        <v>2872.37</v>
      </c>
      <c r="DJ44" s="239">
        <v>1432.48</v>
      </c>
      <c r="DK44" s="240">
        <v>1439.8899999999999</v>
      </c>
      <c r="DL44" s="240">
        <v>0</v>
      </c>
      <c r="DM44" s="240">
        <v>1439.8899999999999</v>
      </c>
      <c r="DN44" s="239">
        <v>1799.0300000000002</v>
      </c>
      <c r="DO44" s="239">
        <v>0</v>
      </c>
      <c r="DP44" s="240">
        <v>1799.0300000000002</v>
      </c>
      <c r="DQ44" s="240">
        <v>0</v>
      </c>
      <c r="DR44" s="240">
        <v>1799.0300000000002</v>
      </c>
      <c r="DS44" s="239">
        <v>1474.9099999999999</v>
      </c>
      <c r="DT44" s="239">
        <v>989.04</v>
      </c>
      <c r="DU44" s="240">
        <v>485.86999999999989</v>
      </c>
      <c r="DV44" s="240">
        <v>0</v>
      </c>
      <c r="DW44" s="240">
        <v>485.86999999999989</v>
      </c>
      <c r="DX44" s="239">
        <v>0</v>
      </c>
      <c r="DY44" s="239">
        <v>0</v>
      </c>
      <c r="DZ44" s="240">
        <v>0</v>
      </c>
      <c r="EA44" s="240">
        <v>0</v>
      </c>
      <c r="EB44" s="240">
        <v>0</v>
      </c>
      <c r="EC44" s="239">
        <v>23511.019999999997</v>
      </c>
      <c r="ED44" s="239">
        <v>33337.29</v>
      </c>
      <c r="EE44" s="240">
        <v>0</v>
      </c>
      <c r="EF44" s="240">
        <v>-9826.2700000000041</v>
      </c>
      <c r="EG44" s="240">
        <v>-9826.2700000000041</v>
      </c>
      <c r="EH44" s="239">
        <v>6386.49</v>
      </c>
      <c r="EI44" s="239">
        <v>4256.0300000000007</v>
      </c>
      <c r="EJ44" s="240">
        <v>2130.4599999999991</v>
      </c>
      <c r="EK44" s="240">
        <v>0</v>
      </c>
      <c r="EL44" s="240">
        <v>2130.4599999999991</v>
      </c>
      <c r="EM44" s="239">
        <v>26123.059999999998</v>
      </c>
      <c r="EN44" s="239">
        <v>28093.45</v>
      </c>
      <c r="EO44" s="240">
        <v>0</v>
      </c>
      <c r="EP44" s="240">
        <v>-1970.3900000000031</v>
      </c>
      <c r="EQ44" s="240">
        <v>-1970.3900000000031</v>
      </c>
      <c r="ER44" s="240">
        <v>11279.89</v>
      </c>
      <c r="ES44" s="240">
        <v>7985.79</v>
      </c>
      <c r="ET44" s="240">
        <f t="shared" si="0"/>
        <v>3294.0999999999995</v>
      </c>
      <c r="EU44" s="240">
        <f t="shared" si="1"/>
        <v>0</v>
      </c>
      <c r="EV44" s="240">
        <f t="shared" si="2"/>
        <v>3294.0999999999995</v>
      </c>
      <c r="EW44" s="239">
        <v>16956.79</v>
      </c>
      <c r="EX44" s="239">
        <v>13375.260000000002</v>
      </c>
      <c r="EY44" s="241">
        <f t="shared" si="6"/>
        <v>499602.36999999994</v>
      </c>
      <c r="EZ44" s="241">
        <f t="shared" si="6"/>
        <v>420547.49999999994</v>
      </c>
      <c r="FA44" s="241">
        <f t="shared" si="7"/>
        <v>79054.87</v>
      </c>
      <c r="FB44" s="241">
        <f t="shared" si="8"/>
        <v>0</v>
      </c>
      <c r="FC44" s="242">
        <f t="shared" si="5"/>
        <v>79054.87</v>
      </c>
      <c r="FD44" s="242">
        <v>3294.0999999999995</v>
      </c>
      <c r="FE44" s="236">
        <f t="shared" si="9"/>
        <v>-369730.41000000009</v>
      </c>
      <c r="FF44" s="243">
        <f t="shared" si="10"/>
        <v>-143166.58800000008</v>
      </c>
      <c r="FG44" s="3"/>
      <c r="FH44" s="239">
        <v>5408.6600000000008</v>
      </c>
      <c r="FI44" s="244">
        <f t="shared" si="11"/>
        <v>-364321.75000000012</v>
      </c>
      <c r="FJ44" s="243">
        <f t="shared" si="12"/>
        <v>-143166.58800000008</v>
      </c>
      <c r="FK44" s="3"/>
      <c r="FL44" s="3"/>
      <c r="FM44" s="3"/>
      <c r="FN44" s="3"/>
      <c r="FO44" s="3"/>
    </row>
    <row r="45" spans="1:171" s="2" customFormat="1" ht="15.75" customHeight="1" x14ac:dyDescent="0.2">
      <c r="A45" s="233">
        <v>38</v>
      </c>
      <c r="B45" s="234" t="s">
        <v>516</v>
      </c>
      <c r="C45" s="235">
        <v>9</v>
      </c>
      <c r="D45" s="235">
        <v>2</v>
      </c>
      <c r="E45" s="236">
        <v>10558.891666666668</v>
      </c>
      <c r="F45" s="237">
        <v>75288.950000000012</v>
      </c>
      <c r="G45" s="237">
        <v>64397.709999999955</v>
      </c>
      <c r="H45" s="238">
        <v>26788.47</v>
      </c>
      <c r="I45" s="238">
        <v>28548.600000000002</v>
      </c>
      <c r="J45" s="238">
        <v>0</v>
      </c>
      <c r="K45" s="238">
        <v>-1760.130000000001</v>
      </c>
      <c r="L45" s="238">
        <v>-1760.130000000001</v>
      </c>
      <c r="M45" s="238">
        <v>13981.720000000001</v>
      </c>
      <c r="N45" s="238">
        <v>9126.3100000000013</v>
      </c>
      <c r="O45" s="238">
        <v>4855.41</v>
      </c>
      <c r="P45" s="238">
        <v>0</v>
      </c>
      <c r="Q45" s="238">
        <v>4855.41</v>
      </c>
      <c r="R45" s="238">
        <v>1137.92</v>
      </c>
      <c r="S45" s="238">
        <v>2309.41</v>
      </c>
      <c r="T45" s="238">
        <v>0</v>
      </c>
      <c r="U45" s="238">
        <v>-1171.4899999999998</v>
      </c>
      <c r="V45" s="238">
        <v>-1171.4899999999998</v>
      </c>
      <c r="W45" s="239">
        <v>51219.070000000007</v>
      </c>
      <c r="X45" s="239">
        <v>56376.11</v>
      </c>
      <c r="Y45" s="240">
        <v>0</v>
      </c>
      <c r="Z45" s="240">
        <v>-5157.0399999999936</v>
      </c>
      <c r="AA45" s="240">
        <v>-5157.0399999999936</v>
      </c>
      <c r="AB45" s="239">
        <v>78375.89999999998</v>
      </c>
      <c r="AC45" s="239">
        <v>71879.919999999984</v>
      </c>
      <c r="AD45" s="240">
        <v>6495.9799999999959</v>
      </c>
      <c r="AE45" s="240">
        <v>0</v>
      </c>
      <c r="AF45" s="240">
        <v>6495.9799999999959</v>
      </c>
      <c r="AG45" s="239">
        <v>0</v>
      </c>
      <c r="AH45" s="239">
        <v>0</v>
      </c>
      <c r="AI45" s="240">
        <v>0</v>
      </c>
      <c r="AJ45" s="240">
        <v>0</v>
      </c>
      <c r="AK45" s="240">
        <v>0</v>
      </c>
      <c r="AL45" s="239">
        <v>8359.119999999999</v>
      </c>
      <c r="AM45" s="239">
        <v>1747.8600000000004</v>
      </c>
      <c r="AN45" s="240">
        <v>6611.2599999999984</v>
      </c>
      <c r="AO45" s="240">
        <v>0</v>
      </c>
      <c r="AP45" s="240">
        <v>6611.2599999999984</v>
      </c>
      <c r="AQ45" s="239">
        <v>4698.5</v>
      </c>
      <c r="AR45" s="239">
        <v>1324.97</v>
      </c>
      <c r="AS45" s="240">
        <v>3373.5299999999997</v>
      </c>
      <c r="AT45" s="240">
        <v>0</v>
      </c>
      <c r="AU45" s="240">
        <v>3373.5299999999997</v>
      </c>
      <c r="AV45" s="239">
        <v>9027.7300000000014</v>
      </c>
      <c r="AW45" s="239">
        <v>7847.6100000000006</v>
      </c>
      <c r="AX45" s="240">
        <v>1180.1200000000008</v>
      </c>
      <c r="AY45" s="240">
        <v>0</v>
      </c>
      <c r="AZ45" s="240">
        <v>1180.1200000000008</v>
      </c>
      <c r="BA45" s="239">
        <v>2046.85</v>
      </c>
      <c r="BB45" s="239">
        <v>1817.82</v>
      </c>
      <c r="BC45" s="240">
        <v>229.02999999999997</v>
      </c>
      <c r="BD45" s="240">
        <v>0</v>
      </c>
      <c r="BE45" s="240">
        <v>229.02999999999997</v>
      </c>
      <c r="BF45" s="239">
        <v>462.84000000000003</v>
      </c>
      <c r="BG45" s="239">
        <v>640.46</v>
      </c>
      <c r="BH45" s="240">
        <v>0</v>
      </c>
      <c r="BI45" s="240">
        <v>-177.62</v>
      </c>
      <c r="BJ45" s="240">
        <v>-177.62</v>
      </c>
      <c r="BK45" s="239">
        <v>4489.1899999999996</v>
      </c>
      <c r="BL45" s="239">
        <v>4685.04</v>
      </c>
      <c r="BM45" s="240">
        <v>0</v>
      </c>
      <c r="BN45" s="240">
        <v>-195.85000000000036</v>
      </c>
      <c r="BO45" s="240">
        <v>-195.85000000000036</v>
      </c>
      <c r="BP45" s="239">
        <v>1468.6700000000003</v>
      </c>
      <c r="BQ45" s="239">
        <v>0</v>
      </c>
      <c r="BR45" s="240">
        <v>1468.6700000000003</v>
      </c>
      <c r="BS45" s="240">
        <v>0</v>
      </c>
      <c r="BT45" s="240">
        <v>1468.6700000000003</v>
      </c>
      <c r="BU45" s="239">
        <v>16835.55</v>
      </c>
      <c r="BV45" s="239">
        <v>22929.200000000001</v>
      </c>
      <c r="BW45" s="240">
        <v>0</v>
      </c>
      <c r="BX45" s="240">
        <v>-6093.6500000000015</v>
      </c>
      <c r="BY45" s="240">
        <v>-6093.6500000000015</v>
      </c>
      <c r="BZ45" s="239">
        <v>1250.1499999999999</v>
      </c>
      <c r="CA45" s="239">
        <v>1109</v>
      </c>
      <c r="CB45" s="240">
        <v>141.14999999999986</v>
      </c>
      <c r="CC45" s="240">
        <v>0</v>
      </c>
      <c r="CD45" s="240">
        <v>141.14999999999986</v>
      </c>
      <c r="CE45" s="239">
        <v>186.60999999999999</v>
      </c>
      <c r="CF45" s="239">
        <v>0</v>
      </c>
      <c r="CG45" s="240">
        <v>186.60999999999999</v>
      </c>
      <c r="CH45" s="240">
        <v>0</v>
      </c>
      <c r="CI45" s="240">
        <v>186.60999999999999</v>
      </c>
      <c r="CJ45" s="240">
        <v>4581.18</v>
      </c>
      <c r="CK45" s="240">
        <v>4157.4399999999996</v>
      </c>
      <c r="CL45" s="240">
        <v>423.74000000000069</v>
      </c>
      <c r="CM45" s="240">
        <v>0</v>
      </c>
      <c r="CN45" s="240">
        <v>423.74000000000069</v>
      </c>
      <c r="CO45" s="239">
        <v>68005.62000000001</v>
      </c>
      <c r="CP45" s="239">
        <v>221369.46000000002</v>
      </c>
      <c r="CQ45" s="240">
        <v>0</v>
      </c>
      <c r="CR45" s="240">
        <v>-153363.84000000003</v>
      </c>
      <c r="CS45" s="240">
        <v>-153363.84000000003</v>
      </c>
      <c r="CT45" s="239">
        <v>5237.2900000000009</v>
      </c>
      <c r="CU45" s="239">
        <v>740.56</v>
      </c>
      <c r="CV45" s="240">
        <v>4496.7300000000014</v>
      </c>
      <c r="CW45" s="240">
        <v>0</v>
      </c>
      <c r="CX45" s="240">
        <v>4496.7300000000014</v>
      </c>
      <c r="CY45" s="239">
        <v>7437.3899999999994</v>
      </c>
      <c r="CZ45" s="239">
        <v>7151.75</v>
      </c>
      <c r="DA45" s="240">
        <v>285.63999999999942</v>
      </c>
      <c r="DB45" s="240">
        <v>0</v>
      </c>
      <c r="DC45" s="240">
        <v>285.63999999999942</v>
      </c>
      <c r="DD45" s="239">
        <v>1642.7999999999997</v>
      </c>
      <c r="DE45" s="239">
        <v>0</v>
      </c>
      <c r="DF45" s="240">
        <v>1642.7999999999997</v>
      </c>
      <c r="DG45" s="240">
        <v>0</v>
      </c>
      <c r="DH45" s="240">
        <v>1642.7999999999997</v>
      </c>
      <c r="DI45" s="239">
        <v>2278.5</v>
      </c>
      <c r="DJ45" s="239">
        <v>0</v>
      </c>
      <c r="DK45" s="240">
        <v>2278.5</v>
      </c>
      <c r="DL45" s="240">
        <v>0</v>
      </c>
      <c r="DM45" s="240">
        <v>2278.5</v>
      </c>
      <c r="DN45" s="239">
        <v>1103.8400000000001</v>
      </c>
      <c r="DO45" s="239">
        <v>0</v>
      </c>
      <c r="DP45" s="240">
        <v>1103.8400000000001</v>
      </c>
      <c r="DQ45" s="240">
        <v>0</v>
      </c>
      <c r="DR45" s="240">
        <v>1103.8400000000001</v>
      </c>
      <c r="DS45" s="239">
        <v>830.47000000000025</v>
      </c>
      <c r="DT45" s="239">
        <v>17846.739999999998</v>
      </c>
      <c r="DU45" s="240">
        <v>0</v>
      </c>
      <c r="DV45" s="240">
        <v>-17016.269999999997</v>
      </c>
      <c r="DW45" s="240">
        <v>-17016.269999999997</v>
      </c>
      <c r="DX45" s="239">
        <v>389.5200000000001</v>
      </c>
      <c r="DY45" s="239">
        <v>0</v>
      </c>
      <c r="DZ45" s="240">
        <v>389.5200000000001</v>
      </c>
      <c r="EA45" s="240">
        <v>0</v>
      </c>
      <c r="EB45" s="240">
        <v>389.5200000000001</v>
      </c>
      <c r="EC45" s="239">
        <v>10337.09</v>
      </c>
      <c r="ED45" s="239">
        <v>12952.869999999999</v>
      </c>
      <c r="EE45" s="240">
        <v>0</v>
      </c>
      <c r="EF45" s="240">
        <v>-2615.7799999999988</v>
      </c>
      <c r="EG45" s="240">
        <v>-2615.7799999999988</v>
      </c>
      <c r="EH45" s="239">
        <v>11034.990000000002</v>
      </c>
      <c r="EI45" s="239">
        <v>8538.7199999999993</v>
      </c>
      <c r="EJ45" s="240">
        <v>2496.2700000000023</v>
      </c>
      <c r="EK45" s="240">
        <v>0</v>
      </c>
      <c r="EL45" s="240">
        <v>2496.2700000000023</v>
      </c>
      <c r="EM45" s="239">
        <v>11716.470000000001</v>
      </c>
      <c r="EN45" s="239">
        <v>10445.589999999998</v>
      </c>
      <c r="EO45" s="240">
        <v>1270.8800000000028</v>
      </c>
      <c r="EP45" s="240">
        <v>0</v>
      </c>
      <c r="EQ45" s="240">
        <v>1270.8800000000028</v>
      </c>
      <c r="ER45" s="240">
        <v>4259.07</v>
      </c>
      <c r="ES45" s="240">
        <v>3031.65</v>
      </c>
      <c r="ET45" s="240">
        <f t="shared" si="0"/>
        <v>1227.4199999999996</v>
      </c>
      <c r="EU45" s="240">
        <f t="shared" si="1"/>
        <v>0</v>
      </c>
      <c r="EV45" s="240">
        <f t="shared" si="2"/>
        <v>1227.4199999999996</v>
      </c>
      <c r="EW45" s="239">
        <v>12167.820000000002</v>
      </c>
      <c r="EX45" s="239">
        <v>20140.86</v>
      </c>
      <c r="EY45" s="241">
        <f t="shared" si="6"/>
        <v>361350.33999999997</v>
      </c>
      <c r="EZ45" s="241">
        <f t="shared" si="6"/>
        <v>516717.95</v>
      </c>
      <c r="FA45" s="241">
        <f t="shared" si="7"/>
        <v>0</v>
      </c>
      <c r="FB45" s="241">
        <f t="shared" si="8"/>
        <v>-155367.61000000004</v>
      </c>
      <c r="FC45" s="242">
        <f t="shared" si="5"/>
        <v>-155367.61000000004</v>
      </c>
      <c r="FD45" s="242">
        <v>1227.4199999999996</v>
      </c>
      <c r="FE45" s="236">
        <f t="shared" si="9"/>
        <v>-80078.660000000033</v>
      </c>
      <c r="FF45" s="243">
        <f t="shared" si="10"/>
        <v>-95785.370000000039</v>
      </c>
      <c r="FG45" s="3"/>
      <c r="FH45" s="239">
        <v>2158</v>
      </c>
      <c r="FI45" s="244">
        <f t="shared" si="11"/>
        <v>-77920.660000000033</v>
      </c>
      <c r="FJ45" s="243">
        <f t="shared" si="12"/>
        <v>-95785.370000000039</v>
      </c>
      <c r="FK45" s="3"/>
      <c r="FL45" s="3"/>
      <c r="FM45" s="3"/>
      <c r="FN45" s="3"/>
      <c r="FO45" s="3"/>
    </row>
    <row r="46" spans="1:171" s="2" customFormat="1" ht="15.75" customHeight="1" x14ac:dyDescent="0.2">
      <c r="A46" s="233">
        <v>39</v>
      </c>
      <c r="B46" s="234" t="s">
        <v>517</v>
      </c>
      <c r="C46" s="235">
        <v>9</v>
      </c>
      <c r="D46" s="235">
        <v>2</v>
      </c>
      <c r="E46" s="236">
        <v>6376.800000000002</v>
      </c>
      <c r="F46" s="237">
        <v>-16884.570000000036</v>
      </c>
      <c r="G46" s="237">
        <v>-15037.191999999965</v>
      </c>
      <c r="H46" s="238">
        <v>34639.919999999991</v>
      </c>
      <c r="I46" s="238">
        <v>36687.700000000004</v>
      </c>
      <c r="J46" s="238">
        <v>0</v>
      </c>
      <c r="K46" s="238">
        <v>-2047.7800000000134</v>
      </c>
      <c r="L46" s="238">
        <v>-2047.7800000000134</v>
      </c>
      <c r="M46" s="238">
        <v>18070.14</v>
      </c>
      <c r="N46" s="238">
        <v>19753.34</v>
      </c>
      <c r="O46" s="238">
        <v>0</v>
      </c>
      <c r="P46" s="238">
        <v>-1683.2000000000007</v>
      </c>
      <c r="Q46" s="238">
        <v>-1683.2000000000007</v>
      </c>
      <c r="R46" s="238">
        <v>1309.6099999999999</v>
      </c>
      <c r="S46" s="238">
        <v>271.08</v>
      </c>
      <c r="T46" s="238">
        <v>1038.53</v>
      </c>
      <c r="U46" s="238">
        <v>0</v>
      </c>
      <c r="V46" s="238">
        <v>1038.53</v>
      </c>
      <c r="W46" s="239">
        <v>86362.13</v>
      </c>
      <c r="X46" s="239">
        <v>90939.68</v>
      </c>
      <c r="Y46" s="240">
        <v>0</v>
      </c>
      <c r="Z46" s="240">
        <v>-4577.5499999999884</v>
      </c>
      <c r="AA46" s="240">
        <v>-4577.5499999999884</v>
      </c>
      <c r="AB46" s="239">
        <v>64413.770000000011</v>
      </c>
      <c r="AC46" s="239">
        <v>57968.77</v>
      </c>
      <c r="AD46" s="240">
        <v>6445.0000000000146</v>
      </c>
      <c r="AE46" s="240">
        <v>0</v>
      </c>
      <c r="AF46" s="240">
        <v>6445.0000000000146</v>
      </c>
      <c r="AG46" s="239">
        <v>0</v>
      </c>
      <c r="AH46" s="239">
        <v>0</v>
      </c>
      <c r="AI46" s="240">
        <v>0</v>
      </c>
      <c r="AJ46" s="240">
        <v>0</v>
      </c>
      <c r="AK46" s="240">
        <v>0</v>
      </c>
      <c r="AL46" s="239">
        <v>8233.7199999999993</v>
      </c>
      <c r="AM46" s="239">
        <v>1879.7799999999997</v>
      </c>
      <c r="AN46" s="240">
        <v>6353.94</v>
      </c>
      <c r="AO46" s="240">
        <v>0</v>
      </c>
      <c r="AP46" s="240">
        <v>6353.94</v>
      </c>
      <c r="AQ46" s="239">
        <v>4696.83</v>
      </c>
      <c r="AR46" s="239">
        <v>1509.33</v>
      </c>
      <c r="AS46" s="240">
        <v>3187.5</v>
      </c>
      <c r="AT46" s="240">
        <v>0</v>
      </c>
      <c r="AU46" s="240">
        <v>3187.5</v>
      </c>
      <c r="AV46" s="239">
        <v>10297.270000000002</v>
      </c>
      <c r="AW46" s="239">
        <v>8955.340000000002</v>
      </c>
      <c r="AX46" s="240">
        <v>1341.9300000000003</v>
      </c>
      <c r="AY46" s="240">
        <v>0</v>
      </c>
      <c r="AZ46" s="240">
        <v>1341.9300000000003</v>
      </c>
      <c r="BA46" s="239">
        <v>3012.61</v>
      </c>
      <c r="BB46" s="239">
        <v>2671.18</v>
      </c>
      <c r="BC46" s="240">
        <v>341.43000000000029</v>
      </c>
      <c r="BD46" s="240">
        <v>0</v>
      </c>
      <c r="BE46" s="240">
        <v>341.43000000000029</v>
      </c>
      <c r="BF46" s="239">
        <v>1049.6499999999999</v>
      </c>
      <c r="BG46" s="239">
        <v>11986.500000000002</v>
      </c>
      <c r="BH46" s="240">
        <v>0</v>
      </c>
      <c r="BI46" s="240">
        <v>-10936.850000000002</v>
      </c>
      <c r="BJ46" s="240">
        <v>-10936.850000000002</v>
      </c>
      <c r="BK46" s="239">
        <v>8168.8200000000006</v>
      </c>
      <c r="BL46" s="239">
        <v>13024.830000000002</v>
      </c>
      <c r="BM46" s="240">
        <v>0</v>
      </c>
      <c r="BN46" s="240">
        <v>-4856.0100000000011</v>
      </c>
      <c r="BO46" s="240">
        <v>-4856.0100000000011</v>
      </c>
      <c r="BP46" s="239">
        <v>1790.9099999999996</v>
      </c>
      <c r="BQ46" s="239">
        <v>0</v>
      </c>
      <c r="BR46" s="240">
        <v>1790.9099999999996</v>
      </c>
      <c r="BS46" s="240">
        <v>0</v>
      </c>
      <c r="BT46" s="240">
        <v>1790.9099999999996</v>
      </c>
      <c r="BU46" s="239">
        <v>20526.080000000002</v>
      </c>
      <c r="BV46" s="239">
        <v>11353.480000000001</v>
      </c>
      <c r="BW46" s="240">
        <v>9172.6</v>
      </c>
      <c r="BX46" s="240">
        <v>0</v>
      </c>
      <c r="BY46" s="240">
        <v>9172.6</v>
      </c>
      <c r="BZ46" s="239">
        <v>1220.76</v>
      </c>
      <c r="CA46" s="239">
        <v>1084.3</v>
      </c>
      <c r="CB46" s="240">
        <v>136.46000000000004</v>
      </c>
      <c r="CC46" s="240">
        <v>0</v>
      </c>
      <c r="CD46" s="240">
        <v>136.46000000000004</v>
      </c>
      <c r="CE46" s="239">
        <v>185.35000000000002</v>
      </c>
      <c r="CF46" s="239">
        <v>0</v>
      </c>
      <c r="CG46" s="240">
        <v>185.35000000000002</v>
      </c>
      <c r="CH46" s="240">
        <v>0</v>
      </c>
      <c r="CI46" s="240">
        <v>185.35000000000002</v>
      </c>
      <c r="CJ46" s="240">
        <v>4582.0300000000007</v>
      </c>
      <c r="CK46" s="240">
        <v>4151.22</v>
      </c>
      <c r="CL46" s="240">
        <v>430.8100000000004</v>
      </c>
      <c r="CM46" s="240">
        <v>0</v>
      </c>
      <c r="CN46" s="240">
        <v>430.8100000000004</v>
      </c>
      <c r="CO46" s="239">
        <v>86698.909999999989</v>
      </c>
      <c r="CP46" s="239">
        <v>74106.350000000006</v>
      </c>
      <c r="CQ46" s="240">
        <v>12592.559999999983</v>
      </c>
      <c r="CR46" s="240">
        <v>0</v>
      </c>
      <c r="CS46" s="240">
        <v>12592.559999999983</v>
      </c>
      <c r="CT46" s="239">
        <v>5150.6500000000005</v>
      </c>
      <c r="CU46" s="239">
        <v>746.38</v>
      </c>
      <c r="CV46" s="240">
        <v>4404.2700000000004</v>
      </c>
      <c r="CW46" s="240">
        <v>0</v>
      </c>
      <c r="CX46" s="240">
        <v>4404.2700000000004</v>
      </c>
      <c r="CY46" s="239">
        <v>7438.7599999999993</v>
      </c>
      <c r="CZ46" s="239">
        <v>0</v>
      </c>
      <c r="DA46" s="240">
        <v>7438.7599999999993</v>
      </c>
      <c r="DB46" s="240">
        <v>0</v>
      </c>
      <c r="DC46" s="240">
        <v>7438.7599999999993</v>
      </c>
      <c r="DD46" s="239">
        <v>2284.16</v>
      </c>
      <c r="DE46" s="239">
        <v>0</v>
      </c>
      <c r="DF46" s="240">
        <v>2284.16</v>
      </c>
      <c r="DG46" s="240">
        <v>0</v>
      </c>
      <c r="DH46" s="240">
        <v>2284.16</v>
      </c>
      <c r="DI46" s="239">
        <v>6528.0600000000013</v>
      </c>
      <c r="DJ46" s="239">
        <v>0</v>
      </c>
      <c r="DK46" s="240">
        <v>6528.0600000000013</v>
      </c>
      <c r="DL46" s="240">
        <v>0</v>
      </c>
      <c r="DM46" s="240">
        <v>6528.0600000000013</v>
      </c>
      <c r="DN46" s="239">
        <v>2512.3900000000003</v>
      </c>
      <c r="DO46" s="239">
        <v>6547.04</v>
      </c>
      <c r="DP46" s="240">
        <v>0</v>
      </c>
      <c r="DQ46" s="240">
        <v>-4034.6499999999996</v>
      </c>
      <c r="DR46" s="240">
        <v>-4034.6499999999996</v>
      </c>
      <c r="DS46" s="239">
        <v>3541.7299999999996</v>
      </c>
      <c r="DT46" s="239">
        <v>543.69000000000005</v>
      </c>
      <c r="DU46" s="240">
        <v>2998.0399999999995</v>
      </c>
      <c r="DV46" s="240">
        <v>0</v>
      </c>
      <c r="DW46" s="240">
        <v>2998.0399999999995</v>
      </c>
      <c r="DX46" s="239">
        <v>498.75</v>
      </c>
      <c r="DY46" s="239">
        <v>0</v>
      </c>
      <c r="DZ46" s="240">
        <v>498.75</v>
      </c>
      <c r="EA46" s="240">
        <v>0</v>
      </c>
      <c r="EB46" s="240">
        <v>498.75</v>
      </c>
      <c r="EC46" s="239">
        <v>15222.800000000001</v>
      </c>
      <c r="ED46" s="239">
        <v>28614.720000000001</v>
      </c>
      <c r="EE46" s="240">
        <v>0</v>
      </c>
      <c r="EF46" s="240">
        <v>-13391.92</v>
      </c>
      <c r="EG46" s="240">
        <v>-13391.92</v>
      </c>
      <c r="EH46" s="239">
        <v>19859.820000000003</v>
      </c>
      <c r="EI46" s="239">
        <v>15589.810000000001</v>
      </c>
      <c r="EJ46" s="240">
        <v>4270.010000000002</v>
      </c>
      <c r="EK46" s="240">
        <v>0</v>
      </c>
      <c r="EL46" s="240">
        <v>4270.010000000002</v>
      </c>
      <c r="EM46" s="239">
        <v>21169.65</v>
      </c>
      <c r="EN46" s="239">
        <v>19035.710000000003</v>
      </c>
      <c r="EO46" s="240">
        <v>2133.9399999999987</v>
      </c>
      <c r="EP46" s="240">
        <v>0</v>
      </c>
      <c r="EQ46" s="240">
        <v>2133.9399999999987</v>
      </c>
      <c r="ER46" s="240">
        <v>4648.41</v>
      </c>
      <c r="ES46" s="240">
        <v>3344.15</v>
      </c>
      <c r="ET46" s="240">
        <f t="shared" si="0"/>
        <v>1304.2599999999998</v>
      </c>
      <c r="EU46" s="240">
        <f t="shared" si="1"/>
        <v>0</v>
      </c>
      <c r="EV46" s="240">
        <f t="shared" si="2"/>
        <v>1304.2599999999998</v>
      </c>
      <c r="EW46" s="239">
        <v>15566.53</v>
      </c>
      <c r="EX46" s="239">
        <v>13223.36</v>
      </c>
      <c r="EY46" s="241">
        <f t="shared" si="6"/>
        <v>459680.22</v>
      </c>
      <c r="EZ46" s="241">
        <f t="shared" si="6"/>
        <v>423987.74</v>
      </c>
      <c r="FA46" s="241">
        <f t="shared" si="7"/>
        <v>35692.479999999981</v>
      </c>
      <c r="FB46" s="241">
        <f t="shared" si="8"/>
        <v>0</v>
      </c>
      <c r="FC46" s="242">
        <f t="shared" si="5"/>
        <v>35692.479999999981</v>
      </c>
      <c r="FD46" s="242">
        <v>1304.2599999999998</v>
      </c>
      <c r="FE46" s="236">
        <f t="shared" si="9"/>
        <v>18807.909999999916</v>
      </c>
      <c r="FF46" s="243">
        <f t="shared" si="10"/>
        <v>17672.758000000016</v>
      </c>
      <c r="FG46" s="3"/>
      <c r="FH46" s="239">
        <v>830</v>
      </c>
      <c r="FI46" s="244">
        <f t="shared" si="11"/>
        <v>19637.909999999916</v>
      </c>
      <c r="FJ46" s="243">
        <f t="shared" si="12"/>
        <v>17672.758000000016</v>
      </c>
      <c r="FK46" s="3"/>
      <c r="FL46" s="3"/>
      <c r="FM46" s="3"/>
      <c r="FN46" s="3"/>
      <c r="FO46" s="3"/>
    </row>
    <row r="47" spans="1:171" s="2" customFormat="1" ht="15.75" customHeight="1" x14ac:dyDescent="0.2">
      <c r="A47" s="233">
        <v>40</v>
      </c>
      <c r="B47" s="234" t="s">
        <v>518</v>
      </c>
      <c r="C47" s="235">
        <v>9</v>
      </c>
      <c r="D47" s="235">
        <v>4</v>
      </c>
      <c r="E47" s="236">
        <v>3770.0666666666662</v>
      </c>
      <c r="F47" s="237">
        <v>258130.31999999998</v>
      </c>
      <c r="G47" s="237">
        <v>141556.74000000008</v>
      </c>
      <c r="H47" s="238">
        <v>58851.57</v>
      </c>
      <c r="I47" s="238">
        <v>64287.22</v>
      </c>
      <c r="J47" s="238">
        <v>0</v>
      </c>
      <c r="K47" s="238">
        <v>-5435.6500000000015</v>
      </c>
      <c r="L47" s="238">
        <v>-5435.6500000000015</v>
      </c>
      <c r="M47" s="238">
        <v>30341.47</v>
      </c>
      <c r="N47" s="238">
        <v>34608.29</v>
      </c>
      <c r="O47" s="238">
        <v>0</v>
      </c>
      <c r="P47" s="238">
        <v>-4266.82</v>
      </c>
      <c r="Q47" s="238">
        <v>-4266.82</v>
      </c>
      <c r="R47" s="238">
        <v>2532.13</v>
      </c>
      <c r="S47" s="238">
        <v>322.94000000000005</v>
      </c>
      <c r="T47" s="238">
        <v>2209.19</v>
      </c>
      <c r="U47" s="238">
        <v>0</v>
      </c>
      <c r="V47" s="238">
        <v>2209.19</v>
      </c>
      <c r="W47" s="239">
        <v>89632.430000000008</v>
      </c>
      <c r="X47" s="239">
        <v>104958.70999999999</v>
      </c>
      <c r="Y47" s="240">
        <v>0</v>
      </c>
      <c r="Z47" s="240">
        <v>-15326.279999999984</v>
      </c>
      <c r="AA47" s="240">
        <v>-15326.279999999984</v>
      </c>
      <c r="AB47" s="239">
        <v>128997.2</v>
      </c>
      <c r="AC47" s="239">
        <v>112246.72000000002</v>
      </c>
      <c r="AD47" s="240">
        <v>16750.479999999981</v>
      </c>
      <c r="AE47" s="240">
        <v>0</v>
      </c>
      <c r="AF47" s="240">
        <v>16750.479999999981</v>
      </c>
      <c r="AG47" s="239">
        <v>0</v>
      </c>
      <c r="AH47" s="239">
        <v>497.77</v>
      </c>
      <c r="AI47" s="240">
        <v>0</v>
      </c>
      <c r="AJ47" s="240">
        <v>-497.77</v>
      </c>
      <c r="AK47" s="240">
        <v>-497.77</v>
      </c>
      <c r="AL47" s="239">
        <v>10733.539999999999</v>
      </c>
      <c r="AM47" s="239">
        <v>2733.24</v>
      </c>
      <c r="AN47" s="240">
        <v>8000.2999999999993</v>
      </c>
      <c r="AO47" s="240">
        <v>0</v>
      </c>
      <c r="AP47" s="240">
        <v>8000.2999999999993</v>
      </c>
      <c r="AQ47" s="239">
        <v>6890.73</v>
      </c>
      <c r="AR47" s="239">
        <v>1797.6999999999998</v>
      </c>
      <c r="AS47" s="240">
        <v>5093.03</v>
      </c>
      <c r="AT47" s="240">
        <v>0</v>
      </c>
      <c r="AU47" s="240">
        <v>5093.03</v>
      </c>
      <c r="AV47" s="239">
        <v>20068.490000000002</v>
      </c>
      <c r="AW47" s="239">
        <v>17454.3</v>
      </c>
      <c r="AX47" s="240">
        <v>2614.1900000000023</v>
      </c>
      <c r="AY47" s="240">
        <v>0</v>
      </c>
      <c r="AZ47" s="240">
        <v>2614.1900000000023</v>
      </c>
      <c r="BA47" s="239">
        <v>4230.71</v>
      </c>
      <c r="BB47" s="239">
        <v>3750.9399999999996</v>
      </c>
      <c r="BC47" s="240">
        <v>479.77000000000044</v>
      </c>
      <c r="BD47" s="240">
        <v>0</v>
      </c>
      <c r="BE47" s="240">
        <v>479.77000000000044</v>
      </c>
      <c r="BF47" s="239">
        <v>2101.86</v>
      </c>
      <c r="BG47" s="239">
        <v>23505.32</v>
      </c>
      <c r="BH47" s="240">
        <v>0</v>
      </c>
      <c r="BI47" s="240">
        <v>-21403.46</v>
      </c>
      <c r="BJ47" s="240">
        <v>-21403.46</v>
      </c>
      <c r="BK47" s="239">
        <v>18470.870000000003</v>
      </c>
      <c r="BL47" s="239">
        <v>18896.38</v>
      </c>
      <c r="BM47" s="240">
        <v>0</v>
      </c>
      <c r="BN47" s="240">
        <v>-425.5099999999984</v>
      </c>
      <c r="BO47" s="240">
        <v>-425.5099999999984</v>
      </c>
      <c r="BP47" s="239">
        <v>3251.0600000000004</v>
      </c>
      <c r="BQ47" s="239">
        <v>0</v>
      </c>
      <c r="BR47" s="240">
        <v>3251.0600000000004</v>
      </c>
      <c r="BS47" s="240">
        <v>0</v>
      </c>
      <c r="BT47" s="240">
        <v>3251.0600000000004</v>
      </c>
      <c r="BU47" s="239">
        <v>37262.670000000006</v>
      </c>
      <c r="BV47" s="239">
        <v>21529.47</v>
      </c>
      <c r="BW47" s="240">
        <v>15733.200000000004</v>
      </c>
      <c r="BX47" s="240">
        <v>0</v>
      </c>
      <c r="BY47" s="240">
        <v>15733.200000000004</v>
      </c>
      <c r="BZ47" s="239">
        <v>2997.2700000000004</v>
      </c>
      <c r="CA47" s="239">
        <v>2664.4999999999995</v>
      </c>
      <c r="CB47" s="240">
        <v>332.77000000000089</v>
      </c>
      <c r="CC47" s="240">
        <v>0</v>
      </c>
      <c r="CD47" s="240">
        <v>332.77000000000089</v>
      </c>
      <c r="CE47" s="239">
        <v>453.1</v>
      </c>
      <c r="CF47" s="239">
        <v>0</v>
      </c>
      <c r="CG47" s="240">
        <v>453.1</v>
      </c>
      <c r="CH47" s="240">
        <v>0</v>
      </c>
      <c r="CI47" s="240">
        <v>453.1</v>
      </c>
      <c r="CJ47" s="240">
        <v>9037.44</v>
      </c>
      <c r="CK47" s="240">
        <v>8187.12</v>
      </c>
      <c r="CL47" s="240">
        <v>850.32000000000062</v>
      </c>
      <c r="CM47" s="240">
        <v>0</v>
      </c>
      <c r="CN47" s="240">
        <v>850.32000000000062</v>
      </c>
      <c r="CO47" s="239">
        <v>222499.27999999997</v>
      </c>
      <c r="CP47" s="239">
        <v>220153.73</v>
      </c>
      <c r="CQ47" s="240">
        <v>2345.5499999999593</v>
      </c>
      <c r="CR47" s="240">
        <v>0</v>
      </c>
      <c r="CS47" s="240">
        <v>2345.5499999999593</v>
      </c>
      <c r="CT47" s="239">
        <v>6939.8700000000008</v>
      </c>
      <c r="CU47" s="239">
        <v>1195.53</v>
      </c>
      <c r="CV47" s="240">
        <v>5744.3400000000011</v>
      </c>
      <c r="CW47" s="240">
        <v>0</v>
      </c>
      <c r="CX47" s="240">
        <v>5744.3400000000011</v>
      </c>
      <c r="CY47" s="239">
        <v>10993.06</v>
      </c>
      <c r="CZ47" s="239">
        <v>25354.14</v>
      </c>
      <c r="DA47" s="240">
        <v>0</v>
      </c>
      <c r="DB47" s="240">
        <v>-14361.08</v>
      </c>
      <c r="DC47" s="240">
        <v>-14361.08</v>
      </c>
      <c r="DD47" s="239">
        <v>3586.1000000000004</v>
      </c>
      <c r="DE47" s="239">
        <v>89289.19</v>
      </c>
      <c r="DF47" s="240">
        <v>0</v>
      </c>
      <c r="DG47" s="240">
        <v>-85703.09</v>
      </c>
      <c r="DH47" s="240">
        <v>-85703.09</v>
      </c>
      <c r="DI47" s="239">
        <v>5699.4199999999992</v>
      </c>
      <c r="DJ47" s="239">
        <v>0</v>
      </c>
      <c r="DK47" s="240">
        <v>5699.4199999999992</v>
      </c>
      <c r="DL47" s="240">
        <v>0</v>
      </c>
      <c r="DM47" s="240">
        <v>5699.4199999999992</v>
      </c>
      <c r="DN47" s="239">
        <v>5025.53</v>
      </c>
      <c r="DO47" s="239">
        <v>0</v>
      </c>
      <c r="DP47" s="240">
        <v>5025.53</v>
      </c>
      <c r="DQ47" s="240">
        <v>0</v>
      </c>
      <c r="DR47" s="240">
        <v>5025.53</v>
      </c>
      <c r="DS47" s="239">
        <v>7972.7899999999981</v>
      </c>
      <c r="DT47" s="239">
        <v>35825.24</v>
      </c>
      <c r="DU47" s="240">
        <v>0</v>
      </c>
      <c r="DV47" s="240">
        <v>-27852.45</v>
      </c>
      <c r="DW47" s="240">
        <v>-27852.45</v>
      </c>
      <c r="DX47" s="239">
        <v>772.29</v>
      </c>
      <c r="DY47" s="239">
        <v>3151.38</v>
      </c>
      <c r="DZ47" s="240">
        <v>0</v>
      </c>
      <c r="EA47" s="240">
        <v>-2379.09</v>
      </c>
      <c r="EB47" s="240">
        <v>-2379.09</v>
      </c>
      <c r="EC47" s="239">
        <v>29166.250000000004</v>
      </c>
      <c r="ED47" s="239">
        <v>34058.71</v>
      </c>
      <c r="EE47" s="240">
        <v>0</v>
      </c>
      <c r="EF47" s="240">
        <v>-4892.4599999999955</v>
      </c>
      <c r="EG47" s="240">
        <v>-4892.4599999999955</v>
      </c>
      <c r="EH47" s="239">
        <v>32206.32</v>
      </c>
      <c r="EI47" s="239">
        <v>29288.81</v>
      </c>
      <c r="EJ47" s="240">
        <v>2917.5099999999984</v>
      </c>
      <c r="EK47" s="240">
        <v>0</v>
      </c>
      <c r="EL47" s="240">
        <v>2917.5099999999984</v>
      </c>
      <c r="EM47" s="239">
        <v>37309.979999999996</v>
      </c>
      <c r="EN47" s="239">
        <v>35797.959999999992</v>
      </c>
      <c r="EO47" s="240">
        <v>1512.0200000000041</v>
      </c>
      <c r="EP47" s="240">
        <v>0</v>
      </c>
      <c r="EQ47" s="240">
        <v>1512.0200000000041</v>
      </c>
      <c r="ER47" s="240">
        <v>8826.130000000001</v>
      </c>
      <c r="ES47" s="240">
        <v>6322.6900000000005</v>
      </c>
      <c r="ET47" s="240">
        <f t="shared" si="0"/>
        <v>2503.4400000000005</v>
      </c>
      <c r="EU47" s="240">
        <f t="shared" si="1"/>
        <v>0</v>
      </c>
      <c r="EV47" s="240">
        <f t="shared" si="2"/>
        <v>2503.4400000000005</v>
      </c>
      <c r="EW47" s="239">
        <v>27994.440000000002</v>
      </c>
      <c r="EX47" s="239">
        <v>28647.040000000001</v>
      </c>
      <c r="EY47" s="241">
        <f t="shared" si="6"/>
        <v>824844.00000000012</v>
      </c>
      <c r="EZ47" s="241">
        <f t="shared" si="6"/>
        <v>926525.03999999992</v>
      </c>
      <c r="FA47" s="241">
        <f t="shared" si="7"/>
        <v>0</v>
      </c>
      <c r="FB47" s="241">
        <f t="shared" si="8"/>
        <v>-101681.0399999998</v>
      </c>
      <c r="FC47" s="242">
        <f t="shared" si="5"/>
        <v>-101681.0399999998</v>
      </c>
      <c r="FD47" s="242">
        <v>2503.4400000000005</v>
      </c>
      <c r="FE47" s="236">
        <f t="shared" si="9"/>
        <v>156449.28000000014</v>
      </c>
      <c r="FF47" s="243">
        <f t="shared" si="10"/>
        <v>30075.869999999984</v>
      </c>
      <c r="FG47" s="3"/>
      <c r="FH47" s="239">
        <v>2970</v>
      </c>
      <c r="FI47" s="244">
        <f t="shared" si="11"/>
        <v>159419.28000000014</v>
      </c>
      <c r="FJ47" s="243">
        <f t="shared" si="12"/>
        <v>30075.869999999984</v>
      </c>
      <c r="FK47" s="3"/>
      <c r="FL47" s="3"/>
      <c r="FM47" s="3"/>
      <c r="FN47" s="3"/>
      <c r="FO47" s="3"/>
    </row>
    <row r="48" spans="1:171" s="2" customFormat="1" ht="15.75" customHeight="1" x14ac:dyDescent="0.2">
      <c r="A48" s="233">
        <v>41</v>
      </c>
      <c r="B48" s="234" t="s">
        <v>519</v>
      </c>
      <c r="C48" s="235">
        <v>9</v>
      </c>
      <c r="D48" s="235">
        <v>2</v>
      </c>
      <c r="E48" s="236">
        <v>4596.5999999999995</v>
      </c>
      <c r="F48" s="237">
        <v>87716.25</v>
      </c>
      <c r="G48" s="237">
        <v>-27147.640000000003</v>
      </c>
      <c r="H48" s="238">
        <v>32938.959999999999</v>
      </c>
      <c r="I48" s="238">
        <v>34391.15</v>
      </c>
      <c r="J48" s="238">
        <v>0</v>
      </c>
      <c r="K48" s="238">
        <v>-1452.1900000000023</v>
      </c>
      <c r="L48" s="238">
        <v>-1452.1900000000023</v>
      </c>
      <c r="M48" s="238">
        <v>16890.690000000002</v>
      </c>
      <c r="N48" s="238">
        <v>19244.54</v>
      </c>
      <c r="O48" s="238">
        <v>0</v>
      </c>
      <c r="P48" s="238">
        <v>-2353.8499999999985</v>
      </c>
      <c r="Q48" s="238">
        <v>-2353.8499999999985</v>
      </c>
      <c r="R48" s="238">
        <v>1443.3</v>
      </c>
      <c r="S48" s="238">
        <v>267.08000000000004</v>
      </c>
      <c r="T48" s="238">
        <v>1176.2199999999998</v>
      </c>
      <c r="U48" s="238">
        <v>0</v>
      </c>
      <c r="V48" s="238">
        <v>1176.2199999999998</v>
      </c>
      <c r="W48" s="239">
        <v>58606.889999999992</v>
      </c>
      <c r="X48" s="239">
        <v>64889.549999999996</v>
      </c>
      <c r="Y48" s="240">
        <v>0</v>
      </c>
      <c r="Z48" s="240">
        <v>-6282.6600000000035</v>
      </c>
      <c r="AA48" s="240">
        <v>-6282.6600000000035</v>
      </c>
      <c r="AB48" s="239">
        <v>56033.82</v>
      </c>
      <c r="AC48" s="239">
        <v>49742.32</v>
      </c>
      <c r="AD48" s="240">
        <v>6291.5</v>
      </c>
      <c r="AE48" s="240">
        <v>0</v>
      </c>
      <c r="AF48" s="240">
        <v>6291.5</v>
      </c>
      <c r="AG48" s="239">
        <v>-0.49000000000000005</v>
      </c>
      <c r="AH48" s="239">
        <v>0</v>
      </c>
      <c r="AI48" s="240">
        <v>0</v>
      </c>
      <c r="AJ48" s="240">
        <v>-0.49000000000000005</v>
      </c>
      <c r="AK48" s="240">
        <v>-0.49000000000000005</v>
      </c>
      <c r="AL48" s="239">
        <v>10199.999999999998</v>
      </c>
      <c r="AM48" s="239">
        <v>1913.96</v>
      </c>
      <c r="AN48" s="240">
        <v>8286.0399999999972</v>
      </c>
      <c r="AO48" s="240">
        <v>0</v>
      </c>
      <c r="AP48" s="240">
        <v>8286.0399999999972</v>
      </c>
      <c r="AQ48" s="239">
        <v>5083.5400000000009</v>
      </c>
      <c r="AR48" s="239">
        <v>1505.48</v>
      </c>
      <c r="AS48" s="240">
        <v>3578.0600000000009</v>
      </c>
      <c r="AT48" s="240">
        <v>0</v>
      </c>
      <c r="AU48" s="240">
        <v>3578.0600000000009</v>
      </c>
      <c r="AV48" s="239">
        <v>11587.63</v>
      </c>
      <c r="AW48" s="239">
        <v>10072.99</v>
      </c>
      <c r="AX48" s="240">
        <v>1514.6399999999994</v>
      </c>
      <c r="AY48" s="240">
        <v>0</v>
      </c>
      <c r="AZ48" s="240">
        <v>1514.6399999999994</v>
      </c>
      <c r="BA48" s="239">
        <v>2628.9500000000007</v>
      </c>
      <c r="BB48" s="239">
        <v>2325.0500000000002</v>
      </c>
      <c r="BC48" s="240">
        <v>303.90000000000055</v>
      </c>
      <c r="BD48" s="240">
        <v>0</v>
      </c>
      <c r="BE48" s="240">
        <v>303.90000000000055</v>
      </c>
      <c r="BF48" s="239">
        <v>1430.5300000000002</v>
      </c>
      <c r="BG48" s="239">
        <v>11764.3</v>
      </c>
      <c r="BH48" s="240">
        <v>0</v>
      </c>
      <c r="BI48" s="240">
        <v>-10333.769999999999</v>
      </c>
      <c r="BJ48" s="240">
        <v>-10333.769999999999</v>
      </c>
      <c r="BK48" s="239">
        <v>8275.7000000000007</v>
      </c>
      <c r="BL48" s="239">
        <v>8666.2099999999973</v>
      </c>
      <c r="BM48" s="240">
        <v>0</v>
      </c>
      <c r="BN48" s="240">
        <v>-390.50999999999658</v>
      </c>
      <c r="BO48" s="240">
        <v>-390.50999999999658</v>
      </c>
      <c r="BP48" s="239">
        <v>1926.2599999999998</v>
      </c>
      <c r="BQ48" s="239">
        <v>0</v>
      </c>
      <c r="BR48" s="240">
        <v>1926.2599999999998</v>
      </c>
      <c r="BS48" s="240">
        <v>0</v>
      </c>
      <c r="BT48" s="240">
        <v>1926.2599999999998</v>
      </c>
      <c r="BU48" s="239">
        <v>22077.469999999994</v>
      </c>
      <c r="BV48" s="239">
        <v>21645.199999999997</v>
      </c>
      <c r="BW48" s="240">
        <v>432.2699999999968</v>
      </c>
      <c r="BX48" s="240">
        <v>0</v>
      </c>
      <c r="BY48" s="240">
        <v>432.2699999999968</v>
      </c>
      <c r="BZ48" s="239">
        <v>1793.6299999999997</v>
      </c>
      <c r="CA48" s="239">
        <v>1593.9099999999999</v>
      </c>
      <c r="CB48" s="240">
        <v>199.7199999999998</v>
      </c>
      <c r="CC48" s="240">
        <v>0</v>
      </c>
      <c r="CD48" s="240">
        <v>199.7199999999998</v>
      </c>
      <c r="CE48" s="239">
        <v>270.33999999999997</v>
      </c>
      <c r="CF48" s="239">
        <v>0</v>
      </c>
      <c r="CG48" s="240">
        <v>270.33999999999997</v>
      </c>
      <c r="CH48" s="240">
        <v>0</v>
      </c>
      <c r="CI48" s="240">
        <v>270.33999999999997</v>
      </c>
      <c r="CJ48" s="240">
        <v>4961.91</v>
      </c>
      <c r="CK48" s="240">
        <v>4497.16</v>
      </c>
      <c r="CL48" s="240">
        <v>464.75</v>
      </c>
      <c r="CM48" s="240">
        <v>0</v>
      </c>
      <c r="CN48" s="240">
        <v>464.75</v>
      </c>
      <c r="CO48" s="239">
        <v>129720.62000000002</v>
      </c>
      <c r="CP48" s="239">
        <v>38331.17</v>
      </c>
      <c r="CQ48" s="240">
        <v>91389.450000000026</v>
      </c>
      <c r="CR48" s="240">
        <v>0</v>
      </c>
      <c r="CS48" s="240">
        <v>91389.450000000026</v>
      </c>
      <c r="CT48" s="239">
        <v>6716.66</v>
      </c>
      <c r="CU48" s="239">
        <v>1451.9099999999999</v>
      </c>
      <c r="CV48" s="240">
        <v>5264.75</v>
      </c>
      <c r="CW48" s="240">
        <v>0</v>
      </c>
      <c r="CX48" s="240">
        <v>5264.75</v>
      </c>
      <c r="CY48" s="239">
        <v>8038.4700000000012</v>
      </c>
      <c r="CZ48" s="239">
        <v>6210.26</v>
      </c>
      <c r="DA48" s="240">
        <v>1828.2100000000009</v>
      </c>
      <c r="DB48" s="240">
        <v>0</v>
      </c>
      <c r="DC48" s="240">
        <v>1828.2100000000009</v>
      </c>
      <c r="DD48" s="239">
        <v>2191.3900000000003</v>
      </c>
      <c r="DE48" s="239">
        <v>0</v>
      </c>
      <c r="DF48" s="240">
        <v>2191.3900000000003</v>
      </c>
      <c r="DG48" s="240">
        <v>0</v>
      </c>
      <c r="DH48" s="240">
        <v>2191.3900000000003</v>
      </c>
      <c r="DI48" s="239">
        <v>3940.0999999999995</v>
      </c>
      <c r="DJ48" s="239">
        <v>0</v>
      </c>
      <c r="DK48" s="240">
        <v>3940.0999999999995</v>
      </c>
      <c r="DL48" s="240">
        <v>0</v>
      </c>
      <c r="DM48" s="240">
        <v>3940.0999999999995</v>
      </c>
      <c r="DN48" s="239">
        <v>3416.0600000000004</v>
      </c>
      <c r="DO48" s="239">
        <v>0</v>
      </c>
      <c r="DP48" s="240">
        <v>3416.0600000000004</v>
      </c>
      <c r="DQ48" s="240">
        <v>0</v>
      </c>
      <c r="DR48" s="240">
        <v>3416.0600000000004</v>
      </c>
      <c r="DS48" s="239">
        <v>3622.72</v>
      </c>
      <c r="DT48" s="239">
        <v>6388.5300000000007</v>
      </c>
      <c r="DU48" s="240">
        <v>0</v>
      </c>
      <c r="DV48" s="240">
        <v>-2765.8100000000009</v>
      </c>
      <c r="DW48" s="240">
        <v>-2765.8100000000009</v>
      </c>
      <c r="DX48" s="239">
        <v>522.69999999999993</v>
      </c>
      <c r="DY48" s="239">
        <v>0</v>
      </c>
      <c r="DZ48" s="240">
        <v>522.69999999999993</v>
      </c>
      <c r="EA48" s="240">
        <v>0</v>
      </c>
      <c r="EB48" s="240">
        <v>522.69999999999993</v>
      </c>
      <c r="EC48" s="239">
        <v>15683.92</v>
      </c>
      <c r="ED48" s="239">
        <v>20296.059999999998</v>
      </c>
      <c r="EE48" s="240">
        <v>0</v>
      </c>
      <c r="EF48" s="240">
        <v>-4612.1399999999976</v>
      </c>
      <c r="EG48" s="240">
        <v>-4612.1399999999976</v>
      </c>
      <c r="EH48" s="239">
        <v>18962.02</v>
      </c>
      <c r="EI48" s="239">
        <v>15201.11</v>
      </c>
      <c r="EJ48" s="240">
        <v>3760.91</v>
      </c>
      <c r="EK48" s="240">
        <v>0</v>
      </c>
      <c r="EL48" s="240">
        <v>3760.91</v>
      </c>
      <c r="EM48" s="239">
        <v>21037.61</v>
      </c>
      <c r="EN48" s="239">
        <v>18585.150000000001</v>
      </c>
      <c r="EO48" s="240">
        <v>2452.4599999999991</v>
      </c>
      <c r="EP48" s="240">
        <v>0</v>
      </c>
      <c r="EQ48" s="240">
        <v>2452.4599999999991</v>
      </c>
      <c r="ER48" s="240">
        <v>5019.0200000000004</v>
      </c>
      <c r="ES48" s="240">
        <v>3609.3199999999997</v>
      </c>
      <c r="ET48" s="240">
        <f t="shared" si="0"/>
        <v>1409.7000000000007</v>
      </c>
      <c r="EU48" s="240">
        <f t="shared" si="1"/>
        <v>0</v>
      </c>
      <c r="EV48" s="240">
        <f t="shared" si="2"/>
        <v>1409.7000000000007</v>
      </c>
      <c r="EW48" s="239">
        <v>16027.18</v>
      </c>
      <c r="EX48" s="239">
        <v>11700.239999999998</v>
      </c>
      <c r="EY48" s="241">
        <f t="shared" si="6"/>
        <v>471047.60000000009</v>
      </c>
      <c r="EZ48" s="241">
        <f t="shared" si="6"/>
        <v>354292.64999999997</v>
      </c>
      <c r="FA48" s="241">
        <f t="shared" si="7"/>
        <v>116754.95000000013</v>
      </c>
      <c r="FB48" s="241">
        <f t="shared" si="8"/>
        <v>0</v>
      </c>
      <c r="FC48" s="242">
        <f t="shared" si="5"/>
        <v>116754.95000000013</v>
      </c>
      <c r="FD48" s="242">
        <v>1409.7000000000007</v>
      </c>
      <c r="FE48" s="236">
        <f t="shared" si="9"/>
        <v>204471.20000000013</v>
      </c>
      <c r="FF48" s="243">
        <f t="shared" si="10"/>
        <v>78639.210000000036</v>
      </c>
      <c r="FG48" s="3"/>
      <c r="FH48" s="239">
        <v>830</v>
      </c>
      <c r="FI48" s="244">
        <f t="shared" si="11"/>
        <v>205301.20000000013</v>
      </c>
      <c r="FJ48" s="243">
        <f t="shared" si="12"/>
        <v>78639.210000000036</v>
      </c>
      <c r="FK48" s="3"/>
      <c r="FL48" s="3"/>
      <c r="FM48" s="3"/>
      <c r="FN48" s="3"/>
      <c r="FO48" s="3"/>
    </row>
    <row r="49" spans="1:171" s="2" customFormat="1" ht="15.75" customHeight="1" x14ac:dyDescent="0.2">
      <c r="A49" s="233">
        <v>42</v>
      </c>
      <c r="B49" s="234" t="s">
        <v>520</v>
      </c>
      <c r="C49" s="235">
        <v>9</v>
      </c>
      <c r="D49" s="235">
        <v>2</v>
      </c>
      <c r="E49" s="236">
        <v>8344.5500000000011</v>
      </c>
      <c r="F49" s="237">
        <v>-75270.930000000022</v>
      </c>
      <c r="G49" s="237">
        <v>-46467.359999999993</v>
      </c>
      <c r="H49" s="238">
        <v>26037.040000000005</v>
      </c>
      <c r="I49" s="238">
        <v>27482.53</v>
      </c>
      <c r="J49" s="238">
        <v>0</v>
      </c>
      <c r="K49" s="238">
        <v>-1445.4899999999943</v>
      </c>
      <c r="L49" s="238">
        <v>-1445.4899999999943</v>
      </c>
      <c r="M49" s="238">
        <v>13485.099999999999</v>
      </c>
      <c r="N49" s="238">
        <v>15052.800000000001</v>
      </c>
      <c r="O49" s="238">
        <v>0</v>
      </c>
      <c r="P49" s="238">
        <v>-1567.7000000000025</v>
      </c>
      <c r="Q49" s="238">
        <v>-1567.7000000000025</v>
      </c>
      <c r="R49" s="238">
        <v>1116.02</v>
      </c>
      <c r="S49" s="238">
        <v>1215.77</v>
      </c>
      <c r="T49" s="238">
        <v>0</v>
      </c>
      <c r="U49" s="238">
        <v>-99.75</v>
      </c>
      <c r="V49" s="238">
        <v>-99.75</v>
      </c>
      <c r="W49" s="239">
        <v>46625.319999999992</v>
      </c>
      <c r="X49" s="239">
        <v>56958.14</v>
      </c>
      <c r="Y49" s="240">
        <v>0</v>
      </c>
      <c r="Z49" s="240">
        <v>-10332.820000000007</v>
      </c>
      <c r="AA49" s="240">
        <v>-10332.820000000007</v>
      </c>
      <c r="AB49" s="239">
        <v>76745.16</v>
      </c>
      <c r="AC49" s="239">
        <v>70276.78</v>
      </c>
      <c r="AD49" s="240">
        <v>6468.3800000000047</v>
      </c>
      <c r="AE49" s="240">
        <v>0</v>
      </c>
      <c r="AF49" s="240">
        <v>6468.3800000000047</v>
      </c>
      <c r="AG49" s="239">
        <v>0</v>
      </c>
      <c r="AH49" s="239">
        <v>0</v>
      </c>
      <c r="AI49" s="240">
        <v>0</v>
      </c>
      <c r="AJ49" s="240">
        <v>0</v>
      </c>
      <c r="AK49" s="240">
        <v>0</v>
      </c>
      <c r="AL49" s="239">
        <v>10535.120000000003</v>
      </c>
      <c r="AM49" s="239">
        <v>1772.85</v>
      </c>
      <c r="AN49" s="240">
        <v>8762.2700000000023</v>
      </c>
      <c r="AO49" s="240">
        <v>0</v>
      </c>
      <c r="AP49" s="240">
        <v>8762.2700000000023</v>
      </c>
      <c r="AQ49" s="239">
        <v>4700</v>
      </c>
      <c r="AR49" s="239">
        <v>1578.9</v>
      </c>
      <c r="AS49" s="240">
        <v>3121.1</v>
      </c>
      <c r="AT49" s="240">
        <v>0</v>
      </c>
      <c r="AU49" s="240">
        <v>3121.1</v>
      </c>
      <c r="AV49" s="239">
        <v>9039.01</v>
      </c>
      <c r="AW49" s="239">
        <v>7851.2</v>
      </c>
      <c r="AX49" s="240">
        <v>1187.8100000000004</v>
      </c>
      <c r="AY49" s="240">
        <v>0</v>
      </c>
      <c r="AZ49" s="240">
        <v>1187.8100000000004</v>
      </c>
      <c r="BA49" s="239">
        <v>2059.94</v>
      </c>
      <c r="BB49" s="239">
        <v>1825.6000000000004</v>
      </c>
      <c r="BC49" s="240">
        <v>234.33999999999969</v>
      </c>
      <c r="BD49" s="240">
        <v>0</v>
      </c>
      <c r="BE49" s="240">
        <v>234.33999999999969</v>
      </c>
      <c r="BF49" s="239">
        <v>463.41999999999996</v>
      </c>
      <c r="BG49" s="239">
        <v>640.42000000000007</v>
      </c>
      <c r="BH49" s="240">
        <v>0</v>
      </c>
      <c r="BI49" s="240">
        <v>-177.00000000000011</v>
      </c>
      <c r="BJ49" s="240">
        <v>-177.00000000000011</v>
      </c>
      <c r="BK49" s="239">
        <v>4645.41</v>
      </c>
      <c r="BL49" s="239">
        <v>4527.3000000000011</v>
      </c>
      <c r="BM49" s="240">
        <v>118.10999999999876</v>
      </c>
      <c r="BN49" s="240">
        <v>0</v>
      </c>
      <c r="BO49" s="240">
        <v>118.10999999999876</v>
      </c>
      <c r="BP49" s="239">
        <v>1470.7199999999998</v>
      </c>
      <c r="BQ49" s="239">
        <v>0</v>
      </c>
      <c r="BR49" s="240">
        <v>1470.7199999999998</v>
      </c>
      <c r="BS49" s="240">
        <v>0</v>
      </c>
      <c r="BT49" s="240">
        <v>1470.7199999999998</v>
      </c>
      <c r="BU49" s="239">
        <v>16856.41</v>
      </c>
      <c r="BV49" s="239">
        <v>30980.409999999996</v>
      </c>
      <c r="BW49" s="240">
        <v>0</v>
      </c>
      <c r="BX49" s="240">
        <v>-14123.999999999996</v>
      </c>
      <c r="BY49" s="240">
        <v>-14123.999999999996</v>
      </c>
      <c r="BZ49" s="239">
        <v>1238.08</v>
      </c>
      <c r="CA49" s="239">
        <v>1097.02</v>
      </c>
      <c r="CB49" s="240">
        <v>141.05999999999995</v>
      </c>
      <c r="CC49" s="240">
        <v>0</v>
      </c>
      <c r="CD49" s="240">
        <v>141.05999999999995</v>
      </c>
      <c r="CE49" s="239">
        <v>186.82000000000002</v>
      </c>
      <c r="CF49" s="239">
        <v>0</v>
      </c>
      <c r="CG49" s="240">
        <v>186.82000000000002</v>
      </c>
      <c r="CH49" s="240">
        <v>0</v>
      </c>
      <c r="CI49" s="240">
        <v>186.82000000000002</v>
      </c>
      <c r="CJ49" s="240">
        <v>4586.8100000000004</v>
      </c>
      <c r="CK49" s="240">
        <v>4077.58</v>
      </c>
      <c r="CL49" s="240">
        <v>509.23000000000047</v>
      </c>
      <c r="CM49" s="240">
        <v>0</v>
      </c>
      <c r="CN49" s="240">
        <v>509.23000000000047</v>
      </c>
      <c r="CO49" s="239">
        <v>51956.130000000005</v>
      </c>
      <c r="CP49" s="239">
        <v>24547.14</v>
      </c>
      <c r="CQ49" s="240">
        <v>27408.990000000005</v>
      </c>
      <c r="CR49" s="240">
        <v>0</v>
      </c>
      <c r="CS49" s="240">
        <v>27408.990000000005</v>
      </c>
      <c r="CT49" s="239">
        <v>6481.2700000000013</v>
      </c>
      <c r="CU49" s="239">
        <v>7993.95</v>
      </c>
      <c r="CV49" s="240">
        <v>0</v>
      </c>
      <c r="CW49" s="240">
        <v>-1512.6799999999985</v>
      </c>
      <c r="CX49" s="240">
        <v>-1512.6799999999985</v>
      </c>
      <c r="CY49" s="239">
        <v>7445.1600000000008</v>
      </c>
      <c r="CZ49" s="239">
        <v>0</v>
      </c>
      <c r="DA49" s="240">
        <v>7445.1600000000008</v>
      </c>
      <c r="DB49" s="240">
        <v>0</v>
      </c>
      <c r="DC49" s="240">
        <v>7445.1600000000008</v>
      </c>
      <c r="DD49" s="239">
        <v>1659.6999999999998</v>
      </c>
      <c r="DE49" s="239">
        <v>0</v>
      </c>
      <c r="DF49" s="240">
        <v>1659.6999999999998</v>
      </c>
      <c r="DG49" s="240">
        <v>0</v>
      </c>
      <c r="DH49" s="240">
        <v>1659.6999999999998</v>
      </c>
      <c r="DI49" s="239">
        <v>2291.79</v>
      </c>
      <c r="DJ49" s="239">
        <v>9005.24</v>
      </c>
      <c r="DK49" s="240">
        <v>0</v>
      </c>
      <c r="DL49" s="240">
        <v>-6713.45</v>
      </c>
      <c r="DM49" s="240">
        <v>-6713.45</v>
      </c>
      <c r="DN49" s="239">
        <v>1105.1600000000001</v>
      </c>
      <c r="DO49" s="239">
        <v>0</v>
      </c>
      <c r="DP49" s="240">
        <v>1105.1600000000001</v>
      </c>
      <c r="DQ49" s="240">
        <v>0</v>
      </c>
      <c r="DR49" s="240">
        <v>1105.1600000000001</v>
      </c>
      <c r="DS49" s="239">
        <v>1010.0100000000001</v>
      </c>
      <c r="DT49" s="239">
        <v>365</v>
      </c>
      <c r="DU49" s="240">
        <v>645.0100000000001</v>
      </c>
      <c r="DV49" s="240">
        <v>0</v>
      </c>
      <c r="DW49" s="240">
        <v>645.0100000000001</v>
      </c>
      <c r="DX49" s="239">
        <v>268.08000000000004</v>
      </c>
      <c r="DY49" s="239">
        <v>0</v>
      </c>
      <c r="DZ49" s="240">
        <v>268.08000000000004</v>
      </c>
      <c r="EA49" s="240">
        <v>0</v>
      </c>
      <c r="EB49" s="240">
        <v>268.08000000000004</v>
      </c>
      <c r="EC49" s="239">
        <v>10817.32</v>
      </c>
      <c r="ED49" s="239">
        <v>16514.260000000002</v>
      </c>
      <c r="EE49" s="240">
        <v>0</v>
      </c>
      <c r="EF49" s="240">
        <v>-5696.9400000000023</v>
      </c>
      <c r="EG49" s="240">
        <v>-5696.9400000000023</v>
      </c>
      <c r="EH49" s="239">
        <v>14167.249999999998</v>
      </c>
      <c r="EI49" s="239">
        <v>8938.34</v>
      </c>
      <c r="EJ49" s="240">
        <v>5228.909999999998</v>
      </c>
      <c r="EK49" s="240">
        <v>0</v>
      </c>
      <c r="EL49" s="240">
        <v>5228.909999999998</v>
      </c>
      <c r="EM49" s="239">
        <v>16262.460000000003</v>
      </c>
      <c r="EN49" s="239">
        <v>10917.820000000002</v>
      </c>
      <c r="EO49" s="240">
        <v>5344.6400000000012</v>
      </c>
      <c r="EP49" s="240">
        <v>0</v>
      </c>
      <c r="EQ49" s="240">
        <v>5344.6400000000012</v>
      </c>
      <c r="ER49" s="240">
        <v>4261.95</v>
      </c>
      <c r="ES49" s="240">
        <v>3033.25</v>
      </c>
      <c r="ET49" s="240">
        <f t="shared" si="0"/>
        <v>1228.6999999999998</v>
      </c>
      <c r="EU49" s="240">
        <f t="shared" si="1"/>
        <v>0</v>
      </c>
      <c r="EV49" s="240">
        <f t="shared" si="2"/>
        <v>1228.6999999999998</v>
      </c>
      <c r="EW49" s="239">
        <v>11969.44</v>
      </c>
      <c r="EX49" s="239">
        <v>9912.93</v>
      </c>
      <c r="EY49" s="241">
        <f t="shared" si="6"/>
        <v>349486.10000000003</v>
      </c>
      <c r="EZ49" s="241">
        <f t="shared" si="6"/>
        <v>316565.23000000004</v>
      </c>
      <c r="FA49" s="241">
        <f t="shared" si="7"/>
        <v>32920.869999999995</v>
      </c>
      <c r="FB49" s="241">
        <f t="shared" si="8"/>
        <v>0</v>
      </c>
      <c r="FC49" s="242">
        <f t="shared" si="5"/>
        <v>32920.869999999995</v>
      </c>
      <c r="FD49" s="242">
        <v>1228.6999999999998</v>
      </c>
      <c r="FE49" s="236">
        <f t="shared" si="9"/>
        <v>-42350.06</v>
      </c>
      <c r="FF49" s="243">
        <f t="shared" si="10"/>
        <v>-16161.389999999987</v>
      </c>
      <c r="FG49" s="3"/>
      <c r="FH49" s="239">
        <v>2158</v>
      </c>
      <c r="FI49" s="244">
        <f t="shared" si="11"/>
        <v>-40192.06</v>
      </c>
      <c r="FJ49" s="243">
        <f t="shared" si="12"/>
        <v>-16161.389999999987</v>
      </c>
      <c r="FK49" s="3"/>
      <c r="FL49" s="3"/>
      <c r="FM49" s="3"/>
      <c r="FN49" s="3"/>
      <c r="FO49" s="3"/>
    </row>
    <row r="50" spans="1:171" s="2" customFormat="1" ht="15.75" customHeight="1" x14ac:dyDescent="0.2">
      <c r="A50" s="233">
        <v>43</v>
      </c>
      <c r="B50" s="234" t="s">
        <v>521</v>
      </c>
      <c r="C50" s="235">
        <v>9</v>
      </c>
      <c r="D50" s="235">
        <v>2</v>
      </c>
      <c r="E50" s="236">
        <v>4944</v>
      </c>
      <c r="F50" s="237">
        <v>104747.36000000002</v>
      </c>
      <c r="G50" s="237">
        <v>43127.770000000019</v>
      </c>
      <c r="H50" s="238">
        <v>32327.439999999999</v>
      </c>
      <c r="I50" s="238">
        <v>38394.550000000003</v>
      </c>
      <c r="J50" s="238">
        <v>0</v>
      </c>
      <c r="K50" s="238">
        <v>-6067.1100000000042</v>
      </c>
      <c r="L50" s="238">
        <v>-6067.1100000000042</v>
      </c>
      <c r="M50" s="238">
        <v>16798.28</v>
      </c>
      <c r="N50" s="238">
        <v>19201.91</v>
      </c>
      <c r="O50" s="238">
        <v>0</v>
      </c>
      <c r="P50" s="238">
        <v>-2403.630000000001</v>
      </c>
      <c r="Q50" s="238">
        <v>-2403.630000000001</v>
      </c>
      <c r="R50" s="238">
        <v>1220.0899999999999</v>
      </c>
      <c r="S50" s="238">
        <v>350.09999999999997</v>
      </c>
      <c r="T50" s="238">
        <v>869.99</v>
      </c>
      <c r="U50" s="238">
        <v>0</v>
      </c>
      <c r="V50" s="238">
        <v>869.99</v>
      </c>
      <c r="W50" s="239">
        <v>50525.43</v>
      </c>
      <c r="X50" s="239">
        <v>56821.609999999993</v>
      </c>
      <c r="Y50" s="240">
        <v>0</v>
      </c>
      <c r="Z50" s="240">
        <v>-6296.179999999993</v>
      </c>
      <c r="AA50" s="240">
        <v>-6296.179999999993</v>
      </c>
      <c r="AB50" s="239">
        <v>65042.250000000007</v>
      </c>
      <c r="AC50" s="239">
        <v>58519.07</v>
      </c>
      <c r="AD50" s="240">
        <v>6523.1800000000076</v>
      </c>
      <c r="AE50" s="240">
        <v>0</v>
      </c>
      <c r="AF50" s="240">
        <v>6523.1800000000076</v>
      </c>
      <c r="AG50" s="239">
        <v>0</v>
      </c>
      <c r="AH50" s="239">
        <v>0</v>
      </c>
      <c r="AI50" s="240">
        <v>0</v>
      </c>
      <c r="AJ50" s="240">
        <v>0</v>
      </c>
      <c r="AK50" s="240">
        <v>0</v>
      </c>
      <c r="AL50" s="239">
        <v>6625.3499999999985</v>
      </c>
      <c r="AM50" s="239">
        <v>1879.4699999999998</v>
      </c>
      <c r="AN50" s="240">
        <v>4745.8799999999992</v>
      </c>
      <c r="AO50" s="240">
        <v>0</v>
      </c>
      <c r="AP50" s="240">
        <v>4745.8799999999992</v>
      </c>
      <c r="AQ50" s="239">
        <v>4084.8199999999997</v>
      </c>
      <c r="AR50" s="239">
        <v>1501.06</v>
      </c>
      <c r="AS50" s="240">
        <v>2583.7599999999998</v>
      </c>
      <c r="AT50" s="240">
        <v>0</v>
      </c>
      <c r="AU50" s="240">
        <v>2583.7599999999998</v>
      </c>
      <c r="AV50" s="239">
        <v>9152.6799999999985</v>
      </c>
      <c r="AW50" s="239">
        <v>7948.68</v>
      </c>
      <c r="AX50" s="240">
        <v>1203.9999999999982</v>
      </c>
      <c r="AY50" s="240">
        <v>0</v>
      </c>
      <c r="AZ50" s="240">
        <v>1203.9999999999982</v>
      </c>
      <c r="BA50" s="239">
        <v>2093.0099999999998</v>
      </c>
      <c r="BB50" s="239">
        <v>1850.9599999999998</v>
      </c>
      <c r="BC50" s="240">
        <v>242.04999999999995</v>
      </c>
      <c r="BD50" s="240">
        <v>0</v>
      </c>
      <c r="BE50" s="240">
        <v>242.04999999999995</v>
      </c>
      <c r="BF50" s="239">
        <v>1106.01</v>
      </c>
      <c r="BG50" s="239">
        <v>11763.62</v>
      </c>
      <c r="BH50" s="240">
        <v>0</v>
      </c>
      <c r="BI50" s="240">
        <v>-10657.61</v>
      </c>
      <c r="BJ50" s="240">
        <v>-10657.61</v>
      </c>
      <c r="BK50" s="239">
        <v>7515.8399999999983</v>
      </c>
      <c r="BL50" s="239">
        <v>7454.08</v>
      </c>
      <c r="BM50" s="240">
        <v>61.759999999998399</v>
      </c>
      <c r="BN50" s="240">
        <v>0</v>
      </c>
      <c r="BO50" s="240">
        <v>61.759999999998399</v>
      </c>
      <c r="BP50" s="239">
        <v>1555.6899999999998</v>
      </c>
      <c r="BQ50" s="239">
        <v>0</v>
      </c>
      <c r="BR50" s="240">
        <v>1555.6899999999998</v>
      </c>
      <c r="BS50" s="240">
        <v>0</v>
      </c>
      <c r="BT50" s="240">
        <v>1555.6899999999998</v>
      </c>
      <c r="BU50" s="239">
        <v>17830.819999999996</v>
      </c>
      <c r="BV50" s="239">
        <v>12368.140000000001</v>
      </c>
      <c r="BW50" s="240">
        <v>5462.6799999999948</v>
      </c>
      <c r="BX50" s="240">
        <v>0</v>
      </c>
      <c r="BY50" s="240">
        <v>5462.6799999999948</v>
      </c>
      <c r="BZ50" s="239">
        <v>1429.4400000000003</v>
      </c>
      <c r="CA50" s="239">
        <v>1269.3299999999997</v>
      </c>
      <c r="CB50" s="240">
        <v>160.11000000000058</v>
      </c>
      <c r="CC50" s="240">
        <v>0</v>
      </c>
      <c r="CD50" s="240">
        <v>160.11000000000058</v>
      </c>
      <c r="CE50" s="239">
        <v>213.55999999999997</v>
      </c>
      <c r="CF50" s="239">
        <v>0</v>
      </c>
      <c r="CG50" s="240">
        <v>213.55999999999997</v>
      </c>
      <c r="CH50" s="240">
        <v>0</v>
      </c>
      <c r="CI50" s="240">
        <v>213.55999999999997</v>
      </c>
      <c r="CJ50" s="240">
        <v>4589.0200000000004</v>
      </c>
      <c r="CK50" s="240">
        <v>6080</v>
      </c>
      <c r="CL50" s="240">
        <v>0</v>
      </c>
      <c r="CM50" s="240">
        <v>-1490.9799999999996</v>
      </c>
      <c r="CN50" s="240">
        <v>-1490.9799999999996</v>
      </c>
      <c r="CO50" s="239">
        <v>92856.070000000022</v>
      </c>
      <c r="CP50" s="239">
        <v>562.51</v>
      </c>
      <c r="CQ50" s="240">
        <v>92293.560000000027</v>
      </c>
      <c r="CR50" s="240">
        <v>0</v>
      </c>
      <c r="CS50" s="240">
        <v>92293.560000000027</v>
      </c>
      <c r="CT50" s="239">
        <v>4237.6000000000013</v>
      </c>
      <c r="CU50" s="239">
        <v>1033.1199999999999</v>
      </c>
      <c r="CV50" s="240">
        <v>3204.4800000000014</v>
      </c>
      <c r="CW50" s="240">
        <v>0</v>
      </c>
      <c r="CX50" s="240">
        <v>3204.4800000000014</v>
      </c>
      <c r="CY50" s="239">
        <v>6490.62</v>
      </c>
      <c r="CZ50" s="239">
        <v>0</v>
      </c>
      <c r="DA50" s="240">
        <v>6490.62</v>
      </c>
      <c r="DB50" s="240">
        <v>0</v>
      </c>
      <c r="DC50" s="240">
        <v>6490.62</v>
      </c>
      <c r="DD50" s="239">
        <v>2085.67</v>
      </c>
      <c r="DE50" s="239">
        <v>2650.04</v>
      </c>
      <c r="DF50" s="240">
        <v>0</v>
      </c>
      <c r="DG50" s="240">
        <v>-564.36999999999989</v>
      </c>
      <c r="DH50" s="240">
        <v>-564.36999999999989</v>
      </c>
      <c r="DI50" s="239">
        <v>2639.5399999999995</v>
      </c>
      <c r="DJ50" s="239">
        <v>0</v>
      </c>
      <c r="DK50" s="240">
        <v>2639.5399999999995</v>
      </c>
      <c r="DL50" s="240">
        <v>0</v>
      </c>
      <c r="DM50" s="240">
        <v>2639.5399999999995</v>
      </c>
      <c r="DN50" s="239">
        <v>2643.07</v>
      </c>
      <c r="DO50" s="239">
        <v>0</v>
      </c>
      <c r="DP50" s="240">
        <v>2643.07</v>
      </c>
      <c r="DQ50" s="240">
        <v>0</v>
      </c>
      <c r="DR50" s="240">
        <v>2643.07</v>
      </c>
      <c r="DS50" s="239">
        <v>3038.4700000000003</v>
      </c>
      <c r="DT50" s="239">
        <v>9961.7200000000012</v>
      </c>
      <c r="DU50" s="240">
        <v>0</v>
      </c>
      <c r="DV50" s="240">
        <v>-6923.2500000000009</v>
      </c>
      <c r="DW50" s="240">
        <v>-6923.2500000000009</v>
      </c>
      <c r="DX50" s="239">
        <v>348.8</v>
      </c>
      <c r="DY50" s="239">
        <v>0</v>
      </c>
      <c r="DZ50" s="240">
        <v>348.8</v>
      </c>
      <c r="EA50" s="240">
        <v>0</v>
      </c>
      <c r="EB50" s="240">
        <v>348.8</v>
      </c>
      <c r="EC50" s="239">
        <v>12712.980000000001</v>
      </c>
      <c r="ED50" s="239">
        <v>17333.810000000001</v>
      </c>
      <c r="EE50" s="240">
        <v>0</v>
      </c>
      <c r="EF50" s="240">
        <v>-4620.83</v>
      </c>
      <c r="EG50" s="240">
        <v>-4620.83</v>
      </c>
      <c r="EH50" s="239">
        <v>12575.36</v>
      </c>
      <c r="EI50" s="239">
        <v>11051.939999999999</v>
      </c>
      <c r="EJ50" s="240">
        <v>1523.4200000000019</v>
      </c>
      <c r="EK50" s="240">
        <v>0</v>
      </c>
      <c r="EL50" s="240">
        <v>1523.4200000000019</v>
      </c>
      <c r="EM50" s="239">
        <v>14028.45</v>
      </c>
      <c r="EN50" s="239">
        <v>13486.79</v>
      </c>
      <c r="EO50" s="240">
        <v>541.65999999999985</v>
      </c>
      <c r="EP50" s="240">
        <v>0</v>
      </c>
      <c r="EQ50" s="240">
        <v>541.65999999999985</v>
      </c>
      <c r="ER50" s="240">
        <v>4366.59</v>
      </c>
      <c r="ES50" s="240">
        <v>3115.79</v>
      </c>
      <c r="ET50" s="240">
        <f t="shared" si="0"/>
        <v>1250.8000000000002</v>
      </c>
      <c r="EU50" s="240">
        <f t="shared" si="1"/>
        <v>0</v>
      </c>
      <c r="EV50" s="240">
        <f t="shared" si="2"/>
        <v>1250.8000000000002</v>
      </c>
      <c r="EW50" s="239">
        <v>13297.069999999998</v>
      </c>
      <c r="EX50" s="239">
        <v>9506.4999999999982</v>
      </c>
      <c r="EY50" s="241">
        <f t="shared" si="6"/>
        <v>393430.01999999996</v>
      </c>
      <c r="EZ50" s="241">
        <f t="shared" si="6"/>
        <v>294104.79999999993</v>
      </c>
      <c r="FA50" s="241">
        <f t="shared" si="7"/>
        <v>99325.22000000003</v>
      </c>
      <c r="FB50" s="241">
        <f t="shared" si="8"/>
        <v>0</v>
      </c>
      <c r="FC50" s="242">
        <f t="shared" si="5"/>
        <v>99325.22000000003</v>
      </c>
      <c r="FD50" s="242">
        <v>1250.8000000000002</v>
      </c>
      <c r="FE50" s="236">
        <f t="shared" si="9"/>
        <v>204072.58000000007</v>
      </c>
      <c r="FF50" s="243">
        <f t="shared" si="10"/>
        <v>143260.22000000003</v>
      </c>
      <c r="FG50" s="3"/>
      <c r="FH50" s="239">
        <v>1430</v>
      </c>
      <c r="FI50" s="244">
        <f t="shared" si="11"/>
        <v>205502.58000000007</v>
      </c>
      <c r="FJ50" s="243">
        <f t="shared" si="12"/>
        <v>143260.22000000003</v>
      </c>
      <c r="FK50" s="3"/>
      <c r="FL50" s="3"/>
      <c r="FM50" s="3"/>
      <c r="FN50" s="3"/>
      <c r="FO50" s="3"/>
    </row>
    <row r="51" spans="1:171" s="2" customFormat="1" ht="15.75" customHeight="1" x14ac:dyDescent="0.2">
      <c r="A51" s="233">
        <v>44</v>
      </c>
      <c r="B51" s="234" t="s">
        <v>522</v>
      </c>
      <c r="C51" s="235">
        <v>9</v>
      </c>
      <c r="D51" s="235">
        <v>2</v>
      </c>
      <c r="E51" s="236">
        <v>3774.8000000000006</v>
      </c>
      <c r="F51" s="237">
        <v>-53169.130000000026</v>
      </c>
      <c r="G51" s="237">
        <v>-50968.79999999993</v>
      </c>
      <c r="H51" s="238">
        <v>31931.69</v>
      </c>
      <c r="I51" s="238">
        <v>33816.79</v>
      </c>
      <c r="J51" s="238">
        <v>0</v>
      </c>
      <c r="K51" s="238">
        <v>-1885.1000000000022</v>
      </c>
      <c r="L51" s="238">
        <v>-1885.1000000000022</v>
      </c>
      <c r="M51" s="238">
        <v>16473.02</v>
      </c>
      <c r="N51" s="238">
        <v>18783.38</v>
      </c>
      <c r="O51" s="238">
        <v>0</v>
      </c>
      <c r="P51" s="238">
        <v>-2310.3600000000006</v>
      </c>
      <c r="Q51" s="238">
        <v>-2310.3600000000006</v>
      </c>
      <c r="R51" s="238">
        <v>1315.64</v>
      </c>
      <c r="S51" s="238">
        <v>335.47999999999996</v>
      </c>
      <c r="T51" s="238">
        <v>980.16000000000008</v>
      </c>
      <c r="U51" s="238">
        <v>0</v>
      </c>
      <c r="V51" s="238">
        <v>980.16000000000008</v>
      </c>
      <c r="W51" s="239">
        <v>65415.38</v>
      </c>
      <c r="X51" s="239">
        <v>72517.77</v>
      </c>
      <c r="Y51" s="240">
        <v>0</v>
      </c>
      <c r="Z51" s="240">
        <v>-7102.3900000000067</v>
      </c>
      <c r="AA51" s="240">
        <v>-7102.3900000000067</v>
      </c>
      <c r="AB51" s="239">
        <v>64296.56</v>
      </c>
      <c r="AC51" s="239">
        <v>58519.07</v>
      </c>
      <c r="AD51" s="240">
        <v>5777.489999999998</v>
      </c>
      <c r="AE51" s="240">
        <v>0</v>
      </c>
      <c r="AF51" s="240">
        <v>5777.489999999998</v>
      </c>
      <c r="AG51" s="239">
        <v>0</v>
      </c>
      <c r="AH51" s="239">
        <v>0</v>
      </c>
      <c r="AI51" s="240">
        <v>0</v>
      </c>
      <c r="AJ51" s="240">
        <v>0</v>
      </c>
      <c r="AK51" s="240">
        <v>0</v>
      </c>
      <c r="AL51" s="239">
        <v>7752.7900000000009</v>
      </c>
      <c r="AM51" s="239">
        <v>1892.8200000000002</v>
      </c>
      <c r="AN51" s="240">
        <v>5859.9700000000012</v>
      </c>
      <c r="AO51" s="240">
        <v>0</v>
      </c>
      <c r="AP51" s="240">
        <v>5859.9700000000012</v>
      </c>
      <c r="AQ51" s="239">
        <v>4702.6499999999996</v>
      </c>
      <c r="AR51" s="239">
        <v>2051.64</v>
      </c>
      <c r="AS51" s="240">
        <v>2651.0099999999998</v>
      </c>
      <c r="AT51" s="240">
        <v>0</v>
      </c>
      <c r="AU51" s="240">
        <v>2651.0099999999998</v>
      </c>
      <c r="AV51" s="239">
        <v>10456.75</v>
      </c>
      <c r="AW51" s="239">
        <v>9083.369999999999</v>
      </c>
      <c r="AX51" s="240">
        <v>1373.380000000001</v>
      </c>
      <c r="AY51" s="240">
        <v>0</v>
      </c>
      <c r="AZ51" s="240">
        <v>1373.380000000001</v>
      </c>
      <c r="BA51" s="239">
        <v>2642.77</v>
      </c>
      <c r="BB51" s="239">
        <v>2338.34</v>
      </c>
      <c r="BC51" s="240">
        <v>304.42999999999984</v>
      </c>
      <c r="BD51" s="240">
        <v>0</v>
      </c>
      <c r="BE51" s="240">
        <v>304.42999999999984</v>
      </c>
      <c r="BF51" s="239">
        <v>1326.4299999999998</v>
      </c>
      <c r="BG51" s="239">
        <v>11764.099999999999</v>
      </c>
      <c r="BH51" s="240">
        <v>0</v>
      </c>
      <c r="BI51" s="240">
        <v>-10437.669999999998</v>
      </c>
      <c r="BJ51" s="240">
        <v>-10437.669999999998</v>
      </c>
      <c r="BK51" s="239">
        <v>7512.39</v>
      </c>
      <c r="BL51" s="239">
        <v>7497.04</v>
      </c>
      <c r="BM51" s="240">
        <v>15.350000000000364</v>
      </c>
      <c r="BN51" s="240">
        <v>0</v>
      </c>
      <c r="BO51" s="240">
        <v>15.350000000000364</v>
      </c>
      <c r="BP51" s="239">
        <v>1749.6999999999998</v>
      </c>
      <c r="BQ51" s="239">
        <v>0</v>
      </c>
      <c r="BR51" s="240">
        <v>1749.6999999999998</v>
      </c>
      <c r="BS51" s="240">
        <v>0</v>
      </c>
      <c r="BT51" s="240">
        <v>1749.6999999999998</v>
      </c>
      <c r="BU51" s="239">
        <v>20056.680000000004</v>
      </c>
      <c r="BV51" s="239">
        <v>10088.02</v>
      </c>
      <c r="BW51" s="240">
        <v>9968.6600000000035</v>
      </c>
      <c r="BX51" s="240">
        <v>0</v>
      </c>
      <c r="BY51" s="240">
        <v>9968.6600000000035</v>
      </c>
      <c r="BZ51" s="239">
        <v>1579.1400000000003</v>
      </c>
      <c r="CA51" s="239">
        <v>1400.3500000000001</v>
      </c>
      <c r="CB51" s="240">
        <v>178.79000000000019</v>
      </c>
      <c r="CC51" s="240">
        <v>0</v>
      </c>
      <c r="CD51" s="240">
        <v>178.79000000000019</v>
      </c>
      <c r="CE51" s="239">
        <v>238.48000000000002</v>
      </c>
      <c r="CF51" s="239">
        <v>0</v>
      </c>
      <c r="CG51" s="240">
        <v>238.48000000000002</v>
      </c>
      <c r="CH51" s="240">
        <v>0</v>
      </c>
      <c r="CI51" s="240">
        <v>238.48000000000002</v>
      </c>
      <c r="CJ51" s="240">
        <v>4584.8</v>
      </c>
      <c r="CK51" s="240">
        <v>6080</v>
      </c>
      <c r="CL51" s="240">
        <v>0</v>
      </c>
      <c r="CM51" s="240">
        <v>-1495.1999999999998</v>
      </c>
      <c r="CN51" s="240">
        <v>-1495.1999999999998</v>
      </c>
      <c r="CO51" s="239">
        <v>101916.76000000002</v>
      </c>
      <c r="CP51" s="239">
        <v>241962.41</v>
      </c>
      <c r="CQ51" s="240">
        <v>0</v>
      </c>
      <c r="CR51" s="240">
        <v>-140045.64999999997</v>
      </c>
      <c r="CS51" s="240">
        <v>-140045.64999999997</v>
      </c>
      <c r="CT51" s="239">
        <v>4872.0599999999995</v>
      </c>
      <c r="CU51" s="239">
        <v>746.38</v>
      </c>
      <c r="CV51" s="240">
        <v>4125.6799999999994</v>
      </c>
      <c r="CW51" s="240">
        <v>0</v>
      </c>
      <c r="CX51" s="240">
        <v>4125.6799999999994</v>
      </c>
      <c r="CY51" s="239">
        <v>7446.1500000000005</v>
      </c>
      <c r="CZ51" s="239">
        <v>14219.67</v>
      </c>
      <c r="DA51" s="240">
        <v>0</v>
      </c>
      <c r="DB51" s="240">
        <v>-6773.5199999999995</v>
      </c>
      <c r="DC51" s="240">
        <v>-6773.5199999999995</v>
      </c>
      <c r="DD51" s="239">
        <v>1962.49</v>
      </c>
      <c r="DE51" s="239">
        <v>0</v>
      </c>
      <c r="DF51" s="240">
        <v>1962.49</v>
      </c>
      <c r="DG51" s="240">
        <v>0</v>
      </c>
      <c r="DH51" s="240">
        <v>1962.49</v>
      </c>
      <c r="DI51" s="239">
        <v>5304.8099999999986</v>
      </c>
      <c r="DJ51" s="239">
        <v>0</v>
      </c>
      <c r="DK51" s="240">
        <v>5304.8099999999986</v>
      </c>
      <c r="DL51" s="240">
        <v>0</v>
      </c>
      <c r="DM51" s="240">
        <v>5304.8099999999986</v>
      </c>
      <c r="DN51" s="239">
        <v>3166.08</v>
      </c>
      <c r="DO51" s="239">
        <v>0</v>
      </c>
      <c r="DP51" s="240">
        <v>3166.08</v>
      </c>
      <c r="DQ51" s="240">
        <v>0</v>
      </c>
      <c r="DR51" s="240">
        <v>3166.08</v>
      </c>
      <c r="DS51" s="239">
        <v>3035.8100000000004</v>
      </c>
      <c r="DT51" s="239">
        <v>11276.91</v>
      </c>
      <c r="DU51" s="240">
        <v>0</v>
      </c>
      <c r="DV51" s="240">
        <v>-8241.0999999999985</v>
      </c>
      <c r="DW51" s="240">
        <v>-8241.0999999999985</v>
      </c>
      <c r="DX51" s="239">
        <v>349.43000000000006</v>
      </c>
      <c r="DY51" s="239">
        <v>0</v>
      </c>
      <c r="DZ51" s="240">
        <v>349.43000000000006</v>
      </c>
      <c r="EA51" s="240">
        <v>0</v>
      </c>
      <c r="EB51" s="240">
        <v>349.43000000000006</v>
      </c>
      <c r="EC51" s="239">
        <v>14911.839999999998</v>
      </c>
      <c r="ED51" s="239">
        <v>21890.799999999999</v>
      </c>
      <c r="EE51" s="240">
        <v>0</v>
      </c>
      <c r="EF51" s="240">
        <v>-6978.9600000000009</v>
      </c>
      <c r="EG51" s="240">
        <v>-6978.9600000000009</v>
      </c>
      <c r="EH51" s="239">
        <v>20399.18</v>
      </c>
      <c r="EI51" s="239">
        <v>12117.720000000001</v>
      </c>
      <c r="EJ51" s="240">
        <v>8281.4599999999991</v>
      </c>
      <c r="EK51" s="240">
        <v>0</v>
      </c>
      <c r="EL51" s="240">
        <v>8281.4599999999991</v>
      </c>
      <c r="EM51" s="239">
        <v>20922.5</v>
      </c>
      <c r="EN51" s="239">
        <v>14799.32</v>
      </c>
      <c r="EO51" s="240">
        <v>6123.18</v>
      </c>
      <c r="EP51" s="240">
        <v>0</v>
      </c>
      <c r="EQ51" s="240">
        <v>6123.18</v>
      </c>
      <c r="ER51" s="240">
        <v>4602.7000000000007</v>
      </c>
      <c r="ES51" s="240">
        <v>3304.76</v>
      </c>
      <c r="ET51" s="240">
        <f t="shared" si="0"/>
        <v>1297.9400000000005</v>
      </c>
      <c r="EU51" s="240">
        <f t="shared" si="1"/>
        <v>0</v>
      </c>
      <c r="EV51" s="240">
        <f t="shared" si="2"/>
        <v>1297.9400000000005</v>
      </c>
      <c r="EW51" s="239">
        <v>15096.57</v>
      </c>
      <c r="EX51" s="239">
        <v>22139.739999999998</v>
      </c>
      <c r="EY51" s="241">
        <f t="shared" si="6"/>
        <v>446021.25000000006</v>
      </c>
      <c r="EZ51" s="241">
        <f t="shared" si="6"/>
        <v>578625.88</v>
      </c>
      <c r="FA51" s="241">
        <f t="shared" si="7"/>
        <v>0</v>
      </c>
      <c r="FB51" s="241">
        <f t="shared" si="8"/>
        <v>-132604.62999999995</v>
      </c>
      <c r="FC51" s="242">
        <f t="shared" si="5"/>
        <v>-132604.62999999995</v>
      </c>
      <c r="FD51" s="242">
        <v>1297.9400000000005</v>
      </c>
      <c r="FE51" s="236">
        <f t="shared" si="9"/>
        <v>-185773.75999999995</v>
      </c>
      <c r="FF51" s="243">
        <f t="shared" si="10"/>
        <v>-191120.57999999996</v>
      </c>
      <c r="FG51" s="3"/>
      <c r="FH51" s="239">
        <v>1430</v>
      </c>
      <c r="FI51" s="244">
        <f t="shared" si="11"/>
        <v>-184343.75999999995</v>
      </c>
      <c r="FJ51" s="243">
        <f t="shared" si="12"/>
        <v>-191120.57999999996</v>
      </c>
      <c r="FK51" s="3"/>
      <c r="FL51" s="3"/>
      <c r="FM51" s="3"/>
      <c r="FN51" s="3"/>
      <c r="FO51" s="3"/>
    </row>
    <row r="52" spans="1:171" s="2" customFormat="1" ht="15.75" customHeight="1" x14ac:dyDescent="0.2">
      <c r="A52" s="233">
        <v>45</v>
      </c>
      <c r="B52" s="234" t="s">
        <v>523</v>
      </c>
      <c r="C52" s="235">
        <v>9</v>
      </c>
      <c r="D52" s="235">
        <v>2</v>
      </c>
      <c r="E52" s="236">
        <v>3993</v>
      </c>
      <c r="F52" s="237">
        <v>364314.52</v>
      </c>
      <c r="G52" s="237">
        <v>218265.57</v>
      </c>
      <c r="H52" s="238">
        <v>33845.82</v>
      </c>
      <c r="I52" s="238">
        <v>36689.15</v>
      </c>
      <c r="J52" s="238">
        <v>0</v>
      </c>
      <c r="K52" s="238">
        <v>-2843.3300000000017</v>
      </c>
      <c r="L52" s="238">
        <v>-2843.3300000000017</v>
      </c>
      <c r="M52" s="238">
        <v>17149.48</v>
      </c>
      <c r="N52" s="238">
        <v>11162.600000000002</v>
      </c>
      <c r="O52" s="238">
        <v>5986.8799999999974</v>
      </c>
      <c r="P52" s="238">
        <v>0</v>
      </c>
      <c r="Q52" s="238">
        <v>5986.8799999999974</v>
      </c>
      <c r="R52" s="238">
        <v>1703.2</v>
      </c>
      <c r="S52" s="238">
        <v>363.4</v>
      </c>
      <c r="T52" s="238">
        <v>1339.8000000000002</v>
      </c>
      <c r="U52" s="238">
        <v>0</v>
      </c>
      <c r="V52" s="238">
        <v>1339.8000000000002</v>
      </c>
      <c r="W52" s="239">
        <v>67644.100000000006</v>
      </c>
      <c r="X52" s="239">
        <v>70958.959999999992</v>
      </c>
      <c r="Y52" s="240">
        <v>0</v>
      </c>
      <c r="Z52" s="240">
        <v>-3314.859999999986</v>
      </c>
      <c r="AA52" s="240">
        <v>-3314.859999999986</v>
      </c>
      <c r="AB52" s="239">
        <v>64992.17</v>
      </c>
      <c r="AC52" s="239">
        <v>58035.34</v>
      </c>
      <c r="AD52" s="240">
        <v>6956.8300000000017</v>
      </c>
      <c r="AE52" s="240">
        <v>0</v>
      </c>
      <c r="AF52" s="240">
        <v>6956.8300000000017</v>
      </c>
      <c r="AG52" s="239">
        <v>0</v>
      </c>
      <c r="AH52" s="239">
        <v>0</v>
      </c>
      <c r="AI52" s="240">
        <v>0</v>
      </c>
      <c r="AJ52" s="240">
        <v>0</v>
      </c>
      <c r="AK52" s="240">
        <v>0</v>
      </c>
      <c r="AL52" s="239">
        <v>16965.460000000003</v>
      </c>
      <c r="AM52" s="239">
        <v>1991.4800000000002</v>
      </c>
      <c r="AN52" s="240">
        <v>14973.980000000003</v>
      </c>
      <c r="AO52" s="240">
        <v>0</v>
      </c>
      <c r="AP52" s="240">
        <v>14973.980000000003</v>
      </c>
      <c r="AQ52" s="239">
        <v>7409.2500000000009</v>
      </c>
      <c r="AR52" s="239">
        <v>1934.2999999999997</v>
      </c>
      <c r="AS52" s="240">
        <v>5474.9500000000007</v>
      </c>
      <c r="AT52" s="240">
        <v>0</v>
      </c>
      <c r="AU52" s="240">
        <v>5474.9500000000007</v>
      </c>
      <c r="AV52" s="239">
        <v>15080.089999999998</v>
      </c>
      <c r="AW52" s="239">
        <v>13095.669999999998</v>
      </c>
      <c r="AX52" s="240">
        <v>1984.42</v>
      </c>
      <c r="AY52" s="240">
        <v>0</v>
      </c>
      <c r="AZ52" s="240">
        <v>1984.42</v>
      </c>
      <c r="BA52" s="239">
        <v>3470.4500000000007</v>
      </c>
      <c r="BB52" s="239">
        <v>3071.8300000000004</v>
      </c>
      <c r="BC52" s="240">
        <v>398.62000000000035</v>
      </c>
      <c r="BD52" s="240">
        <v>0</v>
      </c>
      <c r="BE52" s="240">
        <v>398.62000000000035</v>
      </c>
      <c r="BF52" s="239">
        <v>2000.6499999999999</v>
      </c>
      <c r="BG52" s="239">
        <v>11765.42</v>
      </c>
      <c r="BH52" s="240">
        <v>0</v>
      </c>
      <c r="BI52" s="240">
        <v>-9764.77</v>
      </c>
      <c r="BJ52" s="240">
        <v>-9764.77</v>
      </c>
      <c r="BK52" s="239">
        <v>9224.2800000000007</v>
      </c>
      <c r="BL52" s="239">
        <v>11331.48</v>
      </c>
      <c r="BM52" s="240">
        <v>0</v>
      </c>
      <c r="BN52" s="240">
        <v>-2107.1999999999989</v>
      </c>
      <c r="BO52" s="240">
        <v>-2107.1999999999989</v>
      </c>
      <c r="BP52" s="239">
        <v>2497.86</v>
      </c>
      <c r="BQ52" s="239">
        <v>0</v>
      </c>
      <c r="BR52" s="240">
        <v>2497.86</v>
      </c>
      <c r="BS52" s="240">
        <v>0</v>
      </c>
      <c r="BT52" s="240">
        <v>2497.86</v>
      </c>
      <c r="BU52" s="239">
        <v>28628.78</v>
      </c>
      <c r="BV52" s="239">
        <v>17377.59</v>
      </c>
      <c r="BW52" s="240">
        <v>11251.189999999999</v>
      </c>
      <c r="BX52" s="240">
        <v>0</v>
      </c>
      <c r="BY52" s="240">
        <v>11251.189999999999</v>
      </c>
      <c r="BZ52" s="239">
        <v>2187.38</v>
      </c>
      <c r="CA52" s="239">
        <v>1938.85</v>
      </c>
      <c r="CB52" s="240">
        <v>248.5300000000002</v>
      </c>
      <c r="CC52" s="240">
        <v>0</v>
      </c>
      <c r="CD52" s="240">
        <v>248.5300000000002</v>
      </c>
      <c r="CE52" s="239">
        <v>327.52000000000004</v>
      </c>
      <c r="CF52" s="239">
        <v>0</v>
      </c>
      <c r="CG52" s="240">
        <v>327.52000000000004</v>
      </c>
      <c r="CH52" s="240">
        <v>0</v>
      </c>
      <c r="CI52" s="240">
        <v>327.52000000000004</v>
      </c>
      <c r="CJ52" s="240">
        <v>6306.4100000000008</v>
      </c>
      <c r="CK52" s="240">
        <v>8360.02</v>
      </c>
      <c r="CL52" s="240">
        <v>0</v>
      </c>
      <c r="CM52" s="240">
        <v>-2053.6099999999997</v>
      </c>
      <c r="CN52" s="240">
        <v>-2053.6099999999997</v>
      </c>
      <c r="CO52" s="239">
        <v>151352.29</v>
      </c>
      <c r="CP52" s="239">
        <v>267371.37</v>
      </c>
      <c r="CQ52" s="240">
        <v>0</v>
      </c>
      <c r="CR52" s="240">
        <v>-116019.07999999999</v>
      </c>
      <c r="CS52" s="240">
        <v>-116019.07999999999</v>
      </c>
      <c r="CT52" s="239">
        <v>11437.23</v>
      </c>
      <c r="CU52" s="239">
        <v>746.38</v>
      </c>
      <c r="CV52" s="240">
        <v>10690.85</v>
      </c>
      <c r="CW52" s="240">
        <v>0</v>
      </c>
      <c r="CX52" s="240">
        <v>10690.85</v>
      </c>
      <c r="CY52" s="239">
        <v>11641.91</v>
      </c>
      <c r="CZ52" s="239">
        <v>16023.59</v>
      </c>
      <c r="DA52" s="240">
        <v>0</v>
      </c>
      <c r="DB52" s="240">
        <v>-4381.68</v>
      </c>
      <c r="DC52" s="240">
        <v>-4381.68</v>
      </c>
      <c r="DD52" s="239">
        <v>2849.37</v>
      </c>
      <c r="DE52" s="239">
        <v>0</v>
      </c>
      <c r="DF52" s="240">
        <v>2849.37</v>
      </c>
      <c r="DG52" s="240">
        <v>0</v>
      </c>
      <c r="DH52" s="240">
        <v>2849.37</v>
      </c>
      <c r="DI52" s="239">
        <v>5712.31</v>
      </c>
      <c r="DJ52" s="239">
        <v>0</v>
      </c>
      <c r="DK52" s="240">
        <v>5712.31</v>
      </c>
      <c r="DL52" s="240">
        <v>0</v>
      </c>
      <c r="DM52" s="240">
        <v>5712.31</v>
      </c>
      <c r="DN52" s="239">
        <v>4776.5800000000008</v>
      </c>
      <c r="DO52" s="239">
        <v>0</v>
      </c>
      <c r="DP52" s="240">
        <v>4776.5800000000008</v>
      </c>
      <c r="DQ52" s="240">
        <v>0</v>
      </c>
      <c r="DR52" s="240">
        <v>4776.5800000000008</v>
      </c>
      <c r="DS52" s="239">
        <v>4703.09</v>
      </c>
      <c r="DT52" s="239">
        <v>16584.420000000002</v>
      </c>
      <c r="DU52" s="240">
        <v>0</v>
      </c>
      <c r="DV52" s="240">
        <v>-11881.330000000002</v>
      </c>
      <c r="DW52" s="240">
        <v>-11881.330000000002</v>
      </c>
      <c r="DX52" s="239">
        <v>524.31000000000006</v>
      </c>
      <c r="DY52" s="239">
        <v>0</v>
      </c>
      <c r="DZ52" s="240">
        <v>524.31000000000006</v>
      </c>
      <c r="EA52" s="240">
        <v>0</v>
      </c>
      <c r="EB52" s="240">
        <v>524.31000000000006</v>
      </c>
      <c r="EC52" s="239">
        <v>17335.98</v>
      </c>
      <c r="ED52" s="239">
        <v>17219.73</v>
      </c>
      <c r="EE52" s="240">
        <v>116.25</v>
      </c>
      <c r="EF52" s="240">
        <v>0</v>
      </c>
      <c r="EG52" s="240">
        <v>116.25</v>
      </c>
      <c r="EH52" s="239">
        <v>31788.74</v>
      </c>
      <c r="EI52" s="239">
        <v>10234.32</v>
      </c>
      <c r="EJ52" s="240">
        <v>21554.420000000002</v>
      </c>
      <c r="EK52" s="240">
        <v>0</v>
      </c>
      <c r="EL52" s="240">
        <v>21554.420000000002</v>
      </c>
      <c r="EM52" s="239">
        <v>32118.469999999998</v>
      </c>
      <c r="EN52" s="239">
        <v>38725.279999999999</v>
      </c>
      <c r="EO52" s="240">
        <v>0</v>
      </c>
      <c r="EP52" s="240">
        <v>-6606.8100000000013</v>
      </c>
      <c r="EQ52" s="240">
        <v>-6606.8100000000013</v>
      </c>
      <c r="ER52" s="240">
        <v>6645.76</v>
      </c>
      <c r="ES52" s="240">
        <v>4677.09</v>
      </c>
      <c r="ET52" s="240">
        <f t="shared" si="0"/>
        <v>1968.67</v>
      </c>
      <c r="EU52" s="240">
        <f t="shared" si="1"/>
        <v>0</v>
      </c>
      <c r="EV52" s="240">
        <f t="shared" si="2"/>
        <v>1968.67</v>
      </c>
      <c r="EW52" s="239">
        <v>19638.900000000001</v>
      </c>
      <c r="EX52" s="239">
        <v>24980.600000000002</v>
      </c>
      <c r="EY52" s="241">
        <f t="shared" si="6"/>
        <v>579957.84</v>
      </c>
      <c r="EZ52" s="241">
        <f t="shared" si="6"/>
        <v>644638.86999999988</v>
      </c>
      <c r="FA52" s="241">
        <f t="shared" si="7"/>
        <v>0</v>
      </c>
      <c r="FB52" s="241">
        <f t="shared" si="8"/>
        <v>-64681.029999999912</v>
      </c>
      <c r="FC52" s="242">
        <f t="shared" si="5"/>
        <v>-64681.029999999912</v>
      </c>
      <c r="FD52" s="242">
        <v>1968.67</v>
      </c>
      <c r="FE52" s="236">
        <f t="shared" si="9"/>
        <v>299633.49000000011</v>
      </c>
      <c r="FF52" s="243">
        <f t="shared" si="10"/>
        <v>110536.89999999998</v>
      </c>
      <c r="FG52" s="3"/>
      <c r="FH52" s="239">
        <v>2565</v>
      </c>
      <c r="FI52" s="244">
        <f t="shared" si="11"/>
        <v>302198.49000000011</v>
      </c>
      <c r="FJ52" s="243">
        <f t="shared" si="12"/>
        <v>110536.89999999998</v>
      </c>
      <c r="FK52" s="3"/>
      <c r="FL52" s="3"/>
      <c r="FM52" s="3"/>
      <c r="FN52" s="3"/>
      <c r="FO52" s="3"/>
    </row>
    <row r="53" spans="1:171" s="2" customFormat="1" ht="15.75" customHeight="1" x14ac:dyDescent="0.2">
      <c r="A53" s="233">
        <v>46</v>
      </c>
      <c r="B53" s="234" t="s">
        <v>524</v>
      </c>
      <c r="C53" s="235">
        <v>9</v>
      </c>
      <c r="D53" s="235">
        <v>2</v>
      </c>
      <c r="E53" s="236">
        <v>4491.3916666666664</v>
      </c>
      <c r="F53" s="237">
        <v>-175328.74</v>
      </c>
      <c r="G53" s="237">
        <v>-246787.33</v>
      </c>
      <c r="H53" s="238">
        <v>35468.720000000001</v>
      </c>
      <c r="I53" s="238">
        <v>36420.980000000003</v>
      </c>
      <c r="J53" s="238">
        <v>0</v>
      </c>
      <c r="K53" s="238">
        <v>-952.26000000000204</v>
      </c>
      <c r="L53" s="238">
        <v>-952.26000000000204</v>
      </c>
      <c r="M53" s="238">
        <v>18400.03</v>
      </c>
      <c r="N53" s="238">
        <v>21144.91</v>
      </c>
      <c r="O53" s="238">
        <v>0</v>
      </c>
      <c r="P53" s="238">
        <v>-2744.880000000001</v>
      </c>
      <c r="Q53" s="238">
        <v>-2744.880000000001</v>
      </c>
      <c r="R53" s="238">
        <v>1258.8699999999999</v>
      </c>
      <c r="S53" s="238">
        <v>327.40000000000003</v>
      </c>
      <c r="T53" s="238">
        <v>931.4699999999998</v>
      </c>
      <c r="U53" s="238">
        <v>0</v>
      </c>
      <c r="V53" s="238">
        <v>931.4699999999998</v>
      </c>
      <c r="W53" s="239">
        <v>35938.930000000008</v>
      </c>
      <c r="X53" s="239">
        <v>43772.760000000009</v>
      </c>
      <c r="Y53" s="240">
        <v>0</v>
      </c>
      <c r="Z53" s="240">
        <v>-7833.8300000000017</v>
      </c>
      <c r="AA53" s="240">
        <v>-7833.8300000000017</v>
      </c>
      <c r="AB53" s="239">
        <v>64801.62</v>
      </c>
      <c r="AC53" s="239">
        <v>58519.07</v>
      </c>
      <c r="AD53" s="240">
        <v>6282.5500000000029</v>
      </c>
      <c r="AE53" s="240">
        <v>0</v>
      </c>
      <c r="AF53" s="240">
        <v>6282.5500000000029</v>
      </c>
      <c r="AG53" s="239">
        <v>0</v>
      </c>
      <c r="AH53" s="239">
        <v>0</v>
      </c>
      <c r="AI53" s="240">
        <v>0</v>
      </c>
      <c r="AJ53" s="240">
        <v>0</v>
      </c>
      <c r="AK53" s="240">
        <v>0</v>
      </c>
      <c r="AL53" s="239">
        <v>7398.59</v>
      </c>
      <c r="AM53" s="239">
        <v>1888.99</v>
      </c>
      <c r="AN53" s="240">
        <v>5509.6</v>
      </c>
      <c r="AO53" s="240">
        <v>0</v>
      </c>
      <c r="AP53" s="240">
        <v>5509.6</v>
      </c>
      <c r="AQ53" s="239">
        <v>4122.3900000000003</v>
      </c>
      <c r="AR53" s="239">
        <v>1501.26</v>
      </c>
      <c r="AS53" s="240">
        <v>2621.13</v>
      </c>
      <c r="AT53" s="240">
        <v>0</v>
      </c>
      <c r="AU53" s="240">
        <v>2621.13</v>
      </c>
      <c r="AV53" s="239">
        <v>10003.939999999999</v>
      </c>
      <c r="AW53" s="239">
        <v>8708.19</v>
      </c>
      <c r="AX53" s="240">
        <v>1295.7499999999982</v>
      </c>
      <c r="AY53" s="240">
        <v>0</v>
      </c>
      <c r="AZ53" s="240">
        <v>1295.7499999999982</v>
      </c>
      <c r="BA53" s="239">
        <v>2289.8700000000003</v>
      </c>
      <c r="BB53" s="239">
        <v>2033.2</v>
      </c>
      <c r="BC53" s="240">
        <v>256.6700000000003</v>
      </c>
      <c r="BD53" s="240">
        <v>0</v>
      </c>
      <c r="BE53" s="240">
        <v>256.6700000000003</v>
      </c>
      <c r="BF53" s="239">
        <v>1100.26</v>
      </c>
      <c r="BG53" s="239">
        <v>12663.74</v>
      </c>
      <c r="BH53" s="240">
        <v>0</v>
      </c>
      <c r="BI53" s="240">
        <v>-11563.48</v>
      </c>
      <c r="BJ53" s="240">
        <v>-11563.48</v>
      </c>
      <c r="BK53" s="239">
        <v>7492.7300000000014</v>
      </c>
      <c r="BL53" s="239">
        <v>7755.33</v>
      </c>
      <c r="BM53" s="240">
        <v>0</v>
      </c>
      <c r="BN53" s="240">
        <v>-262.59999999999854</v>
      </c>
      <c r="BO53" s="240">
        <v>-262.59999999999854</v>
      </c>
      <c r="BP53" s="239">
        <v>1550.91</v>
      </c>
      <c r="BQ53" s="239">
        <v>0</v>
      </c>
      <c r="BR53" s="240">
        <v>1550.91</v>
      </c>
      <c r="BS53" s="240">
        <v>0</v>
      </c>
      <c r="BT53" s="240">
        <v>1550.91</v>
      </c>
      <c r="BU53" s="239">
        <v>17741.64</v>
      </c>
      <c r="BV53" s="239">
        <v>18803.75</v>
      </c>
      <c r="BW53" s="240">
        <v>0</v>
      </c>
      <c r="BX53" s="240">
        <v>-1062.1100000000006</v>
      </c>
      <c r="BY53" s="240">
        <v>-1062.1100000000006</v>
      </c>
      <c r="BZ53" s="239">
        <v>1417.8400000000001</v>
      </c>
      <c r="CA53" s="239">
        <v>1260.69</v>
      </c>
      <c r="CB53" s="240">
        <v>157.15000000000009</v>
      </c>
      <c r="CC53" s="240">
        <v>0</v>
      </c>
      <c r="CD53" s="240">
        <v>157.15000000000009</v>
      </c>
      <c r="CE53" s="239">
        <v>212.49999999999997</v>
      </c>
      <c r="CF53" s="239">
        <v>346.69</v>
      </c>
      <c r="CG53" s="240">
        <v>0</v>
      </c>
      <c r="CH53" s="240">
        <v>-134.19000000000003</v>
      </c>
      <c r="CI53" s="240">
        <v>-134.19000000000003</v>
      </c>
      <c r="CJ53" s="240">
        <v>4575.2899999999991</v>
      </c>
      <c r="CK53" s="240">
        <v>4151.22</v>
      </c>
      <c r="CL53" s="240">
        <v>424.0699999999988</v>
      </c>
      <c r="CM53" s="240">
        <v>0</v>
      </c>
      <c r="CN53" s="240">
        <v>424.0699999999988</v>
      </c>
      <c r="CO53" s="239">
        <v>95749.97</v>
      </c>
      <c r="CP53" s="239">
        <v>5261.6100000000006</v>
      </c>
      <c r="CQ53" s="240">
        <v>90488.36</v>
      </c>
      <c r="CR53" s="240">
        <v>0</v>
      </c>
      <c r="CS53" s="240">
        <v>90488.36</v>
      </c>
      <c r="CT53" s="239">
        <v>4671.1400000000003</v>
      </c>
      <c r="CU53" s="239">
        <v>1492.76</v>
      </c>
      <c r="CV53" s="240">
        <v>3178.38</v>
      </c>
      <c r="CW53" s="240">
        <v>0</v>
      </c>
      <c r="CX53" s="240">
        <v>3178.38</v>
      </c>
      <c r="CY53" s="239">
        <v>6544.96</v>
      </c>
      <c r="CZ53" s="239">
        <v>0</v>
      </c>
      <c r="DA53" s="240">
        <v>6544.96</v>
      </c>
      <c r="DB53" s="240">
        <v>0</v>
      </c>
      <c r="DC53" s="240">
        <v>6544.96</v>
      </c>
      <c r="DD53" s="239">
        <v>1529.4200000000003</v>
      </c>
      <c r="DE53" s="239">
        <v>0</v>
      </c>
      <c r="DF53" s="240">
        <v>1529.4200000000003</v>
      </c>
      <c r="DG53" s="240">
        <v>0</v>
      </c>
      <c r="DH53" s="240">
        <v>1529.4200000000003</v>
      </c>
      <c r="DI53" s="239">
        <v>3479.2200000000003</v>
      </c>
      <c r="DJ53" s="239">
        <v>0</v>
      </c>
      <c r="DK53" s="240">
        <v>3479.2200000000003</v>
      </c>
      <c r="DL53" s="240">
        <v>0</v>
      </c>
      <c r="DM53" s="240">
        <v>3479.2200000000003</v>
      </c>
      <c r="DN53" s="239">
        <v>2633.29</v>
      </c>
      <c r="DO53" s="239">
        <v>0</v>
      </c>
      <c r="DP53" s="240">
        <v>2633.29</v>
      </c>
      <c r="DQ53" s="240">
        <v>0</v>
      </c>
      <c r="DR53" s="240">
        <v>2633.29</v>
      </c>
      <c r="DS53" s="239">
        <v>3026.3100000000004</v>
      </c>
      <c r="DT53" s="239">
        <v>833.18</v>
      </c>
      <c r="DU53" s="240">
        <v>2193.1300000000006</v>
      </c>
      <c r="DV53" s="240">
        <v>0</v>
      </c>
      <c r="DW53" s="240">
        <v>2193.1300000000006</v>
      </c>
      <c r="DX53" s="239">
        <v>350.26</v>
      </c>
      <c r="DY53" s="239">
        <v>0</v>
      </c>
      <c r="DZ53" s="240">
        <v>350.26</v>
      </c>
      <c r="EA53" s="240">
        <v>0</v>
      </c>
      <c r="EB53" s="240">
        <v>350.26</v>
      </c>
      <c r="EC53" s="239">
        <v>14616.16</v>
      </c>
      <c r="ED53" s="239">
        <v>14891.35</v>
      </c>
      <c r="EE53" s="240">
        <v>0</v>
      </c>
      <c r="EF53" s="240">
        <v>-275.19000000000051</v>
      </c>
      <c r="EG53" s="240">
        <v>-275.19000000000051</v>
      </c>
      <c r="EH53" s="239">
        <v>15793.610000000002</v>
      </c>
      <c r="EI53" s="239">
        <v>12586.840000000002</v>
      </c>
      <c r="EJ53" s="240">
        <v>3206.7700000000004</v>
      </c>
      <c r="EK53" s="240">
        <v>0</v>
      </c>
      <c r="EL53" s="240">
        <v>3206.7700000000004</v>
      </c>
      <c r="EM53" s="239">
        <v>18111.29</v>
      </c>
      <c r="EN53" s="239">
        <v>15394.159999999998</v>
      </c>
      <c r="EO53" s="240">
        <v>2717.1300000000028</v>
      </c>
      <c r="EP53" s="240">
        <v>0</v>
      </c>
      <c r="EQ53" s="240">
        <v>2717.1300000000028</v>
      </c>
      <c r="ER53" s="240">
        <v>4337.05</v>
      </c>
      <c r="ES53" s="240">
        <v>3107.54</v>
      </c>
      <c r="ET53" s="240">
        <f t="shared" si="0"/>
        <v>1229.5100000000002</v>
      </c>
      <c r="EU53" s="240">
        <f t="shared" si="1"/>
        <v>0</v>
      </c>
      <c r="EV53" s="240">
        <f t="shared" si="2"/>
        <v>1229.5100000000002</v>
      </c>
      <c r="EW53" s="239">
        <v>13437.46</v>
      </c>
      <c r="EX53" s="239">
        <v>9084.58</v>
      </c>
      <c r="EY53" s="241">
        <f t="shared" si="6"/>
        <v>398054.27</v>
      </c>
      <c r="EZ53" s="241">
        <f t="shared" si="6"/>
        <v>281950.2</v>
      </c>
      <c r="FA53" s="241">
        <f t="shared" si="7"/>
        <v>116104.07</v>
      </c>
      <c r="FB53" s="241">
        <f t="shared" si="8"/>
        <v>0</v>
      </c>
      <c r="FC53" s="242">
        <f t="shared" si="5"/>
        <v>116104.07</v>
      </c>
      <c r="FD53" s="242">
        <v>1229.5100000000002</v>
      </c>
      <c r="FE53" s="236">
        <f t="shared" si="9"/>
        <v>-59224.669999999984</v>
      </c>
      <c r="FF53" s="243">
        <f t="shared" si="10"/>
        <v>-136390.30999999994</v>
      </c>
      <c r="FG53" s="3"/>
      <c r="FH53" s="239">
        <v>1430</v>
      </c>
      <c r="FI53" s="244">
        <f t="shared" si="11"/>
        <v>-57794.669999999984</v>
      </c>
      <c r="FJ53" s="243">
        <f t="shared" si="12"/>
        <v>-136390.30999999994</v>
      </c>
      <c r="FK53" s="3"/>
      <c r="FL53" s="3"/>
      <c r="FM53" s="3"/>
      <c r="FN53" s="3"/>
      <c r="FO53" s="3"/>
    </row>
    <row r="54" spans="1:171" s="2" customFormat="1" ht="15.75" customHeight="1" x14ac:dyDescent="0.2">
      <c r="A54" s="233">
        <v>47</v>
      </c>
      <c r="B54" s="234" t="s">
        <v>525</v>
      </c>
      <c r="C54" s="235">
        <v>9</v>
      </c>
      <c r="D54" s="235">
        <v>2</v>
      </c>
      <c r="E54" s="236">
        <v>6411.1166666666659</v>
      </c>
      <c r="F54" s="237">
        <v>-167977.01</v>
      </c>
      <c r="G54" s="237">
        <v>-175170.01199999993</v>
      </c>
      <c r="H54" s="238">
        <v>27562.959999999995</v>
      </c>
      <c r="I54" s="238">
        <v>28785.670000000002</v>
      </c>
      <c r="J54" s="238">
        <v>0</v>
      </c>
      <c r="K54" s="238">
        <v>-1222.7100000000064</v>
      </c>
      <c r="L54" s="238">
        <v>-1222.7100000000064</v>
      </c>
      <c r="M54" s="238">
        <v>14389.710000000001</v>
      </c>
      <c r="N54" s="238">
        <v>16435.48</v>
      </c>
      <c r="O54" s="238">
        <v>0</v>
      </c>
      <c r="P54" s="238">
        <v>-2045.7699999999986</v>
      </c>
      <c r="Q54" s="238">
        <v>-2045.7699999999986</v>
      </c>
      <c r="R54" s="238">
        <v>1100.04</v>
      </c>
      <c r="S54" s="238">
        <v>917.21</v>
      </c>
      <c r="T54" s="238">
        <v>182.82999999999993</v>
      </c>
      <c r="U54" s="238">
        <v>0</v>
      </c>
      <c r="V54" s="238">
        <v>182.82999999999993</v>
      </c>
      <c r="W54" s="239">
        <v>42199.95</v>
      </c>
      <c r="X54" s="239">
        <v>47304.800000000003</v>
      </c>
      <c r="Y54" s="240">
        <v>0</v>
      </c>
      <c r="Z54" s="240">
        <v>-5104.8500000000058</v>
      </c>
      <c r="AA54" s="240">
        <v>-5104.8500000000058</v>
      </c>
      <c r="AB54" s="239">
        <v>78396.949999999983</v>
      </c>
      <c r="AC54" s="239">
        <v>71879.919999999984</v>
      </c>
      <c r="AD54" s="240">
        <v>6517.0299999999988</v>
      </c>
      <c r="AE54" s="240">
        <v>0</v>
      </c>
      <c r="AF54" s="240">
        <v>6517.0299999999988</v>
      </c>
      <c r="AG54" s="239">
        <v>0</v>
      </c>
      <c r="AH54" s="239">
        <v>0</v>
      </c>
      <c r="AI54" s="240">
        <v>0</v>
      </c>
      <c r="AJ54" s="240">
        <v>0</v>
      </c>
      <c r="AK54" s="240">
        <v>0</v>
      </c>
      <c r="AL54" s="239">
        <v>7593.83</v>
      </c>
      <c r="AM54" s="239">
        <v>1739.64</v>
      </c>
      <c r="AN54" s="240">
        <v>5854.19</v>
      </c>
      <c r="AO54" s="240">
        <v>0</v>
      </c>
      <c r="AP54" s="240">
        <v>5854.19</v>
      </c>
      <c r="AQ54" s="239">
        <v>4698.3499999999985</v>
      </c>
      <c r="AR54" s="239">
        <v>1324.97</v>
      </c>
      <c r="AS54" s="240">
        <v>3373.3799999999983</v>
      </c>
      <c r="AT54" s="240">
        <v>0</v>
      </c>
      <c r="AU54" s="240">
        <v>3373.3799999999983</v>
      </c>
      <c r="AV54" s="239">
        <v>8991.8599999999988</v>
      </c>
      <c r="AW54" s="239">
        <v>7816.4100000000008</v>
      </c>
      <c r="AX54" s="240">
        <v>1175.449999999998</v>
      </c>
      <c r="AY54" s="240">
        <v>0</v>
      </c>
      <c r="AZ54" s="240">
        <v>1175.449999999998</v>
      </c>
      <c r="BA54" s="239">
        <v>2016.3000000000002</v>
      </c>
      <c r="BB54" s="239">
        <v>1789.74</v>
      </c>
      <c r="BC54" s="240">
        <v>226.56000000000017</v>
      </c>
      <c r="BD54" s="240">
        <v>0</v>
      </c>
      <c r="BE54" s="240">
        <v>226.56000000000017</v>
      </c>
      <c r="BF54" s="239">
        <v>461.43000000000006</v>
      </c>
      <c r="BG54" s="239">
        <v>640.46</v>
      </c>
      <c r="BH54" s="240">
        <v>0</v>
      </c>
      <c r="BI54" s="240">
        <v>-179.02999999999997</v>
      </c>
      <c r="BJ54" s="240">
        <v>-179.02999999999997</v>
      </c>
      <c r="BK54" s="239">
        <v>4598.99</v>
      </c>
      <c r="BL54" s="239">
        <v>4768.83</v>
      </c>
      <c r="BM54" s="240">
        <v>0</v>
      </c>
      <c r="BN54" s="240">
        <v>-169.84000000000015</v>
      </c>
      <c r="BO54" s="240">
        <v>-169.84000000000015</v>
      </c>
      <c r="BP54" s="239">
        <v>1459.86</v>
      </c>
      <c r="BQ54" s="239">
        <v>0</v>
      </c>
      <c r="BR54" s="240">
        <v>1459.86</v>
      </c>
      <c r="BS54" s="240">
        <v>0</v>
      </c>
      <c r="BT54" s="240">
        <v>1459.86</v>
      </c>
      <c r="BU54" s="239">
        <v>16732.21</v>
      </c>
      <c r="BV54" s="239">
        <v>17942.510000000002</v>
      </c>
      <c r="BW54" s="240">
        <v>0</v>
      </c>
      <c r="BX54" s="240">
        <v>-1210.3000000000029</v>
      </c>
      <c r="BY54" s="240">
        <v>-1210.3000000000029</v>
      </c>
      <c r="BZ54" s="239">
        <v>1250.04</v>
      </c>
      <c r="CA54" s="239">
        <v>1109</v>
      </c>
      <c r="CB54" s="240">
        <v>141.03999999999996</v>
      </c>
      <c r="CC54" s="240">
        <v>0</v>
      </c>
      <c r="CD54" s="240">
        <v>141.03999999999996</v>
      </c>
      <c r="CE54" s="239">
        <v>188.50000000000003</v>
      </c>
      <c r="CF54" s="239">
        <v>0</v>
      </c>
      <c r="CG54" s="240">
        <v>188.50000000000003</v>
      </c>
      <c r="CH54" s="240">
        <v>0</v>
      </c>
      <c r="CI54" s="240">
        <v>188.50000000000003</v>
      </c>
      <c r="CJ54" s="240">
        <v>4582.97</v>
      </c>
      <c r="CK54" s="240">
        <v>4077.58</v>
      </c>
      <c r="CL54" s="240">
        <v>505.39000000000033</v>
      </c>
      <c r="CM54" s="240">
        <v>0</v>
      </c>
      <c r="CN54" s="240">
        <v>505.39000000000033</v>
      </c>
      <c r="CO54" s="239">
        <v>65557.14</v>
      </c>
      <c r="CP54" s="239">
        <v>2472.62</v>
      </c>
      <c r="CQ54" s="240">
        <v>63084.52</v>
      </c>
      <c r="CR54" s="240">
        <v>0</v>
      </c>
      <c r="CS54" s="240">
        <v>63084.52</v>
      </c>
      <c r="CT54" s="239">
        <v>4781.6099999999997</v>
      </c>
      <c r="CU54" s="239">
        <v>4959.6500000000005</v>
      </c>
      <c r="CV54" s="240">
        <v>0</v>
      </c>
      <c r="CW54" s="240">
        <v>-178.04000000000087</v>
      </c>
      <c r="CX54" s="240">
        <v>-178.04000000000087</v>
      </c>
      <c r="CY54" s="239">
        <v>7439.6600000000008</v>
      </c>
      <c r="CZ54" s="239">
        <v>12545.17</v>
      </c>
      <c r="DA54" s="240">
        <v>0</v>
      </c>
      <c r="DB54" s="240">
        <v>-5105.5099999999993</v>
      </c>
      <c r="DC54" s="240">
        <v>-5105.5099999999993</v>
      </c>
      <c r="DD54" s="239">
        <v>1628.1399999999996</v>
      </c>
      <c r="DE54" s="239">
        <v>10496.16</v>
      </c>
      <c r="DF54" s="240">
        <v>0</v>
      </c>
      <c r="DG54" s="240">
        <v>-8868.02</v>
      </c>
      <c r="DH54" s="240">
        <v>-8868.02</v>
      </c>
      <c r="DI54" s="239">
        <v>2286.85</v>
      </c>
      <c r="DJ54" s="239">
        <v>0</v>
      </c>
      <c r="DK54" s="240">
        <v>2286.85</v>
      </c>
      <c r="DL54" s="240">
        <v>0</v>
      </c>
      <c r="DM54" s="240">
        <v>2286.85</v>
      </c>
      <c r="DN54" s="239">
        <v>1107.49</v>
      </c>
      <c r="DO54" s="239">
        <v>0</v>
      </c>
      <c r="DP54" s="240">
        <v>1107.49</v>
      </c>
      <c r="DQ54" s="240">
        <v>0</v>
      </c>
      <c r="DR54" s="240">
        <v>1107.49</v>
      </c>
      <c r="DS54" s="239">
        <v>874.47999999999979</v>
      </c>
      <c r="DT54" s="239">
        <v>6431.27</v>
      </c>
      <c r="DU54" s="240">
        <v>0</v>
      </c>
      <c r="DV54" s="240">
        <v>-5556.7900000000009</v>
      </c>
      <c r="DW54" s="240">
        <v>-5556.7900000000009</v>
      </c>
      <c r="DX54" s="239">
        <v>436.47999999999996</v>
      </c>
      <c r="DY54" s="239">
        <v>0</v>
      </c>
      <c r="DZ54" s="240">
        <v>436.47999999999996</v>
      </c>
      <c r="EA54" s="240">
        <v>0</v>
      </c>
      <c r="EB54" s="240">
        <v>436.47999999999996</v>
      </c>
      <c r="EC54" s="239">
        <v>10919.61</v>
      </c>
      <c r="ED54" s="239">
        <v>14887.859999999999</v>
      </c>
      <c r="EE54" s="240">
        <v>0</v>
      </c>
      <c r="EF54" s="240">
        <v>-3968.2499999999982</v>
      </c>
      <c r="EG54" s="240">
        <v>-3968.2499999999982</v>
      </c>
      <c r="EH54" s="239">
        <v>9559.43</v>
      </c>
      <c r="EI54" s="239">
        <v>5242.78</v>
      </c>
      <c r="EJ54" s="240">
        <v>4316.6500000000005</v>
      </c>
      <c r="EK54" s="240">
        <v>0</v>
      </c>
      <c r="EL54" s="240">
        <v>4316.6500000000005</v>
      </c>
      <c r="EM54" s="239">
        <v>11194.960000000001</v>
      </c>
      <c r="EN54" s="239">
        <v>6407.01</v>
      </c>
      <c r="EO54" s="240">
        <v>4787.9500000000007</v>
      </c>
      <c r="EP54" s="240">
        <v>0</v>
      </c>
      <c r="EQ54" s="240">
        <v>4787.9500000000007</v>
      </c>
      <c r="ER54" s="240">
        <v>4316.7599999999993</v>
      </c>
      <c r="ES54" s="240">
        <v>3067.2800000000007</v>
      </c>
      <c r="ET54" s="240">
        <f t="shared" si="0"/>
        <v>1249.4799999999987</v>
      </c>
      <c r="EU54" s="240">
        <f t="shared" si="1"/>
        <v>0</v>
      </c>
      <c r="EV54" s="240">
        <f t="shared" si="2"/>
        <v>1249.4799999999987</v>
      </c>
      <c r="EW54" s="239">
        <v>11747.85</v>
      </c>
      <c r="EX54" s="239">
        <v>9007.3700000000008</v>
      </c>
      <c r="EY54" s="241">
        <f t="shared" si="6"/>
        <v>348074.4099999998</v>
      </c>
      <c r="EZ54" s="241">
        <f t="shared" si="6"/>
        <v>282049.39</v>
      </c>
      <c r="FA54" s="241">
        <f t="shared" si="7"/>
        <v>66025.019999999786</v>
      </c>
      <c r="FB54" s="241">
        <f t="shared" si="8"/>
        <v>0</v>
      </c>
      <c r="FC54" s="242">
        <f t="shared" si="5"/>
        <v>66025.019999999786</v>
      </c>
      <c r="FD54" s="242">
        <v>1249.4799999999987</v>
      </c>
      <c r="FE54" s="236">
        <f t="shared" si="9"/>
        <v>-101951.99000000022</v>
      </c>
      <c r="FF54" s="243">
        <f t="shared" si="10"/>
        <v>-127963.03199999992</v>
      </c>
      <c r="FG54" s="3"/>
      <c r="FH54" s="239">
        <v>2158</v>
      </c>
      <c r="FI54" s="244">
        <f t="shared" si="11"/>
        <v>-99793.990000000224</v>
      </c>
      <c r="FJ54" s="243">
        <f t="shared" si="12"/>
        <v>-127963.03199999992</v>
      </c>
      <c r="FK54" s="3"/>
      <c r="FL54" s="3"/>
      <c r="FM54" s="3"/>
      <c r="FN54" s="3"/>
      <c r="FO54" s="3"/>
    </row>
    <row r="55" spans="1:171" s="2" customFormat="1" ht="15.75" customHeight="1" x14ac:dyDescent="0.2">
      <c r="A55" s="233">
        <v>48</v>
      </c>
      <c r="B55" s="234" t="s">
        <v>526</v>
      </c>
      <c r="C55" s="235">
        <v>14</v>
      </c>
      <c r="D55" s="235">
        <v>1</v>
      </c>
      <c r="E55" s="236">
        <v>3977.3083333333325</v>
      </c>
      <c r="F55" s="237">
        <v>684444.16000000003</v>
      </c>
      <c r="G55" s="237">
        <v>-261304.05400000003</v>
      </c>
      <c r="H55" s="238">
        <v>40832.959999999999</v>
      </c>
      <c r="I55" s="238">
        <v>43763.94</v>
      </c>
      <c r="J55" s="238">
        <v>0</v>
      </c>
      <c r="K55" s="238">
        <v>-2930.9800000000032</v>
      </c>
      <c r="L55" s="238">
        <v>-2930.9800000000032</v>
      </c>
      <c r="M55" s="238">
        <v>21487.440000000002</v>
      </c>
      <c r="N55" s="238">
        <v>22786.559999999998</v>
      </c>
      <c r="O55" s="238">
        <v>0</v>
      </c>
      <c r="P55" s="238">
        <v>-1299.1199999999953</v>
      </c>
      <c r="Q55" s="238">
        <v>-1299.1199999999953</v>
      </c>
      <c r="R55" s="238">
        <v>1283.28</v>
      </c>
      <c r="S55" s="238">
        <v>290.31000000000006</v>
      </c>
      <c r="T55" s="238">
        <v>992.96999999999991</v>
      </c>
      <c r="U55" s="238">
        <v>0</v>
      </c>
      <c r="V55" s="238">
        <v>992.96999999999991</v>
      </c>
      <c r="W55" s="239">
        <v>35653.929999999993</v>
      </c>
      <c r="X55" s="239">
        <v>40599.06</v>
      </c>
      <c r="Y55" s="240">
        <v>0</v>
      </c>
      <c r="Z55" s="240">
        <v>-4945.1300000000047</v>
      </c>
      <c r="AA55" s="240">
        <v>-4945.1300000000047</v>
      </c>
      <c r="AB55" s="239">
        <v>48079.89</v>
      </c>
      <c r="AC55" s="239">
        <v>44105.890000000007</v>
      </c>
      <c r="AD55" s="240">
        <v>3973.9999999999927</v>
      </c>
      <c r="AE55" s="240">
        <v>0</v>
      </c>
      <c r="AF55" s="240">
        <v>3973.9999999999927</v>
      </c>
      <c r="AG55" s="239">
        <v>4182.91</v>
      </c>
      <c r="AH55" s="239">
        <v>3939.4300000000003</v>
      </c>
      <c r="AI55" s="240">
        <v>243.47999999999956</v>
      </c>
      <c r="AJ55" s="240">
        <v>0</v>
      </c>
      <c r="AK55" s="240">
        <v>243.47999999999956</v>
      </c>
      <c r="AL55" s="239">
        <v>10322.67</v>
      </c>
      <c r="AM55" s="239">
        <v>1256.1899999999998</v>
      </c>
      <c r="AN55" s="240">
        <v>9066.48</v>
      </c>
      <c r="AO55" s="240">
        <v>0</v>
      </c>
      <c r="AP55" s="240">
        <v>9066.48</v>
      </c>
      <c r="AQ55" s="239">
        <v>7515.04</v>
      </c>
      <c r="AR55" s="239">
        <v>1069.81</v>
      </c>
      <c r="AS55" s="240">
        <v>6445.23</v>
      </c>
      <c r="AT55" s="240">
        <v>0</v>
      </c>
      <c r="AU55" s="240">
        <v>6445.23</v>
      </c>
      <c r="AV55" s="239">
        <v>12011.59</v>
      </c>
      <c r="AW55" s="239">
        <v>10446.969999999999</v>
      </c>
      <c r="AX55" s="240">
        <v>1564.6200000000008</v>
      </c>
      <c r="AY55" s="240">
        <v>0</v>
      </c>
      <c r="AZ55" s="240">
        <v>1564.6200000000008</v>
      </c>
      <c r="BA55" s="239">
        <v>3052.7799999999997</v>
      </c>
      <c r="BB55" s="239">
        <v>2704.0600000000004</v>
      </c>
      <c r="BC55" s="240">
        <v>348.71999999999935</v>
      </c>
      <c r="BD55" s="240">
        <v>0</v>
      </c>
      <c r="BE55" s="240">
        <v>348.71999999999935</v>
      </c>
      <c r="BF55" s="239">
        <v>472.99999999999989</v>
      </c>
      <c r="BG55" s="239">
        <v>858.51</v>
      </c>
      <c r="BH55" s="240">
        <v>0</v>
      </c>
      <c r="BI55" s="240">
        <v>-385.5100000000001</v>
      </c>
      <c r="BJ55" s="240">
        <v>-385.5100000000001</v>
      </c>
      <c r="BK55" s="239">
        <v>7608.15</v>
      </c>
      <c r="BL55" s="239">
        <v>8461.5400000000009</v>
      </c>
      <c r="BM55" s="240">
        <v>0</v>
      </c>
      <c r="BN55" s="240">
        <v>-853.39000000000124</v>
      </c>
      <c r="BO55" s="240">
        <v>-853.39000000000124</v>
      </c>
      <c r="BP55" s="239">
        <v>0</v>
      </c>
      <c r="BQ55" s="239">
        <v>0</v>
      </c>
      <c r="BR55" s="240">
        <v>0</v>
      </c>
      <c r="BS55" s="240">
        <v>0</v>
      </c>
      <c r="BT55" s="240">
        <v>0</v>
      </c>
      <c r="BU55" s="239">
        <v>23981.98</v>
      </c>
      <c r="BV55" s="239">
        <v>12062.8</v>
      </c>
      <c r="BW55" s="240">
        <v>11919.18</v>
      </c>
      <c r="BX55" s="240">
        <v>0</v>
      </c>
      <c r="BY55" s="240">
        <v>11919.18</v>
      </c>
      <c r="BZ55" s="239">
        <v>1334.04</v>
      </c>
      <c r="CA55" s="239">
        <v>1184.8200000000002</v>
      </c>
      <c r="CB55" s="240">
        <v>149.2199999999998</v>
      </c>
      <c r="CC55" s="240">
        <v>0</v>
      </c>
      <c r="CD55" s="240">
        <v>149.2199999999998</v>
      </c>
      <c r="CE55" s="239">
        <v>201.50999999999993</v>
      </c>
      <c r="CF55" s="239">
        <v>0</v>
      </c>
      <c r="CG55" s="240">
        <v>201.50999999999993</v>
      </c>
      <c r="CH55" s="240">
        <v>0</v>
      </c>
      <c r="CI55" s="240">
        <v>201.50999999999993</v>
      </c>
      <c r="CJ55" s="240">
        <v>4005.4999999999995</v>
      </c>
      <c r="CK55" s="240">
        <v>3639.24</v>
      </c>
      <c r="CL55" s="240">
        <v>366.25999999999976</v>
      </c>
      <c r="CM55" s="240">
        <v>0</v>
      </c>
      <c r="CN55" s="240">
        <v>366.25999999999976</v>
      </c>
      <c r="CO55" s="239">
        <v>77608.41</v>
      </c>
      <c r="CP55" s="239">
        <v>3259.28</v>
      </c>
      <c r="CQ55" s="240">
        <v>74349.13</v>
      </c>
      <c r="CR55" s="240">
        <v>0</v>
      </c>
      <c r="CS55" s="240">
        <v>74349.13</v>
      </c>
      <c r="CT55" s="239">
        <v>6372.2399999999989</v>
      </c>
      <c r="CU55" s="239">
        <v>0</v>
      </c>
      <c r="CV55" s="240">
        <v>6372.2399999999989</v>
      </c>
      <c r="CW55" s="240">
        <v>0</v>
      </c>
      <c r="CX55" s="240">
        <v>6372.2399999999989</v>
      </c>
      <c r="CY55" s="239">
        <v>11642.949999999999</v>
      </c>
      <c r="CZ55" s="239">
        <v>0</v>
      </c>
      <c r="DA55" s="240">
        <v>11642.949999999999</v>
      </c>
      <c r="DB55" s="240">
        <v>0</v>
      </c>
      <c r="DC55" s="240">
        <v>11642.949999999999</v>
      </c>
      <c r="DD55" s="239">
        <v>2852.23</v>
      </c>
      <c r="DE55" s="239">
        <v>0</v>
      </c>
      <c r="DF55" s="240">
        <v>2852.23</v>
      </c>
      <c r="DG55" s="240">
        <v>0</v>
      </c>
      <c r="DH55" s="240">
        <v>2852.23</v>
      </c>
      <c r="DI55" s="239">
        <v>4219.1400000000003</v>
      </c>
      <c r="DJ55" s="239">
        <v>0</v>
      </c>
      <c r="DK55" s="240">
        <v>4219.1400000000003</v>
      </c>
      <c r="DL55" s="240">
        <v>0</v>
      </c>
      <c r="DM55" s="240">
        <v>4219.1400000000003</v>
      </c>
      <c r="DN55" s="239">
        <v>1128</v>
      </c>
      <c r="DO55" s="239">
        <v>0</v>
      </c>
      <c r="DP55" s="240">
        <v>1128</v>
      </c>
      <c r="DQ55" s="240">
        <v>0</v>
      </c>
      <c r="DR55" s="240">
        <v>1128</v>
      </c>
      <c r="DS55" s="239">
        <v>3357.9599999999991</v>
      </c>
      <c r="DT55" s="239">
        <v>552.54</v>
      </c>
      <c r="DU55" s="240">
        <v>2805.4199999999992</v>
      </c>
      <c r="DV55" s="240">
        <v>0</v>
      </c>
      <c r="DW55" s="240">
        <v>2805.4199999999992</v>
      </c>
      <c r="DX55" s="239">
        <v>0</v>
      </c>
      <c r="DY55" s="239">
        <v>0</v>
      </c>
      <c r="DZ55" s="240">
        <v>0</v>
      </c>
      <c r="EA55" s="240">
        <v>0</v>
      </c>
      <c r="EB55" s="240">
        <v>0</v>
      </c>
      <c r="EC55" s="239">
        <v>11579.38</v>
      </c>
      <c r="ED55" s="239">
        <v>13730.689999999999</v>
      </c>
      <c r="EE55" s="240">
        <v>0</v>
      </c>
      <c r="EF55" s="240">
        <v>-2151.3099999999995</v>
      </c>
      <c r="EG55" s="240">
        <v>-2151.3099999999995</v>
      </c>
      <c r="EH55" s="239">
        <v>30133.039999999997</v>
      </c>
      <c r="EI55" s="239">
        <v>14359.960000000003</v>
      </c>
      <c r="EJ55" s="240">
        <v>15773.079999999994</v>
      </c>
      <c r="EK55" s="240">
        <v>0</v>
      </c>
      <c r="EL55" s="240">
        <v>15773.079999999994</v>
      </c>
      <c r="EM55" s="239">
        <v>27149.59</v>
      </c>
      <c r="EN55" s="239">
        <v>28930.880000000005</v>
      </c>
      <c r="EO55" s="240">
        <v>0</v>
      </c>
      <c r="EP55" s="240">
        <v>-1781.2900000000045</v>
      </c>
      <c r="EQ55" s="240">
        <v>-1781.2900000000045</v>
      </c>
      <c r="ER55" s="240">
        <v>4668.6500000000005</v>
      </c>
      <c r="ES55" s="240">
        <v>3414</v>
      </c>
      <c r="ET55" s="240">
        <f t="shared" si="0"/>
        <v>1254.6500000000005</v>
      </c>
      <c r="EU55" s="240">
        <f t="shared" si="1"/>
        <v>0</v>
      </c>
      <c r="EV55" s="240">
        <f t="shared" si="2"/>
        <v>1254.6500000000005</v>
      </c>
      <c r="EW55" s="239">
        <v>14059.7</v>
      </c>
      <c r="EX55" s="239">
        <v>8756.4700000000012</v>
      </c>
      <c r="EY55" s="241">
        <f t="shared" si="6"/>
        <v>416797.96000000014</v>
      </c>
      <c r="EZ55" s="241">
        <f t="shared" si="6"/>
        <v>270172.95</v>
      </c>
      <c r="FA55" s="241">
        <f t="shared" si="7"/>
        <v>146625.01000000013</v>
      </c>
      <c r="FB55" s="241">
        <f t="shared" si="8"/>
        <v>0</v>
      </c>
      <c r="FC55" s="242">
        <f t="shared" si="5"/>
        <v>146625.01000000013</v>
      </c>
      <c r="FD55" s="242">
        <v>1254.6500000000005</v>
      </c>
      <c r="FE55" s="236">
        <f t="shared" si="9"/>
        <v>831069.17000000016</v>
      </c>
      <c r="FF55" s="243">
        <f t="shared" si="10"/>
        <v>-157934.94400000002</v>
      </c>
      <c r="FG55" s="3"/>
      <c r="FH55" s="239">
        <v>229067.79</v>
      </c>
      <c r="FI55" s="244">
        <f t="shared" si="11"/>
        <v>1060136.9600000002</v>
      </c>
      <c r="FJ55" s="243">
        <f t="shared" si="12"/>
        <v>-157934.94400000002</v>
      </c>
      <c r="FK55" s="3"/>
      <c r="FL55" s="3"/>
      <c r="FM55" s="3"/>
      <c r="FN55" s="3"/>
      <c r="FO55" s="3"/>
    </row>
    <row r="56" spans="1:171" s="2" customFormat="1" ht="15.75" customHeight="1" x14ac:dyDescent="0.2">
      <c r="A56" s="233">
        <v>49</v>
      </c>
      <c r="B56" s="234" t="s">
        <v>527</v>
      </c>
      <c r="C56" s="235">
        <v>14</v>
      </c>
      <c r="D56" s="235">
        <v>1</v>
      </c>
      <c r="E56" s="236">
        <v>3747</v>
      </c>
      <c r="F56" s="237">
        <v>-4980.9900000000107</v>
      </c>
      <c r="G56" s="237">
        <v>-363715.36999999988</v>
      </c>
      <c r="H56" s="238">
        <v>37923.14</v>
      </c>
      <c r="I56" s="238">
        <v>39910.14</v>
      </c>
      <c r="J56" s="238">
        <v>0</v>
      </c>
      <c r="K56" s="238">
        <v>-1987</v>
      </c>
      <c r="L56" s="238">
        <v>-1987</v>
      </c>
      <c r="M56" s="238">
        <v>19915.16</v>
      </c>
      <c r="N56" s="238">
        <v>20975.339999999997</v>
      </c>
      <c r="O56" s="238">
        <v>0</v>
      </c>
      <c r="P56" s="238">
        <v>-1060.1799999999967</v>
      </c>
      <c r="Q56" s="238">
        <v>-1060.1799999999967</v>
      </c>
      <c r="R56" s="238">
        <v>1266.3</v>
      </c>
      <c r="S56" s="238">
        <v>236.51</v>
      </c>
      <c r="T56" s="238">
        <v>1029.79</v>
      </c>
      <c r="U56" s="238">
        <v>0</v>
      </c>
      <c r="V56" s="238">
        <v>1029.79</v>
      </c>
      <c r="W56" s="239">
        <v>58865.05</v>
      </c>
      <c r="X56" s="239">
        <v>59844.240000000005</v>
      </c>
      <c r="Y56" s="240">
        <v>0</v>
      </c>
      <c r="Z56" s="240">
        <v>-979.19000000000233</v>
      </c>
      <c r="AA56" s="240">
        <v>-979.19000000000233</v>
      </c>
      <c r="AB56" s="239">
        <v>52765.68</v>
      </c>
      <c r="AC56" s="239">
        <v>43717.86</v>
      </c>
      <c r="AD56" s="240">
        <v>9047.82</v>
      </c>
      <c r="AE56" s="240">
        <v>0</v>
      </c>
      <c r="AF56" s="240">
        <v>9047.82</v>
      </c>
      <c r="AG56" s="239">
        <v>0</v>
      </c>
      <c r="AH56" s="239">
        <v>0</v>
      </c>
      <c r="AI56" s="240">
        <v>0</v>
      </c>
      <c r="AJ56" s="240">
        <v>0</v>
      </c>
      <c r="AK56" s="240">
        <v>0</v>
      </c>
      <c r="AL56" s="239">
        <v>10369.609999999999</v>
      </c>
      <c r="AM56" s="239">
        <v>1243.54</v>
      </c>
      <c r="AN56" s="240">
        <v>9126.07</v>
      </c>
      <c r="AO56" s="240">
        <v>0</v>
      </c>
      <c r="AP56" s="240">
        <v>9126.07</v>
      </c>
      <c r="AQ56" s="239">
        <v>7518.0599999999995</v>
      </c>
      <c r="AR56" s="239">
        <v>1412.79</v>
      </c>
      <c r="AS56" s="240">
        <v>6105.2699999999995</v>
      </c>
      <c r="AT56" s="240">
        <v>0</v>
      </c>
      <c r="AU56" s="240">
        <v>6105.2699999999995</v>
      </c>
      <c r="AV56" s="239">
        <v>12061.87</v>
      </c>
      <c r="AW56" s="239">
        <v>10484.84</v>
      </c>
      <c r="AX56" s="240">
        <v>1577.0300000000007</v>
      </c>
      <c r="AY56" s="240">
        <v>0</v>
      </c>
      <c r="AZ56" s="240">
        <v>1577.0300000000007</v>
      </c>
      <c r="BA56" s="239">
        <v>3060.2000000000003</v>
      </c>
      <c r="BB56" s="239">
        <v>2715.37</v>
      </c>
      <c r="BC56" s="240">
        <v>344.83000000000038</v>
      </c>
      <c r="BD56" s="240">
        <v>0</v>
      </c>
      <c r="BE56" s="240">
        <v>344.83000000000038</v>
      </c>
      <c r="BF56" s="239">
        <v>475.46999999999997</v>
      </c>
      <c r="BG56" s="239">
        <v>618.48</v>
      </c>
      <c r="BH56" s="240">
        <v>0</v>
      </c>
      <c r="BI56" s="240">
        <v>-143.01000000000005</v>
      </c>
      <c r="BJ56" s="240">
        <v>-143.01000000000005</v>
      </c>
      <c r="BK56" s="239">
        <v>7611.27</v>
      </c>
      <c r="BL56" s="239">
        <v>8705.34</v>
      </c>
      <c r="BM56" s="240">
        <v>0</v>
      </c>
      <c r="BN56" s="240">
        <v>-1094.0699999999997</v>
      </c>
      <c r="BO56" s="240">
        <v>-1094.0699999999997</v>
      </c>
      <c r="BP56" s="239">
        <v>0</v>
      </c>
      <c r="BQ56" s="239">
        <v>0</v>
      </c>
      <c r="BR56" s="240">
        <v>0</v>
      </c>
      <c r="BS56" s="240">
        <v>0</v>
      </c>
      <c r="BT56" s="240">
        <v>0</v>
      </c>
      <c r="BU56" s="239">
        <v>24107.589999999993</v>
      </c>
      <c r="BV56" s="239">
        <v>10599.14</v>
      </c>
      <c r="BW56" s="240">
        <v>13508.449999999993</v>
      </c>
      <c r="BX56" s="240">
        <v>0</v>
      </c>
      <c r="BY56" s="240">
        <v>13508.449999999993</v>
      </c>
      <c r="BZ56" s="239">
        <v>1360.47</v>
      </c>
      <c r="CA56" s="239">
        <v>1208.01</v>
      </c>
      <c r="CB56" s="240">
        <v>152.46000000000004</v>
      </c>
      <c r="CC56" s="240">
        <v>0</v>
      </c>
      <c r="CD56" s="240">
        <v>152.46000000000004</v>
      </c>
      <c r="CE56" s="239">
        <v>204.71</v>
      </c>
      <c r="CF56" s="239">
        <v>0</v>
      </c>
      <c r="CG56" s="240">
        <v>204.71</v>
      </c>
      <c r="CH56" s="240">
        <v>0</v>
      </c>
      <c r="CI56" s="240">
        <v>204.71</v>
      </c>
      <c r="CJ56" s="240">
        <v>4390.49</v>
      </c>
      <c r="CK56" s="240">
        <v>5763.13</v>
      </c>
      <c r="CL56" s="240">
        <v>0</v>
      </c>
      <c r="CM56" s="240">
        <v>-1372.6400000000003</v>
      </c>
      <c r="CN56" s="240">
        <v>-1372.6400000000003</v>
      </c>
      <c r="CO56" s="239">
        <v>78997.3</v>
      </c>
      <c r="CP56" s="239">
        <v>16214.509999999998</v>
      </c>
      <c r="CQ56" s="240">
        <v>62782.790000000008</v>
      </c>
      <c r="CR56" s="240">
        <v>0</v>
      </c>
      <c r="CS56" s="240">
        <v>62782.790000000008</v>
      </c>
      <c r="CT56" s="239">
        <v>6347.51</v>
      </c>
      <c r="CU56" s="239">
        <v>0</v>
      </c>
      <c r="CV56" s="240">
        <v>6347.51</v>
      </c>
      <c r="CW56" s="240">
        <v>0</v>
      </c>
      <c r="CX56" s="240">
        <v>6347.51</v>
      </c>
      <c r="CY56" s="239">
        <v>11643.490000000002</v>
      </c>
      <c r="CZ56" s="239">
        <v>0</v>
      </c>
      <c r="DA56" s="240">
        <v>11643.490000000002</v>
      </c>
      <c r="DB56" s="240">
        <v>0</v>
      </c>
      <c r="DC56" s="240">
        <v>11643.490000000002</v>
      </c>
      <c r="DD56" s="239">
        <v>2866.9399999999996</v>
      </c>
      <c r="DE56" s="239">
        <v>0</v>
      </c>
      <c r="DF56" s="240">
        <v>2866.9399999999996</v>
      </c>
      <c r="DG56" s="240">
        <v>0</v>
      </c>
      <c r="DH56" s="240">
        <v>2866.9399999999996</v>
      </c>
      <c r="DI56" s="239">
        <v>4219.58</v>
      </c>
      <c r="DJ56" s="239">
        <v>818.48</v>
      </c>
      <c r="DK56" s="240">
        <v>3401.1</v>
      </c>
      <c r="DL56" s="240">
        <v>0</v>
      </c>
      <c r="DM56" s="240">
        <v>3401.1</v>
      </c>
      <c r="DN56" s="239">
        <v>1131.7099999999998</v>
      </c>
      <c r="DO56" s="239">
        <v>6493.76</v>
      </c>
      <c r="DP56" s="240">
        <v>0</v>
      </c>
      <c r="DQ56" s="240">
        <v>-5362.05</v>
      </c>
      <c r="DR56" s="240">
        <v>-5362.05</v>
      </c>
      <c r="DS56" s="239">
        <v>3358.1400000000003</v>
      </c>
      <c r="DT56" s="239">
        <v>1661.68</v>
      </c>
      <c r="DU56" s="240">
        <v>1696.4600000000003</v>
      </c>
      <c r="DV56" s="240">
        <v>0</v>
      </c>
      <c r="DW56" s="240">
        <v>1696.4600000000003</v>
      </c>
      <c r="DX56" s="239">
        <v>0</v>
      </c>
      <c r="DY56" s="239">
        <v>0</v>
      </c>
      <c r="DZ56" s="240">
        <v>0</v>
      </c>
      <c r="EA56" s="240">
        <v>0</v>
      </c>
      <c r="EB56" s="240">
        <v>0</v>
      </c>
      <c r="EC56" s="239">
        <v>13177.549999999997</v>
      </c>
      <c r="ED56" s="239">
        <v>19880.760000000002</v>
      </c>
      <c r="EE56" s="240">
        <v>0</v>
      </c>
      <c r="EF56" s="240">
        <v>-6703.2100000000046</v>
      </c>
      <c r="EG56" s="240">
        <v>-6703.2100000000046</v>
      </c>
      <c r="EH56" s="239">
        <v>14867.97</v>
      </c>
      <c r="EI56" s="239">
        <v>13180.55</v>
      </c>
      <c r="EJ56" s="240">
        <v>1687.42</v>
      </c>
      <c r="EK56" s="240">
        <v>0</v>
      </c>
      <c r="EL56" s="240">
        <v>1687.42</v>
      </c>
      <c r="EM56" s="239">
        <v>24788.220000000005</v>
      </c>
      <c r="EN56" s="239">
        <v>16964.25</v>
      </c>
      <c r="EO56" s="240">
        <v>7823.9700000000048</v>
      </c>
      <c r="EP56" s="240">
        <v>0</v>
      </c>
      <c r="EQ56" s="240">
        <v>7823.9700000000048</v>
      </c>
      <c r="ER56" s="240">
        <v>4923.01</v>
      </c>
      <c r="ES56" s="240">
        <v>3580.16</v>
      </c>
      <c r="ET56" s="240">
        <f t="shared" si="0"/>
        <v>1342.8500000000004</v>
      </c>
      <c r="EU56" s="240">
        <f t="shared" si="1"/>
        <v>0</v>
      </c>
      <c r="EV56" s="240">
        <f t="shared" si="2"/>
        <v>1342.8500000000004</v>
      </c>
      <c r="EW56" s="239">
        <v>14238.510000000002</v>
      </c>
      <c r="EX56" s="239">
        <v>9799.73</v>
      </c>
      <c r="EY56" s="241">
        <f t="shared" si="6"/>
        <v>422455.00000000006</v>
      </c>
      <c r="EZ56" s="241">
        <f t="shared" si="6"/>
        <v>296028.61000000004</v>
      </c>
      <c r="FA56" s="241">
        <f t="shared" si="7"/>
        <v>126426.39000000001</v>
      </c>
      <c r="FB56" s="241">
        <f t="shared" si="8"/>
        <v>0</v>
      </c>
      <c r="FC56" s="242">
        <f t="shared" si="5"/>
        <v>126426.39000000001</v>
      </c>
      <c r="FD56" s="242">
        <v>1342.8500000000004</v>
      </c>
      <c r="FE56" s="236">
        <f t="shared" si="9"/>
        <v>121445.40000000002</v>
      </c>
      <c r="FF56" s="243">
        <f t="shared" si="10"/>
        <v>-280339.12999999983</v>
      </c>
      <c r="FG56" s="3"/>
      <c r="FH56" s="239">
        <v>1949.9599999999998</v>
      </c>
      <c r="FI56" s="244">
        <f t="shared" si="11"/>
        <v>123395.36000000003</v>
      </c>
      <c r="FJ56" s="243">
        <f t="shared" si="12"/>
        <v>-280339.12999999983</v>
      </c>
      <c r="FK56" s="3"/>
      <c r="FL56" s="3"/>
      <c r="FM56" s="3"/>
      <c r="FN56" s="3"/>
      <c r="FO56" s="3"/>
    </row>
    <row r="57" spans="1:171" s="2" customFormat="1" ht="15.75" customHeight="1" x14ac:dyDescent="0.2">
      <c r="A57" s="233">
        <v>50</v>
      </c>
      <c r="B57" s="234" t="s">
        <v>528</v>
      </c>
      <c r="C57" s="235">
        <v>9</v>
      </c>
      <c r="D57" s="235">
        <v>1</v>
      </c>
      <c r="E57" s="236">
        <v>5370.5</v>
      </c>
      <c r="F57" s="237">
        <v>206931.65000000002</v>
      </c>
      <c r="G57" s="237">
        <v>165982.91</v>
      </c>
      <c r="H57" s="238">
        <v>13469.44</v>
      </c>
      <c r="I57" s="238">
        <v>13567.73</v>
      </c>
      <c r="J57" s="238">
        <v>0</v>
      </c>
      <c r="K57" s="238">
        <v>-98.289999999999054</v>
      </c>
      <c r="L57" s="238">
        <v>-98.289999999999054</v>
      </c>
      <c r="M57" s="238">
        <v>6888.33</v>
      </c>
      <c r="N57" s="238">
        <v>7879.35</v>
      </c>
      <c r="O57" s="238">
        <v>0</v>
      </c>
      <c r="P57" s="238">
        <v>-991.02000000000044</v>
      </c>
      <c r="Q57" s="238">
        <v>-991.02000000000044</v>
      </c>
      <c r="R57" s="238">
        <v>734.92</v>
      </c>
      <c r="S57" s="238">
        <v>232.35</v>
      </c>
      <c r="T57" s="238">
        <v>502.56999999999994</v>
      </c>
      <c r="U57" s="238">
        <v>0</v>
      </c>
      <c r="V57" s="238">
        <v>502.56999999999994</v>
      </c>
      <c r="W57" s="239">
        <v>44475.08</v>
      </c>
      <c r="X57" s="239">
        <v>42111.08</v>
      </c>
      <c r="Y57" s="240">
        <v>2364</v>
      </c>
      <c r="Z57" s="240">
        <v>0</v>
      </c>
      <c r="AA57" s="240">
        <v>2364</v>
      </c>
      <c r="AB57" s="239">
        <v>20418.539999999997</v>
      </c>
      <c r="AC57" s="239">
        <v>18688.919999999998</v>
      </c>
      <c r="AD57" s="240">
        <v>1729.619999999999</v>
      </c>
      <c r="AE57" s="240">
        <v>0</v>
      </c>
      <c r="AF57" s="240">
        <v>1729.619999999999</v>
      </c>
      <c r="AG57" s="239">
        <v>0</v>
      </c>
      <c r="AH57" s="239">
        <v>0</v>
      </c>
      <c r="AI57" s="240">
        <v>0</v>
      </c>
      <c r="AJ57" s="240">
        <v>0</v>
      </c>
      <c r="AK57" s="240">
        <v>0</v>
      </c>
      <c r="AL57" s="239">
        <v>5507.3</v>
      </c>
      <c r="AM57" s="239">
        <v>952.67000000000007</v>
      </c>
      <c r="AN57" s="240">
        <v>4554.63</v>
      </c>
      <c r="AO57" s="240">
        <v>0</v>
      </c>
      <c r="AP57" s="240">
        <v>4554.63</v>
      </c>
      <c r="AQ57" s="239">
        <v>5142.17</v>
      </c>
      <c r="AR57" s="239">
        <v>930.37</v>
      </c>
      <c r="AS57" s="240">
        <v>4211.8</v>
      </c>
      <c r="AT57" s="240">
        <v>0</v>
      </c>
      <c r="AU57" s="240">
        <v>4211.8</v>
      </c>
      <c r="AV57" s="239">
        <v>6054.1200000000008</v>
      </c>
      <c r="AW57" s="239">
        <v>5253.1500000000015</v>
      </c>
      <c r="AX57" s="240">
        <v>800.96999999999935</v>
      </c>
      <c r="AY57" s="240">
        <v>0</v>
      </c>
      <c r="AZ57" s="240">
        <v>800.96999999999935</v>
      </c>
      <c r="BA57" s="239">
        <v>1257.67</v>
      </c>
      <c r="BB57" s="239">
        <v>1111.3400000000001</v>
      </c>
      <c r="BC57" s="240">
        <v>146.32999999999993</v>
      </c>
      <c r="BD57" s="240">
        <v>0</v>
      </c>
      <c r="BE57" s="240">
        <v>146.32999999999993</v>
      </c>
      <c r="BF57" s="239">
        <v>390.54</v>
      </c>
      <c r="BG57" s="239">
        <v>283.04999999999995</v>
      </c>
      <c r="BH57" s="240">
        <v>107.49000000000007</v>
      </c>
      <c r="BI57" s="240">
        <v>0</v>
      </c>
      <c r="BJ57" s="240">
        <v>107.49000000000007</v>
      </c>
      <c r="BK57" s="239">
        <v>2806.6800000000003</v>
      </c>
      <c r="BL57" s="239">
        <v>2644.41</v>
      </c>
      <c r="BM57" s="240">
        <v>162.27000000000044</v>
      </c>
      <c r="BN57" s="240">
        <v>0</v>
      </c>
      <c r="BO57" s="240">
        <v>162.27000000000044</v>
      </c>
      <c r="BP57" s="239">
        <v>954.42000000000007</v>
      </c>
      <c r="BQ57" s="239">
        <v>0</v>
      </c>
      <c r="BR57" s="240">
        <v>954.42000000000007</v>
      </c>
      <c r="BS57" s="240">
        <v>0</v>
      </c>
      <c r="BT57" s="240">
        <v>954.42000000000007</v>
      </c>
      <c r="BU57" s="239">
        <v>10939.160000000002</v>
      </c>
      <c r="BV57" s="239">
        <v>5502.4</v>
      </c>
      <c r="BW57" s="240">
        <v>5436.760000000002</v>
      </c>
      <c r="BX57" s="240">
        <v>0</v>
      </c>
      <c r="BY57" s="240">
        <v>5436.760000000002</v>
      </c>
      <c r="BZ57" s="239">
        <v>767.2800000000002</v>
      </c>
      <c r="CA57" s="239">
        <v>679.85</v>
      </c>
      <c r="CB57" s="240">
        <v>87.430000000000177</v>
      </c>
      <c r="CC57" s="240">
        <v>0</v>
      </c>
      <c r="CD57" s="240">
        <v>87.430000000000177</v>
      </c>
      <c r="CE57" s="239">
        <v>114.41999999999999</v>
      </c>
      <c r="CF57" s="239">
        <v>0</v>
      </c>
      <c r="CG57" s="240">
        <v>114.41999999999999</v>
      </c>
      <c r="CH57" s="240">
        <v>0</v>
      </c>
      <c r="CI57" s="240">
        <v>114.41999999999999</v>
      </c>
      <c r="CJ57" s="240">
        <v>2040.1699999999998</v>
      </c>
      <c r="CK57" s="240">
        <v>2702.22</v>
      </c>
      <c r="CL57" s="240">
        <v>0</v>
      </c>
      <c r="CM57" s="240">
        <v>-662.05</v>
      </c>
      <c r="CN57" s="240">
        <v>-662.05</v>
      </c>
      <c r="CO57" s="239">
        <v>35604.189999999995</v>
      </c>
      <c r="CP57" s="239">
        <v>1539.65</v>
      </c>
      <c r="CQ57" s="240">
        <v>34064.539999999994</v>
      </c>
      <c r="CR57" s="240">
        <v>0</v>
      </c>
      <c r="CS57" s="240">
        <v>34064.539999999994</v>
      </c>
      <c r="CT57" s="239">
        <v>3424.4199999999992</v>
      </c>
      <c r="CU57" s="239">
        <v>0</v>
      </c>
      <c r="CV57" s="240">
        <v>3424.4199999999992</v>
      </c>
      <c r="CW57" s="240">
        <v>0</v>
      </c>
      <c r="CX57" s="240">
        <v>3424.4199999999992</v>
      </c>
      <c r="CY57" s="239">
        <v>6603.91</v>
      </c>
      <c r="CZ57" s="239">
        <v>0</v>
      </c>
      <c r="DA57" s="240">
        <v>6603.91</v>
      </c>
      <c r="DB57" s="240">
        <v>0</v>
      </c>
      <c r="DC57" s="240">
        <v>6603.91</v>
      </c>
      <c r="DD57" s="239">
        <v>977.78000000000009</v>
      </c>
      <c r="DE57" s="239">
        <v>0</v>
      </c>
      <c r="DF57" s="240">
        <v>977.78000000000009</v>
      </c>
      <c r="DG57" s="240">
        <v>0</v>
      </c>
      <c r="DH57" s="240">
        <v>977.78000000000009</v>
      </c>
      <c r="DI57" s="239">
        <v>1320.1999999999996</v>
      </c>
      <c r="DJ57" s="239">
        <v>0</v>
      </c>
      <c r="DK57" s="240">
        <v>1320.1999999999996</v>
      </c>
      <c r="DL57" s="240">
        <v>0</v>
      </c>
      <c r="DM57" s="240">
        <v>1320.1999999999996</v>
      </c>
      <c r="DN57" s="239">
        <v>930.59000000000015</v>
      </c>
      <c r="DO57" s="239">
        <v>0</v>
      </c>
      <c r="DP57" s="240">
        <v>930.59000000000015</v>
      </c>
      <c r="DQ57" s="240">
        <v>0</v>
      </c>
      <c r="DR57" s="240">
        <v>930.59000000000015</v>
      </c>
      <c r="DS57" s="239">
        <v>694.48</v>
      </c>
      <c r="DT57" s="239">
        <v>0</v>
      </c>
      <c r="DU57" s="240">
        <v>694.48</v>
      </c>
      <c r="DV57" s="240">
        <v>0</v>
      </c>
      <c r="DW57" s="240">
        <v>694.48</v>
      </c>
      <c r="DX57" s="239">
        <v>256.07</v>
      </c>
      <c r="DY57" s="239">
        <v>0</v>
      </c>
      <c r="DZ57" s="240">
        <v>256.07</v>
      </c>
      <c r="EA57" s="240">
        <v>0</v>
      </c>
      <c r="EB57" s="240">
        <v>256.07</v>
      </c>
      <c r="EC57" s="239">
        <v>5451.46</v>
      </c>
      <c r="ED57" s="239">
        <v>12600.359999999999</v>
      </c>
      <c r="EE57" s="240">
        <v>0</v>
      </c>
      <c r="EF57" s="240">
        <v>-7148.8999999999987</v>
      </c>
      <c r="EG57" s="240">
        <v>-7148.8999999999987</v>
      </c>
      <c r="EH57" s="239">
        <v>4951.5599999999995</v>
      </c>
      <c r="EI57" s="239">
        <v>3543.26</v>
      </c>
      <c r="EJ57" s="240">
        <v>1408.2999999999993</v>
      </c>
      <c r="EK57" s="240">
        <v>0</v>
      </c>
      <c r="EL57" s="240">
        <v>1408.2999999999993</v>
      </c>
      <c r="EM57" s="239">
        <v>15071.82</v>
      </c>
      <c r="EN57" s="239">
        <v>10065.17</v>
      </c>
      <c r="EO57" s="240">
        <v>5006.6499999999996</v>
      </c>
      <c r="EP57" s="240">
        <v>0</v>
      </c>
      <c r="EQ57" s="240">
        <v>5006.6499999999996</v>
      </c>
      <c r="ER57" s="240">
        <v>2259.4699999999998</v>
      </c>
      <c r="ES57" s="240">
        <v>1640.17</v>
      </c>
      <c r="ET57" s="240">
        <f t="shared" si="0"/>
        <v>619.29999999999973</v>
      </c>
      <c r="EU57" s="240">
        <f t="shared" si="1"/>
        <v>0</v>
      </c>
      <c r="EV57" s="240">
        <f t="shared" si="2"/>
        <v>619.29999999999973</v>
      </c>
      <c r="EW57" s="239">
        <v>6948.02</v>
      </c>
      <c r="EX57" s="239">
        <v>4442.6100000000006</v>
      </c>
      <c r="EY57" s="241">
        <f t="shared" si="6"/>
        <v>206454.21</v>
      </c>
      <c r="EZ57" s="241">
        <f t="shared" si="6"/>
        <v>136370.11000000002</v>
      </c>
      <c r="FA57" s="241">
        <f t="shared" si="7"/>
        <v>70084.099999999977</v>
      </c>
      <c r="FB57" s="241">
        <f t="shared" si="8"/>
        <v>0</v>
      </c>
      <c r="FC57" s="242">
        <f t="shared" si="5"/>
        <v>70084.099999999977</v>
      </c>
      <c r="FD57" s="242">
        <v>619.29999999999973</v>
      </c>
      <c r="FE57" s="236">
        <f t="shared" si="9"/>
        <v>277015.75</v>
      </c>
      <c r="FF57" s="243">
        <f t="shared" si="10"/>
        <v>214254.90000000005</v>
      </c>
      <c r="FG57" s="3"/>
      <c r="FH57" s="239">
        <v>1949.9599999999998</v>
      </c>
      <c r="FI57" s="244">
        <f t="shared" si="11"/>
        <v>278965.71000000002</v>
      </c>
      <c r="FJ57" s="243">
        <f t="shared" si="12"/>
        <v>214254.90000000005</v>
      </c>
      <c r="FK57" s="3"/>
      <c r="FL57" s="3"/>
      <c r="FM57" s="3"/>
      <c r="FN57" s="3"/>
      <c r="FO57" s="3"/>
    </row>
    <row r="58" spans="1:171" s="2" customFormat="1" ht="15.75" customHeight="1" x14ac:dyDescent="0.2">
      <c r="A58" s="233">
        <v>51</v>
      </c>
      <c r="B58" s="234" t="s">
        <v>529</v>
      </c>
      <c r="C58" s="235">
        <v>5</v>
      </c>
      <c r="D58" s="235">
        <v>2</v>
      </c>
      <c r="E58" s="236">
        <v>5397.1833333333343</v>
      </c>
      <c r="F58" s="237">
        <v>-87109.83</v>
      </c>
      <c r="G58" s="237">
        <v>-78966.700000000026</v>
      </c>
      <c r="H58" s="238">
        <v>13542.64</v>
      </c>
      <c r="I58" s="238">
        <v>12679.469999999998</v>
      </c>
      <c r="J58" s="238">
        <v>863.17000000000189</v>
      </c>
      <c r="K58" s="238">
        <v>0</v>
      </c>
      <c r="L58" s="238">
        <v>863.17000000000189</v>
      </c>
      <c r="M58" s="238">
        <v>6731.05</v>
      </c>
      <c r="N58" s="238">
        <v>6975.26</v>
      </c>
      <c r="O58" s="238">
        <v>0</v>
      </c>
      <c r="P58" s="238">
        <v>-244.21000000000004</v>
      </c>
      <c r="Q58" s="238">
        <v>-244.21000000000004</v>
      </c>
      <c r="R58" s="238">
        <v>792.16000000000008</v>
      </c>
      <c r="S58" s="238">
        <v>308.88</v>
      </c>
      <c r="T58" s="238">
        <v>483.28000000000009</v>
      </c>
      <c r="U58" s="238">
        <v>0</v>
      </c>
      <c r="V58" s="238">
        <v>483.28000000000009</v>
      </c>
      <c r="W58" s="239">
        <v>52607.850000000006</v>
      </c>
      <c r="X58" s="239">
        <v>55023.11</v>
      </c>
      <c r="Y58" s="240">
        <v>0</v>
      </c>
      <c r="Z58" s="240">
        <v>-2415.2599999999948</v>
      </c>
      <c r="AA58" s="240">
        <v>-2415.2599999999948</v>
      </c>
      <c r="AB58" s="239">
        <v>0</v>
      </c>
      <c r="AC58" s="239">
        <v>0</v>
      </c>
      <c r="AD58" s="240">
        <v>0</v>
      </c>
      <c r="AE58" s="240">
        <v>0</v>
      </c>
      <c r="AF58" s="240">
        <v>0</v>
      </c>
      <c r="AG58" s="239">
        <v>0</v>
      </c>
      <c r="AH58" s="239">
        <v>0</v>
      </c>
      <c r="AI58" s="240">
        <v>0</v>
      </c>
      <c r="AJ58" s="240">
        <v>0</v>
      </c>
      <c r="AK58" s="240">
        <v>0</v>
      </c>
      <c r="AL58" s="239">
        <v>4876.8599999999997</v>
      </c>
      <c r="AM58" s="239">
        <v>1384.5599999999997</v>
      </c>
      <c r="AN58" s="240">
        <v>3492.3</v>
      </c>
      <c r="AO58" s="240">
        <v>0</v>
      </c>
      <c r="AP58" s="240">
        <v>3492.3</v>
      </c>
      <c r="AQ58" s="239">
        <v>3615.51</v>
      </c>
      <c r="AR58" s="239">
        <v>1296.19</v>
      </c>
      <c r="AS58" s="240">
        <v>2319.3200000000002</v>
      </c>
      <c r="AT58" s="240">
        <v>0</v>
      </c>
      <c r="AU58" s="240">
        <v>2319.3200000000002</v>
      </c>
      <c r="AV58" s="239">
        <v>0</v>
      </c>
      <c r="AW58" s="239">
        <v>0</v>
      </c>
      <c r="AX58" s="240">
        <v>0</v>
      </c>
      <c r="AY58" s="240">
        <v>0</v>
      </c>
      <c r="AZ58" s="240">
        <v>0</v>
      </c>
      <c r="BA58" s="239">
        <v>0</v>
      </c>
      <c r="BB58" s="239">
        <v>0</v>
      </c>
      <c r="BC58" s="240">
        <v>0</v>
      </c>
      <c r="BD58" s="240">
        <v>0</v>
      </c>
      <c r="BE58" s="240">
        <v>0</v>
      </c>
      <c r="BF58" s="239">
        <v>236.19000000000003</v>
      </c>
      <c r="BG58" s="239">
        <v>545.27</v>
      </c>
      <c r="BH58" s="240">
        <v>0</v>
      </c>
      <c r="BI58" s="240">
        <v>-309.07999999999993</v>
      </c>
      <c r="BJ58" s="240">
        <v>-309.07999999999993</v>
      </c>
      <c r="BK58" s="239">
        <v>3421.02</v>
      </c>
      <c r="BL58" s="239">
        <v>3577.93</v>
      </c>
      <c r="BM58" s="240">
        <v>0</v>
      </c>
      <c r="BN58" s="240">
        <v>-156.90999999999985</v>
      </c>
      <c r="BO58" s="240">
        <v>-156.90999999999985</v>
      </c>
      <c r="BP58" s="239">
        <v>901.78000000000009</v>
      </c>
      <c r="BQ58" s="239">
        <v>0</v>
      </c>
      <c r="BR58" s="240">
        <v>901.78000000000009</v>
      </c>
      <c r="BS58" s="240">
        <v>0</v>
      </c>
      <c r="BT58" s="240">
        <v>901.78000000000009</v>
      </c>
      <c r="BU58" s="239">
        <v>10000.9</v>
      </c>
      <c r="BV58" s="239">
        <v>8119.3</v>
      </c>
      <c r="BW58" s="240">
        <v>1881.5999999999995</v>
      </c>
      <c r="BX58" s="240">
        <v>0</v>
      </c>
      <c r="BY58" s="240">
        <v>1881.5999999999995</v>
      </c>
      <c r="BZ58" s="239">
        <v>1167.4700000000003</v>
      </c>
      <c r="CA58" s="239">
        <v>1036.3899999999999</v>
      </c>
      <c r="CB58" s="240">
        <v>131.08000000000038</v>
      </c>
      <c r="CC58" s="240">
        <v>0</v>
      </c>
      <c r="CD58" s="240">
        <v>131.08000000000038</v>
      </c>
      <c r="CE58" s="239">
        <v>174.62</v>
      </c>
      <c r="CF58" s="239">
        <v>0</v>
      </c>
      <c r="CG58" s="240">
        <v>174.62</v>
      </c>
      <c r="CH58" s="240">
        <v>0</v>
      </c>
      <c r="CI58" s="240">
        <v>174.62</v>
      </c>
      <c r="CJ58" s="240">
        <v>6875.7800000000007</v>
      </c>
      <c r="CK58" s="240">
        <v>6232.75</v>
      </c>
      <c r="CL58" s="240">
        <v>643.03000000000065</v>
      </c>
      <c r="CM58" s="240">
        <v>0</v>
      </c>
      <c r="CN58" s="240">
        <v>643.03000000000065</v>
      </c>
      <c r="CO58" s="239">
        <v>32948.689999999995</v>
      </c>
      <c r="CP58" s="239">
        <v>2448.23</v>
      </c>
      <c r="CQ58" s="240">
        <v>30500.459999999995</v>
      </c>
      <c r="CR58" s="240">
        <v>0</v>
      </c>
      <c r="CS58" s="240">
        <v>30500.459999999995</v>
      </c>
      <c r="CT58" s="239">
        <v>3092.82</v>
      </c>
      <c r="CU58" s="239">
        <v>1113.8399999999999</v>
      </c>
      <c r="CV58" s="240">
        <v>1978.9800000000002</v>
      </c>
      <c r="CW58" s="240">
        <v>0</v>
      </c>
      <c r="CX58" s="240">
        <v>1978.9800000000002</v>
      </c>
      <c r="CY58" s="239">
        <v>5757.9000000000005</v>
      </c>
      <c r="CZ58" s="239">
        <v>0</v>
      </c>
      <c r="DA58" s="240">
        <v>5757.9000000000005</v>
      </c>
      <c r="DB58" s="240">
        <v>0</v>
      </c>
      <c r="DC58" s="240">
        <v>5757.9000000000005</v>
      </c>
      <c r="DD58" s="239">
        <v>0</v>
      </c>
      <c r="DE58" s="239">
        <v>0</v>
      </c>
      <c r="DF58" s="240">
        <v>0</v>
      </c>
      <c r="DG58" s="240">
        <v>0</v>
      </c>
      <c r="DH58" s="240">
        <v>0</v>
      </c>
      <c r="DI58" s="239">
        <v>0</v>
      </c>
      <c r="DJ58" s="239">
        <v>0</v>
      </c>
      <c r="DK58" s="240">
        <v>0</v>
      </c>
      <c r="DL58" s="240">
        <v>0</v>
      </c>
      <c r="DM58" s="240">
        <v>0</v>
      </c>
      <c r="DN58" s="239">
        <v>564.39</v>
      </c>
      <c r="DO58" s="239">
        <v>0</v>
      </c>
      <c r="DP58" s="240">
        <v>564.39</v>
      </c>
      <c r="DQ58" s="240">
        <v>0</v>
      </c>
      <c r="DR58" s="240">
        <v>564.39</v>
      </c>
      <c r="DS58" s="239">
        <v>1024.31</v>
      </c>
      <c r="DT58" s="239">
        <v>1427.04</v>
      </c>
      <c r="DU58" s="240">
        <v>0</v>
      </c>
      <c r="DV58" s="240">
        <v>-402.73</v>
      </c>
      <c r="DW58" s="240">
        <v>-402.73</v>
      </c>
      <c r="DX58" s="239">
        <v>239.12</v>
      </c>
      <c r="DY58" s="239">
        <v>0</v>
      </c>
      <c r="DZ58" s="240">
        <v>239.12</v>
      </c>
      <c r="EA58" s="240">
        <v>0</v>
      </c>
      <c r="EB58" s="240">
        <v>239.12</v>
      </c>
      <c r="EC58" s="239">
        <v>9343.01</v>
      </c>
      <c r="ED58" s="239">
        <v>16262.89</v>
      </c>
      <c r="EE58" s="240">
        <v>0</v>
      </c>
      <c r="EF58" s="240">
        <v>-6919.8799999999992</v>
      </c>
      <c r="EG58" s="240">
        <v>-6919.8799999999992</v>
      </c>
      <c r="EH58" s="239">
        <v>5530.6900000000005</v>
      </c>
      <c r="EI58" s="239">
        <v>3533.3699999999994</v>
      </c>
      <c r="EJ58" s="240">
        <v>1997.3200000000011</v>
      </c>
      <c r="EK58" s="240">
        <v>0</v>
      </c>
      <c r="EL58" s="240">
        <v>1997.3200000000011</v>
      </c>
      <c r="EM58" s="239">
        <v>0</v>
      </c>
      <c r="EN58" s="239">
        <v>0</v>
      </c>
      <c r="EO58" s="240">
        <v>0</v>
      </c>
      <c r="EP58" s="240">
        <v>0</v>
      </c>
      <c r="EQ58" s="240">
        <v>0</v>
      </c>
      <c r="ER58" s="240">
        <v>2298.3500000000004</v>
      </c>
      <c r="ES58" s="240">
        <v>1745.17</v>
      </c>
      <c r="ET58" s="240">
        <f t="shared" si="0"/>
        <v>553.18000000000029</v>
      </c>
      <c r="EU58" s="240">
        <f t="shared" si="1"/>
        <v>0</v>
      </c>
      <c r="EV58" s="240">
        <f t="shared" si="2"/>
        <v>553.18000000000029</v>
      </c>
      <c r="EW58" s="239">
        <v>5770.3600000000006</v>
      </c>
      <c r="EX58" s="239">
        <v>3985.1000000000004</v>
      </c>
      <c r="EY58" s="241">
        <f t="shared" si="6"/>
        <v>171513.47</v>
      </c>
      <c r="EZ58" s="241">
        <f t="shared" si="6"/>
        <v>127694.74999999999</v>
      </c>
      <c r="FA58" s="241">
        <f t="shared" si="7"/>
        <v>43818.720000000016</v>
      </c>
      <c r="FB58" s="241">
        <f t="shared" si="8"/>
        <v>0</v>
      </c>
      <c r="FC58" s="242">
        <f t="shared" si="5"/>
        <v>43818.720000000016</v>
      </c>
      <c r="FD58" s="242">
        <v>553.18000000000029</v>
      </c>
      <c r="FE58" s="236">
        <f t="shared" si="9"/>
        <v>-43291.109999999986</v>
      </c>
      <c r="FF58" s="243">
        <f t="shared" si="10"/>
        <v>-40328.580000000031</v>
      </c>
      <c r="FG58" s="3"/>
      <c r="FH58" s="239">
        <v>0</v>
      </c>
      <c r="FI58" s="244">
        <f t="shared" si="11"/>
        <v>-43291.109999999986</v>
      </c>
      <c r="FJ58" s="243">
        <f t="shared" si="12"/>
        <v>-40328.580000000031</v>
      </c>
      <c r="FK58" s="3"/>
      <c r="FL58" s="3"/>
      <c r="FM58" s="3"/>
      <c r="FN58" s="3"/>
      <c r="FO58" s="3"/>
    </row>
    <row r="59" spans="1:171" s="2" customFormat="1" ht="15.75" customHeight="1" x14ac:dyDescent="0.2">
      <c r="A59" s="233">
        <v>52</v>
      </c>
      <c r="B59" s="234" t="s">
        <v>530</v>
      </c>
      <c r="C59" s="235">
        <v>5</v>
      </c>
      <c r="D59" s="235">
        <v>4</v>
      </c>
      <c r="E59" s="236">
        <v>2449.7000000000003</v>
      </c>
      <c r="F59" s="237">
        <v>-172043.91999999998</v>
      </c>
      <c r="G59" s="237">
        <v>-57994.01999999996</v>
      </c>
      <c r="H59" s="238">
        <v>15054.160000000002</v>
      </c>
      <c r="I59" s="238">
        <v>14087.31</v>
      </c>
      <c r="J59" s="238">
        <v>966.85000000000218</v>
      </c>
      <c r="K59" s="238">
        <v>0</v>
      </c>
      <c r="L59" s="238">
        <v>966.85000000000218</v>
      </c>
      <c r="M59" s="238">
        <v>7623.92</v>
      </c>
      <c r="N59" s="238">
        <v>7035.2800000000007</v>
      </c>
      <c r="O59" s="238">
        <v>588.63999999999942</v>
      </c>
      <c r="P59" s="238">
        <v>0</v>
      </c>
      <c r="Q59" s="238">
        <v>588.63999999999942</v>
      </c>
      <c r="R59" s="238">
        <v>816.81999999999994</v>
      </c>
      <c r="S59" s="238">
        <v>383.69</v>
      </c>
      <c r="T59" s="238">
        <v>433.12999999999994</v>
      </c>
      <c r="U59" s="238">
        <v>0</v>
      </c>
      <c r="V59" s="238">
        <v>433.12999999999994</v>
      </c>
      <c r="W59" s="239">
        <v>57811.740000000013</v>
      </c>
      <c r="X59" s="239">
        <v>58043.23</v>
      </c>
      <c r="Y59" s="240">
        <v>0</v>
      </c>
      <c r="Z59" s="240">
        <v>-231.48999999999069</v>
      </c>
      <c r="AA59" s="240">
        <v>-231.48999999999069</v>
      </c>
      <c r="AB59" s="239">
        <v>0</v>
      </c>
      <c r="AC59" s="239">
        <v>0</v>
      </c>
      <c r="AD59" s="240">
        <v>0</v>
      </c>
      <c r="AE59" s="240">
        <v>0</v>
      </c>
      <c r="AF59" s="240">
        <v>0</v>
      </c>
      <c r="AG59" s="239">
        <v>0</v>
      </c>
      <c r="AH59" s="239">
        <v>0</v>
      </c>
      <c r="AI59" s="240">
        <v>0</v>
      </c>
      <c r="AJ59" s="240">
        <v>0</v>
      </c>
      <c r="AK59" s="240">
        <v>0</v>
      </c>
      <c r="AL59" s="239">
        <v>7115.8099999999995</v>
      </c>
      <c r="AM59" s="239">
        <v>2110.4300000000003</v>
      </c>
      <c r="AN59" s="240">
        <v>5005.3799999999992</v>
      </c>
      <c r="AO59" s="240">
        <v>0</v>
      </c>
      <c r="AP59" s="240">
        <v>5005.3799999999992</v>
      </c>
      <c r="AQ59" s="239">
        <v>4582.3200000000015</v>
      </c>
      <c r="AR59" s="239">
        <v>1027.97</v>
      </c>
      <c r="AS59" s="240">
        <v>3554.3500000000013</v>
      </c>
      <c r="AT59" s="240">
        <v>0</v>
      </c>
      <c r="AU59" s="240">
        <v>3554.3500000000013</v>
      </c>
      <c r="AV59" s="239">
        <v>7391.1200000000008</v>
      </c>
      <c r="AW59" s="239">
        <v>6426.0700000000006</v>
      </c>
      <c r="AX59" s="240">
        <v>965.05000000000018</v>
      </c>
      <c r="AY59" s="240">
        <v>0</v>
      </c>
      <c r="AZ59" s="240">
        <v>965.05000000000018</v>
      </c>
      <c r="BA59" s="239">
        <v>1704.3599999999997</v>
      </c>
      <c r="BB59" s="239">
        <v>1512.12</v>
      </c>
      <c r="BC59" s="240">
        <v>192.23999999999978</v>
      </c>
      <c r="BD59" s="240">
        <v>0</v>
      </c>
      <c r="BE59" s="240">
        <v>192.23999999999978</v>
      </c>
      <c r="BF59" s="239">
        <v>420.19000000000005</v>
      </c>
      <c r="BG59" s="239">
        <v>802.81</v>
      </c>
      <c r="BH59" s="240">
        <v>0</v>
      </c>
      <c r="BI59" s="240">
        <v>-382.61999999999989</v>
      </c>
      <c r="BJ59" s="240">
        <v>-382.61999999999989</v>
      </c>
      <c r="BK59" s="239">
        <v>8197.81</v>
      </c>
      <c r="BL59" s="239">
        <v>6475.43</v>
      </c>
      <c r="BM59" s="240">
        <v>1722.3799999999992</v>
      </c>
      <c r="BN59" s="240">
        <v>0</v>
      </c>
      <c r="BO59" s="240">
        <v>1722.3799999999992</v>
      </c>
      <c r="BP59" s="239">
        <v>1125.4900000000002</v>
      </c>
      <c r="BQ59" s="239">
        <v>0</v>
      </c>
      <c r="BR59" s="240">
        <v>1125.4900000000002</v>
      </c>
      <c r="BS59" s="240">
        <v>0</v>
      </c>
      <c r="BT59" s="240">
        <v>1125.4900000000002</v>
      </c>
      <c r="BU59" s="239">
        <v>12899.960000000001</v>
      </c>
      <c r="BV59" s="239">
        <v>14249.730000000001</v>
      </c>
      <c r="BW59" s="240">
        <v>0</v>
      </c>
      <c r="BX59" s="240">
        <v>-1349.7700000000004</v>
      </c>
      <c r="BY59" s="240">
        <v>-1349.7700000000004</v>
      </c>
      <c r="BZ59" s="239">
        <v>1491.77</v>
      </c>
      <c r="CA59" s="239">
        <v>1324.1799999999998</v>
      </c>
      <c r="CB59" s="240">
        <v>167.59000000000015</v>
      </c>
      <c r="CC59" s="240">
        <v>0</v>
      </c>
      <c r="CD59" s="240">
        <v>167.59000000000015</v>
      </c>
      <c r="CE59" s="239">
        <v>224.88</v>
      </c>
      <c r="CF59" s="239">
        <v>0</v>
      </c>
      <c r="CG59" s="240">
        <v>224.88</v>
      </c>
      <c r="CH59" s="240">
        <v>0</v>
      </c>
      <c r="CI59" s="240">
        <v>224.88</v>
      </c>
      <c r="CJ59" s="240">
        <v>3819.2000000000007</v>
      </c>
      <c r="CK59" s="240">
        <v>3464.53</v>
      </c>
      <c r="CL59" s="240">
        <v>354.67000000000053</v>
      </c>
      <c r="CM59" s="240">
        <v>0</v>
      </c>
      <c r="CN59" s="240">
        <v>354.67000000000053</v>
      </c>
      <c r="CO59" s="239">
        <v>45234.540000000008</v>
      </c>
      <c r="CP59" s="239">
        <v>19741.330000000002</v>
      </c>
      <c r="CQ59" s="240">
        <v>25493.210000000006</v>
      </c>
      <c r="CR59" s="240">
        <v>0</v>
      </c>
      <c r="CS59" s="240">
        <v>25493.210000000006</v>
      </c>
      <c r="CT59" s="239">
        <v>4454.3100000000004</v>
      </c>
      <c r="CU59" s="239">
        <v>0</v>
      </c>
      <c r="CV59" s="240">
        <v>4454.3100000000004</v>
      </c>
      <c r="CW59" s="240">
        <v>0</v>
      </c>
      <c r="CX59" s="240">
        <v>4454.3100000000004</v>
      </c>
      <c r="CY59" s="239">
        <v>7107.9800000000005</v>
      </c>
      <c r="CZ59" s="239">
        <v>6629.35</v>
      </c>
      <c r="DA59" s="240">
        <v>478.63000000000011</v>
      </c>
      <c r="DB59" s="240">
        <v>0</v>
      </c>
      <c r="DC59" s="240">
        <v>478.63000000000011</v>
      </c>
      <c r="DD59" s="239">
        <v>1125.5400000000002</v>
      </c>
      <c r="DE59" s="239">
        <v>0</v>
      </c>
      <c r="DF59" s="240">
        <v>1125.5400000000002</v>
      </c>
      <c r="DG59" s="240">
        <v>0</v>
      </c>
      <c r="DH59" s="240">
        <v>1125.5400000000002</v>
      </c>
      <c r="DI59" s="239">
        <v>1943.4400000000003</v>
      </c>
      <c r="DJ59" s="239">
        <v>0</v>
      </c>
      <c r="DK59" s="240">
        <v>1943.4400000000003</v>
      </c>
      <c r="DL59" s="240">
        <v>0</v>
      </c>
      <c r="DM59" s="240">
        <v>1943.4400000000003</v>
      </c>
      <c r="DN59" s="239">
        <v>1005.51</v>
      </c>
      <c r="DO59" s="239">
        <v>0</v>
      </c>
      <c r="DP59" s="240">
        <v>1005.51</v>
      </c>
      <c r="DQ59" s="240">
        <v>0</v>
      </c>
      <c r="DR59" s="240">
        <v>1005.51</v>
      </c>
      <c r="DS59" s="239">
        <v>2587.8799999999997</v>
      </c>
      <c r="DT59" s="239">
        <v>0</v>
      </c>
      <c r="DU59" s="240">
        <v>2587.8799999999997</v>
      </c>
      <c r="DV59" s="240">
        <v>0</v>
      </c>
      <c r="DW59" s="240">
        <v>2587.8799999999997</v>
      </c>
      <c r="DX59" s="239">
        <v>339.98</v>
      </c>
      <c r="DY59" s="239">
        <v>0</v>
      </c>
      <c r="DZ59" s="240">
        <v>339.98</v>
      </c>
      <c r="EA59" s="240">
        <v>0</v>
      </c>
      <c r="EB59" s="240">
        <v>339.98</v>
      </c>
      <c r="EC59" s="239">
        <v>9391.9400000000023</v>
      </c>
      <c r="ED59" s="239">
        <v>17139.5</v>
      </c>
      <c r="EE59" s="240">
        <v>0</v>
      </c>
      <c r="EF59" s="240">
        <v>-7747.5599999999977</v>
      </c>
      <c r="EG59" s="240">
        <v>-7747.5599999999977</v>
      </c>
      <c r="EH59" s="239">
        <v>10926.23</v>
      </c>
      <c r="EI59" s="239">
        <v>5366.04</v>
      </c>
      <c r="EJ59" s="240">
        <v>5560.19</v>
      </c>
      <c r="EK59" s="240">
        <v>0</v>
      </c>
      <c r="EL59" s="240">
        <v>5560.19</v>
      </c>
      <c r="EM59" s="239">
        <v>0</v>
      </c>
      <c r="EN59" s="239">
        <v>0</v>
      </c>
      <c r="EO59" s="240">
        <v>0</v>
      </c>
      <c r="EP59" s="240">
        <v>0</v>
      </c>
      <c r="EQ59" s="240">
        <v>0</v>
      </c>
      <c r="ER59" s="240">
        <v>3429.47</v>
      </c>
      <c r="ES59" s="240">
        <v>2452.79</v>
      </c>
      <c r="ET59" s="240">
        <f t="shared" si="0"/>
        <v>976.67999999999984</v>
      </c>
      <c r="EU59" s="240">
        <f t="shared" si="1"/>
        <v>0</v>
      </c>
      <c r="EV59" s="240">
        <f t="shared" si="2"/>
        <v>976.67999999999984</v>
      </c>
      <c r="EW59" s="239">
        <v>7616.7199999999993</v>
      </c>
      <c r="EX59" s="239">
        <v>5360.78</v>
      </c>
      <c r="EY59" s="241">
        <f t="shared" si="6"/>
        <v>225443.09000000008</v>
      </c>
      <c r="EZ59" s="241">
        <f t="shared" si="6"/>
        <v>173632.57</v>
      </c>
      <c r="FA59" s="241">
        <f t="shared" si="7"/>
        <v>51810.520000000077</v>
      </c>
      <c r="FB59" s="241">
        <f t="shared" si="8"/>
        <v>0</v>
      </c>
      <c r="FC59" s="242">
        <f t="shared" si="5"/>
        <v>51810.520000000077</v>
      </c>
      <c r="FD59" s="242">
        <v>976.67999999999984</v>
      </c>
      <c r="FE59" s="236">
        <f t="shared" si="9"/>
        <v>-120233.39999999991</v>
      </c>
      <c r="FF59" s="243">
        <f t="shared" si="10"/>
        <v>-20565.519999999953</v>
      </c>
      <c r="FG59" s="3"/>
      <c r="FH59" s="239">
        <v>2158</v>
      </c>
      <c r="FI59" s="244">
        <f t="shared" si="11"/>
        <v>-118075.39999999991</v>
      </c>
      <c r="FJ59" s="243">
        <f t="shared" si="12"/>
        <v>-20565.519999999953</v>
      </c>
      <c r="FK59" s="3"/>
      <c r="FL59" s="3"/>
      <c r="FM59" s="3"/>
      <c r="FN59" s="3"/>
      <c r="FO59" s="3"/>
    </row>
    <row r="60" spans="1:171" s="2" customFormat="1" ht="15.75" customHeight="1" x14ac:dyDescent="0.2">
      <c r="A60" s="233">
        <v>53</v>
      </c>
      <c r="B60" s="234" t="s">
        <v>531</v>
      </c>
      <c r="C60" s="235">
        <v>5</v>
      </c>
      <c r="D60" s="235">
        <v>6</v>
      </c>
      <c r="E60" s="236">
        <v>2314.6416666666669</v>
      </c>
      <c r="F60" s="237">
        <v>-287099.55000000005</v>
      </c>
      <c r="G60" s="237">
        <v>-100931.33999999992</v>
      </c>
      <c r="H60" s="238">
        <v>22708.339999999997</v>
      </c>
      <c r="I60" s="238">
        <v>21331.250000000004</v>
      </c>
      <c r="J60" s="238">
        <v>1377.0899999999929</v>
      </c>
      <c r="K60" s="238">
        <v>0</v>
      </c>
      <c r="L60" s="238">
        <v>1377.0899999999929</v>
      </c>
      <c r="M60" s="238">
        <v>11434.4</v>
      </c>
      <c r="N60" s="238">
        <v>5748.35</v>
      </c>
      <c r="O60" s="238">
        <v>5686.0499999999993</v>
      </c>
      <c r="P60" s="238">
        <v>0</v>
      </c>
      <c r="Q60" s="238">
        <v>5686.0499999999993</v>
      </c>
      <c r="R60" s="238">
        <v>1273.51</v>
      </c>
      <c r="S60" s="238">
        <v>396.93</v>
      </c>
      <c r="T60" s="238">
        <v>876.57999999999993</v>
      </c>
      <c r="U60" s="238">
        <v>0</v>
      </c>
      <c r="V60" s="238">
        <v>876.57999999999993</v>
      </c>
      <c r="W60" s="239">
        <v>61780.560000000012</v>
      </c>
      <c r="X60" s="239">
        <v>62887.539999999994</v>
      </c>
      <c r="Y60" s="240">
        <v>0</v>
      </c>
      <c r="Z60" s="240">
        <v>-1106.9799999999814</v>
      </c>
      <c r="AA60" s="240">
        <v>-1106.9799999999814</v>
      </c>
      <c r="AB60" s="239">
        <v>0</v>
      </c>
      <c r="AC60" s="239">
        <v>0</v>
      </c>
      <c r="AD60" s="240">
        <v>0</v>
      </c>
      <c r="AE60" s="240">
        <v>0</v>
      </c>
      <c r="AF60" s="240">
        <v>0</v>
      </c>
      <c r="AG60" s="239">
        <v>0</v>
      </c>
      <c r="AH60" s="239">
        <v>0</v>
      </c>
      <c r="AI60" s="240">
        <v>0</v>
      </c>
      <c r="AJ60" s="240">
        <v>0</v>
      </c>
      <c r="AK60" s="240">
        <v>0</v>
      </c>
      <c r="AL60" s="239">
        <v>11487.919999999998</v>
      </c>
      <c r="AM60" s="239">
        <v>3039.0300000000007</v>
      </c>
      <c r="AN60" s="240">
        <v>8448.8899999999976</v>
      </c>
      <c r="AO60" s="240">
        <v>0</v>
      </c>
      <c r="AP60" s="240">
        <v>8448.8899999999976</v>
      </c>
      <c r="AQ60" s="239">
        <v>6806.2400000000007</v>
      </c>
      <c r="AR60" s="239">
        <v>1096.78</v>
      </c>
      <c r="AS60" s="240">
        <v>5709.4600000000009</v>
      </c>
      <c r="AT60" s="240">
        <v>0</v>
      </c>
      <c r="AU60" s="240">
        <v>5709.4600000000009</v>
      </c>
      <c r="AV60" s="239">
        <v>12288.699999999999</v>
      </c>
      <c r="AW60" s="239">
        <v>10687.82</v>
      </c>
      <c r="AX60" s="240">
        <v>1600.8799999999992</v>
      </c>
      <c r="AY60" s="240">
        <v>0</v>
      </c>
      <c r="AZ60" s="240">
        <v>1600.8799999999992</v>
      </c>
      <c r="BA60" s="239">
        <v>2761.22</v>
      </c>
      <c r="BB60" s="239">
        <v>2450.4300000000003</v>
      </c>
      <c r="BC60" s="240">
        <v>310.78999999999951</v>
      </c>
      <c r="BD60" s="240">
        <v>0</v>
      </c>
      <c r="BE60" s="240">
        <v>310.78999999999951</v>
      </c>
      <c r="BF60" s="239">
        <v>943.79999999999984</v>
      </c>
      <c r="BG60" s="239">
        <v>1266.24</v>
      </c>
      <c r="BH60" s="240">
        <v>0</v>
      </c>
      <c r="BI60" s="240">
        <v>-322.44000000000017</v>
      </c>
      <c r="BJ60" s="240">
        <v>-322.44000000000017</v>
      </c>
      <c r="BK60" s="239">
        <v>15991.400000000001</v>
      </c>
      <c r="BL60" s="239">
        <v>12438.130000000001</v>
      </c>
      <c r="BM60" s="240">
        <v>3553.2700000000004</v>
      </c>
      <c r="BN60" s="240">
        <v>0</v>
      </c>
      <c r="BO60" s="240">
        <v>3553.2700000000004</v>
      </c>
      <c r="BP60" s="239">
        <v>1823.1399999999999</v>
      </c>
      <c r="BQ60" s="239">
        <v>0</v>
      </c>
      <c r="BR60" s="240">
        <v>1823.1399999999999</v>
      </c>
      <c r="BS60" s="240">
        <v>0</v>
      </c>
      <c r="BT60" s="240">
        <v>1823.1399999999999</v>
      </c>
      <c r="BU60" s="239">
        <v>20899.18</v>
      </c>
      <c r="BV60" s="239">
        <v>24664.209999999995</v>
      </c>
      <c r="BW60" s="240">
        <v>0</v>
      </c>
      <c r="BX60" s="240">
        <v>-3765.0299999999952</v>
      </c>
      <c r="BY60" s="240">
        <v>-3765.0299999999952</v>
      </c>
      <c r="BZ60" s="239">
        <v>2542.0800000000004</v>
      </c>
      <c r="CA60" s="239">
        <v>2257.34</v>
      </c>
      <c r="CB60" s="240">
        <v>284.74000000000024</v>
      </c>
      <c r="CC60" s="240">
        <v>0</v>
      </c>
      <c r="CD60" s="240">
        <v>284.74000000000024</v>
      </c>
      <c r="CE60" s="239">
        <v>383.02000000000004</v>
      </c>
      <c r="CF60" s="239">
        <v>0</v>
      </c>
      <c r="CG60" s="240">
        <v>383.02000000000004</v>
      </c>
      <c r="CH60" s="240">
        <v>0</v>
      </c>
      <c r="CI60" s="240">
        <v>383.02000000000004</v>
      </c>
      <c r="CJ60" s="240">
        <v>5729.92</v>
      </c>
      <c r="CK60" s="240">
        <v>5241.97</v>
      </c>
      <c r="CL60" s="240">
        <v>487.94999999999982</v>
      </c>
      <c r="CM60" s="240">
        <v>0</v>
      </c>
      <c r="CN60" s="240">
        <v>487.94999999999982</v>
      </c>
      <c r="CO60" s="239">
        <v>94357.589999999982</v>
      </c>
      <c r="CP60" s="239">
        <v>28307.920000000006</v>
      </c>
      <c r="CQ60" s="240">
        <v>66049.669999999984</v>
      </c>
      <c r="CR60" s="240">
        <v>0</v>
      </c>
      <c r="CS60" s="240">
        <v>66049.669999999984</v>
      </c>
      <c r="CT60" s="239">
        <v>7097.4100000000008</v>
      </c>
      <c r="CU60" s="239">
        <v>0</v>
      </c>
      <c r="CV60" s="240">
        <v>7097.4100000000008</v>
      </c>
      <c r="CW60" s="240">
        <v>0</v>
      </c>
      <c r="CX60" s="240">
        <v>7097.4100000000008</v>
      </c>
      <c r="CY60" s="239">
        <v>10555.510000000002</v>
      </c>
      <c r="CZ60" s="239">
        <v>13940.22</v>
      </c>
      <c r="DA60" s="240">
        <v>0</v>
      </c>
      <c r="DB60" s="240">
        <v>-3384.7099999999973</v>
      </c>
      <c r="DC60" s="240">
        <v>-3384.7099999999973</v>
      </c>
      <c r="DD60" s="239">
        <v>1873.63</v>
      </c>
      <c r="DE60" s="239">
        <v>0</v>
      </c>
      <c r="DF60" s="240">
        <v>1873.63</v>
      </c>
      <c r="DG60" s="240">
        <v>0</v>
      </c>
      <c r="DH60" s="240">
        <v>1873.63</v>
      </c>
      <c r="DI60" s="239">
        <v>2991.9000000000005</v>
      </c>
      <c r="DJ60" s="239">
        <v>0</v>
      </c>
      <c r="DK60" s="240">
        <v>2991.9000000000005</v>
      </c>
      <c r="DL60" s="240">
        <v>0</v>
      </c>
      <c r="DM60" s="240">
        <v>2991.9000000000005</v>
      </c>
      <c r="DN60" s="239">
        <v>2260.1899999999996</v>
      </c>
      <c r="DO60" s="239">
        <v>0</v>
      </c>
      <c r="DP60" s="240">
        <v>2260.1899999999996</v>
      </c>
      <c r="DQ60" s="240">
        <v>0</v>
      </c>
      <c r="DR60" s="240">
        <v>2260.1899999999996</v>
      </c>
      <c r="DS60" s="239">
        <v>5395.7799999999988</v>
      </c>
      <c r="DT60" s="239">
        <v>2018.65</v>
      </c>
      <c r="DU60" s="240">
        <v>3377.1299999999987</v>
      </c>
      <c r="DV60" s="240">
        <v>0</v>
      </c>
      <c r="DW60" s="240">
        <v>3377.1299999999987</v>
      </c>
      <c r="DX60" s="239">
        <v>515.29</v>
      </c>
      <c r="DY60" s="239">
        <v>0</v>
      </c>
      <c r="DZ60" s="240">
        <v>515.29</v>
      </c>
      <c r="EA60" s="240">
        <v>0</v>
      </c>
      <c r="EB60" s="240">
        <v>515.29</v>
      </c>
      <c r="EC60" s="239">
        <v>14847.99</v>
      </c>
      <c r="ED60" s="239">
        <v>15594.23</v>
      </c>
      <c r="EE60" s="240">
        <v>0</v>
      </c>
      <c r="EF60" s="240">
        <v>-746.23999999999978</v>
      </c>
      <c r="EG60" s="240">
        <v>-746.23999999999978</v>
      </c>
      <c r="EH60" s="239">
        <v>29742.560000000001</v>
      </c>
      <c r="EI60" s="239">
        <v>6138.09</v>
      </c>
      <c r="EJ60" s="240">
        <v>23604.47</v>
      </c>
      <c r="EK60" s="240">
        <v>0</v>
      </c>
      <c r="EL60" s="240">
        <v>23604.47</v>
      </c>
      <c r="EM60" s="239">
        <v>0</v>
      </c>
      <c r="EN60" s="239">
        <v>0</v>
      </c>
      <c r="EO60" s="240">
        <v>0</v>
      </c>
      <c r="EP60" s="240">
        <v>0</v>
      </c>
      <c r="EQ60" s="240">
        <v>0</v>
      </c>
      <c r="ER60" s="240">
        <v>5342.02</v>
      </c>
      <c r="ES60" s="240">
        <v>3812.4700000000003</v>
      </c>
      <c r="ET60" s="240">
        <f t="shared" si="0"/>
        <v>1529.5500000000002</v>
      </c>
      <c r="EU60" s="240">
        <f t="shared" si="1"/>
        <v>0</v>
      </c>
      <c r="EV60" s="240">
        <f t="shared" si="2"/>
        <v>1529.5500000000002</v>
      </c>
      <c r="EW60" s="239">
        <v>12356.72</v>
      </c>
      <c r="EX60" s="239">
        <v>6877.23</v>
      </c>
      <c r="EY60" s="241">
        <f t="shared" si="6"/>
        <v>366190.0199999999</v>
      </c>
      <c r="EZ60" s="241">
        <f t="shared" si="6"/>
        <v>230194.83000000005</v>
      </c>
      <c r="FA60" s="241">
        <f t="shared" si="7"/>
        <v>135995.18999999986</v>
      </c>
      <c r="FB60" s="241">
        <f t="shared" si="8"/>
        <v>0</v>
      </c>
      <c r="FC60" s="242">
        <f t="shared" si="5"/>
        <v>135995.18999999986</v>
      </c>
      <c r="FD60" s="242">
        <v>1529.5500000000002</v>
      </c>
      <c r="FE60" s="236">
        <f t="shared" si="9"/>
        <v>-151104.36000000019</v>
      </c>
      <c r="FF60" s="243">
        <f t="shared" si="10"/>
        <v>-20150.829999999944</v>
      </c>
      <c r="FG60" s="3"/>
      <c r="FH60" s="239">
        <v>2158</v>
      </c>
      <c r="FI60" s="244">
        <f t="shared" si="11"/>
        <v>-148946.36000000019</v>
      </c>
      <c r="FJ60" s="243">
        <f t="shared" si="12"/>
        <v>-20150.829999999944</v>
      </c>
      <c r="FK60" s="3"/>
      <c r="FL60" s="3"/>
      <c r="FM60" s="3"/>
      <c r="FN60" s="3"/>
      <c r="FO60" s="3"/>
    </row>
    <row r="61" spans="1:171" s="2" customFormat="1" ht="15.75" customHeight="1" x14ac:dyDescent="0.2">
      <c r="A61" s="233">
        <v>54</v>
      </c>
      <c r="B61" s="234" t="s">
        <v>532</v>
      </c>
      <c r="C61" s="235">
        <v>5</v>
      </c>
      <c r="D61" s="235">
        <v>4</v>
      </c>
      <c r="E61" s="236">
        <v>2888.7999999999997</v>
      </c>
      <c r="F61" s="237">
        <v>7186.6199999999935</v>
      </c>
      <c r="G61" s="237">
        <v>-50546.766000000018</v>
      </c>
      <c r="H61" s="238">
        <v>20921.120000000003</v>
      </c>
      <c r="I61" s="238">
        <v>18331.980000000003</v>
      </c>
      <c r="J61" s="238">
        <v>2589.1399999999994</v>
      </c>
      <c r="K61" s="238">
        <v>0</v>
      </c>
      <c r="L61" s="238">
        <v>2589.1399999999994</v>
      </c>
      <c r="M61" s="238">
        <v>10755.300000000001</v>
      </c>
      <c r="N61" s="238">
        <v>10593.09</v>
      </c>
      <c r="O61" s="238">
        <v>162.21000000000095</v>
      </c>
      <c r="P61" s="238">
        <v>0</v>
      </c>
      <c r="Q61" s="238">
        <v>162.21000000000095</v>
      </c>
      <c r="R61" s="238">
        <v>899.16999999999985</v>
      </c>
      <c r="S61" s="238">
        <v>449.67</v>
      </c>
      <c r="T61" s="238">
        <v>449.49999999999983</v>
      </c>
      <c r="U61" s="238">
        <v>0</v>
      </c>
      <c r="V61" s="238">
        <v>449.49999999999983</v>
      </c>
      <c r="W61" s="239">
        <v>35005.409999999996</v>
      </c>
      <c r="X61" s="239">
        <v>38867.799999999996</v>
      </c>
      <c r="Y61" s="240">
        <v>0</v>
      </c>
      <c r="Z61" s="240">
        <v>-3862.3899999999994</v>
      </c>
      <c r="AA61" s="240">
        <v>-3862.3899999999994</v>
      </c>
      <c r="AB61" s="239">
        <v>0</v>
      </c>
      <c r="AC61" s="239">
        <v>0</v>
      </c>
      <c r="AD61" s="240">
        <v>0</v>
      </c>
      <c r="AE61" s="240">
        <v>0</v>
      </c>
      <c r="AF61" s="240">
        <v>0</v>
      </c>
      <c r="AG61" s="239">
        <v>0</v>
      </c>
      <c r="AH61" s="239">
        <v>0</v>
      </c>
      <c r="AI61" s="240">
        <v>0</v>
      </c>
      <c r="AJ61" s="240">
        <v>0</v>
      </c>
      <c r="AK61" s="240">
        <v>0</v>
      </c>
      <c r="AL61" s="239">
        <v>7703.72</v>
      </c>
      <c r="AM61" s="239">
        <v>2208.52</v>
      </c>
      <c r="AN61" s="240">
        <v>5495.2000000000007</v>
      </c>
      <c r="AO61" s="240">
        <v>0</v>
      </c>
      <c r="AP61" s="240">
        <v>5495.2000000000007</v>
      </c>
      <c r="AQ61" s="239">
        <v>5315.7199999999993</v>
      </c>
      <c r="AR61" s="239">
        <v>1489.2800000000002</v>
      </c>
      <c r="AS61" s="240">
        <v>3826.4399999999991</v>
      </c>
      <c r="AT61" s="240">
        <v>0</v>
      </c>
      <c r="AU61" s="240">
        <v>3826.4399999999991</v>
      </c>
      <c r="AV61" s="239">
        <v>7636.03</v>
      </c>
      <c r="AW61" s="239">
        <v>6641.27</v>
      </c>
      <c r="AX61" s="240">
        <v>994.75999999999931</v>
      </c>
      <c r="AY61" s="240">
        <v>0</v>
      </c>
      <c r="AZ61" s="240">
        <v>994.75999999999931</v>
      </c>
      <c r="BA61" s="239">
        <v>1742.45</v>
      </c>
      <c r="BB61" s="239">
        <v>1546.95</v>
      </c>
      <c r="BC61" s="240">
        <v>195.5</v>
      </c>
      <c r="BD61" s="240">
        <v>0</v>
      </c>
      <c r="BE61" s="240">
        <v>195.5</v>
      </c>
      <c r="BF61" s="239">
        <v>603.79000000000008</v>
      </c>
      <c r="BG61" s="239">
        <v>803.18000000000006</v>
      </c>
      <c r="BH61" s="240">
        <v>0</v>
      </c>
      <c r="BI61" s="240">
        <v>-199.39</v>
      </c>
      <c r="BJ61" s="240">
        <v>-199.39</v>
      </c>
      <c r="BK61" s="239">
        <v>8714.6899999999987</v>
      </c>
      <c r="BL61" s="239">
        <v>6817.53</v>
      </c>
      <c r="BM61" s="240">
        <v>1897.1599999999989</v>
      </c>
      <c r="BN61" s="240">
        <v>0</v>
      </c>
      <c r="BO61" s="240">
        <v>1897.1599999999989</v>
      </c>
      <c r="BP61" s="239">
        <v>1151.04</v>
      </c>
      <c r="BQ61" s="239">
        <v>0</v>
      </c>
      <c r="BR61" s="240">
        <v>1151.04</v>
      </c>
      <c r="BS61" s="240">
        <v>0</v>
      </c>
      <c r="BT61" s="240">
        <v>1151.04</v>
      </c>
      <c r="BU61" s="239">
        <v>13188.869999999999</v>
      </c>
      <c r="BV61" s="239">
        <v>10825.019999999997</v>
      </c>
      <c r="BW61" s="240">
        <v>2363.8500000000022</v>
      </c>
      <c r="BX61" s="240">
        <v>0</v>
      </c>
      <c r="BY61" s="240">
        <v>2363.8500000000022</v>
      </c>
      <c r="BZ61" s="239">
        <v>1763.79</v>
      </c>
      <c r="CA61" s="239">
        <v>1566.4899999999998</v>
      </c>
      <c r="CB61" s="240">
        <v>197.30000000000018</v>
      </c>
      <c r="CC61" s="240">
        <v>0</v>
      </c>
      <c r="CD61" s="240">
        <v>197.30000000000018</v>
      </c>
      <c r="CE61" s="239">
        <v>265.27000000000004</v>
      </c>
      <c r="CF61" s="239">
        <v>0</v>
      </c>
      <c r="CG61" s="240">
        <v>265.27000000000004</v>
      </c>
      <c r="CH61" s="240">
        <v>0</v>
      </c>
      <c r="CI61" s="240">
        <v>265.27000000000004</v>
      </c>
      <c r="CJ61" s="240">
        <v>3182.2099999999996</v>
      </c>
      <c r="CK61" s="240">
        <v>2888.28</v>
      </c>
      <c r="CL61" s="240">
        <v>293.92999999999938</v>
      </c>
      <c r="CM61" s="240">
        <v>0</v>
      </c>
      <c r="CN61" s="240">
        <v>293.92999999999938</v>
      </c>
      <c r="CO61" s="239">
        <v>32129.83</v>
      </c>
      <c r="CP61" s="239">
        <v>0</v>
      </c>
      <c r="CQ61" s="240">
        <v>32129.83</v>
      </c>
      <c r="CR61" s="240">
        <v>0</v>
      </c>
      <c r="CS61" s="240">
        <v>32129.83</v>
      </c>
      <c r="CT61" s="239">
        <v>4522.01</v>
      </c>
      <c r="CU61" s="239">
        <v>0</v>
      </c>
      <c r="CV61" s="240">
        <v>4522.01</v>
      </c>
      <c r="CW61" s="240">
        <v>0</v>
      </c>
      <c r="CX61" s="240">
        <v>4522.01</v>
      </c>
      <c r="CY61" s="239">
        <v>8293.4399999999987</v>
      </c>
      <c r="CZ61" s="239">
        <v>0</v>
      </c>
      <c r="DA61" s="240">
        <v>8293.4399999999987</v>
      </c>
      <c r="DB61" s="240">
        <v>0</v>
      </c>
      <c r="DC61" s="240">
        <v>8293.4399999999987</v>
      </c>
      <c r="DD61" s="239">
        <v>1141.24</v>
      </c>
      <c r="DE61" s="239">
        <v>0</v>
      </c>
      <c r="DF61" s="240">
        <v>1141.24</v>
      </c>
      <c r="DG61" s="240">
        <v>0</v>
      </c>
      <c r="DH61" s="240">
        <v>1141.24</v>
      </c>
      <c r="DI61" s="239">
        <v>2029.2299999999998</v>
      </c>
      <c r="DJ61" s="239">
        <v>0</v>
      </c>
      <c r="DK61" s="240">
        <v>2029.2299999999998</v>
      </c>
      <c r="DL61" s="240">
        <v>0</v>
      </c>
      <c r="DM61" s="240">
        <v>2029.2299999999998</v>
      </c>
      <c r="DN61" s="239">
        <v>1443.7800000000002</v>
      </c>
      <c r="DO61" s="239">
        <v>0</v>
      </c>
      <c r="DP61" s="240">
        <v>1443.7800000000002</v>
      </c>
      <c r="DQ61" s="240">
        <v>0</v>
      </c>
      <c r="DR61" s="240">
        <v>1443.7800000000002</v>
      </c>
      <c r="DS61" s="239">
        <v>2707.75</v>
      </c>
      <c r="DT61" s="239">
        <v>1224.92</v>
      </c>
      <c r="DU61" s="240">
        <v>1482.83</v>
      </c>
      <c r="DV61" s="240">
        <v>0</v>
      </c>
      <c r="DW61" s="240">
        <v>1482.83</v>
      </c>
      <c r="DX61" s="239">
        <v>387.64</v>
      </c>
      <c r="DY61" s="239">
        <v>0</v>
      </c>
      <c r="DZ61" s="240">
        <v>387.64</v>
      </c>
      <c r="EA61" s="240">
        <v>0</v>
      </c>
      <c r="EB61" s="240">
        <v>387.64</v>
      </c>
      <c r="EC61" s="239">
        <v>9024.6400000000012</v>
      </c>
      <c r="ED61" s="239">
        <v>11034.55</v>
      </c>
      <c r="EE61" s="240">
        <v>0</v>
      </c>
      <c r="EF61" s="240">
        <v>-2009.909999999998</v>
      </c>
      <c r="EG61" s="240">
        <v>-2009.909999999998</v>
      </c>
      <c r="EH61" s="239">
        <v>5720.26</v>
      </c>
      <c r="EI61" s="239">
        <v>8676.7499999999982</v>
      </c>
      <c r="EJ61" s="240">
        <v>0</v>
      </c>
      <c r="EK61" s="240">
        <v>-2956.489999999998</v>
      </c>
      <c r="EL61" s="240">
        <v>-2956.489999999998</v>
      </c>
      <c r="EM61" s="239">
        <v>0</v>
      </c>
      <c r="EN61" s="239">
        <v>0</v>
      </c>
      <c r="EO61" s="240">
        <v>0</v>
      </c>
      <c r="EP61" s="240">
        <v>0</v>
      </c>
      <c r="EQ61" s="240">
        <v>0</v>
      </c>
      <c r="ER61" s="240">
        <v>3079.88</v>
      </c>
      <c r="ES61" s="240">
        <v>2231.5700000000002</v>
      </c>
      <c r="ET61" s="240">
        <f t="shared" si="0"/>
        <v>848.31</v>
      </c>
      <c r="EU61" s="240">
        <f t="shared" si="1"/>
        <v>0</v>
      </c>
      <c r="EV61" s="240">
        <f t="shared" si="2"/>
        <v>848.31</v>
      </c>
      <c r="EW61" s="239">
        <v>6634.76</v>
      </c>
      <c r="EX61" s="239">
        <v>4185.9900000000007</v>
      </c>
      <c r="EY61" s="241">
        <f t="shared" si="6"/>
        <v>195963.04000000004</v>
      </c>
      <c r="EZ61" s="241">
        <f t="shared" si="6"/>
        <v>130382.84</v>
      </c>
      <c r="FA61" s="241">
        <f t="shared" si="7"/>
        <v>65580.200000000041</v>
      </c>
      <c r="FB61" s="241">
        <f t="shared" si="8"/>
        <v>0</v>
      </c>
      <c r="FC61" s="242">
        <f t="shared" si="5"/>
        <v>65580.200000000041</v>
      </c>
      <c r="FD61" s="242">
        <v>848.31</v>
      </c>
      <c r="FE61" s="236">
        <f t="shared" si="9"/>
        <v>72766.820000000036</v>
      </c>
      <c r="FF61" s="243">
        <f t="shared" si="10"/>
        <v>883.2339999999823</v>
      </c>
      <c r="FG61" s="3"/>
      <c r="FH61" s="239">
        <v>2158</v>
      </c>
      <c r="FI61" s="244">
        <f t="shared" si="11"/>
        <v>74924.820000000036</v>
      </c>
      <c r="FJ61" s="243">
        <f t="shared" si="12"/>
        <v>883.2339999999823</v>
      </c>
      <c r="FK61" s="3"/>
      <c r="FL61" s="3"/>
      <c r="FM61" s="3"/>
      <c r="FN61" s="3"/>
      <c r="FO61" s="3"/>
    </row>
    <row r="62" spans="1:171" s="2" customFormat="1" ht="15.75" customHeight="1" x14ac:dyDescent="0.2">
      <c r="A62" s="233">
        <v>55</v>
      </c>
      <c r="B62" s="234" t="s">
        <v>533</v>
      </c>
      <c r="C62" s="235">
        <v>9</v>
      </c>
      <c r="D62" s="235">
        <v>2</v>
      </c>
      <c r="E62" s="236">
        <v>4683.8083333333343</v>
      </c>
      <c r="F62" s="237">
        <v>-81053.959999999992</v>
      </c>
      <c r="G62" s="237">
        <v>-47390.33800000004</v>
      </c>
      <c r="H62" s="238">
        <v>30222.33</v>
      </c>
      <c r="I62" s="238">
        <v>31966.059999999998</v>
      </c>
      <c r="J62" s="238">
        <v>0</v>
      </c>
      <c r="K62" s="238">
        <v>-1743.7299999999959</v>
      </c>
      <c r="L62" s="238">
        <v>-1743.7299999999959</v>
      </c>
      <c r="M62" s="238">
        <v>15614.61</v>
      </c>
      <c r="N62" s="238">
        <v>16418.71</v>
      </c>
      <c r="O62" s="238">
        <v>0</v>
      </c>
      <c r="P62" s="238">
        <v>-804.09999999999854</v>
      </c>
      <c r="Q62" s="238">
        <v>-804.09999999999854</v>
      </c>
      <c r="R62" s="238">
        <v>1190.8399999999999</v>
      </c>
      <c r="S62" s="238">
        <v>313.97999999999996</v>
      </c>
      <c r="T62" s="238">
        <v>876.8599999999999</v>
      </c>
      <c r="U62" s="238">
        <v>0</v>
      </c>
      <c r="V62" s="238">
        <v>876.8599999999999</v>
      </c>
      <c r="W62" s="239">
        <v>69739.12</v>
      </c>
      <c r="X62" s="239">
        <v>74161.66</v>
      </c>
      <c r="Y62" s="240">
        <v>0</v>
      </c>
      <c r="Z62" s="240">
        <v>-4422.5400000000081</v>
      </c>
      <c r="AA62" s="240">
        <v>-4422.5400000000081</v>
      </c>
      <c r="AB62" s="239">
        <v>64909.660000000011</v>
      </c>
      <c r="AC62" s="239">
        <v>58519.07</v>
      </c>
      <c r="AD62" s="240">
        <v>6390.5900000000111</v>
      </c>
      <c r="AE62" s="240">
        <v>0</v>
      </c>
      <c r="AF62" s="240">
        <v>6390.5900000000111</v>
      </c>
      <c r="AG62" s="239">
        <v>0</v>
      </c>
      <c r="AH62" s="239">
        <v>0</v>
      </c>
      <c r="AI62" s="240">
        <v>0</v>
      </c>
      <c r="AJ62" s="240">
        <v>0</v>
      </c>
      <c r="AK62" s="240">
        <v>0</v>
      </c>
      <c r="AL62" s="239">
        <v>7275.0599999999995</v>
      </c>
      <c r="AM62" s="239">
        <v>1863.51</v>
      </c>
      <c r="AN62" s="240">
        <v>5411.5499999999993</v>
      </c>
      <c r="AO62" s="240">
        <v>0</v>
      </c>
      <c r="AP62" s="240">
        <v>5411.5499999999993</v>
      </c>
      <c r="AQ62" s="239">
        <v>4173.8200000000006</v>
      </c>
      <c r="AR62" s="239">
        <v>1315.86</v>
      </c>
      <c r="AS62" s="240">
        <v>2857.9600000000009</v>
      </c>
      <c r="AT62" s="240">
        <v>0</v>
      </c>
      <c r="AU62" s="240">
        <v>2857.9600000000009</v>
      </c>
      <c r="AV62" s="239">
        <v>9272.7499999999982</v>
      </c>
      <c r="AW62" s="239">
        <v>8068.8899999999994</v>
      </c>
      <c r="AX62" s="240">
        <v>1203.8599999999988</v>
      </c>
      <c r="AY62" s="240">
        <v>0</v>
      </c>
      <c r="AZ62" s="240">
        <v>1203.8599999999988</v>
      </c>
      <c r="BA62" s="239">
        <v>2024.28</v>
      </c>
      <c r="BB62" s="239">
        <v>1793.56</v>
      </c>
      <c r="BC62" s="240">
        <v>230.72000000000003</v>
      </c>
      <c r="BD62" s="240">
        <v>0</v>
      </c>
      <c r="BE62" s="240">
        <v>230.72000000000003</v>
      </c>
      <c r="BF62" s="239">
        <v>1093.03</v>
      </c>
      <c r="BG62" s="239">
        <v>1710.6999999999998</v>
      </c>
      <c r="BH62" s="240">
        <v>0</v>
      </c>
      <c r="BI62" s="240">
        <v>-617.66999999999985</v>
      </c>
      <c r="BJ62" s="240">
        <v>-617.66999999999985</v>
      </c>
      <c r="BK62" s="239">
        <v>6462.3900000000012</v>
      </c>
      <c r="BL62" s="239">
        <v>7719.380000000001</v>
      </c>
      <c r="BM62" s="240">
        <v>0</v>
      </c>
      <c r="BN62" s="240">
        <v>-1256.9899999999998</v>
      </c>
      <c r="BO62" s="240">
        <v>-1256.9899999999998</v>
      </c>
      <c r="BP62" s="239">
        <v>1553.1200000000001</v>
      </c>
      <c r="BQ62" s="239">
        <v>0</v>
      </c>
      <c r="BR62" s="240">
        <v>1553.1200000000001</v>
      </c>
      <c r="BS62" s="240">
        <v>0</v>
      </c>
      <c r="BT62" s="240">
        <v>1553.1200000000001</v>
      </c>
      <c r="BU62" s="239">
        <v>17800.600000000002</v>
      </c>
      <c r="BV62" s="239">
        <v>20523.109999999997</v>
      </c>
      <c r="BW62" s="240">
        <v>0</v>
      </c>
      <c r="BX62" s="240">
        <v>-2722.5099999999948</v>
      </c>
      <c r="BY62" s="240">
        <v>-2722.5099999999948</v>
      </c>
      <c r="BZ62" s="239">
        <v>1422.2599999999998</v>
      </c>
      <c r="CA62" s="239">
        <v>1263.2399999999998</v>
      </c>
      <c r="CB62" s="240">
        <v>159.01999999999998</v>
      </c>
      <c r="CC62" s="240">
        <v>0</v>
      </c>
      <c r="CD62" s="240">
        <v>159.01999999999998</v>
      </c>
      <c r="CE62" s="239">
        <v>213.20999999999998</v>
      </c>
      <c r="CF62" s="239">
        <v>0</v>
      </c>
      <c r="CG62" s="240">
        <v>213.20999999999998</v>
      </c>
      <c r="CH62" s="240">
        <v>0</v>
      </c>
      <c r="CI62" s="240">
        <v>213.20999999999998</v>
      </c>
      <c r="CJ62" s="240">
        <v>4579.72</v>
      </c>
      <c r="CK62" s="240">
        <v>4335.46</v>
      </c>
      <c r="CL62" s="240">
        <v>244.26000000000022</v>
      </c>
      <c r="CM62" s="240">
        <v>0</v>
      </c>
      <c r="CN62" s="240">
        <v>244.26000000000022</v>
      </c>
      <c r="CO62" s="239">
        <v>79196.560000000012</v>
      </c>
      <c r="CP62" s="239">
        <v>6191.34</v>
      </c>
      <c r="CQ62" s="240">
        <v>73005.220000000016</v>
      </c>
      <c r="CR62" s="240">
        <v>0</v>
      </c>
      <c r="CS62" s="240">
        <v>73005.220000000016</v>
      </c>
      <c r="CT62" s="239">
        <v>4609.49</v>
      </c>
      <c r="CU62" s="239">
        <v>1779.87</v>
      </c>
      <c r="CV62" s="240">
        <v>2829.62</v>
      </c>
      <c r="CW62" s="240">
        <v>0</v>
      </c>
      <c r="CX62" s="240">
        <v>2829.62</v>
      </c>
      <c r="CY62" s="239">
        <v>6626.0000000000009</v>
      </c>
      <c r="CZ62" s="239">
        <v>0</v>
      </c>
      <c r="DA62" s="240">
        <v>6626.0000000000009</v>
      </c>
      <c r="DB62" s="240">
        <v>0</v>
      </c>
      <c r="DC62" s="240">
        <v>6626.0000000000009</v>
      </c>
      <c r="DD62" s="239">
        <v>1781.2600000000002</v>
      </c>
      <c r="DE62" s="239">
        <v>0</v>
      </c>
      <c r="DF62" s="240">
        <v>1781.2600000000002</v>
      </c>
      <c r="DG62" s="240">
        <v>0</v>
      </c>
      <c r="DH62" s="240">
        <v>1781.2600000000002</v>
      </c>
      <c r="DI62" s="239">
        <v>2713.1000000000004</v>
      </c>
      <c r="DJ62" s="239">
        <v>0</v>
      </c>
      <c r="DK62" s="240">
        <v>2713.1000000000004</v>
      </c>
      <c r="DL62" s="240">
        <v>0</v>
      </c>
      <c r="DM62" s="240">
        <v>2713.1000000000004</v>
      </c>
      <c r="DN62" s="239">
        <v>2613.2400000000002</v>
      </c>
      <c r="DO62" s="239">
        <v>4234.79</v>
      </c>
      <c r="DP62" s="240">
        <v>0</v>
      </c>
      <c r="DQ62" s="240">
        <v>-1621.5499999999997</v>
      </c>
      <c r="DR62" s="240">
        <v>-1621.5499999999997</v>
      </c>
      <c r="DS62" s="239">
        <v>1842.9699999999998</v>
      </c>
      <c r="DT62" s="239">
        <v>6583.8200000000006</v>
      </c>
      <c r="DU62" s="240">
        <v>0</v>
      </c>
      <c r="DV62" s="240">
        <v>-4740.8500000000004</v>
      </c>
      <c r="DW62" s="240">
        <v>-4740.8500000000004</v>
      </c>
      <c r="DX62" s="239">
        <v>341.89</v>
      </c>
      <c r="DY62" s="239">
        <v>0</v>
      </c>
      <c r="DZ62" s="240">
        <v>341.89</v>
      </c>
      <c r="EA62" s="240">
        <v>0</v>
      </c>
      <c r="EB62" s="240">
        <v>341.89</v>
      </c>
      <c r="EC62" s="239">
        <v>14630.119999999997</v>
      </c>
      <c r="ED62" s="239">
        <v>23267.07</v>
      </c>
      <c r="EE62" s="240">
        <v>0</v>
      </c>
      <c r="EF62" s="240">
        <v>-8636.9500000000025</v>
      </c>
      <c r="EG62" s="240">
        <v>-8636.9500000000025</v>
      </c>
      <c r="EH62" s="239">
        <v>14047.050000000003</v>
      </c>
      <c r="EI62" s="239">
        <v>5902.0399999999991</v>
      </c>
      <c r="EJ62" s="240">
        <v>8145.0100000000039</v>
      </c>
      <c r="EK62" s="240">
        <v>0</v>
      </c>
      <c r="EL62" s="240">
        <v>8145.0100000000039</v>
      </c>
      <c r="EM62" s="239">
        <v>15869.089999999998</v>
      </c>
      <c r="EN62" s="239">
        <v>16941.93</v>
      </c>
      <c r="EO62" s="240">
        <v>0</v>
      </c>
      <c r="EP62" s="240">
        <v>-1072.840000000002</v>
      </c>
      <c r="EQ62" s="240">
        <v>-1072.840000000002</v>
      </c>
      <c r="ER62" s="240">
        <v>4359.1499999999996</v>
      </c>
      <c r="ES62" s="240">
        <v>3113.2200000000003</v>
      </c>
      <c r="ET62" s="240">
        <f t="shared" si="0"/>
        <v>1245.9299999999994</v>
      </c>
      <c r="EU62" s="240">
        <f t="shared" si="1"/>
        <v>0</v>
      </c>
      <c r="EV62" s="240">
        <f t="shared" si="2"/>
        <v>1245.9299999999994</v>
      </c>
      <c r="EW62" s="239">
        <v>13512.420000000002</v>
      </c>
      <c r="EX62" s="239">
        <v>9814.27</v>
      </c>
      <c r="EY62" s="241">
        <f t="shared" si="6"/>
        <v>399689.14</v>
      </c>
      <c r="EZ62" s="241">
        <f t="shared" si="6"/>
        <v>307801.53999999992</v>
      </c>
      <c r="FA62" s="241">
        <f t="shared" si="7"/>
        <v>91887.600000000093</v>
      </c>
      <c r="FB62" s="241">
        <f t="shared" si="8"/>
        <v>0</v>
      </c>
      <c r="FC62" s="242">
        <f t="shared" si="5"/>
        <v>91887.600000000093</v>
      </c>
      <c r="FD62" s="242">
        <v>1245.9299999999994</v>
      </c>
      <c r="FE62" s="236">
        <f t="shared" si="9"/>
        <v>10833.64000000013</v>
      </c>
      <c r="FF62" s="243">
        <f t="shared" si="10"/>
        <v>33544.351999999977</v>
      </c>
      <c r="FG62" s="3"/>
      <c r="FH62" s="239">
        <v>1430</v>
      </c>
      <c r="FI62" s="244">
        <f t="shared" si="11"/>
        <v>12263.64000000013</v>
      </c>
      <c r="FJ62" s="243">
        <f t="shared" si="12"/>
        <v>33544.351999999977</v>
      </c>
      <c r="FK62" s="3"/>
      <c r="FL62" s="3"/>
      <c r="FM62" s="3"/>
      <c r="FN62" s="3"/>
      <c r="FO62" s="3"/>
    </row>
    <row r="63" spans="1:171" s="2" customFormat="1" ht="15.75" customHeight="1" x14ac:dyDescent="0.2">
      <c r="A63" s="233">
        <v>56</v>
      </c>
      <c r="B63" s="234" t="s">
        <v>534</v>
      </c>
      <c r="C63" s="235">
        <v>9</v>
      </c>
      <c r="D63" s="235">
        <v>2</v>
      </c>
      <c r="E63" s="236">
        <v>2953.6000000000004</v>
      </c>
      <c r="F63" s="237">
        <v>-8942.6300000000119</v>
      </c>
      <c r="G63" s="237">
        <v>-110826.22999999997</v>
      </c>
      <c r="H63" s="238">
        <v>34718.590000000004</v>
      </c>
      <c r="I63" s="238">
        <v>36810.689999999995</v>
      </c>
      <c r="J63" s="238">
        <v>0</v>
      </c>
      <c r="K63" s="238">
        <v>-2092.0999999999913</v>
      </c>
      <c r="L63" s="238">
        <v>-2092.0999999999913</v>
      </c>
      <c r="M63" s="238">
        <v>18056.03</v>
      </c>
      <c r="N63" s="238">
        <v>18893.580000000002</v>
      </c>
      <c r="O63" s="238">
        <v>0</v>
      </c>
      <c r="P63" s="238">
        <v>-837.55000000000291</v>
      </c>
      <c r="Q63" s="238">
        <v>-837.55000000000291</v>
      </c>
      <c r="R63" s="238">
        <v>1348.62</v>
      </c>
      <c r="S63" s="238">
        <v>242.44</v>
      </c>
      <c r="T63" s="238">
        <v>1106.1799999999998</v>
      </c>
      <c r="U63" s="238">
        <v>0</v>
      </c>
      <c r="V63" s="238">
        <v>1106.1799999999998</v>
      </c>
      <c r="W63" s="239">
        <v>37310.430000000008</v>
      </c>
      <c r="X63" s="239">
        <v>48821.810000000005</v>
      </c>
      <c r="Y63" s="240">
        <v>0</v>
      </c>
      <c r="Z63" s="240">
        <v>-11511.379999999997</v>
      </c>
      <c r="AA63" s="240">
        <v>-11511.379999999997</v>
      </c>
      <c r="AB63" s="239">
        <v>65113.410000000011</v>
      </c>
      <c r="AC63" s="239">
        <v>58519.07</v>
      </c>
      <c r="AD63" s="240">
        <v>6594.3400000000111</v>
      </c>
      <c r="AE63" s="240">
        <v>0</v>
      </c>
      <c r="AF63" s="240">
        <v>6594.3400000000111</v>
      </c>
      <c r="AG63" s="239">
        <v>0</v>
      </c>
      <c r="AH63" s="239">
        <v>0</v>
      </c>
      <c r="AI63" s="240">
        <v>0</v>
      </c>
      <c r="AJ63" s="240">
        <v>0</v>
      </c>
      <c r="AK63" s="240">
        <v>0</v>
      </c>
      <c r="AL63" s="239">
        <v>11216.529999999999</v>
      </c>
      <c r="AM63" s="239">
        <v>1891.9400000000003</v>
      </c>
      <c r="AN63" s="240">
        <v>9324.5899999999983</v>
      </c>
      <c r="AO63" s="240">
        <v>0</v>
      </c>
      <c r="AP63" s="240">
        <v>9324.5899999999983</v>
      </c>
      <c r="AQ63" s="239">
        <v>4882.3899999999994</v>
      </c>
      <c r="AR63" s="239">
        <v>1319.04</v>
      </c>
      <c r="AS63" s="240">
        <v>3563.3499999999995</v>
      </c>
      <c r="AT63" s="240">
        <v>0</v>
      </c>
      <c r="AU63" s="240">
        <v>3563.3499999999995</v>
      </c>
      <c r="AV63" s="239">
        <v>10415.35</v>
      </c>
      <c r="AW63" s="239">
        <v>9075.58</v>
      </c>
      <c r="AX63" s="240">
        <v>1339.7700000000004</v>
      </c>
      <c r="AY63" s="240">
        <v>0</v>
      </c>
      <c r="AZ63" s="240">
        <v>1339.7700000000004</v>
      </c>
      <c r="BA63" s="239">
        <v>2618.2900000000004</v>
      </c>
      <c r="BB63" s="239">
        <v>2325.27</v>
      </c>
      <c r="BC63" s="240">
        <v>293.02000000000044</v>
      </c>
      <c r="BD63" s="240">
        <v>0</v>
      </c>
      <c r="BE63" s="240">
        <v>293.02000000000044</v>
      </c>
      <c r="BF63" s="239">
        <v>1309.96</v>
      </c>
      <c r="BG63" s="239">
        <v>12184.2</v>
      </c>
      <c r="BH63" s="240">
        <v>0</v>
      </c>
      <c r="BI63" s="240">
        <v>-10874.240000000002</v>
      </c>
      <c r="BJ63" s="240">
        <v>-10874.240000000002</v>
      </c>
      <c r="BK63" s="239">
        <v>7702.35</v>
      </c>
      <c r="BL63" s="239">
        <v>7403.2200000000012</v>
      </c>
      <c r="BM63" s="240">
        <v>299.1299999999992</v>
      </c>
      <c r="BN63" s="240">
        <v>0</v>
      </c>
      <c r="BO63" s="240">
        <v>299.1299999999992</v>
      </c>
      <c r="BP63" s="239">
        <v>1732.36</v>
      </c>
      <c r="BQ63" s="239">
        <v>0</v>
      </c>
      <c r="BR63" s="240">
        <v>1732.36</v>
      </c>
      <c r="BS63" s="240">
        <v>0</v>
      </c>
      <c r="BT63" s="240">
        <v>1732.36</v>
      </c>
      <c r="BU63" s="239">
        <v>19908.09</v>
      </c>
      <c r="BV63" s="239">
        <v>10047.6</v>
      </c>
      <c r="BW63" s="240">
        <v>9860.49</v>
      </c>
      <c r="BX63" s="240">
        <v>0</v>
      </c>
      <c r="BY63" s="240">
        <v>9860.49</v>
      </c>
      <c r="BZ63" s="239">
        <v>1584.7700000000002</v>
      </c>
      <c r="CA63" s="239">
        <v>1410.0499999999997</v>
      </c>
      <c r="CB63" s="240">
        <v>174.72000000000048</v>
      </c>
      <c r="CC63" s="240">
        <v>0</v>
      </c>
      <c r="CD63" s="240">
        <v>174.72000000000048</v>
      </c>
      <c r="CE63" s="239">
        <v>238.50999999999996</v>
      </c>
      <c r="CF63" s="239">
        <v>0</v>
      </c>
      <c r="CG63" s="240">
        <v>238.50999999999996</v>
      </c>
      <c r="CH63" s="240">
        <v>0</v>
      </c>
      <c r="CI63" s="240">
        <v>238.50999999999996</v>
      </c>
      <c r="CJ63" s="240">
        <v>4574.46</v>
      </c>
      <c r="CK63" s="240">
        <v>4335.46</v>
      </c>
      <c r="CL63" s="240">
        <v>239</v>
      </c>
      <c r="CM63" s="240">
        <v>0</v>
      </c>
      <c r="CN63" s="240">
        <v>239</v>
      </c>
      <c r="CO63" s="239">
        <v>110201.76</v>
      </c>
      <c r="CP63" s="239">
        <v>7656.0500000000011</v>
      </c>
      <c r="CQ63" s="240">
        <v>102545.70999999999</v>
      </c>
      <c r="CR63" s="240">
        <v>0</v>
      </c>
      <c r="CS63" s="240">
        <v>102545.70999999999</v>
      </c>
      <c r="CT63" s="239">
        <v>7397.2100000000009</v>
      </c>
      <c r="CU63" s="239">
        <v>286.73</v>
      </c>
      <c r="CV63" s="240">
        <v>7110.4800000000014</v>
      </c>
      <c r="CW63" s="240">
        <v>0</v>
      </c>
      <c r="CX63" s="240">
        <v>7110.4800000000014</v>
      </c>
      <c r="CY63" s="239">
        <v>7731.45</v>
      </c>
      <c r="CZ63" s="239">
        <v>4604.41</v>
      </c>
      <c r="DA63" s="240">
        <v>3127.04</v>
      </c>
      <c r="DB63" s="240">
        <v>0</v>
      </c>
      <c r="DC63" s="240">
        <v>3127.04</v>
      </c>
      <c r="DD63" s="239">
        <v>1969.1999999999998</v>
      </c>
      <c r="DE63" s="239">
        <v>0</v>
      </c>
      <c r="DF63" s="240">
        <v>1969.1999999999998</v>
      </c>
      <c r="DG63" s="240">
        <v>0</v>
      </c>
      <c r="DH63" s="240">
        <v>1969.1999999999998</v>
      </c>
      <c r="DI63" s="239">
        <v>5229.7700000000004</v>
      </c>
      <c r="DJ63" s="239">
        <v>4916.21</v>
      </c>
      <c r="DK63" s="240">
        <v>313.5600000000004</v>
      </c>
      <c r="DL63" s="240">
        <v>0</v>
      </c>
      <c r="DM63" s="240">
        <v>313.5600000000004</v>
      </c>
      <c r="DN63" s="239">
        <v>3137.59</v>
      </c>
      <c r="DO63" s="239">
        <v>0</v>
      </c>
      <c r="DP63" s="240">
        <v>3137.59</v>
      </c>
      <c r="DQ63" s="240">
        <v>0</v>
      </c>
      <c r="DR63" s="240">
        <v>3137.59</v>
      </c>
      <c r="DS63" s="239">
        <v>3189.44</v>
      </c>
      <c r="DT63" s="239">
        <v>528.75</v>
      </c>
      <c r="DU63" s="240">
        <v>2660.69</v>
      </c>
      <c r="DV63" s="240">
        <v>0</v>
      </c>
      <c r="DW63" s="240">
        <v>2660.69</v>
      </c>
      <c r="DX63" s="239">
        <v>394.88000000000005</v>
      </c>
      <c r="DY63" s="239">
        <v>0</v>
      </c>
      <c r="DZ63" s="240">
        <v>394.88000000000005</v>
      </c>
      <c r="EA63" s="240">
        <v>0</v>
      </c>
      <c r="EB63" s="240">
        <v>394.88000000000005</v>
      </c>
      <c r="EC63" s="239">
        <v>16300.300000000003</v>
      </c>
      <c r="ED63" s="239">
        <v>16847.329999999998</v>
      </c>
      <c r="EE63" s="240">
        <v>0</v>
      </c>
      <c r="EF63" s="240">
        <v>-547.0299999999952</v>
      </c>
      <c r="EG63" s="240">
        <v>-547.0299999999952</v>
      </c>
      <c r="EH63" s="239">
        <v>16455.219999999998</v>
      </c>
      <c r="EI63" s="239">
        <v>10774.95</v>
      </c>
      <c r="EJ63" s="240">
        <v>5680.2699999999968</v>
      </c>
      <c r="EK63" s="240">
        <v>0</v>
      </c>
      <c r="EL63" s="240">
        <v>5680.2699999999968</v>
      </c>
      <c r="EM63" s="239">
        <v>15287.15</v>
      </c>
      <c r="EN63" s="239">
        <v>16724.5</v>
      </c>
      <c r="EO63" s="240">
        <v>0</v>
      </c>
      <c r="EP63" s="240">
        <v>-1437.3500000000004</v>
      </c>
      <c r="EQ63" s="240">
        <v>-1437.3500000000004</v>
      </c>
      <c r="ER63" s="240">
        <v>4598.2900000000009</v>
      </c>
      <c r="ES63" s="240">
        <v>3321.2200000000003</v>
      </c>
      <c r="ET63" s="240">
        <f t="shared" si="0"/>
        <v>1277.0700000000006</v>
      </c>
      <c r="EU63" s="240">
        <f t="shared" si="1"/>
        <v>0</v>
      </c>
      <c r="EV63" s="240">
        <f t="shared" si="2"/>
        <v>1277.0700000000006</v>
      </c>
      <c r="EW63" s="239">
        <v>14503.56</v>
      </c>
      <c r="EX63" s="239">
        <v>9362.27</v>
      </c>
      <c r="EY63" s="241">
        <f t="shared" si="6"/>
        <v>429125.96</v>
      </c>
      <c r="EZ63" s="241">
        <f t="shared" si="6"/>
        <v>288302.37</v>
      </c>
      <c r="FA63" s="241">
        <f t="shared" si="7"/>
        <v>140823.59000000003</v>
      </c>
      <c r="FB63" s="241">
        <f t="shared" si="8"/>
        <v>0</v>
      </c>
      <c r="FC63" s="242">
        <f t="shared" si="5"/>
        <v>140823.59000000003</v>
      </c>
      <c r="FD63" s="242">
        <v>1277.0700000000006</v>
      </c>
      <c r="FE63" s="236">
        <f t="shared" si="9"/>
        <v>131880.96000000002</v>
      </c>
      <c r="FF63" s="243">
        <f t="shared" si="10"/>
        <v>10432.920000000026</v>
      </c>
      <c r="FG63" s="3"/>
      <c r="FH63" s="239">
        <v>1349.9599999999996</v>
      </c>
      <c r="FI63" s="244">
        <f t="shared" si="11"/>
        <v>133230.92000000001</v>
      </c>
      <c r="FJ63" s="243">
        <f t="shared" si="12"/>
        <v>10432.920000000026</v>
      </c>
      <c r="FK63" s="3"/>
      <c r="FL63" s="3"/>
      <c r="FM63" s="3"/>
      <c r="FN63" s="3"/>
      <c r="FO63" s="3"/>
    </row>
    <row r="64" spans="1:171" s="2" customFormat="1" ht="15.75" customHeight="1" x14ac:dyDescent="0.2">
      <c r="A64" s="233">
        <v>57</v>
      </c>
      <c r="B64" s="234" t="s">
        <v>535</v>
      </c>
      <c r="C64" s="235">
        <v>9</v>
      </c>
      <c r="D64" s="235">
        <v>2</v>
      </c>
      <c r="E64" s="236">
        <v>3986.2499999999995</v>
      </c>
      <c r="F64" s="237">
        <v>289456.26</v>
      </c>
      <c r="G64" s="237">
        <v>220670.04399999994</v>
      </c>
      <c r="H64" s="238">
        <v>36628</v>
      </c>
      <c r="I64" s="238">
        <v>39841.79</v>
      </c>
      <c r="J64" s="238">
        <v>0</v>
      </c>
      <c r="K64" s="238">
        <v>-3213.7900000000009</v>
      </c>
      <c r="L64" s="238">
        <v>-3213.7900000000009</v>
      </c>
      <c r="M64" s="238">
        <v>18536.55</v>
      </c>
      <c r="N64" s="238">
        <v>19895.079999999998</v>
      </c>
      <c r="O64" s="238">
        <v>0</v>
      </c>
      <c r="P64" s="238">
        <v>-1358.5299999999988</v>
      </c>
      <c r="Q64" s="238">
        <v>-1358.5299999999988</v>
      </c>
      <c r="R64" s="238">
        <v>1772.1499999999999</v>
      </c>
      <c r="S64" s="238">
        <v>361.57</v>
      </c>
      <c r="T64" s="238">
        <v>1410.58</v>
      </c>
      <c r="U64" s="238">
        <v>0</v>
      </c>
      <c r="V64" s="238">
        <v>1410.58</v>
      </c>
      <c r="W64" s="239">
        <v>30997.010000000002</v>
      </c>
      <c r="X64" s="239">
        <v>45990.060000000005</v>
      </c>
      <c r="Y64" s="240">
        <v>0</v>
      </c>
      <c r="Z64" s="240">
        <v>-14993.050000000003</v>
      </c>
      <c r="AA64" s="240">
        <v>-14993.050000000003</v>
      </c>
      <c r="AB64" s="239">
        <v>63447.990000000005</v>
      </c>
      <c r="AC64" s="239">
        <v>57349.569999999992</v>
      </c>
      <c r="AD64" s="240">
        <v>6098.4200000000128</v>
      </c>
      <c r="AE64" s="240">
        <v>0</v>
      </c>
      <c r="AF64" s="240">
        <v>6098.4200000000128</v>
      </c>
      <c r="AG64" s="239">
        <v>0</v>
      </c>
      <c r="AH64" s="239">
        <v>0</v>
      </c>
      <c r="AI64" s="240">
        <v>0</v>
      </c>
      <c r="AJ64" s="240">
        <v>0</v>
      </c>
      <c r="AK64" s="240">
        <v>0</v>
      </c>
      <c r="AL64" s="239">
        <v>18743.489999999998</v>
      </c>
      <c r="AM64" s="239">
        <v>1985.4699999999998</v>
      </c>
      <c r="AN64" s="240">
        <v>16758.019999999997</v>
      </c>
      <c r="AO64" s="240">
        <v>0</v>
      </c>
      <c r="AP64" s="240">
        <v>16758.019999999997</v>
      </c>
      <c r="AQ64" s="239">
        <v>7990.79</v>
      </c>
      <c r="AR64" s="239">
        <v>1751.3100000000002</v>
      </c>
      <c r="AS64" s="240">
        <v>6239.48</v>
      </c>
      <c r="AT64" s="240">
        <v>0</v>
      </c>
      <c r="AU64" s="240">
        <v>6239.48</v>
      </c>
      <c r="AV64" s="239">
        <v>15945.759999999998</v>
      </c>
      <c r="AW64" s="239">
        <v>13863.32</v>
      </c>
      <c r="AX64" s="240">
        <v>2082.4399999999987</v>
      </c>
      <c r="AY64" s="240">
        <v>0</v>
      </c>
      <c r="AZ64" s="240">
        <v>2082.4399999999987</v>
      </c>
      <c r="BA64" s="239">
        <v>3686.4700000000003</v>
      </c>
      <c r="BB64" s="239">
        <v>3259.66</v>
      </c>
      <c r="BC64" s="240">
        <v>426.8100000000004</v>
      </c>
      <c r="BD64" s="240">
        <v>0</v>
      </c>
      <c r="BE64" s="240">
        <v>426.8100000000004</v>
      </c>
      <c r="BF64" s="239">
        <v>1736.1999999999998</v>
      </c>
      <c r="BG64" s="239">
        <v>11686.36</v>
      </c>
      <c r="BH64" s="240">
        <v>0</v>
      </c>
      <c r="BI64" s="240">
        <v>-9950.16</v>
      </c>
      <c r="BJ64" s="240">
        <v>-9950.16</v>
      </c>
      <c r="BK64" s="239">
        <v>8278.74</v>
      </c>
      <c r="BL64" s="239">
        <v>7677.2400000000007</v>
      </c>
      <c r="BM64" s="240">
        <v>601.49999999999909</v>
      </c>
      <c r="BN64" s="240">
        <v>0</v>
      </c>
      <c r="BO64" s="240">
        <v>601.49999999999909</v>
      </c>
      <c r="BP64" s="239">
        <v>2480.9500000000003</v>
      </c>
      <c r="BQ64" s="239">
        <v>0</v>
      </c>
      <c r="BR64" s="240">
        <v>2480.9500000000003</v>
      </c>
      <c r="BS64" s="240">
        <v>0</v>
      </c>
      <c r="BT64" s="240">
        <v>2480.9500000000003</v>
      </c>
      <c r="BU64" s="239">
        <v>28439.970000000005</v>
      </c>
      <c r="BV64" s="239">
        <v>30165.829999999998</v>
      </c>
      <c r="BW64" s="240">
        <v>0</v>
      </c>
      <c r="BX64" s="240">
        <v>-1725.8599999999933</v>
      </c>
      <c r="BY64" s="240">
        <v>-1725.8599999999933</v>
      </c>
      <c r="BZ64" s="239">
        <v>2257</v>
      </c>
      <c r="CA64" s="239">
        <v>2002.4600000000003</v>
      </c>
      <c r="CB64" s="240">
        <v>254.53999999999974</v>
      </c>
      <c r="CC64" s="240">
        <v>0</v>
      </c>
      <c r="CD64" s="240">
        <v>254.53999999999974</v>
      </c>
      <c r="CE64" s="239">
        <v>338.19000000000005</v>
      </c>
      <c r="CF64" s="239">
        <v>0</v>
      </c>
      <c r="CG64" s="240">
        <v>338.19000000000005</v>
      </c>
      <c r="CH64" s="240">
        <v>0</v>
      </c>
      <c r="CI64" s="240">
        <v>338.19000000000005</v>
      </c>
      <c r="CJ64" s="240">
        <v>6300.43</v>
      </c>
      <c r="CK64" s="240">
        <v>5961.25</v>
      </c>
      <c r="CL64" s="240">
        <v>339.18000000000029</v>
      </c>
      <c r="CM64" s="240">
        <v>0</v>
      </c>
      <c r="CN64" s="240">
        <v>339.18000000000029</v>
      </c>
      <c r="CO64" s="239">
        <v>150677.87000000002</v>
      </c>
      <c r="CP64" s="239">
        <v>46570.98</v>
      </c>
      <c r="CQ64" s="240">
        <v>104106.89000000001</v>
      </c>
      <c r="CR64" s="240">
        <v>0</v>
      </c>
      <c r="CS64" s="240">
        <v>104106.89000000001</v>
      </c>
      <c r="CT64" s="239">
        <v>12497.62</v>
      </c>
      <c r="CU64" s="239">
        <v>286.73</v>
      </c>
      <c r="CV64" s="240">
        <v>12210.890000000001</v>
      </c>
      <c r="CW64" s="240">
        <v>0</v>
      </c>
      <c r="CX64" s="240">
        <v>12210.890000000001</v>
      </c>
      <c r="CY64" s="239">
        <v>12543.84</v>
      </c>
      <c r="CZ64" s="239">
        <v>9556.2199999999993</v>
      </c>
      <c r="DA64" s="240">
        <v>2987.6200000000008</v>
      </c>
      <c r="DB64" s="240">
        <v>0</v>
      </c>
      <c r="DC64" s="240">
        <v>2987.6200000000008</v>
      </c>
      <c r="DD64" s="239">
        <v>2489.1799999999998</v>
      </c>
      <c r="DE64" s="239">
        <v>0</v>
      </c>
      <c r="DF64" s="240">
        <v>2489.1799999999998</v>
      </c>
      <c r="DG64" s="240">
        <v>0</v>
      </c>
      <c r="DH64" s="240">
        <v>2489.1799999999998</v>
      </c>
      <c r="DI64" s="239">
        <v>7017.17</v>
      </c>
      <c r="DJ64" s="239">
        <v>1295.1199999999999</v>
      </c>
      <c r="DK64" s="240">
        <v>5722.05</v>
      </c>
      <c r="DL64" s="240">
        <v>0</v>
      </c>
      <c r="DM64" s="240">
        <v>5722.05</v>
      </c>
      <c r="DN64" s="239">
        <v>4147.37</v>
      </c>
      <c r="DO64" s="239">
        <v>0</v>
      </c>
      <c r="DP64" s="240">
        <v>4147.37</v>
      </c>
      <c r="DQ64" s="240">
        <v>0</v>
      </c>
      <c r="DR64" s="240">
        <v>4147.37</v>
      </c>
      <c r="DS64" s="239">
        <v>3623.7200000000003</v>
      </c>
      <c r="DT64" s="239">
        <v>2320.4299999999998</v>
      </c>
      <c r="DU64" s="240">
        <v>1303.2900000000004</v>
      </c>
      <c r="DV64" s="240">
        <v>0</v>
      </c>
      <c r="DW64" s="240">
        <v>1303.2900000000004</v>
      </c>
      <c r="DX64" s="239">
        <v>520.81000000000006</v>
      </c>
      <c r="DY64" s="239">
        <v>0</v>
      </c>
      <c r="DZ64" s="240">
        <v>520.81000000000006</v>
      </c>
      <c r="EA64" s="240">
        <v>0</v>
      </c>
      <c r="EB64" s="240">
        <v>520.81000000000006</v>
      </c>
      <c r="EC64" s="239">
        <v>17758.429999999997</v>
      </c>
      <c r="ED64" s="239">
        <v>14884.49</v>
      </c>
      <c r="EE64" s="240">
        <v>2873.9399999999969</v>
      </c>
      <c r="EF64" s="240">
        <v>0</v>
      </c>
      <c r="EG64" s="240">
        <v>2873.9399999999969</v>
      </c>
      <c r="EH64" s="239">
        <v>34457.020000000004</v>
      </c>
      <c r="EI64" s="239">
        <v>26184.530000000002</v>
      </c>
      <c r="EJ64" s="240">
        <v>8272.4900000000016</v>
      </c>
      <c r="EK64" s="240">
        <v>0</v>
      </c>
      <c r="EL64" s="240">
        <v>8272.4900000000016</v>
      </c>
      <c r="EM64" s="239">
        <v>19287.61</v>
      </c>
      <c r="EN64" s="239">
        <v>24885.61</v>
      </c>
      <c r="EO64" s="240">
        <v>0</v>
      </c>
      <c r="EP64" s="240">
        <v>-5598</v>
      </c>
      <c r="EQ64" s="240">
        <v>-5598</v>
      </c>
      <c r="ER64" s="240">
        <v>6414.89</v>
      </c>
      <c r="ES64" s="240">
        <v>4616.4799999999996</v>
      </c>
      <c r="ET64" s="240">
        <f t="shared" si="0"/>
        <v>1798.4100000000008</v>
      </c>
      <c r="EU64" s="240">
        <f t="shared" si="1"/>
        <v>0</v>
      </c>
      <c r="EV64" s="240">
        <f t="shared" si="2"/>
        <v>1798.4100000000008</v>
      </c>
      <c r="EW64" s="239">
        <v>18137.150000000001</v>
      </c>
      <c r="EX64" s="239">
        <v>13280.099999999999</v>
      </c>
      <c r="EY64" s="241">
        <f t="shared" si="6"/>
        <v>537152.37</v>
      </c>
      <c r="EZ64" s="241">
        <f t="shared" si="6"/>
        <v>385671.65999999986</v>
      </c>
      <c r="FA64" s="241">
        <f t="shared" si="7"/>
        <v>151480.71000000014</v>
      </c>
      <c r="FB64" s="241">
        <f t="shared" si="8"/>
        <v>0</v>
      </c>
      <c r="FC64" s="242">
        <f t="shared" si="5"/>
        <v>151480.71000000014</v>
      </c>
      <c r="FD64" s="242">
        <v>1798.4100000000008</v>
      </c>
      <c r="FE64" s="236">
        <f t="shared" si="9"/>
        <v>440936.97000000015</v>
      </c>
      <c r="FF64" s="243">
        <f t="shared" si="10"/>
        <v>354158.14400000003</v>
      </c>
      <c r="FG64" s="3"/>
      <c r="FH64" s="239">
        <v>1430</v>
      </c>
      <c r="FI64" s="244">
        <f t="shared" si="11"/>
        <v>442366.97000000015</v>
      </c>
      <c r="FJ64" s="243">
        <f t="shared" si="12"/>
        <v>354158.14400000003</v>
      </c>
      <c r="FK64" s="3"/>
      <c r="FL64" s="3"/>
      <c r="FM64" s="3"/>
      <c r="FN64" s="3"/>
      <c r="FO64" s="3"/>
    </row>
    <row r="65" spans="1:171" s="2" customFormat="1" ht="15.75" customHeight="1" x14ac:dyDescent="0.2">
      <c r="A65" s="233">
        <v>58</v>
      </c>
      <c r="B65" s="234" t="s">
        <v>536</v>
      </c>
      <c r="C65" s="235">
        <v>9</v>
      </c>
      <c r="D65" s="235">
        <v>1</v>
      </c>
      <c r="E65" s="236">
        <v>4477.1750000000011</v>
      </c>
      <c r="F65" s="237">
        <v>-2481.12</v>
      </c>
      <c r="G65" s="237">
        <v>6776.3319999999903</v>
      </c>
      <c r="H65" s="238">
        <v>16892.16</v>
      </c>
      <c r="I65" s="238">
        <v>17906.05</v>
      </c>
      <c r="J65" s="238">
        <v>0</v>
      </c>
      <c r="K65" s="238">
        <v>-1013.8899999999994</v>
      </c>
      <c r="L65" s="238">
        <v>-1013.8899999999994</v>
      </c>
      <c r="M65" s="238">
        <v>8803.3900000000012</v>
      </c>
      <c r="N65" s="238">
        <v>9185.35</v>
      </c>
      <c r="O65" s="238">
        <v>0</v>
      </c>
      <c r="P65" s="238">
        <v>-381.95999999999913</v>
      </c>
      <c r="Q65" s="238">
        <v>-381.95999999999913</v>
      </c>
      <c r="R65" s="238">
        <v>633.44999999999993</v>
      </c>
      <c r="S65" s="238">
        <v>328.69</v>
      </c>
      <c r="T65" s="238">
        <v>304.75999999999993</v>
      </c>
      <c r="U65" s="238">
        <v>0</v>
      </c>
      <c r="V65" s="238">
        <v>304.75999999999993</v>
      </c>
      <c r="W65" s="239">
        <v>34506.07</v>
      </c>
      <c r="X65" s="239">
        <v>37784.69</v>
      </c>
      <c r="Y65" s="240">
        <v>0</v>
      </c>
      <c r="Z65" s="240">
        <v>-3278.6200000000026</v>
      </c>
      <c r="AA65" s="240">
        <v>-3278.6200000000026</v>
      </c>
      <c r="AB65" s="239">
        <v>25324.92</v>
      </c>
      <c r="AC65" s="239">
        <v>23013.759999999998</v>
      </c>
      <c r="AD65" s="240">
        <v>2311.16</v>
      </c>
      <c r="AE65" s="240">
        <v>0</v>
      </c>
      <c r="AF65" s="240">
        <v>2311.16</v>
      </c>
      <c r="AG65" s="239">
        <v>0</v>
      </c>
      <c r="AH65" s="239">
        <v>0</v>
      </c>
      <c r="AI65" s="240">
        <v>0</v>
      </c>
      <c r="AJ65" s="240">
        <v>0</v>
      </c>
      <c r="AK65" s="240">
        <v>0</v>
      </c>
      <c r="AL65" s="239">
        <v>4133.45</v>
      </c>
      <c r="AM65" s="239">
        <v>1066.27</v>
      </c>
      <c r="AN65" s="240">
        <v>3067.18</v>
      </c>
      <c r="AO65" s="240">
        <v>0</v>
      </c>
      <c r="AP65" s="240">
        <v>3067.18</v>
      </c>
      <c r="AQ65" s="239">
        <v>2414.38</v>
      </c>
      <c r="AR65" s="239">
        <v>918.20999999999992</v>
      </c>
      <c r="AS65" s="240">
        <v>1496.17</v>
      </c>
      <c r="AT65" s="240">
        <v>0</v>
      </c>
      <c r="AU65" s="240">
        <v>1496.17</v>
      </c>
      <c r="AV65" s="239">
        <v>4698.1100000000006</v>
      </c>
      <c r="AW65" s="239">
        <v>4088.01</v>
      </c>
      <c r="AX65" s="240">
        <v>610.10000000000036</v>
      </c>
      <c r="AY65" s="240">
        <v>0</v>
      </c>
      <c r="AZ65" s="240">
        <v>610.10000000000036</v>
      </c>
      <c r="BA65" s="239">
        <v>1386.04</v>
      </c>
      <c r="BB65" s="239">
        <v>1228.58</v>
      </c>
      <c r="BC65" s="240">
        <v>157.46000000000004</v>
      </c>
      <c r="BD65" s="240">
        <v>0</v>
      </c>
      <c r="BE65" s="240">
        <v>157.46000000000004</v>
      </c>
      <c r="BF65" s="239">
        <v>604.6400000000001</v>
      </c>
      <c r="BG65" s="239">
        <v>5852.72</v>
      </c>
      <c r="BH65" s="240">
        <v>0</v>
      </c>
      <c r="BI65" s="240">
        <v>-5248.08</v>
      </c>
      <c r="BJ65" s="240">
        <v>-5248.08</v>
      </c>
      <c r="BK65" s="239">
        <v>3185.5099999999993</v>
      </c>
      <c r="BL65" s="239">
        <v>6763.85</v>
      </c>
      <c r="BM65" s="240">
        <v>0</v>
      </c>
      <c r="BN65" s="240">
        <v>-3578.3400000000011</v>
      </c>
      <c r="BO65" s="240">
        <v>-3578.3400000000011</v>
      </c>
      <c r="BP65" s="239">
        <v>772.66</v>
      </c>
      <c r="BQ65" s="239">
        <v>0</v>
      </c>
      <c r="BR65" s="240">
        <v>772.66</v>
      </c>
      <c r="BS65" s="240">
        <v>0</v>
      </c>
      <c r="BT65" s="240">
        <v>772.66</v>
      </c>
      <c r="BU65" s="239">
        <v>8855.98</v>
      </c>
      <c r="BV65" s="239">
        <v>4454.46</v>
      </c>
      <c r="BW65" s="240">
        <v>4401.5199999999995</v>
      </c>
      <c r="BX65" s="240">
        <v>0</v>
      </c>
      <c r="BY65" s="240">
        <v>4401.5199999999995</v>
      </c>
      <c r="BZ65" s="239">
        <v>726.66000000000008</v>
      </c>
      <c r="CA65" s="239">
        <v>645.30999999999995</v>
      </c>
      <c r="CB65" s="240">
        <v>81.350000000000136</v>
      </c>
      <c r="CC65" s="240">
        <v>0</v>
      </c>
      <c r="CD65" s="240">
        <v>81.350000000000136</v>
      </c>
      <c r="CE65" s="239">
        <v>108.46000000000002</v>
      </c>
      <c r="CF65" s="239">
        <v>0</v>
      </c>
      <c r="CG65" s="240">
        <v>108.46000000000002</v>
      </c>
      <c r="CH65" s="240">
        <v>0</v>
      </c>
      <c r="CI65" s="240">
        <v>108.46000000000002</v>
      </c>
      <c r="CJ65" s="240">
        <v>2289.4899999999998</v>
      </c>
      <c r="CK65" s="240">
        <v>2167.73</v>
      </c>
      <c r="CL65" s="240">
        <v>121.75999999999976</v>
      </c>
      <c r="CM65" s="240">
        <v>0</v>
      </c>
      <c r="CN65" s="240">
        <v>121.75999999999976</v>
      </c>
      <c r="CO65" s="239">
        <v>36470.960000000006</v>
      </c>
      <c r="CP65" s="239">
        <v>3410.7</v>
      </c>
      <c r="CQ65" s="240">
        <v>33060.260000000009</v>
      </c>
      <c r="CR65" s="240">
        <v>0</v>
      </c>
      <c r="CS65" s="240">
        <v>33060.260000000009</v>
      </c>
      <c r="CT65" s="239">
        <v>2593.94</v>
      </c>
      <c r="CU65" s="239">
        <v>1033.1199999999999</v>
      </c>
      <c r="CV65" s="240">
        <v>1560.8200000000002</v>
      </c>
      <c r="CW65" s="240">
        <v>0</v>
      </c>
      <c r="CX65" s="240">
        <v>1560.8200000000002</v>
      </c>
      <c r="CY65" s="239">
        <v>3822.8399999999992</v>
      </c>
      <c r="CZ65" s="239">
        <v>0</v>
      </c>
      <c r="DA65" s="240">
        <v>3822.8399999999992</v>
      </c>
      <c r="DB65" s="240">
        <v>0</v>
      </c>
      <c r="DC65" s="240">
        <v>3822.8399999999992</v>
      </c>
      <c r="DD65" s="239">
        <v>889.3</v>
      </c>
      <c r="DE65" s="239">
        <v>0</v>
      </c>
      <c r="DF65" s="240">
        <v>889.3</v>
      </c>
      <c r="DG65" s="240">
        <v>0</v>
      </c>
      <c r="DH65" s="240">
        <v>889.3</v>
      </c>
      <c r="DI65" s="239">
        <v>2939.1200000000003</v>
      </c>
      <c r="DJ65" s="239">
        <v>0</v>
      </c>
      <c r="DK65" s="240">
        <v>2939.1200000000003</v>
      </c>
      <c r="DL65" s="240">
        <v>0</v>
      </c>
      <c r="DM65" s="240">
        <v>2939.1200000000003</v>
      </c>
      <c r="DN65" s="239">
        <v>1443.65</v>
      </c>
      <c r="DO65" s="239">
        <v>0</v>
      </c>
      <c r="DP65" s="240">
        <v>1443.65</v>
      </c>
      <c r="DQ65" s="240">
        <v>0</v>
      </c>
      <c r="DR65" s="240">
        <v>1443.65</v>
      </c>
      <c r="DS65" s="239">
        <v>832.5</v>
      </c>
      <c r="DT65" s="239">
        <v>6080.9</v>
      </c>
      <c r="DU65" s="240">
        <v>0</v>
      </c>
      <c r="DV65" s="240">
        <v>-5248.4</v>
      </c>
      <c r="DW65" s="240">
        <v>-5248.4</v>
      </c>
      <c r="DX65" s="239">
        <v>162.19999999999999</v>
      </c>
      <c r="DY65" s="239">
        <v>0</v>
      </c>
      <c r="DZ65" s="240">
        <v>162.19999999999999</v>
      </c>
      <c r="EA65" s="240">
        <v>0</v>
      </c>
      <c r="EB65" s="240">
        <v>162.19999999999999</v>
      </c>
      <c r="EC65" s="239">
        <v>7322.39</v>
      </c>
      <c r="ED65" s="239">
        <v>11244.82</v>
      </c>
      <c r="EE65" s="240">
        <v>0</v>
      </c>
      <c r="EF65" s="240">
        <v>-3922.4299999999994</v>
      </c>
      <c r="EG65" s="240">
        <v>-3922.4299999999994</v>
      </c>
      <c r="EH65" s="239">
        <v>9210.44</v>
      </c>
      <c r="EI65" s="239">
        <v>6729.3200000000006</v>
      </c>
      <c r="EJ65" s="240">
        <v>2481.12</v>
      </c>
      <c r="EK65" s="240">
        <v>0</v>
      </c>
      <c r="EL65" s="240">
        <v>2481.12</v>
      </c>
      <c r="EM65" s="239">
        <v>10268.5</v>
      </c>
      <c r="EN65" s="239">
        <v>8217.1400000000012</v>
      </c>
      <c r="EO65" s="240">
        <v>2051.3599999999988</v>
      </c>
      <c r="EP65" s="240">
        <v>0</v>
      </c>
      <c r="EQ65" s="240">
        <v>2051.3599999999988</v>
      </c>
      <c r="ER65" s="240">
        <v>2174.9499999999998</v>
      </c>
      <c r="ES65" s="240">
        <v>1552.86</v>
      </c>
      <c r="ET65" s="240">
        <f t="shared" si="0"/>
        <v>622.08999999999992</v>
      </c>
      <c r="EU65" s="240">
        <f t="shared" si="1"/>
        <v>0</v>
      </c>
      <c r="EV65" s="240">
        <f t="shared" si="2"/>
        <v>622.08999999999992</v>
      </c>
      <c r="EW65" s="239">
        <v>6770.4100000000017</v>
      </c>
      <c r="EX65" s="239">
        <v>5024.7599999999993</v>
      </c>
      <c r="EY65" s="241">
        <f t="shared" si="6"/>
        <v>200236.57000000004</v>
      </c>
      <c r="EZ65" s="241">
        <f t="shared" si="6"/>
        <v>158697.30000000002</v>
      </c>
      <c r="FA65" s="241">
        <f t="shared" si="7"/>
        <v>41539.270000000019</v>
      </c>
      <c r="FB65" s="241">
        <f t="shared" si="8"/>
        <v>0</v>
      </c>
      <c r="FC65" s="242">
        <f t="shared" si="5"/>
        <v>41539.270000000019</v>
      </c>
      <c r="FD65" s="242">
        <v>622.08999999999992</v>
      </c>
      <c r="FE65" s="236">
        <f t="shared" si="9"/>
        <v>39058.150000000023</v>
      </c>
      <c r="FF65" s="243">
        <f t="shared" si="10"/>
        <v>45406.121999999996</v>
      </c>
      <c r="FG65" s="3"/>
      <c r="FH65" s="239">
        <v>1430</v>
      </c>
      <c r="FI65" s="244">
        <f t="shared" si="11"/>
        <v>40488.150000000023</v>
      </c>
      <c r="FJ65" s="243">
        <f t="shared" si="12"/>
        <v>45406.121999999996</v>
      </c>
      <c r="FK65" s="3"/>
      <c r="FL65" s="3"/>
      <c r="FM65" s="3"/>
      <c r="FN65" s="3"/>
      <c r="FO65" s="3"/>
    </row>
    <row r="66" spans="1:171" s="2" customFormat="1" ht="15.75" customHeight="1" x14ac:dyDescent="0.2">
      <c r="A66" s="233">
        <v>59</v>
      </c>
      <c r="B66" s="234" t="s">
        <v>537</v>
      </c>
      <c r="C66" s="235">
        <v>9</v>
      </c>
      <c r="D66" s="235">
        <v>2</v>
      </c>
      <c r="E66" s="236">
        <v>6368.704999999999</v>
      </c>
      <c r="F66" s="237">
        <v>22618.390000000018</v>
      </c>
      <c r="G66" s="237">
        <v>13573.830000000067</v>
      </c>
      <c r="H66" s="238">
        <v>31560.480000000003</v>
      </c>
      <c r="I66" s="238">
        <v>36672.25</v>
      </c>
      <c r="J66" s="238">
        <v>0</v>
      </c>
      <c r="K66" s="238">
        <v>-5111.7699999999968</v>
      </c>
      <c r="L66" s="238">
        <v>-5111.7699999999968</v>
      </c>
      <c r="M66" s="238">
        <v>16053.5</v>
      </c>
      <c r="N66" s="238">
        <v>18324.72</v>
      </c>
      <c r="O66" s="238">
        <v>0</v>
      </c>
      <c r="P66" s="238">
        <v>-2271.2200000000012</v>
      </c>
      <c r="Q66" s="238">
        <v>-2271.2200000000012</v>
      </c>
      <c r="R66" s="238">
        <v>1487.8299999999997</v>
      </c>
      <c r="S66" s="238">
        <v>365.28000000000003</v>
      </c>
      <c r="T66" s="238">
        <v>1122.5499999999997</v>
      </c>
      <c r="U66" s="238">
        <v>0</v>
      </c>
      <c r="V66" s="238">
        <v>1122.5499999999997</v>
      </c>
      <c r="W66" s="239">
        <v>89361.959999999992</v>
      </c>
      <c r="X66" s="239">
        <v>95714.87999999999</v>
      </c>
      <c r="Y66" s="240">
        <v>0</v>
      </c>
      <c r="Z66" s="240">
        <v>-6352.9199999999983</v>
      </c>
      <c r="AA66" s="240">
        <v>-6352.9199999999983</v>
      </c>
      <c r="AB66" s="239">
        <v>50659.759999999987</v>
      </c>
      <c r="AC66" s="239">
        <v>46027.619999999995</v>
      </c>
      <c r="AD66" s="240">
        <v>4632.1399999999921</v>
      </c>
      <c r="AE66" s="240">
        <v>0</v>
      </c>
      <c r="AF66" s="240">
        <v>4632.1399999999921</v>
      </c>
      <c r="AG66" s="239">
        <v>0</v>
      </c>
      <c r="AH66" s="239">
        <v>0</v>
      </c>
      <c r="AI66" s="240">
        <v>0</v>
      </c>
      <c r="AJ66" s="240">
        <v>0</v>
      </c>
      <c r="AK66" s="240">
        <v>0</v>
      </c>
      <c r="AL66" s="239">
        <v>9454.3399999999983</v>
      </c>
      <c r="AM66" s="239">
        <v>1897.05</v>
      </c>
      <c r="AN66" s="240">
        <v>7557.2899999999981</v>
      </c>
      <c r="AO66" s="240">
        <v>0</v>
      </c>
      <c r="AP66" s="240">
        <v>7557.2899999999981</v>
      </c>
      <c r="AQ66" s="239">
        <v>6453.82</v>
      </c>
      <c r="AR66" s="239">
        <v>1325.9</v>
      </c>
      <c r="AS66" s="240">
        <v>5127.92</v>
      </c>
      <c r="AT66" s="240">
        <v>0</v>
      </c>
      <c r="AU66" s="240">
        <v>5127.92</v>
      </c>
      <c r="AV66" s="239">
        <v>12137.280000000002</v>
      </c>
      <c r="AW66" s="239">
        <v>10553.279999999999</v>
      </c>
      <c r="AX66" s="240">
        <v>1584.0000000000036</v>
      </c>
      <c r="AY66" s="240">
        <v>0</v>
      </c>
      <c r="AZ66" s="240">
        <v>1584.0000000000036</v>
      </c>
      <c r="BA66" s="239">
        <v>2590.4900000000002</v>
      </c>
      <c r="BB66" s="239">
        <v>2302.21</v>
      </c>
      <c r="BC66" s="240">
        <v>288.2800000000002</v>
      </c>
      <c r="BD66" s="240">
        <v>0</v>
      </c>
      <c r="BE66" s="240">
        <v>288.2800000000002</v>
      </c>
      <c r="BF66" s="239">
        <v>1429.3899999999999</v>
      </c>
      <c r="BG66" s="239">
        <v>11685.75</v>
      </c>
      <c r="BH66" s="240">
        <v>0</v>
      </c>
      <c r="BI66" s="240">
        <v>-10256.36</v>
      </c>
      <c r="BJ66" s="240">
        <v>-10256.36</v>
      </c>
      <c r="BK66" s="239">
        <v>7851.2999999999993</v>
      </c>
      <c r="BL66" s="239">
        <v>11371.51</v>
      </c>
      <c r="BM66" s="240">
        <v>0</v>
      </c>
      <c r="BN66" s="240">
        <v>-3520.2100000000009</v>
      </c>
      <c r="BO66" s="240">
        <v>-3520.2100000000009</v>
      </c>
      <c r="BP66" s="239">
        <v>2033.9099999999996</v>
      </c>
      <c r="BQ66" s="239">
        <v>0</v>
      </c>
      <c r="BR66" s="240">
        <v>2033.9099999999996</v>
      </c>
      <c r="BS66" s="240">
        <v>0</v>
      </c>
      <c r="BT66" s="240">
        <v>2033.9099999999996</v>
      </c>
      <c r="BU66" s="239">
        <v>23311.749999999996</v>
      </c>
      <c r="BV66" s="239">
        <v>20164.419999999998</v>
      </c>
      <c r="BW66" s="240">
        <v>3147.3299999999981</v>
      </c>
      <c r="BX66" s="240">
        <v>0</v>
      </c>
      <c r="BY66" s="240">
        <v>3147.3299999999981</v>
      </c>
      <c r="BZ66" s="239">
        <v>1810.4399999999996</v>
      </c>
      <c r="CA66" s="239">
        <v>1606.88</v>
      </c>
      <c r="CB66" s="240">
        <v>203.55999999999949</v>
      </c>
      <c r="CC66" s="240">
        <v>0</v>
      </c>
      <c r="CD66" s="240">
        <v>203.55999999999949</v>
      </c>
      <c r="CE66" s="239">
        <v>270.92</v>
      </c>
      <c r="CF66" s="239">
        <v>674.21</v>
      </c>
      <c r="CG66" s="240">
        <v>0</v>
      </c>
      <c r="CH66" s="240">
        <v>-403.29</v>
      </c>
      <c r="CI66" s="240">
        <v>-403.29</v>
      </c>
      <c r="CJ66" s="240">
        <v>5728.8300000000017</v>
      </c>
      <c r="CK66" s="240">
        <v>5419.32</v>
      </c>
      <c r="CL66" s="240">
        <v>309.51000000000204</v>
      </c>
      <c r="CM66" s="240">
        <v>0</v>
      </c>
      <c r="CN66" s="240">
        <v>309.51000000000204</v>
      </c>
      <c r="CO66" s="239">
        <v>125465.12000000001</v>
      </c>
      <c r="CP66" s="239">
        <v>13594.230000000001</v>
      </c>
      <c r="CQ66" s="240">
        <v>111870.89000000001</v>
      </c>
      <c r="CR66" s="240">
        <v>0</v>
      </c>
      <c r="CS66" s="240">
        <v>111870.89000000001</v>
      </c>
      <c r="CT66" s="239">
        <v>6246.6099999999988</v>
      </c>
      <c r="CU66" s="239">
        <v>2372.2299999999996</v>
      </c>
      <c r="CV66" s="240">
        <v>3874.3799999999992</v>
      </c>
      <c r="CW66" s="240">
        <v>0</v>
      </c>
      <c r="CX66" s="240">
        <v>3874.3799999999992</v>
      </c>
      <c r="CY66" s="239">
        <v>10161</v>
      </c>
      <c r="CZ66" s="239">
        <v>0</v>
      </c>
      <c r="DA66" s="240">
        <v>10161</v>
      </c>
      <c r="DB66" s="240">
        <v>0</v>
      </c>
      <c r="DC66" s="240">
        <v>10161</v>
      </c>
      <c r="DD66" s="239">
        <v>2334.7800000000002</v>
      </c>
      <c r="DE66" s="239">
        <v>0</v>
      </c>
      <c r="DF66" s="240">
        <v>2334.7800000000002</v>
      </c>
      <c r="DG66" s="240">
        <v>0</v>
      </c>
      <c r="DH66" s="240">
        <v>2334.7800000000002</v>
      </c>
      <c r="DI66" s="239">
        <v>3236.8100000000004</v>
      </c>
      <c r="DJ66" s="239">
        <v>0</v>
      </c>
      <c r="DK66" s="240">
        <v>3236.8100000000004</v>
      </c>
      <c r="DL66" s="240">
        <v>0</v>
      </c>
      <c r="DM66" s="240">
        <v>3236.8100000000004</v>
      </c>
      <c r="DN66" s="239">
        <v>3415.9999999999995</v>
      </c>
      <c r="DO66" s="239">
        <v>0</v>
      </c>
      <c r="DP66" s="240">
        <v>3415.9999999999995</v>
      </c>
      <c r="DQ66" s="240">
        <v>0</v>
      </c>
      <c r="DR66" s="240">
        <v>3415.9999999999995</v>
      </c>
      <c r="DS66" s="239">
        <v>3302.1800000000003</v>
      </c>
      <c r="DT66" s="239">
        <v>10776.58</v>
      </c>
      <c r="DU66" s="240">
        <v>0</v>
      </c>
      <c r="DV66" s="240">
        <v>-7474.4</v>
      </c>
      <c r="DW66" s="240">
        <v>-7474.4</v>
      </c>
      <c r="DX66" s="239">
        <v>426.88999999999993</v>
      </c>
      <c r="DY66" s="239">
        <v>0</v>
      </c>
      <c r="DZ66" s="240">
        <v>426.88999999999993</v>
      </c>
      <c r="EA66" s="240">
        <v>0</v>
      </c>
      <c r="EB66" s="240">
        <v>426.88999999999993</v>
      </c>
      <c r="EC66" s="239">
        <v>16744.949999999997</v>
      </c>
      <c r="ED66" s="239">
        <v>28558.09</v>
      </c>
      <c r="EE66" s="240">
        <v>0</v>
      </c>
      <c r="EF66" s="240">
        <v>-11813.140000000003</v>
      </c>
      <c r="EG66" s="240">
        <v>-11813.140000000003</v>
      </c>
      <c r="EH66" s="239">
        <v>22579.900000000005</v>
      </c>
      <c r="EI66" s="239">
        <v>16111.42</v>
      </c>
      <c r="EJ66" s="240">
        <v>6468.480000000005</v>
      </c>
      <c r="EK66" s="240">
        <v>0</v>
      </c>
      <c r="EL66" s="240">
        <v>6468.480000000005</v>
      </c>
      <c r="EM66" s="239">
        <v>27130.000000000004</v>
      </c>
      <c r="EN66" s="239">
        <v>19695.43</v>
      </c>
      <c r="EO66" s="240">
        <v>7434.5700000000033</v>
      </c>
      <c r="EP66" s="240">
        <v>0</v>
      </c>
      <c r="EQ66" s="240">
        <v>7434.5700000000033</v>
      </c>
      <c r="ER66" s="240">
        <v>5562.22</v>
      </c>
      <c r="ES66" s="240">
        <v>3981.41</v>
      </c>
      <c r="ET66" s="240">
        <f t="shared" si="0"/>
        <v>1580.8100000000004</v>
      </c>
      <c r="EU66" s="240">
        <f t="shared" si="1"/>
        <v>0</v>
      </c>
      <c r="EV66" s="240">
        <f t="shared" si="2"/>
        <v>1580.8100000000004</v>
      </c>
      <c r="EW66" s="239">
        <v>16955.300000000003</v>
      </c>
      <c r="EX66" s="239">
        <v>11692.429999999998</v>
      </c>
      <c r="EY66" s="241">
        <f t="shared" si="6"/>
        <v>505757.76</v>
      </c>
      <c r="EZ66" s="241">
        <f t="shared" si="6"/>
        <v>370887.09999999992</v>
      </c>
      <c r="FA66" s="241">
        <f t="shared" si="7"/>
        <v>134870.66000000009</v>
      </c>
      <c r="FB66" s="241">
        <f t="shared" si="8"/>
        <v>0</v>
      </c>
      <c r="FC66" s="242">
        <f t="shared" si="5"/>
        <v>134870.66000000009</v>
      </c>
      <c r="FD66" s="242">
        <v>1580.8100000000004</v>
      </c>
      <c r="FE66" s="236">
        <f t="shared" si="9"/>
        <v>157489.0500000001</v>
      </c>
      <c r="FF66" s="243">
        <f t="shared" si="10"/>
        <v>141420.18000000011</v>
      </c>
      <c r="FG66" s="3"/>
      <c r="FH66" s="239">
        <v>1310</v>
      </c>
      <c r="FI66" s="244">
        <f t="shared" si="11"/>
        <v>158799.0500000001</v>
      </c>
      <c r="FJ66" s="243">
        <f t="shared" si="12"/>
        <v>141420.18000000011</v>
      </c>
      <c r="FK66" s="3"/>
      <c r="FL66" s="3"/>
      <c r="FM66" s="3"/>
      <c r="FN66" s="3"/>
      <c r="FO66" s="3"/>
    </row>
    <row r="67" spans="1:171" s="2" customFormat="1" ht="15.75" customHeight="1" x14ac:dyDescent="0.2">
      <c r="A67" s="233">
        <v>60</v>
      </c>
      <c r="B67" s="234" t="s">
        <v>538</v>
      </c>
      <c r="C67" s="235">
        <v>5</v>
      </c>
      <c r="D67" s="235">
        <v>2</v>
      </c>
      <c r="E67" s="236">
        <v>1983.2000000000005</v>
      </c>
      <c r="F67" s="237">
        <v>51287.320000000007</v>
      </c>
      <c r="G67" s="237">
        <v>-6998.0700000000024</v>
      </c>
      <c r="H67" s="238">
        <v>21066.240000000002</v>
      </c>
      <c r="I67" s="238">
        <v>18440.419999999998</v>
      </c>
      <c r="J67" s="238">
        <v>2625.8200000000033</v>
      </c>
      <c r="K67" s="238">
        <v>0</v>
      </c>
      <c r="L67" s="238">
        <v>2625.8200000000033</v>
      </c>
      <c r="M67" s="238">
        <v>10031.98</v>
      </c>
      <c r="N67" s="238">
        <v>8419.369999999999</v>
      </c>
      <c r="O67" s="238">
        <v>1612.6100000000006</v>
      </c>
      <c r="P67" s="238">
        <v>0</v>
      </c>
      <c r="Q67" s="238">
        <v>1612.6100000000006</v>
      </c>
      <c r="R67" s="238">
        <v>677.38</v>
      </c>
      <c r="S67" s="238">
        <v>544.42999999999995</v>
      </c>
      <c r="T67" s="238">
        <v>132.95000000000005</v>
      </c>
      <c r="U67" s="238">
        <v>0</v>
      </c>
      <c r="V67" s="238">
        <v>132.95000000000005</v>
      </c>
      <c r="W67" s="239">
        <v>51305.840000000011</v>
      </c>
      <c r="X67" s="239">
        <v>60420.359999999993</v>
      </c>
      <c r="Y67" s="240">
        <v>0</v>
      </c>
      <c r="Z67" s="240">
        <v>-9114.5199999999822</v>
      </c>
      <c r="AA67" s="240">
        <v>-9114.5199999999822</v>
      </c>
      <c r="AB67" s="239">
        <v>0</v>
      </c>
      <c r="AC67" s="239">
        <v>0</v>
      </c>
      <c r="AD67" s="240">
        <v>0</v>
      </c>
      <c r="AE67" s="240">
        <v>0</v>
      </c>
      <c r="AF67" s="240">
        <v>0</v>
      </c>
      <c r="AG67" s="239">
        <v>0</v>
      </c>
      <c r="AH67" s="239">
        <v>0</v>
      </c>
      <c r="AI67" s="240">
        <v>0</v>
      </c>
      <c r="AJ67" s="240">
        <v>0</v>
      </c>
      <c r="AK67" s="240">
        <v>0</v>
      </c>
      <c r="AL67" s="239">
        <v>9799.16</v>
      </c>
      <c r="AM67" s="239">
        <v>1704.0200000000002</v>
      </c>
      <c r="AN67" s="240">
        <v>8095.1399999999994</v>
      </c>
      <c r="AO67" s="240">
        <v>0</v>
      </c>
      <c r="AP67" s="240">
        <v>8095.1399999999994</v>
      </c>
      <c r="AQ67" s="239">
        <v>5626.5400000000009</v>
      </c>
      <c r="AR67" s="239">
        <v>1108.3799999999999</v>
      </c>
      <c r="AS67" s="240">
        <v>4518.1600000000008</v>
      </c>
      <c r="AT67" s="240">
        <v>0</v>
      </c>
      <c r="AU67" s="240">
        <v>4518.1600000000008</v>
      </c>
      <c r="AV67" s="239">
        <v>8428.35</v>
      </c>
      <c r="AW67" s="239">
        <v>7614.1899999999987</v>
      </c>
      <c r="AX67" s="240">
        <v>814.16000000000167</v>
      </c>
      <c r="AY67" s="240">
        <v>0</v>
      </c>
      <c r="AZ67" s="240">
        <v>814.16000000000167</v>
      </c>
      <c r="BA67" s="239">
        <v>2047.7800000000002</v>
      </c>
      <c r="BB67" s="239">
        <v>1879.6100000000001</v>
      </c>
      <c r="BC67" s="240">
        <v>168.17000000000007</v>
      </c>
      <c r="BD67" s="240">
        <v>0</v>
      </c>
      <c r="BE67" s="240">
        <v>168.17000000000007</v>
      </c>
      <c r="BF67" s="239">
        <v>0</v>
      </c>
      <c r="BG67" s="239">
        <v>239.31</v>
      </c>
      <c r="BH67" s="240">
        <v>0</v>
      </c>
      <c r="BI67" s="240">
        <v>-239.31</v>
      </c>
      <c r="BJ67" s="240">
        <v>-239.31</v>
      </c>
      <c r="BK67" s="239">
        <v>5472.19</v>
      </c>
      <c r="BL67" s="239">
        <v>5169.4699999999993</v>
      </c>
      <c r="BM67" s="240">
        <v>302.72000000000025</v>
      </c>
      <c r="BN67" s="240">
        <v>0</v>
      </c>
      <c r="BO67" s="240">
        <v>302.72000000000025</v>
      </c>
      <c r="BP67" s="239">
        <v>1287.4200000000003</v>
      </c>
      <c r="BQ67" s="239">
        <v>0</v>
      </c>
      <c r="BR67" s="240">
        <v>1287.4200000000003</v>
      </c>
      <c r="BS67" s="240">
        <v>0</v>
      </c>
      <c r="BT67" s="240">
        <v>1287.4200000000003</v>
      </c>
      <c r="BU67" s="239">
        <v>14759.020000000004</v>
      </c>
      <c r="BV67" s="239">
        <v>23882.31</v>
      </c>
      <c r="BW67" s="240">
        <v>0</v>
      </c>
      <c r="BX67" s="240">
        <v>-9123.2899999999972</v>
      </c>
      <c r="BY67" s="240">
        <v>-9123.2899999999972</v>
      </c>
      <c r="BZ67" s="239">
        <v>1958.2100000000005</v>
      </c>
      <c r="CA67" s="239">
        <v>1806.25</v>
      </c>
      <c r="CB67" s="240">
        <v>151.96000000000049</v>
      </c>
      <c r="CC67" s="240">
        <v>0</v>
      </c>
      <c r="CD67" s="240">
        <v>151.96000000000049</v>
      </c>
      <c r="CE67" s="239">
        <v>294.11</v>
      </c>
      <c r="CF67" s="239">
        <v>0</v>
      </c>
      <c r="CG67" s="240">
        <v>294.11</v>
      </c>
      <c r="CH67" s="240">
        <v>0</v>
      </c>
      <c r="CI67" s="240">
        <v>294.11</v>
      </c>
      <c r="CJ67" s="240">
        <v>5838.59</v>
      </c>
      <c r="CK67" s="240">
        <v>5556.36</v>
      </c>
      <c r="CL67" s="240">
        <v>282.23000000000047</v>
      </c>
      <c r="CM67" s="240">
        <v>0</v>
      </c>
      <c r="CN67" s="240">
        <v>282.23000000000047</v>
      </c>
      <c r="CO67" s="239">
        <v>24223.57</v>
      </c>
      <c r="CP67" s="239">
        <v>50324.46</v>
      </c>
      <c r="CQ67" s="240">
        <v>0</v>
      </c>
      <c r="CR67" s="240">
        <v>-26100.89</v>
      </c>
      <c r="CS67" s="240">
        <v>-26100.89</v>
      </c>
      <c r="CT67" s="239">
        <v>6196.65</v>
      </c>
      <c r="CU67" s="239">
        <v>0</v>
      </c>
      <c r="CV67" s="240">
        <v>6196.65</v>
      </c>
      <c r="CW67" s="240">
        <v>0</v>
      </c>
      <c r="CX67" s="240">
        <v>6196.65</v>
      </c>
      <c r="CY67" s="239">
        <v>8850.7199999999993</v>
      </c>
      <c r="CZ67" s="239">
        <v>0</v>
      </c>
      <c r="DA67" s="240">
        <v>8850.7199999999993</v>
      </c>
      <c r="DB67" s="240">
        <v>0</v>
      </c>
      <c r="DC67" s="240">
        <v>8850.7199999999993</v>
      </c>
      <c r="DD67" s="239">
        <v>1258.28</v>
      </c>
      <c r="DE67" s="239">
        <v>0</v>
      </c>
      <c r="DF67" s="240">
        <v>1258.28</v>
      </c>
      <c r="DG67" s="240">
        <v>0</v>
      </c>
      <c r="DH67" s="240">
        <v>1258.28</v>
      </c>
      <c r="DI67" s="239">
        <v>2733.2400000000007</v>
      </c>
      <c r="DJ67" s="239">
        <v>0</v>
      </c>
      <c r="DK67" s="240">
        <v>2733.2400000000007</v>
      </c>
      <c r="DL67" s="240">
        <v>0</v>
      </c>
      <c r="DM67" s="240">
        <v>2733.2400000000007</v>
      </c>
      <c r="DN67" s="239">
        <v>0</v>
      </c>
      <c r="DO67" s="239">
        <v>0</v>
      </c>
      <c r="DP67" s="240">
        <v>0</v>
      </c>
      <c r="DQ67" s="240">
        <v>0</v>
      </c>
      <c r="DR67" s="240">
        <v>0</v>
      </c>
      <c r="DS67" s="239">
        <v>1925.03</v>
      </c>
      <c r="DT67" s="239">
        <v>3389.41</v>
      </c>
      <c r="DU67" s="240">
        <v>0</v>
      </c>
      <c r="DV67" s="240">
        <v>-1464.3799999999999</v>
      </c>
      <c r="DW67" s="240">
        <v>-1464.3799999999999</v>
      </c>
      <c r="DX67" s="239">
        <v>375.91000000000008</v>
      </c>
      <c r="DY67" s="239">
        <v>0</v>
      </c>
      <c r="DZ67" s="240">
        <v>375.91000000000008</v>
      </c>
      <c r="EA67" s="240">
        <v>0</v>
      </c>
      <c r="EB67" s="240">
        <v>375.91000000000008</v>
      </c>
      <c r="EC67" s="239">
        <v>10257.440000000002</v>
      </c>
      <c r="ED67" s="239">
        <v>13709.29</v>
      </c>
      <c r="EE67" s="240">
        <v>0</v>
      </c>
      <c r="EF67" s="240">
        <v>-3451.8499999999985</v>
      </c>
      <c r="EG67" s="240">
        <v>-3451.8499999999985</v>
      </c>
      <c r="EH67" s="239">
        <v>27714.279999999995</v>
      </c>
      <c r="EI67" s="239">
        <v>18159.699999999997</v>
      </c>
      <c r="EJ67" s="240">
        <v>9554.5799999999981</v>
      </c>
      <c r="EK67" s="240">
        <v>0</v>
      </c>
      <c r="EL67" s="240">
        <v>9554.5799999999981</v>
      </c>
      <c r="EM67" s="239">
        <v>0</v>
      </c>
      <c r="EN67" s="239">
        <v>0</v>
      </c>
      <c r="EO67" s="240">
        <v>0</v>
      </c>
      <c r="EP67" s="240">
        <v>0</v>
      </c>
      <c r="EQ67" s="240">
        <v>0</v>
      </c>
      <c r="ER67" s="240">
        <v>4866.42</v>
      </c>
      <c r="ES67" s="240">
        <v>3436.2999999999997</v>
      </c>
      <c r="ET67" s="240">
        <f t="shared" si="0"/>
        <v>1430.1200000000003</v>
      </c>
      <c r="EU67" s="240">
        <f t="shared" si="1"/>
        <v>0</v>
      </c>
      <c r="EV67" s="240">
        <f t="shared" si="2"/>
        <v>1430.1200000000003</v>
      </c>
      <c r="EW67" s="239">
        <v>7961.09</v>
      </c>
      <c r="EX67" s="239">
        <v>8110.82</v>
      </c>
      <c r="EY67" s="241">
        <f t="shared" si="6"/>
        <v>234955.44</v>
      </c>
      <c r="EZ67" s="241">
        <f t="shared" si="6"/>
        <v>233914.45999999996</v>
      </c>
      <c r="FA67" s="241">
        <f t="shared" si="7"/>
        <v>1040.9800000000396</v>
      </c>
      <c r="FB67" s="241">
        <f t="shared" si="8"/>
        <v>0</v>
      </c>
      <c r="FC67" s="242">
        <f t="shared" si="5"/>
        <v>1040.9800000000396</v>
      </c>
      <c r="FD67" s="242">
        <v>1430.1200000000003</v>
      </c>
      <c r="FE67" s="236">
        <f t="shared" si="9"/>
        <v>52328.300000000047</v>
      </c>
      <c r="FF67" s="243">
        <f t="shared" si="10"/>
        <v>-15148.540000000003</v>
      </c>
      <c r="FG67" s="3"/>
      <c r="FH67" s="239">
        <v>3130</v>
      </c>
      <c r="FI67" s="244">
        <f t="shared" si="11"/>
        <v>55458.300000000047</v>
      </c>
      <c r="FJ67" s="243">
        <f t="shared" si="12"/>
        <v>-15148.540000000003</v>
      </c>
      <c r="FK67" s="3"/>
      <c r="FL67" s="3"/>
      <c r="FM67" s="3"/>
      <c r="FN67" s="3"/>
      <c r="FO67" s="3"/>
    </row>
    <row r="68" spans="1:171" s="2" customFormat="1" ht="15.75" customHeight="1" x14ac:dyDescent="0.2">
      <c r="A68" s="233">
        <v>61</v>
      </c>
      <c r="B68" s="234" t="s">
        <v>539</v>
      </c>
      <c r="C68" s="235">
        <v>5</v>
      </c>
      <c r="D68" s="235">
        <v>1</v>
      </c>
      <c r="E68" s="236">
        <v>5220.4000000000005</v>
      </c>
      <c r="F68" s="237">
        <v>-9536.5499999999975</v>
      </c>
      <c r="G68" s="237">
        <v>-66744.69</v>
      </c>
      <c r="H68" s="238">
        <v>21499.119999999999</v>
      </c>
      <c r="I68" s="238">
        <v>19932.34</v>
      </c>
      <c r="J68" s="238">
        <v>1566.7799999999988</v>
      </c>
      <c r="K68" s="238">
        <v>0</v>
      </c>
      <c r="L68" s="238">
        <v>1566.7799999999988</v>
      </c>
      <c r="M68" s="238">
        <v>11140.529999999999</v>
      </c>
      <c r="N68" s="238">
        <v>7281.26</v>
      </c>
      <c r="O68" s="238">
        <v>3859.2699999999986</v>
      </c>
      <c r="P68" s="238">
        <v>0</v>
      </c>
      <c r="Q68" s="238">
        <v>3859.2699999999986</v>
      </c>
      <c r="R68" s="238">
        <v>1180.45</v>
      </c>
      <c r="S68" s="238">
        <v>578.49</v>
      </c>
      <c r="T68" s="238">
        <v>601.96</v>
      </c>
      <c r="U68" s="238">
        <v>0</v>
      </c>
      <c r="V68" s="238">
        <v>601.96</v>
      </c>
      <c r="W68" s="239">
        <v>38405.949999999997</v>
      </c>
      <c r="X68" s="239">
        <v>48737.29</v>
      </c>
      <c r="Y68" s="240">
        <v>0</v>
      </c>
      <c r="Z68" s="240">
        <v>-10331.340000000004</v>
      </c>
      <c r="AA68" s="240">
        <v>-10331.340000000004</v>
      </c>
      <c r="AB68" s="239">
        <v>0</v>
      </c>
      <c r="AC68" s="239">
        <v>0</v>
      </c>
      <c r="AD68" s="240">
        <v>0</v>
      </c>
      <c r="AE68" s="240">
        <v>0</v>
      </c>
      <c r="AF68" s="240">
        <v>0</v>
      </c>
      <c r="AG68" s="239">
        <v>0</v>
      </c>
      <c r="AH68" s="239">
        <v>0</v>
      </c>
      <c r="AI68" s="240">
        <v>0</v>
      </c>
      <c r="AJ68" s="240">
        <v>0</v>
      </c>
      <c r="AK68" s="240">
        <v>0</v>
      </c>
      <c r="AL68" s="239">
        <v>11597.130000000001</v>
      </c>
      <c r="AM68" s="239">
        <v>1849.3899999999999</v>
      </c>
      <c r="AN68" s="240">
        <v>9747.7400000000016</v>
      </c>
      <c r="AO68" s="240">
        <v>0</v>
      </c>
      <c r="AP68" s="240">
        <v>9747.7400000000016</v>
      </c>
      <c r="AQ68" s="239">
        <v>6717.1699999999992</v>
      </c>
      <c r="AR68" s="239">
        <v>1256.04</v>
      </c>
      <c r="AS68" s="240">
        <v>5461.1299999999992</v>
      </c>
      <c r="AT68" s="240">
        <v>0</v>
      </c>
      <c r="AU68" s="240">
        <v>5461.1299999999992</v>
      </c>
      <c r="AV68" s="239">
        <v>15481.72</v>
      </c>
      <c r="AW68" s="239">
        <v>12372.14</v>
      </c>
      <c r="AX68" s="240">
        <v>3109.58</v>
      </c>
      <c r="AY68" s="240">
        <v>0</v>
      </c>
      <c r="AZ68" s="240">
        <v>3109.58</v>
      </c>
      <c r="BA68" s="239">
        <v>3324.02</v>
      </c>
      <c r="BB68" s="239">
        <v>2703.8799999999997</v>
      </c>
      <c r="BC68" s="240">
        <v>620.14000000000033</v>
      </c>
      <c r="BD68" s="240">
        <v>0</v>
      </c>
      <c r="BE68" s="240">
        <v>620.14000000000033</v>
      </c>
      <c r="BF68" s="239">
        <v>684.72</v>
      </c>
      <c r="BG68" s="239">
        <v>889.76</v>
      </c>
      <c r="BH68" s="240">
        <v>0</v>
      </c>
      <c r="BI68" s="240">
        <v>-205.03999999999996</v>
      </c>
      <c r="BJ68" s="240">
        <v>-205.03999999999996</v>
      </c>
      <c r="BK68" s="239">
        <v>7366.4900000000007</v>
      </c>
      <c r="BL68" s="239">
        <v>6352.33</v>
      </c>
      <c r="BM68" s="240">
        <v>1014.1600000000008</v>
      </c>
      <c r="BN68" s="240">
        <v>0</v>
      </c>
      <c r="BO68" s="240">
        <v>1014.1600000000008</v>
      </c>
      <c r="BP68" s="239">
        <v>1809.0499999999997</v>
      </c>
      <c r="BQ68" s="239">
        <v>0</v>
      </c>
      <c r="BR68" s="240">
        <v>1809.0499999999997</v>
      </c>
      <c r="BS68" s="240">
        <v>0</v>
      </c>
      <c r="BT68" s="240">
        <v>1809.0499999999997</v>
      </c>
      <c r="BU68" s="239">
        <v>20788.179999999997</v>
      </c>
      <c r="BV68" s="239">
        <v>19270.16</v>
      </c>
      <c r="BW68" s="240">
        <v>1518.0199999999968</v>
      </c>
      <c r="BX68" s="240">
        <v>0</v>
      </c>
      <c r="BY68" s="240">
        <v>1518.0199999999968</v>
      </c>
      <c r="BZ68" s="239">
        <v>1133.4199999999998</v>
      </c>
      <c r="CA68" s="239">
        <v>929.92</v>
      </c>
      <c r="CB68" s="240">
        <v>203.49999999999989</v>
      </c>
      <c r="CC68" s="240">
        <v>0</v>
      </c>
      <c r="CD68" s="240">
        <v>203.49999999999989</v>
      </c>
      <c r="CE68" s="239">
        <v>170.95000000000002</v>
      </c>
      <c r="CF68" s="239">
        <v>0</v>
      </c>
      <c r="CG68" s="240">
        <v>170.95000000000002</v>
      </c>
      <c r="CH68" s="240">
        <v>0</v>
      </c>
      <c r="CI68" s="240">
        <v>170.95000000000002</v>
      </c>
      <c r="CJ68" s="240">
        <v>1660.6600000000003</v>
      </c>
      <c r="CK68" s="240">
        <v>2039.06</v>
      </c>
      <c r="CL68" s="240">
        <v>0</v>
      </c>
      <c r="CM68" s="240">
        <v>-378.39999999999964</v>
      </c>
      <c r="CN68" s="240">
        <v>-378.39999999999964</v>
      </c>
      <c r="CO68" s="239">
        <v>36926.6</v>
      </c>
      <c r="CP68" s="239">
        <v>160886.46</v>
      </c>
      <c r="CQ68" s="240">
        <v>0</v>
      </c>
      <c r="CR68" s="240">
        <v>-123959.85999999999</v>
      </c>
      <c r="CS68" s="240">
        <v>-123959.85999999999</v>
      </c>
      <c r="CT68" s="239">
        <v>7726.25</v>
      </c>
      <c r="CU68" s="239">
        <v>2708.29</v>
      </c>
      <c r="CV68" s="240">
        <v>5017.96</v>
      </c>
      <c r="CW68" s="240">
        <v>0</v>
      </c>
      <c r="CX68" s="240">
        <v>5017.96</v>
      </c>
      <c r="CY68" s="239">
        <v>10414.440000000002</v>
      </c>
      <c r="CZ68" s="239">
        <v>0</v>
      </c>
      <c r="DA68" s="240">
        <v>10414.440000000002</v>
      </c>
      <c r="DB68" s="240">
        <v>0</v>
      </c>
      <c r="DC68" s="240">
        <v>10414.440000000002</v>
      </c>
      <c r="DD68" s="239">
        <v>2412.7400000000002</v>
      </c>
      <c r="DE68" s="239">
        <v>0</v>
      </c>
      <c r="DF68" s="240">
        <v>2412.7400000000002</v>
      </c>
      <c r="DG68" s="240">
        <v>0</v>
      </c>
      <c r="DH68" s="240">
        <v>2412.7400000000002</v>
      </c>
      <c r="DI68" s="239">
        <v>3089.48</v>
      </c>
      <c r="DJ68" s="239">
        <v>0</v>
      </c>
      <c r="DK68" s="240">
        <v>3089.48</v>
      </c>
      <c r="DL68" s="240">
        <v>0</v>
      </c>
      <c r="DM68" s="240">
        <v>3089.48</v>
      </c>
      <c r="DN68" s="239">
        <v>1641.4399999999998</v>
      </c>
      <c r="DO68" s="239">
        <v>0</v>
      </c>
      <c r="DP68" s="240">
        <v>1641.4399999999998</v>
      </c>
      <c r="DQ68" s="240">
        <v>0</v>
      </c>
      <c r="DR68" s="240">
        <v>1641.4399999999998</v>
      </c>
      <c r="DS68" s="239">
        <v>3321.86</v>
      </c>
      <c r="DT68" s="239">
        <v>1910.22</v>
      </c>
      <c r="DU68" s="240">
        <v>1411.64</v>
      </c>
      <c r="DV68" s="240">
        <v>0</v>
      </c>
      <c r="DW68" s="240">
        <v>1411.64</v>
      </c>
      <c r="DX68" s="239">
        <v>511.01000000000005</v>
      </c>
      <c r="DY68" s="239">
        <v>0</v>
      </c>
      <c r="DZ68" s="240">
        <v>511.01000000000005</v>
      </c>
      <c r="EA68" s="240">
        <v>0</v>
      </c>
      <c r="EB68" s="240">
        <v>511.01000000000005</v>
      </c>
      <c r="EC68" s="239">
        <v>10435.25</v>
      </c>
      <c r="ED68" s="239">
        <v>10965.18</v>
      </c>
      <c r="EE68" s="240">
        <v>0</v>
      </c>
      <c r="EF68" s="240">
        <v>-529.93000000000029</v>
      </c>
      <c r="EG68" s="240">
        <v>-529.93000000000029</v>
      </c>
      <c r="EH68" s="239">
        <v>15710.09</v>
      </c>
      <c r="EI68" s="239">
        <v>7088.7800000000007</v>
      </c>
      <c r="EJ68" s="240">
        <v>8621.31</v>
      </c>
      <c r="EK68" s="240">
        <v>0</v>
      </c>
      <c r="EL68" s="240">
        <v>8621.31</v>
      </c>
      <c r="EM68" s="239">
        <v>0</v>
      </c>
      <c r="EN68" s="239">
        <v>0</v>
      </c>
      <c r="EO68" s="240">
        <v>0</v>
      </c>
      <c r="EP68" s="240">
        <v>0</v>
      </c>
      <c r="EQ68" s="240">
        <v>0</v>
      </c>
      <c r="ER68" s="240">
        <v>8426</v>
      </c>
      <c r="ES68" s="240">
        <v>5573.07</v>
      </c>
      <c r="ET68" s="240">
        <f t="shared" si="0"/>
        <v>2852.9300000000003</v>
      </c>
      <c r="EU68" s="240">
        <f t="shared" si="1"/>
        <v>0</v>
      </c>
      <c r="EV68" s="240">
        <f t="shared" si="2"/>
        <v>2852.9300000000003</v>
      </c>
      <c r="EW68" s="239">
        <v>8747.09</v>
      </c>
      <c r="EX68" s="239">
        <v>9150.2100000000009</v>
      </c>
      <c r="EY68" s="241">
        <f t="shared" si="6"/>
        <v>252321.81000000003</v>
      </c>
      <c r="EZ68" s="241">
        <f t="shared" si="6"/>
        <v>322474.27</v>
      </c>
      <c r="FA68" s="241">
        <f t="shared" si="7"/>
        <v>0</v>
      </c>
      <c r="FB68" s="241">
        <f t="shared" si="8"/>
        <v>-70152.459999999992</v>
      </c>
      <c r="FC68" s="242">
        <f t="shared" si="5"/>
        <v>-70152.459999999992</v>
      </c>
      <c r="FD68" s="242">
        <v>2852.9300000000003</v>
      </c>
      <c r="FE68" s="236">
        <f t="shared" si="9"/>
        <v>-79689.00999999998</v>
      </c>
      <c r="FF68" s="243">
        <f t="shared" si="10"/>
        <v>-166205.84</v>
      </c>
      <c r="FG68" s="3"/>
      <c r="FH68" s="239">
        <v>3489.18</v>
      </c>
      <c r="FI68" s="244">
        <f t="shared" si="11"/>
        <v>-76199.829999999987</v>
      </c>
      <c r="FJ68" s="243">
        <f t="shared" si="12"/>
        <v>-166205.84</v>
      </c>
      <c r="FK68" s="3"/>
      <c r="FL68" s="3"/>
      <c r="FM68" s="3"/>
      <c r="FN68" s="3"/>
      <c r="FO68" s="3"/>
    </row>
    <row r="69" spans="1:171" s="2" customFormat="1" ht="15.75" customHeight="1" x14ac:dyDescent="0.2">
      <c r="A69" s="233">
        <v>62</v>
      </c>
      <c r="B69" s="234" t="s">
        <v>24</v>
      </c>
      <c r="C69" s="235">
        <v>9</v>
      </c>
      <c r="D69" s="235">
        <v>3</v>
      </c>
      <c r="E69" s="236">
        <v>3484.900000000001</v>
      </c>
      <c r="F69" s="237">
        <v>184693.72</v>
      </c>
      <c r="G69" s="237">
        <v>141070.10999999993</v>
      </c>
      <c r="H69" s="238">
        <v>42723.700000000004</v>
      </c>
      <c r="I69" s="238">
        <v>45492.249999999993</v>
      </c>
      <c r="J69" s="238">
        <v>0</v>
      </c>
      <c r="K69" s="238">
        <v>-2768.5499999999884</v>
      </c>
      <c r="L69" s="238">
        <v>-2768.5499999999884</v>
      </c>
      <c r="M69" s="238">
        <v>22227.34</v>
      </c>
      <c r="N69" s="238">
        <v>13968.529999999999</v>
      </c>
      <c r="O69" s="238">
        <v>8258.8100000000013</v>
      </c>
      <c r="P69" s="238">
        <v>0</v>
      </c>
      <c r="Q69" s="238">
        <v>8258.8100000000013</v>
      </c>
      <c r="R69" s="238">
        <v>1653.2600000000002</v>
      </c>
      <c r="S69" s="238">
        <v>1457.1</v>
      </c>
      <c r="T69" s="238">
        <v>196.16000000000031</v>
      </c>
      <c r="U69" s="238">
        <v>0</v>
      </c>
      <c r="V69" s="238">
        <v>196.16000000000031</v>
      </c>
      <c r="W69" s="239">
        <v>80046.209999999992</v>
      </c>
      <c r="X69" s="239">
        <v>85766.87</v>
      </c>
      <c r="Y69" s="240">
        <v>0</v>
      </c>
      <c r="Z69" s="240">
        <v>-5720.6600000000035</v>
      </c>
      <c r="AA69" s="240">
        <v>-5720.6600000000035</v>
      </c>
      <c r="AB69" s="239">
        <v>94631.89</v>
      </c>
      <c r="AC69" s="239">
        <v>84935.23</v>
      </c>
      <c r="AD69" s="240">
        <v>9696.6600000000035</v>
      </c>
      <c r="AE69" s="240">
        <v>0</v>
      </c>
      <c r="AF69" s="240">
        <v>9696.6600000000035</v>
      </c>
      <c r="AG69" s="239">
        <v>0</v>
      </c>
      <c r="AH69" s="239">
        <v>0</v>
      </c>
      <c r="AI69" s="240">
        <v>0</v>
      </c>
      <c r="AJ69" s="240">
        <v>0</v>
      </c>
      <c r="AK69" s="240">
        <v>0</v>
      </c>
      <c r="AL69" s="239">
        <v>17426.32</v>
      </c>
      <c r="AM69" s="239">
        <v>2416.4700000000003</v>
      </c>
      <c r="AN69" s="240">
        <v>15009.849999999999</v>
      </c>
      <c r="AO69" s="240">
        <v>0</v>
      </c>
      <c r="AP69" s="240">
        <v>15009.849999999999</v>
      </c>
      <c r="AQ69" s="239">
        <v>10550.549999999997</v>
      </c>
      <c r="AR69" s="239">
        <v>2180.17</v>
      </c>
      <c r="AS69" s="240">
        <v>8370.3799999999974</v>
      </c>
      <c r="AT69" s="240">
        <v>0</v>
      </c>
      <c r="AU69" s="240">
        <v>8370.3799999999974</v>
      </c>
      <c r="AV69" s="239">
        <v>13736.010000000002</v>
      </c>
      <c r="AW69" s="239">
        <v>11925.159999999998</v>
      </c>
      <c r="AX69" s="240">
        <v>1810.850000000004</v>
      </c>
      <c r="AY69" s="240">
        <v>0</v>
      </c>
      <c r="AZ69" s="240">
        <v>1810.850000000004</v>
      </c>
      <c r="BA69" s="239">
        <v>3491.2600000000007</v>
      </c>
      <c r="BB69" s="239">
        <v>3092.66</v>
      </c>
      <c r="BC69" s="240">
        <v>398.60000000000082</v>
      </c>
      <c r="BD69" s="240">
        <v>0</v>
      </c>
      <c r="BE69" s="240">
        <v>398.60000000000082</v>
      </c>
      <c r="BF69" s="239">
        <v>695.25</v>
      </c>
      <c r="BG69" s="239">
        <v>887.84</v>
      </c>
      <c r="BH69" s="240">
        <v>0</v>
      </c>
      <c r="BI69" s="240">
        <v>-192.59000000000003</v>
      </c>
      <c r="BJ69" s="240">
        <v>-192.59000000000003</v>
      </c>
      <c r="BK69" s="239">
        <v>7755.21</v>
      </c>
      <c r="BL69" s="239">
        <v>8954.56</v>
      </c>
      <c r="BM69" s="240">
        <v>0</v>
      </c>
      <c r="BN69" s="240">
        <v>-1199.3499999999995</v>
      </c>
      <c r="BO69" s="240">
        <v>-1199.3499999999995</v>
      </c>
      <c r="BP69" s="239">
        <v>2326.92</v>
      </c>
      <c r="BQ69" s="239">
        <v>0</v>
      </c>
      <c r="BR69" s="240">
        <v>2326.92</v>
      </c>
      <c r="BS69" s="240">
        <v>0</v>
      </c>
      <c r="BT69" s="240">
        <v>2326.92</v>
      </c>
      <c r="BU69" s="239">
        <v>26676.820000000007</v>
      </c>
      <c r="BV69" s="239">
        <v>41483.37999999999</v>
      </c>
      <c r="BW69" s="240">
        <v>0</v>
      </c>
      <c r="BX69" s="240">
        <v>-14806.559999999983</v>
      </c>
      <c r="BY69" s="240">
        <v>-14806.559999999983</v>
      </c>
      <c r="BZ69" s="239">
        <v>1892.4699999999998</v>
      </c>
      <c r="CA69" s="239">
        <v>1676.88</v>
      </c>
      <c r="CB69" s="240">
        <v>215.58999999999969</v>
      </c>
      <c r="CC69" s="240">
        <v>0</v>
      </c>
      <c r="CD69" s="240">
        <v>215.58999999999969</v>
      </c>
      <c r="CE69" s="239">
        <v>286.19000000000005</v>
      </c>
      <c r="CF69" s="239">
        <v>0</v>
      </c>
      <c r="CG69" s="240">
        <v>286.19000000000005</v>
      </c>
      <c r="CH69" s="240">
        <v>0</v>
      </c>
      <c r="CI69" s="240">
        <v>286.19000000000005</v>
      </c>
      <c r="CJ69" s="240">
        <v>6887.2599999999993</v>
      </c>
      <c r="CK69" s="240">
        <v>6226.82</v>
      </c>
      <c r="CL69" s="240">
        <v>660.4399999999996</v>
      </c>
      <c r="CM69" s="240">
        <v>0</v>
      </c>
      <c r="CN69" s="240">
        <v>660.4399999999996</v>
      </c>
      <c r="CO69" s="239">
        <v>97447.28</v>
      </c>
      <c r="CP69" s="239">
        <v>32474.010000000002</v>
      </c>
      <c r="CQ69" s="240">
        <v>64973.27</v>
      </c>
      <c r="CR69" s="240">
        <v>0</v>
      </c>
      <c r="CS69" s="240">
        <v>64973.27</v>
      </c>
      <c r="CT69" s="239">
        <v>11073.55</v>
      </c>
      <c r="CU69" s="239">
        <v>6837.9699999999993</v>
      </c>
      <c r="CV69" s="240">
        <v>4235.58</v>
      </c>
      <c r="CW69" s="240">
        <v>0</v>
      </c>
      <c r="CX69" s="240">
        <v>4235.58</v>
      </c>
      <c r="CY69" s="239">
        <v>16594.22</v>
      </c>
      <c r="CZ69" s="239">
        <v>75163.77</v>
      </c>
      <c r="DA69" s="240">
        <v>0</v>
      </c>
      <c r="DB69" s="240">
        <v>-58569.55</v>
      </c>
      <c r="DC69" s="240">
        <v>-58569.55</v>
      </c>
      <c r="DD69" s="239">
        <v>3002.0199999999995</v>
      </c>
      <c r="DE69" s="239">
        <v>0</v>
      </c>
      <c r="DF69" s="240">
        <v>3002.0199999999995</v>
      </c>
      <c r="DG69" s="240">
        <v>0</v>
      </c>
      <c r="DH69" s="240">
        <v>3002.0199999999995</v>
      </c>
      <c r="DI69" s="239">
        <v>4912.5700000000006</v>
      </c>
      <c r="DJ69" s="239">
        <v>0</v>
      </c>
      <c r="DK69" s="240">
        <v>4912.5700000000006</v>
      </c>
      <c r="DL69" s="240">
        <v>0</v>
      </c>
      <c r="DM69" s="240">
        <v>4912.5700000000006</v>
      </c>
      <c r="DN69" s="239">
        <v>1658.79</v>
      </c>
      <c r="DO69" s="239">
        <v>0</v>
      </c>
      <c r="DP69" s="240">
        <v>1658.79</v>
      </c>
      <c r="DQ69" s="240">
        <v>0</v>
      </c>
      <c r="DR69" s="240">
        <v>1658.79</v>
      </c>
      <c r="DS69" s="239">
        <v>1821.91</v>
      </c>
      <c r="DT69" s="239">
        <v>3516.26</v>
      </c>
      <c r="DU69" s="240">
        <v>0</v>
      </c>
      <c r="DV69" s="240">
        <v>-1694.3500000000001</v>
      </c>
      <c r="DW69" s="240">
        <v>-1694.3500000000001</v>
      </c>
      <c r="DX69" s="239">
        <v>576.72</v>
      </c>
      <c r="DY69" s="239">
        <v>0</v>
      </c>
      <c r="DZ69" s="240">
        <v>576.72</v>
      </c>
      <c r="EA69" s="240">
        <v>0</v>
      </c>
      <c r="EB69" s="240">
        <v>576.72</v>
      </c>
      <c r="EC69" s="239">
        <v>11961.089999999997</v>
      </c>
      <c r="ED69" s="239">
        <v>22388.260000000002</v>
      </c>
      <c r="EE69" s="240">
        <v>0</v>
      </c>
      <c r="EF69" s="240">
        <v>-10427.170000000006</v>
      </c>
      <c r="EG69" s="240">
        <v>-10427.170000000006</v>
      </c>
      <c r="EH69" s="239">
        <v>20261.34</v>
      </c>
      <c r="EI69" s="239">
        <v>10144.509999999998</v>
      </c>
      <c r="EJ69" s="240">
        <v>10116.830000000002</v>
      </c>
      <c r="EK69" s="240">
        <v>0</v>
      </c>
      <c r="EL69" s="240">
        <v>10116.830000000002</v>
      </c>
      <c r="EM69" s="239">
        <v>23494.71</v>
      </c>
      <c r="EN69" s="239">
        <v>30950.570000000007</v>
      </c>
      <c r="EO69" s="240">
        <v>0</v>
      </c>
      <c r="EP69" s="240">
        <v>-7455.8600000000079</v>
      </c>
      <c r="EQ69" s="240">
        <v>-7455.8600000000079</v>
      </c>
      <c r="ER69" s="240">
        <v>6650.01</v>
      </c>
      <c r="ES69" s="240">
        <v>4713.3599999999997</v>
      </c>
      <c r="ET69" s="240">
        <f t="shared" si="0"/>
        <v>1936.6500000000005</v>
      </c>
      <c r="EU69" s="240">
        <f t="shared" si="1"/>
        <v>0</v>
      </c>
      <c r="EV69" s="240">
        <f t="shared" si="2"/>
        <v>1936.6500000000005</v>
      </c>
      <c r="EW69" s="239">
        <v>18919.39</v>
      </c>
      <c r="EX69" s="239">
        <v>17371.05</v>
      </c>
      <c r="EY69" s="241">
        <f t="shared" si="6"/>
        <v>551380.26000000013</v>
      </c>
      <c r="EZ69" s="241">
        <f t="shared" si="6"/>
        <v>514023.67999999999</v>
      </c>
      <c r="FA69" s="241">
        <f t="shared" si="7"/>
        <v>37356.580000000133</v>
      </c>
      <c r="FB69" s="241">
        <f t="shared" si="8"/>
        <v>0</v>
      </c>
      <c r="FC69" s="242">
        <f t="shared" si="5"/>
        <v>37356.580000000133</v>
      </c>
      <c r="FD69" s="242">
        <v>1936.6500000000005</v>
      </c>
      <c r="FE69" s="236">
        <f t="shared" si="9"/>
        <v>222050.3000000001</v>
      </c>
      <c r="FF69" s="243">
        <f t="shared" si="10"/>
        <v>160165.15999999992</v>
      </c>
      <c r="FG69" s="3"/>
      <c r="FH69" s="239">
        <v>2408.7800000000002</v>
      </c>
      <c r="FI69" s="244">
        <f t="shared" si="11"/>
        <v>224459.0800000001</v>
      </c>
      <c r="FJ69" s="243">
        <f t="shared" si="12"/>
        <v>160165.15999999992</v>
      </c>
      <c r="FK69" s="3"/>
      <c r="FL69" s="3"/>
      <c r="FM69" s="3"/>
      <c r="FN69" s="3"/>
      <c r="FO69" s="3"/>
    </row>
    <row r="70" spans="1:171" s="2" customFormat="1" ht="15.75" customHeight="1" x14ac:dyDescent="0.2">
      <c r="A70" s="233">
        <v>63</v>
      </c>
      <c r="B70" s="234" t="s">
        <v>25</v>
      </c>
      <c r="C70" s="235">
        <v>5</v>
      </c>
      <c r="D70" s="235">
        <v>4</v>
      </c>
      <c r="E70" s="236">
        <v>4713.6516666666676</v>
      </c>
      <c r="F70" s="237">
        <v>12777.030000000006</v>
      </c>
      <c r="G70" s="237">
        <v>-23406.870000000003</v>
      </c>
      <c r="H70" s="238">
        <v>15802.479999999998</v>
      </c>
      <c r="I70" s="238">
        <v>13164.240000000002</v>
      </c>
      <c r="J70" s="238">
        <v>2638.2399999999961</v>
      </c>
      <c r="K70" s="238">
        <v>0</v>
      </c>
      <c r="L70" s="238">
        <v>2638.2399999999961</v>
      </c>
      <c r="M70" s="238">
        <v>8058.7300000000005</v>
      </c>
      <c r="N70" s="238">
        <v>7938.4400000000005</v>
      </c>
      <c r="O70" s="238">
        <v>120.28999999999996</v>
      </c>
      <c r="P70" s="238">
        <v>0</v>
      </c>
      <c r="Q70" s="238">
        <v>120.28999999999996</v>
      </c>
      <c r="R70" s="238">
        <v>835.07</v>
      </c>
      <c r="S70" s="238">
        <v>311.45</v>
      </c>
      <c r="T70" s="238">
        <v>523.62000000000012</v>
      </c>
      <c r="U70" s="238">
        <v>0</v>
      </c>
      <c r="V70" s="238">
        <v>523.62000000000012</v>
      </c>
      <c r="W70" s="239">
        <v>47673.919999999998</v>
      </c>
      <c r="X70" s="239">
        <v>50700.639999999999</v>
      </c>
      <c r="Y70" s="240">
        <v>0</v>
      </c>
      <c r="Z70" s="240">
        <v>-3026.7200000000012</v>
      </c>
      <c r="AA70" s="240">
        <v>-3026.7200000000012</v>
      </c>
      <c r="AB70" s="239">
        <v>0</v>
      </c>
      <c r="AC70" s="239">
        <v>0</v>
      </c>
      <c r="AD70" s="240">
        <v>0</v>
      </c>
      <c r="AE70" s="240">
        <v>0</v>
      </c>
      <c r="AF70" s="240">
        <v>0</v>
      </c>
      <c r="AG70" s="239">
        <v>0</v>
      </c>
      <c r="AH70" s="239">
        <v>0</v>
      </c>
      <c r="AI70" s="240">
        <v>0</v>
      </c>
      <c r="AJ70" s="240">
        <v>0</v>
      </c>
      <c r="AK70" s="240">
        <v>0</v>
      </c>
      <c r="AL70" s="239">
        <v>7042.23</v>
      </c>
      <c r="AM70" s="239">
        <v>2538.9900000000002</v>
      </c>
      <c r="AN70" s="240">
        <v>4503.24</v>
      </c>
      <c r="AO70" s="240">
        <v>0</v>
      </c>
      <c r="AP70" s="240">
        <v>4503.24</v>
      </c>
      <c r="AQ70" s="239">
        <v>4577.18</v>
      </c>
      <c r="AR70" s="239">
        <v>1331.4700000000003</v>
      </c>
      <c r="AS70" s="240">
        <v>3245.71</v>
      </c>
      <c r="AT70" s="240">
        <v>0</v>
      </c>
      <c r="AU70" s="240">
        <v>3245.71</v>
      </c>
      <c r="AV70" s="239">
        <v>7034.5300000000007</v>
      </c>
      <c r="AW70" s="239">
        <v>6119.62</v>
      </c>
      <c r="AX70" s="240">
        <v>914.91000000000076</v>
      </c>
      <c r="AY70" s="240">
        <v>0</v>
      </c>
      <c r="AZ70" s="240">
        <v>914.91000000000076</v>
      </c>
      <c r="BA70" s="239">
        <v>1609.49</v>
      </c>
      <c r="BB70" s="239">
        <v>1425.9399999999998</v>
      </c>
      <c r="BC70" s="240">
        <v>183.55000000000018</v>
      </c>
      <c r="BD70" s="240">
        <v>0</v>
      </c>
      <c r="BE70" s="240">
        <v>183.55000000000018</v>
      </c>
      <c r="BF70" s="239">
        <v>420.54999999999995</v>
      </c>
      <c r="BG70" s="239">
        <v>802.8599999999999</v>
      </c>
      <c r="BH70" s="240">
        <v>0</v>
      </c>
      <c r="BI70" s="240">
        <v>-382.30999999999995</v>
      </c>
      <c r="BJ70" s="240">
        <v>-382.30999999999995</v>
      </c>
      <c r="BK70" s="239">
        <v>8193.4699999999993</v>
      </c>
      <c r="BL70" s="239">
        <v>6685.49</v>
      </c>
      <c r="BM70" s="240">
        <v>1507.9799999999996</v>
      </c>
      <c r="BN70" s="240">
        <v>0</v>
      </c>
      <c r="BO70" s="240">
        <v>1507.9799999999996</v>
      </c>
      <c r="BP70" s="239">
        <v>1065.0700000000002</v>
      </c>
      <c r="BQ70" s="239">
        <v>0</v>
      </c>
      <c r="BR70" s="240">
        <v>1065.0700000000002</v>
      </c>
      <c r="BS70" s="240">
        <v>0</v>
      </c>
      <c r="BT70" s="240">
        <v>1065.0700000000002</v>
      </c>
      <c r="BU70" s="239">
        <v>12206.939999999999</v>
      </c>
      <c r="BV70" s="239">
        <v>11925.090000000002</v>
      </c>
      <c r="BW70" s="240">
        <v>281.84999999999673</v>
      </c>
      <c r="BX70" s="240">
        <v>0</v>
      </c>
      <c r="BY70" s="240">
        <v>281.84999999999673</v>
      </c>
      <c r="BZ70" s="239">
        <v>1475.0199999999998</v>
      </c>
      <c r="CA70" s="239">
        <v>1310.3300000000002</v>
      </c>
      <c r="CB70" s="240">
        <v>164.6899999999996</v>
      </c>
      <c r="CC70" s="240">
        <v>0</v>
      </c>
      <c r="CD70" s="240">
        <v>164.6899999999996</v>
      </c>
      <c r="CE70" s="239">
        <v>220.43999999999997</v>
      </c>
      <c r="CF70" s="239">
        <v>0</v>
      </c>
      <c r="CG70" s="240">
        <v>220.43999999999997</v>
      </c>
      <c r="CH70" s="240">
        <v>0</v>
      </c>
      <c r="CI70" s="240">
        <v>220.43999999999997</v>
      </c>
      <c r="CJ70" s="240">
        <v>3752.5599999999995</v>
      </c>
      <c r="CK70" s="240">
        <v>3468.46</v>
      </c>
      <c r="CL70" s="240">
        <v>284.09999999999945</v>
      </c>
      <c r="CM70" s="240">
        <v>0</v>
      </c>
      <c r="CN70" s="240">
        <v>284.09999999999945</v>
      </c>
      <c r="CO70" s="239">
        <v>42209.590000000004</v>
      </c>
      <c r="CP70" s="239">
        <v>27572.170000000002</v>
      </c>
      <c r="CQ70" s="240">
        <v>14637.420000000002</v>
      </c>
      <c r="CR70" s="240">
        <v>0</v>
      </c>
      <c r="CS70" s="240">
        <v>14637.420000000002</v>
      </c>
      <c r="CT70" s="239">
        <v>4408.59</v>
      </c>
      <c r="CU70" s="239">
        <v>132084.06</v>
      </c>
      <c r="CV70" s="240">
        <v>0</v>
      </c>
      <c r="CW70" s="240">
        <v>-127675.47</v>
      </c>
      <c r="CX70" s="240">
        <v>-127675.47</v>
      </c>
      <c r="CY70" s="239">
        <v>7099.2100000000009</v>
      </c>
      <c r="CZ70" s="239">
        <v>20382.95</v>
      </c>
      <c r="DA70" s="240">
        <v>0</v>
      </c>
      <c r="DB70" s="240">
        <v>-13283.74</v>
      </c>
      <c r="DC70" s="240">
        <v>-13283.74</v>
      </c>
      <c r="DD70" s="239">
        <v>1042.25</v>
      </c>
      <c r="DE70" s="239">
        <v>0</v>
      </c>
      <c r="DF70" s="240">
        <v>1042.25</v>
      </c>
      <c r="DG70" s="240">
        <v>0</v>
      </c>
      <c r="DH70" s="240">
        <v>1042.25</v>
      </c>
      <c r="DI70" s="239">
        <v>1910.9400000000005</v>
      </c>
      <c r="DJ70" s="239">
        <v>0</v>
      </c>
      <c r="DK70" s="240">
        <v>1910.9400000000005</v>
      </c>
      <c r="DL70" s="240">
        <v>0</v>
      </c>
      <c r="DM70" s="240">
        <v>1910.9400000000005</v>
      </c>
      <c r="DN70" s="239">
        <v>1004.79</v>
      </c>
      <c r="DO70" s="239">
        <v>0</v>
      </c>
      <c r="DP70" s="240">
        <v>1004.79</v>
      </c>
      <c r="DQ70" s="240">
        <v>0</v>
      </c>
      <c r="DR70" s="240">
        <v>1004.79</v>
      </c>
      <c r="DS70" s="239">
        <v>2585.8200000000006</v>
      </c>
      <c r="DT70" s="239">
        <v>1419.35</v>
      </c>
      <c r="DU70" s="240">
        <v>1166.4700000000007</v>
      </c>
      <c r="DV70" s="240">
        <v>0</v>
      </c>
      <c r="DW70" s="240">
        <v>1166.4700000000007</v>
      </c>
      <c r="DX70" s="239">
        <v>340.22</v>
      </c>
      <c r="DY70" s="239">
        <v>0</v>
      </c>
      <c r="DZ70" s="240">
        <v>340.22</v>
      </c>
      <c r="EA70" s="240">
        <v>0</v>
      </c>
      <c r="EB70" s="240">
        <v>340.22</v>
      </c>
      <c r="EC70" s="239">
        <v>15065.570000000002</v>
      </c>
      <c r="ED70" s="239">
        <v>15981.5</v>
      </c>
      <c r="EE70" s="240">
        <v>0</v>
      </c>
      <c r="EF70" s="240">
        <v>-915.92999999999847</v>
      </c>
      <c r="EG70" s="240">
        <v>-915.92999999999847</v>
      </c>
      <c r="EH70" s="239">
        <v>10201.710000000001</v>
      </c>
      <c r="EI70" s="239">
        <v>4326.2300000000005</v>
      </c>
      <c r="EJ70" s="240">
        <v>5875.4800000000005</v>
      </c>
      <c r="EK70" s="240">
        <v>0</v>
      </c>
      <c r="EL70" s="240">
        <v>5875.4800000000005</v>
      </c>
      <c r="EM70" s="239">
        <v>0</v>
      </c>
      <c r="EN70" s="239">
        <v>0</v>
      </c>
      <c r="EO70" s="240">
        <v>0</v>
      </c>
      <c r="EP70" s="240">
        <v>0</v>
      </c>
      <c r="EQ70" s="240">
        <v>0</v>
      </c>
      <c r="ER70" s="240">
        <v>3319.87</v>
      </c>
      <c r="ES70" s="240">
        <v>2349.5</v>
      </c>
      <c r="ET70" s="240">
        <f t="shared" si="0"/>
        <v>970.36999999999989</v>
      </c>
      <c r="EU70" s="240">
        <f t="shared" si="1"/>
        <v>0</v>
      </c>
      <c r="EV70" s="240">
        <f t="shared" si="2"/>
        <v>970.36999999999989</v>
      </c>
      <c r="EW70" s="239">
        <v>7326.1100000000006</v>
      </c>
      <c r="EX70" s="239">
        <v>8953.9299999999985</v>
      </c>
      <c r="EY70" s="241">
        <f t="shared" si="6"/>
        <v>216482.35000000003</v>
      </c>
      <c r="EZ70" s="241">
        <f t="shared" si="6"/>
        <v>320792.70999999996</v>
      </c>
      <c r="FA70" s="241">
        <f t="shared" si="7"/>
        <v>0</v>
      </c>
      <c r="FB70" s="241">
        <f t="shared" si="8"/>
        <v>-104310.35999999993</v>
      </c>
      <c r="FC70" s="242">
        <f t="shared" si="5"/>
        <v>-104310.35999999993</v>
      </c>
      <c r="FD70" s="242">
        <v>970.36999999999989</v>
      </c>
      <c r="FE70" s="236">
        <f t="shared" si="9"/>
        <v>-91533.329999999929</v>
      </c>
      <c r="FF70" s="243">
        <f t="shared" si="10"/>
        <v>-144263.98999999996</v>
      </c>
      <c r="FG70" s="3"/>
      <c r="FH70" s="239">
        <v>990</v>
      </c>
      <c r="FI70" s="244">
        <f t="shared" si="11"/>
        <v>-90543.329999999929</v>
      </c>
      <c r="FJ70" s="243">
        <f t="shared" si="12"/>
        <v>-144263.98999999996</v>
      </c>
      <c r="FK70" s="3"/>
      <c r="FL70" s="3"/>
      <c r="FM70" s="3"/>
      <c r="FN70" s="3"/>
      <c r="FO70" s="3"/>
    </row>
    <row r="71" spans="1:171" s="2" customFormat="1" ht="15.75" customHeight="1" x14ac:dyDescent="0.2">
      <c r="A71" s="233">
        <v>64</v>
      </c>
      <c r="B71" s="234" t="s">
        <v>26</v>
      </c>
      <c r="C71" s="235">
        <v>5</v>
      </c>
      <c r="D71" s="235">
        <v>4</v>
      </c>
      <c r="E71" s="236">
        <v>5476.6191666666664</v>
      </c>
      <c r="F71" s="237">
        <v>-70247.64999999998</v>
      </c>
      <c r="G71" s="237">
        <v>-11387.390000000009</v>
      </c>
      <c r="H71" s="238">
        <v>15310.72</v>
      </c>
      <c r="I71" s="238">
        <v>13026.740000000002</v>
      </c>
      <c r="J71" s="238">
        <v>2283.9799999999977</v>
      </c>
      <c r="K71" s="238">
        <v>0</v>
      </c>
      <c r="L71" s="238">
        <v>2283.9799999999977</v>
      </c>
      <c r="M71" s="238">
        <v>7830.9600000000009</v>
      </c>
      <c r="N71" s="238">
        <v>7718.67</v>
      </c>
      <c r="O71" s="238">
        <v>112.29000000000087</v>
      </c>
      <c r="P71" s="238">
        <v>0</v>
      </c>
      <c r="Q71" s="238">
        <v>112.29000000000087</v>
      </c>
      <c r="R71" s="238">
        <v>830.99</v>
      </c>
      <c r="S71" s="238">
        <v>331.69</v>
      </c>
      <c r="T71" s="238">
        <v>499.3</v>
      </c>
      <c r="U71" s="238">
        <v>0</v>
      </c>
      <c r="V71" s="238">
        <v>499.3</v>
      </c>
      <c r="W71" s="239">
        <v>62657.090000000004</v>
      </c>
      <c r="X71" s="239">
        <v>67824.709999999992</v>
      </c>
      <c r="Y71" s="240">
        <v>0</v>
      </c>
      <c r="Z71" s="240">
        <v>-5167.6199999999881</v>
      </c>
      <c r="AA71" s="240">
        <v>-5167.6199999999881</v>
      </c>
      <c r="AB71" s="239">
        <v>0</v>
      </c>
      <c r="AC71" s="239">
        <v>0</v>
      </c>
      <c r="AD71" s="240">
        <v>0</v>
      </c>
      <c r="AE71" s="240">
        <v>0</v>
      </c>
      <c r="AF71" s="240">
        <v>0</v>
      </c>
      <c r="AG71" s="239">
        <v>0</v>
      </c>
      <c r="AH71" s="239">
        <v>0</v>
      </c>
      <c r="AI71" s="240">
        <v>0</v>
      </c>
      <c r="AJ71" s="240">
        <v>0</v>
      </c>
      <c r="AK71" s="240">
        <v>0</v>
      </c>
      <c r="AL71" s="239">
        <v>7279.1999999999989</v>
      </c>
      <c r="AM71" s="239">
        <v>2164.87</v>
      </c>
      <c r="AN71" s="240">
        <v>5114.329999999999</v>
      </c>
      <c r="AO71" s="240">
        <v>0</v>
      </c>
      <c r="AP71" s="240">
        <v>5114.329999999999</v>
      </c>
      <c r="AQ71" s="239">
        <v>4581.0199999999995</v>
      </c>
      <c r="AR71" s="239">
        <v>1028.0400000000002</v>
      </c>
      <c r="AS71" s="240">
        <v>3552.9799999999996</v>
      </c>
      <c r="AT71" s="240">
        <v>0</v>
      </c>
      <c r="AU71" s="240">
        <v>3552.9799999999996</v>
      </c>
      <c r="AV71" s="239">
        <v>7456.5500000000011</v>
      </c>
      <c r="AW71" s="239">
        <v>6484.05</v>
      </c>
      <c r="AX71" s="240">
        <v>972.50000000000091</v>
      </c>
      <c r="AY71" s="240">
        <v>0</v>
      </c>
      <c r="AZ71" s="240">
        <v>972.50000000000091</v>
      </c>
      <c r="BA71" s="239">
        <v>1731.34</v>
      </c>
      <c r="BB71" s="239">
        <v>1533.19</v>
      </c>
      <c r="BC71" s="240">
        <v>198.14999999999986</v>
      </c>
      <c r="BD71" s="240">
        <v>0</v>
      </c>
      <c r="BE71" s="240">
        <v>198.14999999999986</v>
      </c>
      <c r="BF71" s="239">
        <v>472.52000000000004</v>
      </c>
      <c r="BG71" s="239">
        <v>802.97</v>
      </c>
      <c r="BH71" s="240">
        <v>0</v>
      </c>
      <c r="BI71" s="240">
        <v>-330.45</v>
      </c>
      <c r="BJ71" s="240">
        <v>-330.45</v>
      </c>
      <c r="BK71" s="239">
        <v>8343.6400000000012</v>
      </c>
      <c r="BL71" s="239">
        <v>7247.22</v>
      </c>
      <c r="BM71" s="240">
        <v>1096.420000000001</v>
      </c>
      <c r="BN71" s="240">
        <v>0</v>
      </c>
      <c r="BO71" s="240">
        <v>1096.420000000001</v>
      </c>
      <c r="BP71" s="239">
        <v>1134.8900000000001</v>
      </c>
      <c r="BQ71" s="239">
        <v>0</v>
      </c>
      <c r="BR71" s="240">
        <v>1134.8900000000001</v>
      </c>
      <c r="BS71" s="240">
        <v>0</v>
      </c>
      <c r="BT71" s="240">
        <v>1134.8900000000001</v>
      </c>
      <c r="BU71" s="239">
        <v>13007.97</v>
      </c>
      <c r="BV71" s="239">
        <v>9669.6399999999976</v>
      </c>
      <c r="BW71" s="240">
        <v>3338.3300000000017</v>
      </c>
      <c r="BX71" s="240">
        <v>0</v>
      </c>
      <c r="BY71" s="240">
        <v>3338.3300000000017</v>
      </c>
      <c r="BZ71" s="239">
        <v>1263.05</v>
      </c>
      <c r="CA71" s="239">
        <v>1122.19</v>
      </c>
      <c r="CB71" s="240">
        <v>140.8599999999999</v>
      </c>
      <c r="CC71" s="240">
        <v>0</v>
      </c>
      <c r="CD71" s="240">
        <v>140.8599999999999</v>
      </c>
      <c r="CE71" s="239">
        <v>189.49999999999997</v>
      </c>
      <c r="CF71" s="239">
        <v>0</v>
      </c>
      <c r="CG71" s="240">
        <v>189.49999999999997</v>
      </c>
      <c r="CH71" s="240">
        <v>0</v>
      </c>
      <c r="CI71" s="240">
        <v>189.49999999999997</v>
      </c>
      <c r="CJ71" s="240">
        <v>3817.46</v>
      </c>
      <c r="CK71" s="240">
        <v>3397.98</v>
      </c>
      <c r="CL71" s="240">
        <v>419.48</v>
      </c>
      <c r="CM71" s="240">
        <v>0</v>
      </c>
      <c r="CN71" s="240">
        <v>419.48</v>
      </c>
      <c r="CO71" s="239">
        <v>40796.369999999995</v>
      </c>
      <c r="CP71" s="239">
        <v>1227.1199999999999</v>
      </c>
      <c r="CQ71" s="240">
        <v>39569.249999999993</v>
      </c>
      <c r="CR71" s="240">
        <v>0</v>
      </c>
      <c r="CS71" s="240">
        <v>39569.249999999993</v>
      </c>
      <c r="CT71" s="239">
        <v>4570.3899999999994</v>
      </c>
      <c r="CU71" s="239">
        <v>0</v>
      </c>
      <c r="CV71" s="240">
        <v>4570.3899999999994</v>
      </c>
      <c r="CW71" s="240">
        <v>0</v>
      </c>
      <c r="CX71" s="240">
        <v>4570.3899999999994</v>
      </c>
      <c r="CY71" s="239">
        <v>7102.35</v>
      </c>
      <c r="CZ71" s="239">
        <v>5827.15</v>
      </c>
      <c r="DA71" s="240">
        <v>1275.2000000000007</v>
      </c>
      <c r="DB71" s="240">
        <v>0</v>
      </c>
      <c r="DC71" s="240">
        <v>1275.2000000000007</v>
      </c>
      <c r="DD71" s="239">
        <v>1133.78</v>
      </c>
      <c r="DE71" s="239">
        <v>0</v>
      </c>
      <c r="DF71" s="240">
        <v>1133.78</v>
      </c>
      <c r="DG71" s="240">
        <v>0</v>
      </c>
      <c r="DH71" s="240">
        <v>1133.78</v>
      </c>
      <c r="DI71" s="239">
        <v>2102.5</v>
      </c>
      <c r="DJ71" s="239">
        <v>0</v>
      </c>
      <c r="DK71" s="240">
        <v>2102.5</v>
      </c>
      <c r="DL71" s="240">
        <v>0</v>
      </c>
      <c r="DM71" s="240">
        <v>2102.5</v>
      </c>
      <c r="DN71" s="239">
        <v>1129.79</v>
      </c>
      <c r="DO71" s="239">
        <v>0</v>
      </c>
      <c r="DP71" s="240">
        <v>1129.79</v>
      </c>
      <c r="DQ71" s="240">
        <v>0</v>
      </c>
      <c r="DR71" s="240">
        <v>1129.79</v>
      </c>
      <c r="DS71" s="239">
        <v>2944.3600000000006</v>
      </c>
      <c r="DT71" s="239">
        <v>855.41000000000008</v>
      </c>
      <c r="DU71" s="240">
        <v>2088.9500000000007</v>
      </c>
      <c r="DV71" s="240">
        <v>0</v>
      </c>
      <c r="DW71" s="240">
        <v>2088.9500000000007</v>
      </c>
      <c r="DX71" s="239">
        <v>339.3</v>
      </c>
      <c r="DY71" s="239">
        <v>0</v>
      </c>
      <c r="DZ71" s="240">
        <v>339.3</v>
      </c>
      <c r="EA71" s="240">
        <v>0</v>
      </c>
      <c r="EB71" s="240">
        <v>339.3</v>
      </c>
      <c r="EC71" s="239">
        <v>15715.15</v>
      </c>
      <c r="ED71" s="239">
        <v>19913.330000000002</v>
      </c>
      <c r="EE71" s="240">
        <v>0</v>
      </c>
      <c r="EF71" s="240">
        <v>-4198.1800000000021</v>
      </c>
      <c r="EG71" s="240">
        <v>-4198.1800000000021</v>
      </c>
      <c r="EH71" s="239">
        <v>9750.5800000000017</v>
      </c>
      <c r="EI71" s="239">
        <v>6856.9</v>
      </c>
      <c r="EJ71" s="240">
        <v>2893.6800000000021</v>
      </c>
      <c r="EK71" s="240">
        <v>0</v>
      </c>
      <c r="EL71" s="240">
        <v>2893.6800000000021</v>
      </c>
      <c r="EM71" s="239">
        <v>0</v>
      </c>
      <c r="EN71" s="239">
        <v>0</v>
      </c>
      <c r="EO71" s="240">
        <v>0</v>
      </c>
      <c r="EP71" s="240">
        <v>0</v>
      </c>
      <c r="EQ71" s="240">
        <v>0</v>
      </c>
      <c r="ER71" s="240">
        <v>3440.0299999999997</v>
      </c>
      <c r="ES71" s="240">
        <v>2439.66</v>
      </c>
      <c r="ET71" s="240">
        <f t="shared" si="0"/>
        <v>1000.3699999999999</v>
      </c>
      <c r="EU71" s="240">
        <f t="shared" si="1"/>
        <v>0</v>
      </c>
      <c r="EV71" s="240">
        <f t="shared" si="2"/>
        <v>1000.3699999999999</v>
      </c>
      <c r="EW71" s="239">
        <v>7855.55</v>
      </c>
      <c r="EX71" s="239">
        <v>5140.09</v>
      </c>
      <c r="EY71" s="241">
        <f t="shared" si="6"/>
        <v>232787.04999999996</v>
      </c>
      <c r="EZ71" s="241">
        <f t="shared" si="6"/>
        <v>164611.61999999997</v>
      </c>
      <c r="FA71" s="241">
        <f t="shared" si="7"/>
        <v>68175.429999999993</v>
      </c>
      <c r="FB71" s="241">
        <f t="shared" si="8"/>
        <v>0</v>
      </c>
      <c r="FC71" s="242">
        <f t="shared" si="5"/>
        <v>68175.429999999993</v>
      </c>
      <c r="FD71" s="242">
        <v>1000.3699999999999</v>
      </c>
      <c r="FE71" s="236">
        <f t="shared" si="9"/>
        <v>-2072.2200000000012</v>
      </c>
      <c r="FF71" s="243">
        <f t="shared" si="10"/>
        <v>40821.76999999999</v>
      </c>
      <c r="FG71" s="3"/>
      <c r="FH71" s="239">
        <v>1470</v>
      </c>
      <c r="FI71" s="244">
        <f t="shared" si="11"/>
        <v>-602.22000000000116</v>
      </c>
      <c r="FJ71" s="243">
        <f t="shared" si="12"/>
        <v>40821.76999999999</v>
      </c>
      <c r="FK71" s="3"/>
      <c r="FL71" s="3"/>
      <c r="FM71" s="3"/>
      <c r="FN71" s="3"/>
      <c r="FO71" s="3"/>
    </row>
    <row r="72" spans="1:171" s="2" customFormat="1" ht="15.75" customHeight="1" x14ac:dyDescent="0.2">
      <c r="A72" s="233">
        <v>65</v>
      </c>
      <c r="B72" s="234" t="s">
        <v>27</v>
      </c>
      <c r="C72" s="235">
        <v>5</v>
      </c>
      <c r="D72" s="235">
        <v>4</v>
      </c>
      <c r="E72" s="236">
        <v>3002.9749999999999</v>
      </c>
      <c r="F72" s="237">
        <v>-101254.47</v>
      </c>
      <c r="G72" s="237">
        <v>-9855.602000000019</v>
      </c>
      <c r="H72" s="238">
        <v>15432.399999999998</v>
      </c>
      <c r="I72" s="238">
        <v>12641.870000000003</v>
      </c>
      <c r="J72" s="238">
        <v>2790.5299999999952</v>
      </c>
      <c r="K72" s="238">
        <v>0</v>
      </c>
      <c r="L72" s="238">
        <v>2790.5299999999952</v>
      </c>
      <c r="M72" s="238">
        <v>7855.07</v>
      </c>
      <c r="N72" s="238">
        <v>7738.6100000000006</v>
      </c>
      <c r="O72" s="238">
        <v>116.45999999999913</v>
      </c>
      <c r="P72" s="238">
        <v>0</v>
      </c>
      <c r="Q72" s="238">
        <v>116.45999999999913</v>
      </c>
      <c r="R72" s="238">
        <v>833.33</v>
      </c>
      <c r="S72" s="238">
        <v>718.98</v>
      </c>
      <c r="T72" s="238">
        <v>114.35000000000002</v>
      </c>
      <c r="U72" s="238">
        <v>0</v>
      </c>
      <c r="V72" s="238">
        <v>114.35000000000002</v>
      </c>
      <c r="W72" s="239">
        <v>66914.34</v>
      </c>
      <c r="X72" s="239">
        <v>67249.78</v>
      </c>
      <c r="Y72" s="240">
        <v>0</v>
      </c>
      <c r="Z72" s="240">
        <v>-335.44000000000233</v>
      </c>
      <c r="AA72" s="240">
        <v>-335.44000000000233</v>
      </c>
      <c r="AB72" s="239">
        <v>0</v>
      </c>
      <c r="AC72" s="239">
        <v>0</v>
      </c>
      <c r="AD72" s="240">
        <v>0</v>
      </c>
      <c r="AE72" s="240">
        <v>0</v>
      </c>
      <c r="AF72" s="240">
        <v>0</v>
      </c>
      <c r="AG72" s="239">
        <v>0</v>
      </c>
      <c r="AH72" s="239">
        <v>0</v>
      </c>
      <c r="AI72" s="240">
        <v>0</v>
      </c>
      <c r="AJ72" s="240">
        <v>0</v>
      </c>
      <c r="AK72" s="240">
        <v>0</v>
      </c>
      <c r="AL72" s="239">
        <v>7432.09</v>
      </c>
      <c r="AM72" s="239">
        <v>2565.5700000000002</v>
      </c>
      <c r="AN72" s="240">
        <v>4866.5200000000004</v>
      </c>
      <c r="AO72" s="240">
        <v>0</v>
      </c>
      <c r="AP72" s="240">
        <v>4866.5200000000004</v>
      </c>
      <c r="AQ72" s="239">
        <v>4619.76</v>
      </c>
      <c r="AR72" s="239">
        <v>1028.21</v>
      </c>
      <c r="AS72" s="240">
        <v>3591.55</v>
      </c>
      <c r="AT72" s="240">
        <v>0</v>
      </c>
      <c r="AU72" s="240">
        <v>3591.55</v>
      </c>
      <c r="AV72" s="239">
        <v>7631.2300000000005</v>
      </c>
      <c r="AW72" s="239">
        <v>6635.49</v>
      </c>
      <c r="AX72" s="240">
        <v>995.74000000000069</v>
      </c>
      <c r="AY72" s="240">
        <v>0</v>
      </c>
      <c r="AZ72" s="240">
        <v>995.74000000000069</v>
      </c>
      <c r="BA72" s="239">
        <v>1761.73</v>
      </c>
      <c r="BB72" s="239">
        <v>1559.46</v>
      </c>
      <c r="BC72" s="240">
        <v>202.26999999999998</v>
      </c>
      <c r="BD72" s="240">
        <v>0</v>
      </c>
      <c r="BE72" s="240">
        <v>202.26999999999998</v>
      </c>
      <c r="BF72" s="239">
        <v>472.52000000000004</v>
      </c>
      <c r="BG72" s="239">
        <v>802.93999999999994</v>
      </c>
      <c r="BH72" s="240">
        <v>0</v>
      </c>
      <c r="BI72" s="240">
        <v>-330.4199999999999</v>
      </c>
      <c r="BJ72" s="240">
        <v>-330.4199999999999</v>
      </c>
      <c r="BK72" s="239">
        <v>8508.7900000000009</v>
      </c>
      <c r="BL72" s="239">
        <v>7156.46</v>
      </c>
      <c r="BM72" s="240">
        <v>1352.3300000000008</v>
      </c>
      <c r="BN72" s="240">
        <v>0</v>
      </c>
      <c r="BO72" s="240">
        <v>1352.3300000000008</v>
      </c>
      <c r="BP72" s="239">
        <v>1154.8199999999997</v>
      </c>
      <c r="BQ72" s="239">
        <v>0</v>
      </c>
      <c r="BR72" s="240">
        <v>1154.8199999999997</v>
      </c>
      <c r="BS72" s="240">
        <v>0</v>
      </c>
      <c r="BT72" s="240">
        <v>1154.8199999999997</v>
      </c>
      <c r="BU72" s="239">
        <v>13236.27</v>
      </c>
      <c r="BV72" s="239">
        <v>49855.719999999994</v>
      </c>
      <c r="BW72" s="240">
        <v>0</v>
      </c>
      <c r="BX72" s="240">
        <v>-36619.449999999997</v>
      </c>
      <c r="BY72" s="240">
        <v>-36619.449999999997</v>
      </c>
      <c r="BZ72" s="239">
        <v>1482.02</v>
      </c>
      <c r="CA72" s="239">
        <v>1315.79</v>
      </c>
      <c r="CB72" s="240">
        <v>166.23000000000002</v>
      </c>
      <c r="CC72" s="240">
        <v>0</v>
      </c>
      <c r="CD72" s="240">
        <v>166.23000000000002</v>
      </c>
      <c r="CE72" s="239">
        <v>223.63</v>
      </c>
      <c r="CF72" s="239">
        <v>0</v>
      </c>
      <c r="CG72" s="240">
        <v>223.63</v>
      </c>
      <c r="CH72" s="240">
        <v>0</v>
      </c>
      <c r="CI72" s="240">
        <v>223.63</v>
      </c>
      <c r="CJ72" s="240">
        <v>3883.2500000000005</v>
      </c>
      <c r="CK72" s="240">
        <v>3454.62</v>
      </c>
      <c r="CL72" s="240">
        <v>428.63000000000056</v>
      </c>
      <c r="CM72" s="240">
        <v>0</v>
      </c>
      <c r="CN72" s="240">
        <v>428.63000000000056</v>
      </c>
      <c r="CO72" s="239">
        <v>34074.100000000006</v>
      </c>
      <c r="CP72" s="239">
        <v>7749.78</v>
      </c>
      <c r="CQ72" s="240">
        <v>26324.320000000007</v>
      </c>
      <c r="CR72" s="240">
        <v>0</v>
      </c>
      <c r="CS72" s="240">
        <v>26324.320000000007</v>
      </c>
      <c r="CT72" s="239">
        <v>4596.33</v>
      </c>
      <c r="CU72" s="239">
        <v>28123.99</v>
      </c>
      <c r="CV72" s="240">
        <v>0</v>
      </c>
      <c r="CW72" s="240">
        <v>-23527.660000000003</v>
      </c>
      <c r="CX72" s="240">
        <v>-23527.660000000003</v>
      </c>
      <c r="CY72" s="239">
        <v>7165.44</v>
      </c>
      <c r="CZ72" s="239">
        <v>27060.19</v>
      </c>
      <c r="DA72" s="240">
        <v>0</v>
      </c>
      <c r="DB72" s="240">
        <v>-19894.75</v>
      </c>
      <c r="DC72" s="240">
        <v>-19894.75</v>
      </c>
      <c r="DD72" s="239">
        <v>1159.58</v>
      </c>
      <c r="DE72" s="239">
        <v>0</v>
      </c>
      <c r="DF72" s="240">
        <v>1159.58</v>
      </c>
      <c r="DG72" s="240">
        <v>0</v>
      </c>
      <c r="DH72" s="240">
        <v>1159.58</v>
      </c>
      <c r="DI72" s="239">
        <v>2131.19</v>
      </c>
      <c r="DJ72" s="239">
        <v>0</v>
      </c>
      <c r="DK72" s="240">
        <v>2131.19</v>
      </c>
      <c r="DL72" s="240">
        <v>0</v>
      </c>
      <c r="DM72" s="240">
        <v>2131.19</v>
      </c>
      <c r="DN72" s="239">
        <v>1130.79</v>
      </c>
      <c r="DO72" s="239">
        <v>0</v>
      </c>
      <c r="DP72" s="240">
        <v>1130.79</v>
      </c>
      <c r="DQ72" s="240">
        <v>0</v>
      </c>
      <c r="DR72" s="240">
        <v>1130.79</v>
      </c>
      <c r="DS72" s="239">
        <v>2945.31</v>
      </c>
      <c r="DT72" s="239">
        <v>1092.1199999999999</v>
      </c>
      <c r="DU72" s="240">
        <v>1853.19</v>
      </c>
      <c r="DV72" s="240">
        <v>0</v>
      </c>
      <c r="DW72" s="240">
        <v>1853.19</v>
      </c>
      <c r="DX72" s="239">
        <v>338.12</v>
      </c>
      <c r="DY72" s="239">
        <v>0</v>
      </c>
      <c r="DZ72" s="240">
        <v>338.12</v>
      </c>
      <c r="EA72" s="240">
        <v>0</v>
      </c>
      <c r="EB72" s="240">
        <v>338.12</v>
      </c>
      <c r="EC72" s="239">
        <v>15816.580000000004</v>
      </c>
      <c r="ED72" s="239">
        <v>22477.95</v>
      </c>
      <c r="EE72" s="240">
        <v>0</v>
      </c>
      <c r="EF72" s="240">
        <v>-6661.3699999999972</v>
      </c>
      <c r="EG72" s="240">
        <v>-6661.3699999999972</v>
      </c>
      <c r="EH72" s="239">
        <v>10847.22</v>
      </c>
      <c r="EI72" s="239">
        <v>4148.76</v>
      </c>
      <c r="EJ72" s="240">
        <v>6698.4599999999991</v>
      </c>
      <c r="EK72" s="240">
        <v>0</v>
      </c>
      <c r="EL72" s="240">
        <v>6698.4599999999991</v>
      </c>
      <c r="EM72" s="239">
        <v>0</v>
      </c>
      <c r="EN72" s="239">
        <v>0</v>
      </c>
      <c r="EO72" s="240">
        <v>0</v>
      </c>
      <c r="EP72" s="240">
        <v>0</v>
      </c>
      <c r="EQ72" s="240">
        <v>0</v>
      </c>
      <c r="ER72" s="240">
        <v>3499.24</v>
      </c>
      <c r="ES72" s="240">
        <v>2481.27</v>
      </c>
      <c r="ET72" s="240">
        <f t="shared" ref="ET72:ET135" si="13">IF(EV72&gt;0,EV72,0)</f>
        <v>1017.9699999999998</v>
      </c>
      <c r="EU72" s="240">
        <f t="shared" ref="EU72:EU135" si="14">IF(EV72&gt;0,0,EV72)</f>
        <v>0</v>
      </c>
      <c r="EV72" s="240">
        <f t="shared" ref="EV72:EV135" si="15">ER72-ES72</f>
        <v>1017.9699999999998</v>
      </c>
      <c r="EW72" s="239">
        <v>7852.9800000000005</v>
      </c>
      <c r="EX72" s="239">
        <v>7874.0899999999983</v>
      </c>
      <c r="EY72" s="241">
        <f t="shared" si="6"/>
        <v>232998.12999999998</v>
      </c>
      <c r="EZ72" s="241">
        <f t="shared" si="6"/>
        <v>263731.65000000002</v>
      </c>
      <c r="FA72" s="241">
        <f t="shared" si="7"/>
        <v>0</v>
      </c>
      <c r="FB72" s="241">
        <f t="shared" si="8"/>
        <v>-30733.520000000048</v>
      </c>
      <c r="FC72" s="242">
        <f t="shared" ref="FC72:FC135" si="16">EY72-EZ72</f>
        <v>-30733.520000000048</v>
      </c>
      <c r="FD72" s="242">
        <v>1017.9699999999998</v>
      </c>
      <c r="FE72" s="236">
        <f t="shared" si="9"/>
        <v>-131987.99000000005</v>
      </c>
      <c r="FF72" s="243">
        <f t="shared" si="10"/>
        <v>-20340.822000000015</v>
      </c>
      <c r="FG72" s="3"/>
      <c r="FH72" s="239">
        <v>1973.7800000000002</v>
      </c>
      <c r="FI72" s="244">
        <f t="shared" si="11"/>
        <v>-130014.21000000005</v>
      </c>
      <c r="FJ72" s="243">
        <f t="shared" si="12"/>
        <v>-20340.822000000015</v>
      </c>
      <c r="FK72" s="3"/>
      <c r="FL72" s="3"/>
      <c r="FM72" s="3"/>
      <c r="FN72" s="3"/>
      <c r="FO72" s="3"/>
    </row>
    <row r="73" spans="1:171" s="2" customFormat="1" ht="15.75" customHeight="1" x14ac:dyDescent="0.2">
      <c r="A73" s="233">
        <v>66</v>
      </c>
      <c r="B73" s="234" t="s">
        <v>28</v>
      </c>
      <c r="C73" s="235">
        <v>5</v>
      </c>
      <c r="D73" s="235">
        <v>4</v>
      </c>
      <c r="E73" s="236">
        <v>2898.0516666666663</v>
      </c>
      <c r="F73" s="237">
        <v>-17384.989999999983</v>
      </c>
      <c r="G73" s="237">
        <v>-18761.219999999998</v>
      </c>
      <c r="H73" s="238">
        <v>15194.320000000003</v>
      </c>
      <c r="I73" s="238">
        <v>12648</v>
      </c>
      <c r="J73" s="238">
        <v>2546.3200000000033</v>
      </c>
      <c r="K73" s="238">
        <v>0</v>
      </c>
      <c r="L73" s="238">
        <v>2546.3200000000033</v>
      </c>
      <c r="M73" s="238">
        <v>7725.619999999999</v>
      </c>
      <c r="N73" s="238">
        <v>7608.82</v>
      </c>
      <c r="O73" s="238">
        <v>116.79999999999927</v>
      </c>
      <c r="P73" s="238">
        <v>0</v>
      </c>
      <c r="Q73" s="238">
        <v>116.79999999999927</v>
      </c>
      <c r="R73" s="238">
        <v>828.61</v>
      </c>
      <c r="S73" s="238">
        <v>298.83999999999997</v>
      </c>
      <c r="T73" s="238">
        <v>529.77</v>
      </c>
      <c r="U73" s="238">
        <v>0</v>
      </c>
      <c r="V73" s="238">
        <v>529.77</v>
      </c>
      <c r="W73" s="239">
        <v>41942.55999999999</v>
      </c>
      <c r="X73" s="239">
        <v>45574.559999999998</v>
      </c>
      <c r="Y73" s="240">
        <v>0</v>
      </c>
      <c r="Z73" s="240">
        <v>-3632.0000000000073</v>
      </c>
      <c r="AA73" s="240">
        <v>-3632.0000000000073</v>
      </c>
      <c r="AB73" s="239">
        <v>0</v>
      </c>
      <c r="AC73" s="239">
        <v>0</v>
      </c>
      <c r="AD73" s="240">
        <v>0</v>
      </c>
      <c r="AE73" s="240">
        <v>0</v>
      </c>
      <c r="AF73" s="240">
        <v>0</v>
      </c>
      <c r="AG73" s="239">
        <v>0</v>
      </c>
      <c r="AH73" s="239">
        <v>0</v>
      </c>
      <c r="AI73" s="240">
        <v>0</v>
      </c>
      <c r="AJ73" s="240">
        <v>0</v>
      </c>
      <c r="AK73" s="240">
        <v>0</v>
      </c>
      <c r="AL73" s="239">
        <v>6898.31</v>
      </c>
      <c r="AM73" s="239">
        <v>2159.52</v>
      </c>
      <c r="AN73" s="240">
        <v>4738.7900000000009</v>
      </c>
      <c r="AO73" s="240">
        <v>0</v>
      </c>
      <c r="AP73" s="240">
        <v>4738.7900000000009</v>
      </c>
      <c r="AQ73" s="239">
        <v>4578.37</v>
      </c>
      <c r="AR73" s="239">
        <v>1028.0200000000002</v>
      </c>
      <c r="AS73" s="240">
        <v>3550.3499999999995</v>
      </c>
      <c r="AT73" s="240">
        <v>0</v>
      </c>
      <c r="AU73" s="240">
        <v>3550.3499999999995</v>
      </c>
      <c r="AV73" s="239">
        <v>6970.18</v>
      </c>
      <c r="AW73" s="239">
        <v>6064.8700000000008</v>
      </c>
      <c r="AX73" s="240">
        <v>905.30999999999949</v>
      </c>
      <c r="AY73" s="240">
        <v>0</v>
      </c>
      <c r="AZ73" s="240">
        <v>905.30999999999949</v>
      </c>
      <c r="BA73" s="239">
        <v>1605.82</v>
      </c>
      <c r="BB73" s="239">
        <v>1425.5</v>
      </c>
      <c r="BC73" s="240">
        <v>180.31999999999994</v>
      </c>
      <c r="BD73" s="240">
        <v>0</v>
      </c>
      <c r="BE73" s="240">
        <v>180.31999999999994</v>
      </c>
      <c r="BF73" s="239">
        <v>419.5200000000001</v>
      </c>
      <c r="BG73" s="239">
        <v>802.8599999999999</v>
      </c>
      <c r="BH73" s="240">
        <v>0</v>
      </c>
      <c r="BI73" s="240">
        <v>-383.3399999999998</v>
      </c>
      <c r="BJ73" s="240">
        <v>-383.3399999999998</v>
      </c>
      <c r="BK73" s="239">
        <v>8195.06</v>
      </c>
      <c r="BL73" s="239">
        <v>7043.86</v>
      </c>
      <c r="BM73" s="240">
        <v>1151.1999999999998</v>
      </c>
      <c r="BN73" s="240">
        <v>0</v>
      </c>
      <c r="BO73" s="240">
        <v>1151.1999999999998</v>
      </c>
      <c r="BP73" s="239">
        <v>1059.72</v>
      </c>
      <c r="BQ73" s="239">
        <v>0</v>
      </c>
      <c r="BR73" s="240">
        <v>1059.72</v>
      </c>
      <c r="BS73" s="240">
        <v>0</v>
      </c>
      <c r="BT73" s="240">
        <v>1059.72</v>
      </c>
      <c r="BU73" s="239">
        <v>12146.289999999999</v>
      </c>
      <c r="BV73" s="239">
        <v>9124.3700000000008</v>
      </c>
      <c r="BW73" s="240">
        <v>3021.9199999999983</v>
      </c>
      <c r="BX73" s="240">
        <v>0</v>
      </c>
      <c r="BY73" s="240">
        <v>3021.9199999999983</v>
      </c>
      <c r="BZ73" s="239">
        <v>1479.66</v>
      </c>
      <c r="CA73" s="239">
        <v>1313.23</v>
      </c>
      <c r="CB73" s="240">
        <v>166.43000000000006</v>
      </c>
      <c r="CC73" s="240">
        <v>0</v>
      </c>
      <c r="CD73" s="240">
        <v>166.43000000000006</v>
      </c>
      <c r="CE73" s="239">
        <v>222.65000000000003</v>
      </c>
      <c r="CF73" s="239">
        <v>1392.58</v>
      </c>
      <c r="CG73" s="240">
        <v>0</v>
      </c>
      <c r="CH73" s="240">
        <v>-1169.9299999999998</v>
      </c>
      <c r="CI73" s="240">
        <v>-1169.9299999999998</v>
      </c>
      <c r="CJ73" s="240">
        <v>3818.6</v>
      </c>
      <c r="CK73" s="240">
        <v>5097.67</v>
      </c>
      <c r="CL73" s="240">
        <v>0</v>
      </c>
      <c r="CM73" s="240">
        <v>-1279.0700000000002</v>
      </c>
      <c r="CN73" s="240">
        <v>-1279.0700000000002</v>
      </c>
      <c r="CO73" s="239">
        <v>48072.819999999992</v>
      </c>
      <c r="CP73" s="239">
        <v>4932.3900000000003</v>
      </c>
      <c r="CQ73" s="240">
        <v>43140.429999999993</v>
      </c>
      <c r="CR73" s="240">
        <v>0</v>
      </c>
      <c r="CS73" s="240">
        <v>43140.429999999993</v>
      </c>
      <c r="CT73" s="239">
        <v>4303.49</v>
      </c>
      <c r="CU73" s="239">
        <v>0</v>
      </c>
      <c r="CV73" s="240">
        <v>4303.49</v>
      </c>
      <c r="CW73" s="240">
        <v>0</v>
      </c>
      <c r="CX73" s="240">
        <v>4303.49</v>
      </c>
      <c r="CY73" s="239">
        <v>7100.8799999999992</v>
      </c>
      <c r="CZ73" s="239">
        <v>37723.24</v>
      </c>
      <c r="DA73" s="240">
        <v>0</v>
      </c>
      <c r="DB73" s="240">
        <v>-30622.36</v>
      </c>
      <c r="DC73" s="240">
        <v>-30622.36</v>
      </c>
      <c r="DD73" s="239">
        <v>1040.3800000000001</v>
      </c>
      <c r="DE73" s="239">
        <v>0</v>
      </c>
      <c r="DF73" s="240">
        <v>1040.3800000000001</v>
      </c>
      <c r="DG73" s="240">
        <v>0</v>
      </c>
      <c r="DH73" s="240">
        <v>1040.3800000000001</v>
      </c>
      <c r="DI73" s="239">
        <v>1931.8399999999997</v>
      </c>
      <c r="DJ73" s="239">
        <v>9414.5</v>
      </c>
      <c r="DK73" s="240">
        <v>0</v>
      </c>
      <c r="DL73" s="240">
        <v>-7482.66</v>
      </c>
      <c r="DM73" s="240">
        <v>-7482.66</v>
      </c>
      <c r="DN73" s="239">
        <v>1004.13</v>
      </c>
      <c r="DO73" s="239">
        <v>0</v>
      </c>
      <c r="DP73" s="240">
        <v>1004.13</v>
      </c>
      <c r="DQ73" s="240">
        <v>0</v>
      </c>
      <c r="DR73" s="240">
        <v>1004.13</v>
      </c>
      <c r="DS73" s="239">
        <v>2586.02</v>
      </c>
      <c r="DT73" s="239">
        <v>1556.52</v>
      </c>
      <c r="DU73" s="240">
        <v>1029.5</v>
      </c>
      <c r="DV73" s="240">
        <v>0</v>
      </c>
      <c r="DW73" s="240">
        <v>1029.5</v>
      </c>
      <c r="DX73" s="239">
        <v>309.28000000000003</v>
      </c>
      <c r="DY73" s="239">
        <v>0</v>
      </c>
      <c r="DZ73" s="240">
        <v>309.28000000000003</v>
      </c>
      <c r="EA73" s="240">
        <v>0</v>
      </c>
      <c r="EB73" s="240">
        <v>309.28000000000003</v>
      </c>
      <c r="EC73" s="239">
        <v>14991.969999999998</v>
      </c>
      <c r="ED73" s="239">
        <v>14621.829999999998</v>
      </c>
      <c r="EE73" s="240">
        <v>370.13999999999942</v>
      </c>
      <c r="EF73" s="240">
        <v>0</v>
      </c>
      <c r="EG73" s="240">
        <v>370.13999999999942</v>
      </c>
      <c r="EH73" s="239">
        <v>2622.28</v>
      </c>
      <c r="EI73" s="239">
        <v>76.150000000000006</v>
      </c>
      <c r="EJ73" s="240">
        <v>2546.13</v>
      </c>
      <c r="EK73" s="240">
        <v>0</v>
      </c>
      <c r="EL73" s="240">
        <v>2546.13</v>
      </c>
      <c r="EM73" s="239">
        <v>0</v>
      </c>
      <c r="EN73" s="239">
        <v>0</v>
      </c>
      <c r="EO73" s="240">
        <v>0</v>
      </c>
      <c r="EP73" s="240">
        <v>0</v>
      </c>
      <c r="EQ73" s="240">
        <v>0</v>
      </c>
      <c r="ER73" s="240">
        <v>3349.33</v>
      </c>
      <c r="ES73" s="240">
        <v>2366.7200000000003</v>
      </c>
      <c r="ET73" s="240">
        <f t="shared" si="13"/>
        <v>982.60999999999967</v>
      </c>
      <c r="EU73" s="240">
        <f t="shared" si="14"/>
        <v>0</v>
      </c>
      <c r="EV73" s="240">
        <f t="shared" si="15"/>
        <v>982.60999999999967</v>
      </c>
      <c r="EW73" s="239">
        <v>6973.2</v>
      </c>
      <c r="EX73" s="239">
        <v>5750.0499999999993</v>
      </c>
      <c r="EY73" s="241">
        <f t="shared" ref="EY73:EZ136" si="17">H73+M73+R73+W73+AB73+AG73+AL73+AQ73+AV73+BA73+BF73+BK73+BP73+BU73+BZ73+CE73+CJ73+CO73+CT73+CY73+DD73+DI73+DN73+DS73+DX73+EC73+EH73+EM73+EW73+ER73</f>
        <v>207370.90999999997</v>
      </c>
      <c r="EZ73" s="241">
        <f t="shared" si="17"/>
        <v>178024.09999999995</v>
      </c>
      <c r="FA73" s="241">
        <f t="shared" ref="FA73:FA136" si="18">IF(FC73&gt;0,FC73,0)</f>
        <v>29346.810000000027</v>
      </c>
      <c r="FB73" s="241">
        <f t="shared" ref="FB73:FB136" si="19">IF(FC73&gt;0,0,FC73)</f>
        <v>0</v>
      </c>
      <c r="FC73" s="242">
        <f t="shared" si="16"/>
        <v>29346.810000000027</v>
      </c>
      <c r="FD73" s="242">
        <v>982.60999999999967</v>
      </c>
      <c r="FE73" s="236">
        <f t="shared" ref="FE73:FE136" si="20">F73+EY73-EZ73</f>
        <v>11961.820000000036</v>
      </c>
      <c r="FF73" s="243">
        <f t="shared" ref="FF73:FF136" si="21">G73+CO73-CP73+CT73-CU73+CY73-CZ73+DD73-DE73+DI73-DJ73+DN73-DO73+DS73-DT73+DX73-DY73</f>
        <v>-6039.0300000000052</v>
      </c>
      <c r="FG73" s="3"/>
      <c r="FH73" s="239">
        <v>990</v>
      </c>
      <c r="FI73" s="244">
        <f t="shared" ref="FI73:FI136" si="22">FE73+FH73</f>
        <v>12951.820000000036</v>
      </c>
      <c r="FJ73" s="243">
        <f t="shared" ref="FJ73:FJ136" si="23">FF73</f>
        <v>-6039.0300000000052</v>
      </c>
      <c r="FK73" s="3"/>
      <c r="FL73" s="3"/>
      <c r="FM73" s="3"/>
      <c r="FN73" s="3"/>
      <c r="FO73" s="3"/>
    </row>
    <row r="74" spans="1:171" s="2" customFormat="1" ht="15.75" customHeight="1" x14ac:dyDescent="0.2">
      <c r="A74" s="233">
        <v>67</v>
      </c>
      <c r="B74" s="234" t="s">
        <v>29</v>
      </c>
      <c r="C74" s="235">
        <v>9</v>
      </c>
      <c r="D74" s="235">
        <v>2</v>
      </c>
      <c r="E74" s="236">
        <v>2959.8599999999992</v>
      </c>
      <c r="F74" s="237">
        <v>633754.06999999995</v>
      </c>
      <c r="G74" s="237">
        <v>-698778.96000000008</v>
      </c>
      <c r="H74" s="238">
        <v>33575.919999999991</v>
      </c>
      <c r="I74" s="238">
        <v>35878.350000000006</v>
      </c>
      <c r="J74" s="238">
        <v>0</v>
      </c>
      <c r="K74" s="238">
        <v>-2302.4300000000148</v>
      </c>
      <c r="L74" s="238">
        <v>-2302.4300000000148</v>
      </c>
      <c r="M74" s="238">
        <v>17459.2</v>
      </c>
      <c r="N74" s="238">
        <v>11013.36</v>
      </c>
      <c r="O74" s="238">
        <v>6445.84</v>
      </c>
      <c r="P74" s="238">
        <v>0</v>
      </c>
      <c r="Q74" s="238">
        <v>6445.84</v>
      </c>
      <c r="R74" s="238">
        <v>1214.5</v>
      </c>
      <c r="S74" s="238">
        <v>1142.3600000000001</v>
      </c>
      <c r="T74" s="238">
        <v>72.139999999999873</v>
      </c>
      <c r="U74" s="238">
        <v>0</v>
      </c>
      <c r="V74" s="238">
        <v>72.139999999999873</v>
      </c>
      <c r="W74" s="239">
        <v>45442.359999999986</v>
      </c>
      <c r="X74" s="239">
        <v>56907.349999999991</v>
      </c>
      <c r="Y74" s="240">
        <v>0</v>
      </c>
      <c r="Z74" s="240">
        <v>-11464.990000000005</v>
      </c>
      <c r="AA74" s="240">
        <v>-11464.990000000005</v>
      </c>
      <c r="AB74" s="239">
        <v>78368.570000000007</v>
      </c>
      <c r="AC74" s="239">
        <v>71879.919999999984</v>
      </c>
      <c r="AD74" s="240">
        <v>6488.6500000000233</v>
      </c>
      <c r="AE74" s="240">
        <v>0</v>
      </c>
      <c r="AF74" s="240">
        <v>6488.6500000000233</v>
      </c>
      <c r="AG74" s="239">
        <v>0</v>
      </c>
      <c r="AH74" s="239">
        <v>0</v>
      </c>
      <c r="AI74" s="240">
        <v>0</v>
      </c>
      <c r="AJ74" s="240">
        <v>0</v>
      </c>
      <c r="AK74" s="240">
        <v>0</v>
      </c>
      <c r="AL74" s="239">
        <v>7740.96</v>
      </c>
      <c r="AM74" s="239">
        <v>1806.74</v>
      </c>
      <c r="AN74" s="240">
        <v>5934.22</v>
      </c>
      <c r="AO74" s="240">
        <v>0</v>
      </c>
      <c r="AP74" s="240">
        <v>5934.22</v>
      </c>
      <c r="AQ74" s="239">
        <v>4696.62</v>
      </c>
      <c r="AR74" s="239">
        <v>1503.75</v>
      </c>
      <c r="AS74" s="240">
        <v>3192.87</v>
      </c>
      <c r="AT74" s="240">
        <v>0</v>
      </c>
      <c r="AU74" s="240">
        <v>3192.87</v>
      </c>
      <c r="AV74" s="239">
        <v>9674.15</v>
      </c>
      <c r="AW74" s="239">
        <v>8408.0500000000011</v>
      </c>
      <c r="AX74" s="240">
        <v>1266.0999999999985</v>
      </c>
      <c r="AY74" s="240">
        <v>0</v>
      </c>
      <c r="AZ74" s="240">
        <v>1266.0999999999985</v>
      </c>
      <c r="BA74" s="239">
        <v>2239.5700000000002</v>
      </c>
      <c r="BB74" s="239">
        <v>1988.97</v>
      </c>
      <c r="BC74" s="240">
        <v>250.60000000000014</v>
      </c>
      <c r="BD74" s="240">
        <v>0</v>
      </c>
      <c r="BE74" s="240">
        <v>250.60000000000014</v>
      </c>
      <c r="BF74" s="239">
        <v>1430.1999999999998</v>
      </c>
      <c r="BG74" s="239">
        <v>2045.8700000000003</v>
      </c>
      <c r="BH74" s="240">
        <v>0</v>
      </c>
      <c r="BI74" s="240">
        <v>-615.67000000000053</v>
      </c>
      <c r="BJ74" s="240">
        <v>-615.67000000000053</v>
      </c>
      <c r="BK74" s="239">
        <v>6487.78</v>
      </c>
      <c r="BL74" s="239">
        <v>6485.86</v>
      </c>
      <c r="BM74" s="240">
        <v>1.9200000000000728</v>
      </c>
      <c r="BN74" s="240">
        <v>0</v>
      </c>
      <c r="BO74" s="240">
        <v>1.9200000000000728</v>
      </c>
      <c r="BP74" s="239">
        <v>1556.9</v>
      </c>
      <c r="BQ74" s="239">
        <v>0</v>
      </c>
      <c r="BR74" s="240">
        <v>1556.9</v>
      </c>
      <c r="BS74" s="240">
        <v>0</v>
      </c>
      <c r="BT74" s="240">
        <v>1556.9</v>
      </c>
      <c r="BU74" s="239">
        <v>17844.150000000001</v>
      </c>
      <c r="BV74" s="239">
        <v>9946.8700000000008</v>
      </c>
      <c r="BW74" s="240">
        <v>7897.2800000000007</v>
      </c>
      <c r="BX74" s="240">
        <v>0</v>
      </c>
      <c r="BY74" s="240">
        <v>7897.2800000000007</v>
      </c>
      <c r="BZ74" s="239">
        <v>1497.68</v>
      </c>
      <c r="CA74" s="239">
        <v>1330.0300000000002</v>
      </c>
      <c r="CB74" s="240">
        <v>167.64999999999986</v>
      </c>
      <c r="CC74" s="240">
        <v>0</v>
      </c>
      <c r="CD74" s="240">
        <v>167.64999999999986</v>
      </c>
      <c r="CE74" s="239">
        <v>223.32</v>
      </c>
      <c r="CF74" s="239">
        <v>0</v>
      </c>
      <c r="CG74" s="240">
        <v>223.32</v>
      </c>
      <c r="CH74" s="240">
        <v>0</v>
      </c>
      <c r="CI74" s="240">
        <v>223.32</v>
      </c>
      <c r="CJ74" s="240">
        <v>4581.29</v>
      </c>
      <c r="CK74" s="240">
        <v>4232.6899999999996</v>
      </c>
      <c r="CL74" s="240">
        <v>348.60000000000036</v>
      </c>
      <c r="CM74" s="240">
        <v>0</v>
      </c>
      <c r="CN74" s="240">
        <v>348.60000000000036</v>
      </c>
      <c r="CO74" s="239">
        <v>71761.919999999998</v>
      </c>
      <c r="CP74" s="239">
        <v>914152.04</v>
      </c>
      <c r="CQ74" s="240">
        <v>0</v>
      </c>
      <c r="CR74" s="240">
        <v>-842390.12</v>
      </c>
      <c r="CS74" s="240">
        <v>-842390.12</v>
      </c>
      <c r="CT74" s="239">
        <v>4864.03</v>
      </c>
      <c r="CU74" s="239">
        <v>0</v>
      </c>
      <c r="CV74" s="240">
        <v>4864.03</v>
      </c>
      <c r="CW74" s="240">
        <v>0</v>
      </c>
      <c r="CX74" s="240">
        <v>4864.03</v>
      </c>
      <c r="CY74" s="239">
        <v>7438.0499999999993</v>
      </c>
      <c r="CZ74" s="239">
        <v>16982.189999999999</v>
      </c>
      <c r="DA74" s="240">
        <v>0</v>
      </c>
      <c r="DB74" s="240">
        <v>-9544.14</v>
      </c>
      <c r="DC74" s="240">
        <v>-9544.14</v>
      </c>
      <c r="DD74" s="239">
        <v>1620.41</v>
      </c>
      <c r="DE74" s="239">
        <v>28888.2</v>
      </c>
      <c r="DF74" s="240">
        <v>0</v>
      </c>
      <c r="DG74" s="240">
        <v>-27267.79</v>
      </c>
      <c r="DH74" s="240">
        <v>-27267.79</v>
      </c>
      <c r="DI74" s="239">
        <v>3109.7700000000004</v>
      </c>
      <c r="DJ74" s="239">
        <v>616.1</v>
      </c>
      <c r="DK74" s="240">
        <v>2493.6700000000005</v>
      </c>
      <c r="DL74" s="240">
        <v>0</v>
      </c>
      <c r="DM74" s="240">
        <v>2493.6700000000005</v>
      </c>
      <c r="DN74" s="239">
        <v>3416.0099999999998</v>
      </c>
      <c r="DO74" s="239">
        <v>0</v>
      </c>
      <c r="DP74" s="240">
        <v>3416.0099999999998</v>
      </c>
      <c r="DQ74" s="240">
        <v>0</v>
      </c>
      <c r="DR74" s="240">
        <v>3416.0099999999998</v>
      </c>
      <c r="DS74" s="239">
        <v>1858.61</v>
      </c>
      <c r="DT74" s="239">
        <v>2422.31</v>
      </c>
      <c r="DU74" s="240">
        <v>0</v>
      </c>
      <c r="DV74" s="240">
        <v>-563.70000000000005</v>
      </c>
      <c r="DW74" s="240">
        <v>-563.70000000000005</v>
      </c>
      <c r="DX74" s="239">
        <v>349.05</v>
      </c>
      <c r="DY74" s="239">
        <v>0</v>
      </c>
      <c r="DZ74" s="240">
        <v>349.05</v>
      </c>
      <c r="EA74" s="240">
        <v>0</v>
      </c>
      <c r="EB74" s="240">
        <v>349.05</v>
      </c>
      <c r="EC74" s="239">
        <v>11908.880000000005</v>
      </c>
      <c r="ED74" s="239">
        <v>16205.18</v>
      </c>
      <c r="EE74" s="240">
        <v>0</v>
      </c>
      <c r="EF74" s="240">
        <v>-4296.2999999999956</v>
      </c>
      <c r="EG74" s="240">
        <v>-4296.2999999999956</v>
      </c>
      <c r="EH74" s="239">
        <v>25026.480000000003</v>
      </c>
      <c r="EI74" s="239">
        <v>19181.760000000002</v>
      </c>
      <c r="EJ74" s="240">
        <v>5844.7200000000012</v>
      </c>
      <c r="EK74" s="240">
        <v>0</v>
      </c>
      <c r="EL74" s="240">
        <v>5844.7200000000012</v>
      </c>
      <c r="EM74" s="239">
        <v>27882.83</v>
      </c>
      <c r="EN74" s="239">
        <v>26669.509999999995</v>
      </c>
      <c r="EO74" s="240">
        <v>1213.320000000007</v>
      </c>
      <c r="EP74" s="240">
        <v>0</v>
      </c>
      <c r="EQ74" s="240">
        <v>1213.320000000007</v>
      </c>
      <c r="ER74" s="240">
        <v>4363.63</v>
      </c>
      <c r="ES74" s="240">
        <v>3116.91</v>
      </c>
      <c r="ET74" s="240">
        <f t="shared" si="13"/>
        <v>1246.7200000000003</v>
      </c>
      <c r="EU74" s="240">
        <f t="shared" si="14"/>
        <v>0</v>
      </c>
      <c r="EV74" s="240">
        <f t="shared" si="15"/>
        <v>1246.7200000000003</v>
      </c>
      <c r="EW74" s="239">
        <v>13808.650000000001</v>
      </c>
      <c r="EX74" s="239">
        <v>54587.01</v>
      </c>
      <c r="EY74" s="241">
        <f t="shared" si="17"/>
        <v>411441.49</v>
      </c>
      <c r="EZ74" s="241">
        <f t="shared" si="17"/>
        <v>1297391.3799999999</v>
      </c>
      <c r="FA74" s="241">
        <f t="shared" si="18"/>
        <v>0</v>
      </c>
      <c r="FB74" s="241">
        <f t="shared" si="19"/>
        <v>-885949.8899999999</v>
      </c>
      <c r="FC74" s="242">
        <f t="shared" si="16"/>
        <v>-885949.8899999999</v>
      </c>
      <c r="FD74" s="242">
        <v>1246.7200000000003</v>
      </c>
      <c r="FE74" s="236">
        <f t="shared" si="20"/>
        <v>-252195.81999999995</v>
      </c>
      <c r="FF74" s="243">
        <f t="shared" si="21"/>
        <v>-1567421.95</v>
      </c>
      <c r="FG74" s="3"/>
      <c r="FH74" s="239">
        <v>347652.25</v>
      </c>
      <c r="FI74" s="244">
        <f t="shared" si="22"/>
        <v>95456.430000000051</v>
      </c>
      <c r="FJ74" s="243">
        <f t="shared" si="23"/>
        <v>-1567421.95</v>
      </c>
      <c r="FK74" s="3"/>
      <c r="FL74" s="3"/>
      <c r="FM74" s="3"/>
      <c r="FN74" s="3"/>
      <c r="FO74" s="3"/>
    </row>
    <row r="75" spans="1:171" s="2" customFormat="1" ht="15.75" customHeight="1" x14ac:dyDescent="0.2">
      <c r="A75" s="233">
        <v>68</v>
      </c>
      <c r="B75" s="234" t="s">
        <v>30</v>
      </c>
      <c r="C75" s="235">
        <v>5</v>
      </c>
      <c r="D75" s="235">
        <v>4</v>
      </c>
      <c r="E75" s="236">
        <v>2740.3716666666674</v>
      </c>
      <c r="F75" s="237">
        <v>109123.95999999999</v>
      </c>
      <c r="G75" s="237">
        <v>91486.390000000014</v>
      </c>
      <c r="H75" s="238">
        <v>16347.910000000002</v>
      </c>
      <c r="I75" s="238">
        <v>14523.88</v>
      </c>
      <c r="J75" s="238">
        <v>1824.0300000000025</v>
      </c>
      <c r="K75" s="238">
        <v>0</v>
      </c>
      <c r="L75" s="238">
        <v>1824.0300000000025</v>
      </c>
      <c r="M75" s="238">
        <v>8354.42</v>
      </c>
      <c r="N75" s="238">
        <v>8227.92</v>
      </c>
      <c r="O75" s="238">
        <v>126.5</v>
      </c>
      <c r="P75" s="238">
        <v>0</v>
      </c>
      <c r="Q75" s="238">
        <v>126.5</v>
      </c>
      <c r="R75" s="238">
        <v>813.1400000000001</v>
      </c>
      <c r="S75" s="238">
        <v>360.73</v>
      </c>
      <c r="T75" s="238">
        <v>452.41000000000008</v>
      </c>
      <c r="U75" s="238">
        <v>0</v>
      </c>
      <c r="V75" s="238">
        <v>452.41000000000008</v>
      </c>
      <c r="W75" s="239">
        <v>38606.69</v>
      </c>
      <c r="X75" s="239">
        <v>44603.450000000004</v>
      </c>
      <c r="Y75" s="240">
        <v>0</v>
      </c>
      <c r="Z75" s="240">
        <v>-5996.760000000002</v>
      </c>
      <c r="AA75" s="240">
        <v>-5996.760000000002</v>
      </c>
      <c r="AB75" s="239">
        <v>0</v>
      </c>
      <c r="AC75" s="239">
        <v>0</v>
      </c>
      <c r="AD75" s="240">
        <v>0</v>
      </c>
      <c r="AE75" s="240">
        <v>0</v>
      </c>
      <c r="AF75" s="240">
        <v>0</v>
      </c>
      <c r="AG75" s="239">
        <v>0</v>
      </c>
      <c r="AH75" s="239">
        <v>0</v>
      </c>
      <c r="AI75" s="240">
        <v>0</v>
      </c>
      <c r="AJ75" s="240">
        <v>0</v>
      </c>
      <c r="AK75" s="240">
        <v>0</v>
      </c>
      <c r="AL75" s="239">
        <v>6955.0400000000009</v>
      </c>
      <c r="AM75" s="239">
        <v>2160.64</v>
      </c>
      <c r="AN75" s="240">
        <v>4794.4000000000015</v>
      </c>
      <c r="AO75" s="240">
        <v>0</v>
      </c>
      <c r="AP75" s="240">
        <v>4794.4000000000015</v>
      </c>
      <c r="AQ75" s="239">
        <v>4581.2300000000005</v>
      </c>
      <c r="AR75" s="239">
        <v>1027.95</v>
      </c>
      <c r="AS75" s="240">
        <v>3553.2800000000007</v>
      </c>
      <c r="AT75" s="240">
        <v>0</v>
      </c>
      <c r="AU75" s="240">
        <v>3553.2800000000007</v>
      </c>
      <c r="AV75" s="239">
        <v>6951.0399999999991</v>
      </c>
      <c r="AW75" s="239">
        <v>6041.49</v>
      </c>
      <c r="AX75" s="240">
        <v>909.54999999999927</v>
      </c>
      <c r="AY75" s="240">
        <v>0</v>
      </c>
      <c r="AZ75" s="240">
        <v>909.54999999999927</v>
      </c>
      <c r="BA75" s="239">
        <v>1608.21</v>
      </c>
      <c r="BB75" s="239">
        <v>1424.25</v>
      </c>
      <c r="BC75" s="240">
        <v>183.96000000000004</v>
      </c>
      <c r="BD75" s="240">
        <v>0</v>
      </c>
      <c r="BE75" s="240">
        <v>183.96000000000004</v>
      </c>
      <c r="BF75" s="239">
        <v>421.45999999999992</v>
      </c>
      <c r="BG75" s="239">
        <v>802.8599999999999</v>
      </c>
      <c r="BH75" s="240">
        <v>0</v>
      </c>
      <c r="BI75" s="240">
        <v>-381.4</v>
      </c>
      <c r="BJ75" s="240">
        <v>-381.4</v>
      </c>
      <c r="BK75" s="239">
        <v>8199.31</v>
      </c>
      <c r="BL75" s="239">
        <v>8033.630000000001</v>
      </c>
      <c r="BM75" s="240">
        <v>165.67999999999847</v>
      </c>
      <c r="BN75" s="240">
        <v>0</v>
      </c>
      <c r="BO75" s="240">
        <v>165.67999999999847</v>
      </c>
      <c r="BP75" s="239">
        <v>1059</v>
      </c>
      <c r="BQ75" s="239">
        <v>0</v>
      </c>
      <c r="BR75" s="240">
        <v>1059</v>
      </c>
      <c r="BS75" s="240">
        <v>0</v>
      </c>
      <c r="BT75" s="240">
        <v>1059</v>
      </c>
      <c r="BU75" s="239">
        <v>12139.57</v>
      </c>
      <c r="BV75" s="239">
        <v>6105.25</v>
      </c>
      <c r="BW75" s="240">
        <v>6034.32</v>
      </c>
      <c r="BX75" s="240">
        <v>0</v>
      </c>
      <c r="BY75" s="240">
        <v>6034.32</v>
      </c>
      <c r="BZ75" s="239">
        <v>1478.8100000000004</v>
      </c>
      <c r="CA75" s="239">
        <v>1312.2800000000002</v>
      </c>
      <c r="CB75" s="240">
        <v>166.5300000000002</v>
      </c>
      <c r="CC75" s="240">
        <v>0</v>
      </c>
      <c r="CD75" s="240">
        <v>166.5300000000002</v>
      </c>
      <c r="CE75" s="239">
        <v>222.48</v>
      </c>
      <c r="CF75" s="239">
        <v>3473.37</v>
      </c>
      <c r="CG75" s="240">
        <v>0</v>
      </c>
      <c r="CH75" s="240">
        <v>-3250.89</v>
      </c>
      <c r="CI75" s="240">
        <v>-3250.89</v>
      </c>
      <c r="CJ75" s="240">
        <v>3819.7600000000007</v>
      </c>
      <c r="CK75" s="240">
        <v>3397.98</v>
      </c>
      <c r="CL75" s="240">
        <v>421.78000000000065</v>
      </c>
      <c r="CM75" s="240">
        <v>0</v>
      </c>
      <c r="CN75" s="240">
        <v>421.78000000000065</v>
      </c>
      <c r="CO75" s="239">
        <v>43741.729999999996</v>
      </c>
      <c r="CP75" s="239">
        <v>22158.36</v>
      </c>
      <c r="CQ75" s="240">
        <v>21583.369999999995</v>
      </c>
      <c r="CR75" s="240">
        <v>0</v>
      </c>
      <c r="CS75" s="240">
        <v>21583.369999999995</v>
      </c>
      <c r="CT75" s="239">
        <v>4364.99</v>
      </c>
      <c r="CU75" s="239">
        <v>54850.32</v>
      </c>
      <c r="CV75" s="240">
        <v>0</v>
      </c>
      <c r="CW75" s="240">
        <v>-50485.33</v>
      </c>
      <c r="CX75" s="240">
        <v>-50485.33</v>
      </c>
      <c r="CY75" s="239">
        <v>7105.6500000000015</v>
      </c>
      <c r="CZ75" s="239">
        <v>6025.46</v>
      </c>
      <c r="DA75" s="240">
        <v>1080.1900000000014</v>
      </c>
      <c r="DB75" s="240">
        <v>0</v>
      </c>
      <c r="DC75" s="240">
        <v>1080.1900000000014</v>
      </c>
      <c r="DD75" s="239">
        <v>1036.54</v>
      </c>
      <c r="DE75" s="239">
        <v>0</v>
      </c>
      <c r="DF75" s="240">
        <v>1036.54</v>
      </c>
      <c r="DG75" s="240">
        <v>0</v>
      </c>
      <c r="DH75" s="240">
        <v>1036.54</v>
      </c>
      <c r="DI75" s="239">
        <v>1934.0499999999997</v>
      </c>
      <c r="DJ75" s="239">
        <v>0</v>
      </c>
      <c r="DK75" s="240">
        <v>1934.0499999999997</v>
      </c>
      <c r="DL75" s="240">
        <v>0</v>
      </c>
      <c r="DM75" s="240">
        <v>1934.0499999999997</v>
      </c>
      <c r="DN75" s="239">
        <v>1004.6399999999999</v>
      </c>
      <c r="DO75" s="239">
        <v>0</v>
      </c>
      <c r="DP75" s="240">
        <v>1004.6399999999999</v>
      </c>
      <c r="DQ75" s="240">
        <v>0</v>
      </c>
      <c r="DR75" s="240">
        <v>1004.6399999999999</v>
      </c>
      <c r="DS75" s="239">
        <v>2587.85</v>
      </c>
      <c r="DT75" s="239">
        <v>5392.22</v>
      </c>
      <c r="DU75" s="240">
        <v>0</v>
      </c>
      <c r="DV75" s="240">
        <v>-2804.3700000000003</v>
      </c>
      <c r="DW75" s="240">
        <v>-2804.3700000000003</v>
      </c>
      <c r="DX75" s="239">
        <v>339.41999999999996</v>
      </c>
      <c r="DY75" s="239">
        <v>0</v>
      </c>
      <c r="DZ75" s="240">
        <v>339.41999999999996</v>
      </c>
      <c r="EA75" s="240">
        <v>0</v>
      </c>
      <c r="EB75" s="240">
        <v>339.41999999999996</v>
      </c>
      <c r="EC75" s="239">
        <v>13047.64</v>
      </c>
      <c r="ED75" s="239">
        <v>14998</v>
      </c>
      <c r="EE75" s="240">
        <v>0</v>
      </c>
      <c r="EF75" s="240">
        <v>-1950.3600000000006</v>
      </c>
      <c r="EG75" s="240">
        <v>-1950.3600000000006</v>
      </c>
      <c r="EH75" s="239">
        <v>10574.060000000001</v>
      </c>
      <c r="EI75" s="239">
        <v>6704.3100000000013</v>
      </c>
      <c r="EJ75" s="240">
        <v>3869.75</v>
      </c>
      <c r="EK75" s="240">
        <v>0</v>
      </c>
      <c r="EL75" s="240">
        <v>3869.75</v>
      </c>
      <c r="EM75" s="239">
        <v>0</v>
      </c>
      <c r="EN75" s="239">
        <v>0</v>
      </c>
      <c r="EO75" s="240">
        <v>0</v>
      </c>
      <c r="EP75" s="240">
        <v>0</v>
      </c>
      <c r="EQ75" s="240">
        <v>0</v>
      </c>
      <c r="ER75" s="240">
        <v>3350.03</v>
      </c>
      <c r="ES75" s="240">
        <v>2366.3500000000004</v>
      </c>
      <c r="ET75" s="240">
        <f t="shared" si="13"/>
        <v>983.67999999999984</v>
      </c>
      <c r="EU75" s="240">
        <f t="shared" si="14"/>
        <v>0</v>
      </c>
      <c r="EV75" s="240">
        <f t="shared" si="15"/>
        <v>983.67999999999984</v>
      </c>
      <c r="EW75" s="239">
        <v>7012.28</v>
      </c>
      <c r="EX75" s="239">
        <v>6974.24</v>
      </c>
      <c r="EY75" s="241">
        <f t="shared" si="17"/>
        <v>207656.95</v>
      </c>
      <c r="EZ75" s="241">
        <f t="shared" si="17"/>
        <v>220964.94</v>
      </c>
      <c r="FA75" s="241">
        <f t="shared" si="18"/>
        <v>0</v>
      </c>
      <c r="FB75" s="241">
        <f t="shared" si="19"/>
        <v>-13307.989999999991</v>
      </c>
      <c r="FC75" s="242">
        <f t="shared" si="16"/>
        <v>-13307.989999999991</v>
      </c>
      <c r="FD75" s="242">
        <v>983.67999999999984</v>
      </c>
      <c r="FE75" s="236">
        <f t="shared" si="20"/>
        <v>95815.97000000003</v>
      </c>
      <c r="FF75" s="243">
        <f t="shared" si="21"/>
        <v>65174.900000000009</v>
      </c>
      <c r="FG75" s="3"/>
      <c r="FH75" s="239">
        <v>990</v>
      </c>
      <c r="FI75" s="244">
        <f t="shared" si="22"/>
        <v>96805.97000000003</v>
      </c>
      <c r="FJ75" s="243">
        <f t="shared" si="23"/>
        <v>65174.900000000009</v>
      </c>
      <c r="FK75" s="3"/>
      <c r="FL75" s="3"/>
      <c r="FM75" s="3"/>
      <c r="FN75" s="3"/>
      <c r="FO75" s="3"/>
    </row>
    <row r="76" spans="1:171" s="2" customFormat="1" ht="15.75" customHeight="1" x14ac:dyDescent="0.2">
      <c r="A76" s="233">
        <v>69</v>
      </c>
      <c r="B76" s="234" t="s">
        <v>31</v>
      </c>
      <c r="C76" s="235">
        <v>5</v>
      </c>
      <c r="D76" s="235">
        <v>6</v>
      </c>
      <c r="E76" s="236">
        <v>3889.6566666666672</v>
      </c>
      <c r="F76" s="237">
        <v>44621.229999999996</v>
      </c>
      <c r="G76" s="237">
        <v>63476.909999999967</v>
      </c>
      <c r="H76" s="238">
        <v>23124.799999999996</v>
      </c>
      <c r="I76" s="238">
        <v>21557.18</v>
      </c>
      <c r="J76" s="238">
        <v>1567.6199999999953</v>
      </c>
      <c r="K76" s="238">
        <v>0</v>
      </c>
      <c r="L76" s="238">
        <v>1567.6199999999953</v>
      </c>
      <c r="M76" s="238">
        <v>11688.22</v>
      </c>
      <c r="N76" s="238">
        <v>6342.86</v>
      </c>
      <c r="O76" s="238">
        <v>5345.36</v>
      </c>
      <c r="P76" s="238">
        <v>0</v>
      </c>
      <c r="Q76" s="238">
        <v>5345.36</v>
      </c>
      <c r="R76" s="238">
        <v>1348.69</v>
      </c>
      <c r="S76" s="238">
        <v>384</v>
      </c>
      <c r="T76" s="238">
        <v>964.69</v>
      </c>
      <c r="U76" s="238">
        <v>0</v>
      </c>
      <c r="V76" s="238">
        <v>964.69</v>
      </c>
      <c r="W76" s="239">
        <v>48435.13</v>
      </c>
      <c r="X76" s="239">
        <v>58897.83</v>
      </c>
      <c r="Y76" s="240">
        <v>0</v>
      </c>
      <c r="Z76" s="240">
        <v>-10462.700000000004</v>
      </c>
      <c r="AA76" s="240">
        <v>-10462.700000000004</v>
      </c>
      <c r="AB76" s="239">
        <v>0</v>
      </c>
      <c r="AC76" s="239">
        <v>0</v>
      </c>
      <c r="AD76" s="240">
        <v>0</v>
      </c>
      <c r="AE76" s="240">
        <v>0</v>
      </c>
      <c r="AF76" s="240">
        <v>0</v>
      </c>
      <c r="AG76" s="239">
        <v>0</v>
      </c>
      <c r="AH76" s="239">
        <v>0</v>
      </c>
      <c r="AI76" s="240">
        <v>0</v>
      </c>
      <c r="AJ76" s="240">
        <v>0</v>
      </c>
      <c r="AK76" s="240">
        <v>0</v>
      </c>
      <c r="AL76" s="239">
        <v>10542.94</v>
      </c>
      <c r="AM76" s="239">
        <v>3270.3800000000006</v>
      </c>
      <c r="AN76" s="240">
        <v>7272.5599999999995</v>
      </c>
      <c r="AO76" s="240">
        <v>0</v>
      </c>
      <c r="AP76" s="240">
        <v>7272.5599999999995</v>
      </c>
      <c r="AQ76" s="239">
        <v>6811.9</v>
      </c>
      <c r="AR76" s="239">
        <v>1246.6199999999999</v>
      </c>
      <c r="AS76" s="240">
        <v>5565.28</v>
      </c>
      <c r="AT76" s="240">
        <v>0</v>
      </c>
      <c r="AU76" s="240">
        <v>5565.28</v>
      </c>
      <c r="AV76" s="239">
        <v>12168.990000000002</v>
      </c>
      <c r="AW76" s="239">
        <v>10587.25</v>
      </c>
      <c r="AX76" s="240">
        <v>1581.7400000000016</v>
      </c>
      <c r="AY76" s="240">
        <v>0</v>
      </c>
      <c r="AZ76" s="240">
        <v>1581.7400000000016</v>
      </c>
      <c r="BA76" s="239">
        <v>2691.0600000000004</v>
      </c>
      <c r="BB76" s="239">
        <v>2393.1999999999998</v>
      </c>
      <c r="BC76" s="240">
        <v>297.86000000000058</v>
      </c>
      <c r="BD76" s="240">
        <v>0</v>
      </c>
      <c r="BE76" s="240">
        <v>297.86000000000058</v>
      </c>
      <c r="BF76" s="239">
        <v>946.99</v>
      </c>
      <c r="BG76" s="239">
        <v>1266.28</v>
      </c>
      <c r="BH76" s="240">
        <v>0</v>
      </c>
      <c r="BI76" s="240">
        <v>-319.28999999999996</v>
      </c>
      <c r="BJ76" s="240">
        <v>-319.28999999999996</v>
      </c>
      <c r="BK76" s="239">
        <v>15888.710000000003</v>
      </c>
      <c r="BL76" s="239">
        <v>14185.379999999997</v>
      </c>
      <c r="BM76" s="240">
        <v>1703.3300000000054</v>
      </c>
      <c r="BN76" s="240">
        <v>0</v>
      </c>
      <c r="BO76" s="240">
        <v>1703.3300000000054</v>
      </c>
      <c r="BP76" s="239">
        <v>1794.15</v>
      </c>
      <c r="BQ76" s="239">
        <v>0</v>
      </c>
      <c r="BR76" s="240">
        <v>1794.15</v>
      </c>
      <c r="BS76" s="240">
        <v>0</v>
      </c>
      <c r="BT76" s="240">
        <v>1794.15</v>
      </c>
      <c r="BU76" s="239">
        <v>20563.899999999998</v>
      </c>
      <c r="BV76" s="239">
        <v>19260.13</v>
      </c>
      <c r="BW76" s="240">
        <v>1303.7699999999968</v>
      </c>
      <c r="BX76" s="240">
        <v>0</v>
      </c>
      <c r="BY76" s="240">
        <v>1303.7699999999968</v>
      </c>
      <c r="BZ76" s="239">
        <v>2396.3900000000003</v>
      </c>
      <c r="CA76" s="239">
        <v>2129.5500000000002</v>
      </c>
      <c r="CB76" s="240">
        <v>266.84000000000015</v>
      </c>
      <c r="CC76" s="240">
        <v>0</v>
      </c>
      <c r="CD76" s="240">
        <v>266.84000000000015</v>
      </c>
      <c r="CE76" s="239">
        <v>360.29999999999995</v>
      </c>
      <c r="CF76" s="239">
        <v>0</v>
      </c>
      <c r="CG76" s="240">
        <v>360.29999999999995</v>
      </c>
      <c r="CH76" s="240">
        <v>0</v>
      </c>
      <c r="CI76" s="240">
        <v>360.29999999999995</v>
      </c>
      <c r="CJ76" s="240">
        <v>5726.1700000000019</v>
      </c>
      <c r="CK76" s="240">
        <v>5096.9799999999996</v>
      </c>
      <c r="CL76" s="240">
        <v>629.19000000000233</v>
      </c>
      <c r="CM76" s="240">
        <v>0</v>
      </c>
      <c r="CN76" s="240">
        <v>629.19000000000233</v>
      </c>
      <c r="CO76" s="239">
        <v>88522.769999999975</v>
      </c>
      <c r="CP76" s="239">
        <v>270483.20000000001</v>
      </c>
      <c r="CQ76" s="240">
        <v>0</v>
      </c>
      <c r="CR76" s="240">
        <v>-181960.43000000005</v>
      </c>
      <c r="CS76" s="240">
        <v>-181960.43000000005</v>
      </c>
      <c r="CT76" s="239">
        <v>6617.8999999999987</v>
      </c>
      <c r="CU76" s="239">
        <v>190543.53999999998</v>
      </c>
      <c r="CV76" s="240">
        <v>0</v>
      </c>
      <c r="CW76" s="240">
        <v>-183925.63999999998</v>
      </c>
      <c r="CX76" s="240">
        <v>-183925.63999999998</v>
      </c>
      <c r="CY76" s="239">
        <v>10568.06</v>
      </c>
      <c r="CZ76" s="239">
        <v>7356</v>
      </c>
      <c r="DA76" s="240">
        <v>3212.0599999999995</v>
      </c>
      <c r="DB76" s="240">
        <v>0</v>
      </c>
      <c r="DC76" s="240">
        <v>3212.0599999999995</v>
      </c>
      <c r="DD76" s="239">
        <v>1837.97</v>
      </c>
      <c r="DE76" s="239">
        <v>0</v>
      </c>
      <c r="DF76" s="240">
        <v>1837.97</v>
      </c>
      <c r="DG76" s="240">
        <v>0</v>
      </c>
      <c r="DH76" s="240">
        <v>1837.97</v>
      </c>
      <c r="DI76" s="239">
        <v>2806.2700000000004</v>
      </c>
      <c r="DJ76" s="239">
        <v>0</v>
      </c>
      <c r="DK76" s="240">
        <v>2806.2700000000004</v>
      </c>
      <c r="DL76" s="240">
        <v>0</v>
      </c>
      <c r="DM76" s="240">
        <v>2806.2700000000004</v>
      </c>
      <c r="DN76" s="239">
        <v>2258.63</v>
      </c>
      <c r="DO76" s="239">
        <v>0</v>
      </c>
      <c r="DP76" s="240">
        <v>2258.63</v>
      </c>
      <c r="DQ76" s="240">
        <v>0</v>
      </c>
      <c r="DR76" s="240">
        <v>2258.63</v>
      </c>
      <c r="DS76" s="239">
        <v>5372.74</v>
      </c>
      <c r="DT76" s="239">
        <v>3620.4300000000003</v>
      </c>
      <c r="DU76" s="240">
        <v>1752.3099999999995</v>
      </c>
      <c r="DV76" s="240">
        <v>0</v>
      </c>
      <c r="DW76" s="240">
        <v>1752.3099999999995</v>
      </c>
      <c r="DX76" s="239">
        <v>512.54</v>
      </c>
      <c r="DY76" s="239">
        <v>0</v>
      </c>
      <c r="DZ76" s="240">
        <v>512.54</v>
      </c>
      <c r="EA76" s="240">
        <v>0</v>
      </c>
      <c r="EB76" s="240">
        <v>512.54</v>
      </c>
      <c r="EC76" s="239">
        <v>20741.02</v>
      </c>
      <c r="ED76" s="239">
        <v>18599.23</v>
      </c>
      <c r="EE76" s="240">
        <v>2141.7900000000009</v>
      </c>
      <c r="EF76" s="240">
        <v>0</v>
      </c>
      <c r="EG76" s="240">
        <v>2141.7900000000009</v>
      </c>
      <c r="EH76" s="239">
        <v>13481.01</v>
      </c>
      <c r="EI76" s="239">
        <v>12108.52</v>
      </c>
      <c r="EJ76" s="240">
        <v>1372.4899999999998</v>
      </c>
      <c r="EK76" s="240">
        <v>0</v>
      </c>
      <c r="EL76" s="240">
        <v>1372.4899999999998</v>
      </c>
      <c r="EM76" s="239">
        <v>0</v>
      </c>
      <c r="EN76" s="239">
        <v>0</v>
      </c>
      <c r="EO76" s="240">
        <v>0</v>
      </c>
      <c r="EP76" s="240">
        <v>0</v>
      </c>
      <c r="EQ76" s="240">
        <v>0</v>
      </c>
      <c r="ER76" s="240">
        <v>5375.37</v>
      </c>
      <c r="ES76" s="240">
        <v>3793.19</v>
      </c>
      <c r="ET76" s="240">
        <f t="shared" si="13"/>
        <v>1582.1799999999998</v>
      </c>
      <c r="EU76" s="240">
        <f t="shared" si="14"/>
        <v>0</v>
      </c>
      <c r="EV76" s="240">
        <f t="shared" si="15"/>
        <v>1582.1799999999998</v>
      </c>
      <c r="EW76" s="239">
        <v>11266.529999999999</v>
      </c>
      <c r="EX76" s="239">
        <v>28208.39</v>
      </c>
      <c r="EY76" s="241">
        <f t="shared" si="17"/>
        <v>333849.15000000002</v>
      </c>
      <c r="EZ76" s="241">
        <f t="shared" si="17"/>
        <v>681330.1399999999</v>
      </c>
      <c r="FA76" s="241">
        <f t="shared" si="18"/>
        <v>0</v>
      </c>
      <c r="FB76" s="241">
        <f t="shared" si="19"/>
        <v>-347480.98999999987</v>
      </c>
      <c r="FC76" s="242">
        <f t="shared" si="16"/>
        <v>-347480.98999999987</v>
      </c>
      <c r="FD76" s="242">
        <v>1582.1799999999998</v>
      </c>
      <c r="FE76" s="236">
        <f t="shared" si="20"/>
        <v>-302859.75999999989</v>
      </c>
      <c r="FF76" s="243">
        <f t="shared" si="21"/>
        <v>-290029.38000000006</v>
      </c>
      <c r="FG76" s="3"/>
      <c r="FH76" s="239">
        <v>2190</v>
      </c>
      <c r="FI76" s="244">
        <f t="shared" si="22"/>
        <v>-300669.75999999989</v>
      </c>
      <c r="FJ76" s="243">
        <f t="shared" si="23"/>
        <v>-290029.38000000006</v>
      </c>
      <c r="FK76" s="3"/>
      <c r="FL76" s="3"/>
      <c r="FM76" s="3"/>
      <c r="FN76" s="3"/>
      <c r="FO76" s="3"/>
    </row>
    <row r="77" spans="1:171" s="2" customFormat="1" ht="15.75" customHeight="1" x14ac:dyDescent="0.2">
      <c r="A77" s="233">
        <v>70</v>
      </c>
      <c r="B77" s="234" t="s">
        <v>32</v>
      </c>
      <c r="C77" s="235">
        <v>5</v>
      </c>
      <c r="D77" s="235">
        <v>4</v>
      </c>
      <c r="E77" s="236">
        <v>2825.0099999999998</v>
      </c>
      <c r="F77" s="237">
        <v>156779.43</v>
      </c>
      <c r="G77" s="237">
        <v>103605.144</v>
      </c>
      <c r="H77" s="238">
        <v>16315.679999999998</v>
      </c>
      <c r="I77" s="238">
        <v>14054.970000000001</v>
      </c>
      <c r="J77" s="238">
        <v>2260.7099999999973</v>
      </c>
      <c r="K77" s="238">
        <v>0</v>
      </c>
      <c r="L77" s="238">
        <v>2260.7099999999973</v>
      </c>
      <c r="M77" s="238">
        <v>8355.15</v>
      </c>
      <c r="N77" s="238">
        <v>8227.93</v>
      </c>
      <c r="O77" s="238">
        <v>127.21999999999935</v>
      </c>
      <c r="P77" s="238">
        <v>0</v>
      </c>
      <c r="Q77" s="238">
        <v>127.21999999999935</v>
      </c>
      <c r="R77" s="238">
        <v>868.32</v>
      </c>
      <c r="S77" s="238">
        <v>783.43000000000006</v>
      </c>
      <c r="T77" s="238">
        <v>84.889999999999986</v>
      </c>
      <c r="U77" s="238">
        <v>0</v>
      </c>
      <c r="V77" s="238">
        <v>84.889999999999986</v>
      </c>
      <c r="W77" s="239">
        <v>57642.75</v>
      </c>
      <c r="X77" s="239">
        <v>64834.69000000001</v>
      </c>
      <c r="Y77" s="240">
        <v>0</v>
      </c>
      <c r="Z77" s="240">
        <v>-7191.9400000000096</v>
      </c>
      <c r="AA77" s="240">
        <v>-7191.9400000000096</v>
      </c>
      <c r="AB77" s="239">
        <v>0</v>
      </c>
      <c r="AC77" s="239">
        <v>0</v>
      </c>
      <c r="AD77" s="240">
        <v>0</v>
      </c>
      <c r="AE77" s="240">
        <v>0</v>
      </c>
      <c r="AF77" s="240">
        <v>0</v>
      </c>
      <c r="AG77" s="239">
        <v>0</v>
      </c>
      <c r="AH77" s="239">
        <v>0</v>
      </c>
      <c r="AI77" s="240">
        <v>0</v>
      </c>
      <c r="AJ77" s="240">
        <v>0</v>
      </c>
      <c r="AK77" s="240">
        <v>0</v>
      </c>
      <c r="AL77" s="239">
        <v>7064.2900000000009</v>
      </c>
      <c r="AM77" s="239">
        <v>2161.96</v>
      </c>
      <c r="AN77" s="240">
        <v>4902.3300000000008</v>
      </c>
      <c r="AO77" s="240">
        <v>0</v>
      </c>
      <c r="AP77" s="240">
        <v>4902.3300000000008</v>
      </c>
      <c r="AQ77" s="239">
        <v>4581.54</v>
      </c>
      <c r="AR77" s="239">
        <v>1027.97</v>
      </c>
      <c r="AS77" s="240">
        <v>3553.5699999999997</v>
      </c>
      <c r="AT77" s="240">
        <v>0</v>
      </c>
      <c r="AU77" s="240">
        <v>3553.5699999999997</v>
      </c>
      <c r="AV77" s="239">
        <v>7434.7800000000016</v>
      </c>
      <c r="AW77" s="239">
        <v>6461.4999999999991</v>
      </c>
      <c r="AX77" s="240">
        <v>973.28000000000247</v>
      </c>
      <c r="AY77" s="240">
        <v>0</v>
      </c>
      <c r="AZ77" s="240">
        <v>973.28000000000247</v>
      </c>
      <c r="BA77" s="239">
        <v>1722.8200000000002</v>
      </c>
      <c r="BB77" s="239">
        <v>1523.9100000000003</v>
      </c>
      <c r="BC77" s="240">
        <v>198.90999999999985</v>
      </c>
      <c r="BD77" s="240">
        <v>0</v>
      </c>
      <c r="BE77" s="240">
        <v>198.90999999999985</v>
      </c>
      <c r="BF77" s="239">
        <v>419.93000000000006</v>
      </c>
      <c r="BG77" s="239">
        <v>802.84999999999991</v>
      </c>
      <c r="BH77" s="240">
        <v>0</v>
      </c>
      <c r="BI77" s="240">
        <v>-382.91999999999985</v>
      </c>
      <c r="BJ77" s="240">
        <v>-382.91999999999985</v>
      </c>
      <c r="BK77" s="239">
        <v>8199.4600000000009</v>
      </c>
      <c r="BL77" s="239">
        <v>6435.29</v>
      </c>
      <c r="BM77" s="240">
        <v>1764.170000000001</v>
      </c>
      <c r="BN77" s="240">
        <v>0</v>
      </c>
      <c r="BO77" s="240">
        <v>1764.170000000001</v>
      </c>
      <c r="BP77" s="239">
        <v>1124.7</v>
      </c>
      <c r="BQ77" s="239">
        <v>0</v>
      </c>
      <c r="BR77" s="240">
        <v>1124.7</v>
      </c>
      <c r="BS77" s="240">
        <v>0</v>
      </c>
      <c r="BT77" s="240">
        <v>1124.7</v>
      </c>
      <c r="BU77" s="239">
        <v>12891.489999999996</v>
      </c>
      <c r="BV77" s="239">
        <v>12292.960000000001</v>
      </c>
      <c r="BW77" s="240">
        <v>598.5299999999952</v>
      </c>
      <c r="BX77" s="240">
        <v>0</v>
      </c>
      <c r="BY77" s="240">
        <v>598.5299999999952</v>
      </c>
      <c r="BZ77" s="239">
        <v>1282.8599999999997</v>
      </c>
      <c r="CA77" s="239">
        <v>1137.74</v>
      </c>
      <c r="CB77" s="240">
        <v>145.11999999999966</v>
      </c>
      <c r="CC77" s="240">
        <v>0</v>
      </c>
      <c r="CD77" s="240">
        <v>145.11999999999966</v>
      </c>
      <c r="CE77" s="239">
        <v>191.31</v>
      </c>
      <c r="CF77" s="239">
        <v>0</v>
      </c>
      <c r="CG77" s="240">
        <v>191.31</v>
      </c>
      <c r="CH77" s="240">
        <v>0</v>
      </c>
      <c r="CI77" s="240">
        <v>191.31</v>
      </c>
      <c r="CJ77" s="240">
        <v>3820.21</v>
      </c>
      <c r="CK77" s="240">
        <v>3465.94</v>
      </c>
      <c r="CL77" s="240">
        <v>354.27</v>
      </c>
      <c r="CM77" s="240">
        <v>0</v>
      </c>
      <c r="CN77" s="240">
        <v>354.27</v>
      </c>
      <c r="CO77" s="239">
        <v>38168.050000000003</v>
      </c>
      <c r="CP77" s="239">
        <v>335.54</v>
      </c>
      <c r="CQ77" s="240">
        <v>37832.51</v>
      </c>
      <c r="CR77" s="240">
        <v>0</v>
      </c>
      <c r="CS77" s="240">
        <v>37832.51</v>
      </c>
      <c r="CT77" s="239">
        <v>4427.3899999999994</v>
      </c>
      <c r="CU77" s="239">
        <v>0</v>
      </c>
      <c r="CV77" s="240">
        <v>4427.3899999999994</v>
      </c>
      <c r="CW77" s="240">
        <v>0</v>
      </c>
      <c r="CX77" s="240">
        <v>4427.3899999999994</v>
      </c>
      <c r="CY77" s="239">
        <v>7106.74</v>
      </c>
      <c r="CZ77" s="239">
        <v>7279.99</v>
      </c>
      <c r="DA77" s="240">
        <v>0</v>
      </c>
      <c r="DB77" s="240">
        <v>-173.25</v>
      </c>
      <c r="DC77" s="240">
        <v>-173.25</v>
      </c>
      <c r="DD77" s="239">
        <v>1125.9100000000001</v>
      </c>
      <c r="DE77" s="239">
        <v>0</v>
      </c>
      <c r="DF77" s="240">
        <v>1125.9100000000001</v>
      </c>
      <c r="DG77" s="240">
        <v>0</v>
      </c>
      <c r="DH77" s="240">
        <v>1125.9100000000001</v>
      </c>
      <c r="DI77" s="239">
        <v>2100.96</v>
      </c>
      <c r="DJ77" s="239">
        <v>687.68</v>
      </c>
      <c r="DK77" s="240">
        <v>1413.2800000000002</v>
      </c>
      <c r="DL77" s="240">
        <v>0</v>
      </c>
      <c r="DM77" s="240">
        <v>1413.2800000000002</v>
      </c>
      <c r="DN77" s="239">
        <v>1004.8299999999998</v>
      </c>
      <c r="DO77" s="239">
        <v>0</v>
      </c>
      <c r="DP77" s="240">
        <v>1004.8299999999998</v>
      </c>
      <c r="DQ77" s="240">
        <v>0</v>
      </c>
      <c r="DR77" s="240">
        <v>1004.8299999999998</v>
      </c>
      <c r="DS77" s="239">
        <v>2586.2500000000005</v>
      </c>
      <c r="DT77" s="239">
        <v>786.1</v>
      </c>
      <c r="DU77" s="240">
        <v>1800.1500000000005</v>
      </c>
      <c r="DV77" s="240">
        <v>0</v>
      </c>
      <c r="DW77" s="240">
        <v>1800.1500000000005</v>
      </c>
      <c r="DX77" s="239">
        <v>339.72000000000008</v>
      </c>
      <c r="DY77" s="239">
        <v>0</v>
      </c>
      <c r="DZ77" s="240">
        <v>339.72000000000008</v>
      </c>
      <c r="EA77" s="240">
        <v>0</v>
      </c>
      <c r="EB77" s="240">
        <v>339.72000000000008</v>
      </c>
      <c r="EC77" s="239">
        <v>13272.389999999996</v>
      </c>
      <c r="ED77" s="239">
        <v>19652.29</v>
      </c>
      <c r="EE77" s="240">
        <v>0</v>
      </c>
      <c r="EF77" s="240">
        <v>-6379.9000000000051</v>
      </c>
      <c r="EG77" s="240">
        <v>-6379.9000000000051</v>
      </c>
      <c r="EH77" s="239">
        <v>6364.2300000000005</v>
      </c>
      <c r="EI77" s="239">
        <v>7267.9500000000007</v>
      </c>
      <c r="EJ77" s="240">
        <v>0</v>
      </c>
      <c r="EK77" s="240">
        <v>-903.72000000000025</v>
      </c>
      <c r="EL77" s="240">
        <v>-903.72000000000025</v>
      </c>
      <c r="EM77" s="239">
        <v>0</v>
      </c>
      <c r="EN77" s="239">
        <v>0</v>
      </c>
      <c r="EO77" s="240">
        <v>0</v>
      </c>
      <c r="EP77" s="240">
        <v>0</v>
      </c>
      <c r="EQ77" s="240">
        <v>0</v>
      </c>
      <c r="ER77" s="240">
        <v>3497.46</v>
      </c>
      <c r="ES77" s="240">
        <v>2429.91</v>
      </c>
      <c r="ET77" s="240">
        <f t="shared" si="13"/>
        <v>1067.5500000000002</v>
      </c>
      <c r="EU77" s="240">
        <f t="shared" si="14"/>
        <v>0</v>
      </c>
      <c r="EV77" s="240">
        <f t="shared" si="15"/>
        <v>1067.5500000000002</v>
      </c>
      <c r="EW77" s="239">
        <v>7408.5299999999988</v>
      </c>
      <c r="EX77" s="239">
        <v>5458.3099999999995</v>
      </c>
      <c r="EY77" s="241">
        <f t="shared" si="17"/>
        <v>219317.74999999994</v>
      </c>
      <c r="EZ77" s="241">
        <f t="shared" si="17"/>
        <v>167108.91000000006</v>
      </c>
      <c r="FA77" s="241">
        <f t="shared" si="18"/>
        <v>52208.83999999988</v>
      </c>
      <c r="FB77" s="241">
        <f t="shared" si="19"/>
        <v>0</v>
      </c>
      <c r="FC77" s="242">
        <f t="shared" si="16"/>
        <v>52208.83999999988</v>
      </c>
      <c r="FD77" s="242">
        <v>1067.5500000000002</v>
      </c>
      <c r="FE77" s="236">
        <f t="shared" si="20"/>
        <v>208988.26999999987</v>
      </c>
      <c r="FF77" s="243">
        <f t="shared" si="21"/>
        <v>151375.68399999998</v>
      </c>
      <c r="FG77" s="3"/>
      <c r="FH77" s="239">
        <v>1590</v>
      </c>
      <c r="FI77" s="244">
        <f t="shared" si="22"/>
        <v>210578.26999999987</v>
      </c>
      <c r="FJ77" s="243">
        <f t="shared" si="23"/>
        <v>151375.68399999998</v>
      </c>
      <c r="FK77" s="3"/>
      <c r="FL77" s="3"/>
      <c r="FM77" s="3"/>
      <c r="FN77" s="3"/>
      <c r="FO77" s="3"/>
    </row>
    <row r="78" spans="1:171" s="2" customFormat="1" ht="15.75" customHeight="1" x14ac:dyDescent="0.2">
      <c r="A78" s="233">
        <v>71</v>
      </c>
      <c r="B78" s="234" t="s">
        <v>33</v>
      </c>
      <c r="C78" s="235">
        <v>5</v>
      </c>
      <c r="D78" s="235">
        <v>4</v>
      </c>
      <c r="E78" s="236">
        <v>4447.7666666666664</v>
      </c>
      <c r="F78" s="237">
        <v>-60340.420000000013</v>
      </c>
      <c r="G78" s="237">
        <v>-7781.0299999999806</v>
      </c>
      <c r="H78" s="238">
        <v>14824.56</v>
      </c>
      <c r="I78" s="238">
        <v>14954.1</v>
      </c>
      <c r="J78" s="238">
        <v>0</v>
      </c>
      <c r="K78" s="238">
        <v>-129.54000000000087</v>
      </c>
      <c r="L78" s="238">
        <v>-129.54000000000087</v>
      </c>
      <c r="M78" s="238">
        <v>7501.61</v>
      </c>
      <c r="N78" s="238">
        <v>7389.19</v>
      </c>
      <c r="O78" s="238">
        <v>112.42000000000007</v>
      </c>
      <c r="P78" s="238">
        <v>0</v>
      </c>
      <c r="Q78" s="238">
        <v>112.42000000000007</v>
      </c>
      <c r="R78" s="238">
        <v>845.30000000000007</v>
      </c>
      <c r="S78" s="238">
        <v>209.75000000000003</v>
      </c>
      <c r="T78" s="238">
        <v>635.55000000000007</v>
      </c>
      <c r="U78" s="238">
        <v>0</v>
      </c>
      <c r="V78" s="238">
        <v>635.55000000000007</v>
      </c>
      <c r="W78" s="239">
        <v>43787.599999999991</v>
      </c>
      <c r="X78" s="239">
        <v>51125.380000000005</v>
      </c>
      <c r="Y78" s="240">
        <v>0</v>
      </c>
      <c r="Z78" s="240">
        <v>-7337.7800000000134</v>
      </c>
      <c r="AA78" s="240">
        <v>-7337.7800000000134</v>
      </c>
      <c r="AB78" s="239">
        <v>0</v>
      </c>
      <c r="AC78" s="239">
        <v>0</v>
      </c>
      <c r="AD78" s="240">
        <v>0</v>
      </c>
      <c r="AE78" s="240">
        <v>0</v>
      </c>
      <c r="AF78" s="240">
        <v>0</v>
      </c>
      <c r="AG78" s="239">
        <v>0</v>
      </c>
      <c r="AH78" s="239">
        <v>0</v>
      </c>
      <c r="AI78" s="240">
        <v>0</v>
      </c>
      <c r="AJ78" s="240">
        <v>0</v>
      </c>
      <c r="AK78" s="240">
        <v>0</v>
      </c>
      <c r="AL78" s="239">
        <v>7065.1399999999994</v>
      </c>
      <c r="AM78" s="239">
        <v>2161.96</v>
      </c>
      <c r="AN78" s="240">
        <v>4903.1799999999994</v>
      </c>
      <c r="AO78" s="240">
        <v>0</v>
      </c>
      <c r="AP78" s="240">
        <v>4903.1799999999994</v>
      </c>
      <c r="AQ78" s="239">
        <v>4583.6000000000004</v>
      </c>
      <c r="AR78" s="239">
        <v>1027.97</v>
      </c>
      <c r="AS78" s="240">
        <v>3555.63</v>
      </c>
      <c r="AT78" s="240">
        <v>0</v>
      </c>
      <c r="AU78" s="240">
        <v>3555.63</v>
      </c>
      <c r="AV78" s="239">
        <v>7486.95</v>
      </c>
      <c r="AW78" s="239">
        <v>6502.9699999999993</v>
      </c>
      <c r="AX78" s="240">
        <v>983.98000000000047</v>
      </c>
      <c r="AY78" s="240">
        <v>0</v>
      </c>
      <c r="AZ78" s="240">
        <v>983.98000000000047</v>
      </c>
      <c r="BA78" s="239">
        <v>1702.6299999999999</v>
      </c>
      <c r="BB78" s="239">
        <v>1508.3200000000002</v>
      </c>
      <c r="BC78" s="240">
        <v>194.30999999999972</v>
      </c>
      <c r="BD78" s="240">
        <v>0</v>
      </c>
      <c r="BE78" s="240">
        <v>194.30999999999972</v>
      </c>
      <c r="BF78" s="239">
        <v>450.34999999999997</v>
      </c>
      <c r="BG78" s="239">
        <v>826.24</v>
      </c>
      <c r="BH78" s="240">
        <v>0</v>
      </c>
      <c r="BI78" s="240">
        <v>-375.89000000000004</v>
      </c>
      <c r="BJ78" s="240">
        <v>-375.89000000000004</v>
      </c>
      <c r="BK78" s="239">
        <v>8202.25</v>
      </c>
      <c r="BL78" s="239">
        <v>6459.170000000001</v>
      </c>
      <c r="BM78" s="240">
        <v>1743.079999999999</v>
      </c>
      <c r="BN78" s="240">
        <v>0</v>
      </c>
      <c r="BO78" s="240">
        <v>1743.079999999999</v>
      </c>
      <c r="BP78" s="239">
        <v>1128.98</v>
      </c>
      <c r="BQ78" s="239">
        <v>0</v>
      </c>
      <c r="BR78" s="240">
        <v>1128.98</v>
      </c>
      <c r="BS78" s="240">
        <v>0</v>
      </c>
      <c r="BT78" s="240">
        <v>1128.98</v>
      </c>
      <c r="BU78" s="239">
        <v>12939.640000000001</v>
      </c>
      <c r="BV78" s="239">
        <v>15777.14</v>
      </c>
      <c r="BW78" s="240">
        <v>0</v>
      </c>
      <c r="BX78" s="240">
        <v>-2837.4999999999982</v>
      </c>
      <c r="BY78" s="240">
        <v>-2837.4999999999982</v>
      </c>
      <c r="BZ78" s="239">
        <v>1471.9699999999993</v>
      </c>
      <c r="CA78" s="239">
        <v>1305.1500000000001</v>
      </c>
      <c r="CB78" s="240">
        <v>166.81999999999925</v>
      </c>
      <c r="CC78" s="240">
        <v>0</v>
      </c>
      <c r="CD78" s="240">
        <v>166.81999999999925</v>
      </c>
      <c r="CE78" s="239">
        <v>222.12999999999997</v>
      </c>
      <c r="CF78" s="239">
        <v>0</v>
      </c>
      <c r="CG78" s="240">
        <v>222.12999999999997</v>
      </c>
      <c r="CH78" s="240">
        <v>0</v>
      </c>
      <c r="CI78" s="240">
        <v>222.12999999999997</v>
      </c>
      <c r="CJ78" s="240">
        <v>3820.53</v>
      </c>
      <c r="CK78" s="240">
        <v>4975.4399999999996</v>
      </c>
      <c r="CL78" s="240">
        <v>0</v>
      </c>
      <c r="CM78" s="240">
        <v>-1154.9099999999994</v>
      </c>
      <c r="CN78" s="240">
        <v>-1154.9099999999994</v>
      </c>
      <c r="CO78" s="239">
        <v>49269.069999999992</v>
      </c>
      <c r="CP78" s="239">
        <v>9761.34</v>
      </c>
      <c r="CQ78" s="240">
        <v>39507.729999999996</v>
      </c>
      <c r="CR78" s="240">
        <v>0</v>
      </c>
      <c r="CS78" s="240">
        <v>39507.729999999996</v>
      </c>
      <c r="CT78" s="239">
        <v>4427.67</v>
      </c>
      <c r="CU78" s="239">
        <v>0</v>
      </c>
      <c r="CV78" s="240">
        <v>4427.67</v>
      </c>
      <c r="CW78" s="240">
        <v>0</v>
      </c>
      <c r="CX78" s="240">
        <v>4427.67</v>
      </c>
      <c r="CY78" s="239">
        <v>7110.15</v>
      </c>
      <c r="CZ78" s="239">
        <v>7008.82</v>
      </c>
      <c r="DA78" s="240">
        <v>101.32999999999993</v>
      </c>
      <c r="DB78" s="240">
        <v>0</v>
      </c>
      <c r="DC78" s="240">
        <v>101.32999999999993</v>
      </c>
      <c r="DD78" s="239">
        <v>1119.7800000000002</v>
      </c>
      <c r="DE78" s="239">
        <v>0</v>
      </c>
      <c r="DF78" s="240">
        <v>1119.7800000000002</v>
      </c>
      <c r="DG78" s="240">
        <v>0</v>
      </c>
      <c r="DH78" s="240">
        <v>1119.7800000000002</v>
      </c>
      <c r="DI78" s="239">
        <v>1945.9399999999998</v>
      </c>
      <c r="DJ78" s="239">
        <v>0</v>
      </c>
      <c r="DK78" s="240">
        <v>1945.9399999999998</v>
      </c>
      <c r="DL78" s="240">
        <v>0</v>
      </c>
      <c r="DM78" s="240">
        <v>1945.9399999999998</v>
      </c>
      <c r="DN78" s="239">
        <v>1080.01</v>
      </c>
      <c r="DO78" s="239">
        <v>0</v>
      </c>
      <c r="DP78" s="240">
        <v>1080.01</v>
      </c>
      <c r="DQ78" s="240">
        <v>0</v>
      </c>
      <c r="DR78" s="240">
        <v>1080.01</v>
      </c>
      <c r="DS78" s="239">
        <v>2587.7799999999997</v>
      </c>
      <c r="DT78" s="239">
        <v>350.75</v>
      </c>
      <c r="DU78" s="240">
        <v>2237.0299999999997</v>
      </c>
      <c r="DV78" s="240">
        <v>0</v>
      </c>
      <c r="DW78" s="240">
        <v>2237.0299999999997</v>
      </c>
      <c r="DX78" s="239">
        <v>338.68000000000006</v>
      </c>
      <c r="DY78" s="239">
        <v>0</v>
      </c>
      <c r="DZ78" s="240">
        <v>338.68000000000006</v>
      </c>
      <c r="EA78" s="240">
        <v>0</v>
      </c>
      <c r="EB78" s="240">
        <v>338.68000000000006</v>
      </c>
      <c r="EC78" s="239">
        <v>11439.18</v>
      </c>
      <c r="ED78" s="239">
        <v>15154.29</v>
      </c>
      <c r="EE78" s="240">
        <v>0</v>
      </c>
      <c r="EF78" s="240">
        <v>-3715.1100000000006</v>
      </c>
      <c r="EG78" s="240">
        <v>-3715.1100000000006</v>
      </c>
      <c r="EH78" s="239">
        <v>5982.1500000000015</v>
      </c>
      <c r="EI78" s="239">
        <v>2245.7700000000004</v>
      </c>
      <c r="EJ78" s="240">
        <v>3736.380000000001</v>
      </c>
      <c r="EK78" s="240">
        <v>0</v>
      </c>
      <c r="EL78" s="240">
        <v>3736.380000000001</v>
      </c>
      <c r="EM78" s="239">
        <v>0</v>
      </c>
      <c r="EN78" s="239">
        <v>0</v>
      </c>
      <c r="EO78" s="240">
        <v>0</v>
      </c>
      <c r="EP78" s="240">
        <v>0</v>
      </c>
      <c r="EQ78" s="240">
        <v>0</v>
      </c>
      <c r="ER78" s="240">
        <v>3641.1899999999996</v>
      </c>
      <c r="ES78" s="240">
        <v>2478.44</v>
      </c>
      <c r="ET78" s="240">
        <f t="shared" si="13"/>
        <v>1162.7499999999995</v>
      </c>
      <c r="EU78" s="240">
        <f t="shared" si="14"/>
        <v>0</v>
      </c>
      <c r="EV78" s="240">
        <f t="shared" si="15"/>
        <v>1162.7499999999995</v>
      </c>
      <c r="EW78" s="239">
        <v>7155.06</v>
      </c>
      <c r="EX78" s="239">
        <v>4988.2</v>
      </c>
      <c r="EY78" s="241">
        <f t="shared" si="17"/>
        <v>212129.9</v>
      </c>
      <c r="EZ78" s="241">
        <f t="shared" si="17"/>
        <v>156210.39000000004</v>
      </c>
      <c r="FA78" s="241">
        <f t="shared" si="18"/>
        <v>55919.509999999951</v>
      </c>
      <c r="FB78" s="241">
        <f t="shared" si="19"/>
        <v>0</v>
      </c>
      <c r="FC78" s="242">
        <f t="shared" si="16"/>
        <v>55919.509999999951</v>
      </c>
      <c r="FD78" s="242">
        <v>1162.7499999999995</v>
      </c>
      <c r="FE78" s="236">
        <f t="shared" si="20"/>
        <v>-4420.9100000000617</v>
      </c>
      <c r="FF78" s="243">
        <f t="shared" si="21"/>
        <v>42977.140000000014</v>
      </c>
      <c r="FG78" s="3"/>
      <c r="FH78" s="239">
        <v>2038</v>
      </c>
      <c r="FI78" s="244">
        <f t="shared" si="22"/>
        <v>-2382.9100000000617</v>
      </c>
      <c r="FJ78" s="243">
        <f t="shared" si="23"/>
        <v>42977.140000000014</v>
      </c>
      <c r="FK78" s="3"/>
      <c r="FL78" s="3"/>
      <c r="FM78" s="3"/>
      <c r="FN78" s="3"/>
      <c r="FO78" s="3"/>
    </row>
    <row r="79" spans="1:171" s="2" customFormat="1" ht="15.75" customHeight="1" x14ac:dyDescent="0.2">
      <c r="A79" s="233">
        <v>72</v>
      </c>
      <c r="B79" s="234" t="s">
        <v>34</v>
      </c>
      <c r="C79" s="235">
        <v>5</v>
      </c>
      <c r="D79" s="235">
        <v>4</v>
      </c>
      <c r="E79" s="236">
        <v>3030.1833333333343</v>
      </c>
      <c r="F79" s="237">
        <v>4410.7500000000064</v>
      </c>
      <c r="G79" s="237">
        <v>-23084.973999999995</v>
      </c>
      <c r="H79" s="238">
        <v>14985.520000000002</v>
      </c>
      <c r="I79" s="238">
        <v>13995.12</v>
      </c>
      <c r="J79" s="238">
        <v>990.40000000000146</v>
      </c>
      <c r="K79" s="238">
        <v>0</v>
      </c>
      <c r="L79" s="238">
        <v>990.40000000000146</v>
      </c>
      <c r="M79" s="238">
        <v>7562.5199999999995</v>
      </c>
      <c r="N79" s="238">
        <v>7179.2</v>
      </c>
      <c r="O79" s="238">
        <v>383.31999999999971</v>
      </c>
      <c r="P79" s="238">
        <v>0</v>
      </c>
      <c r="Q79" s="238">
        <v>383.31999999999971</v>
      </c>
      <c r="R79" s="238">
        <v>836.58</v>
      </c>
      <c r="S79" s="238">
        <v>197.85999999999999</v>
      </c>
      <c r="T79" s="238">
        <v>638.72</v>
      </c>
      <c r="U79" s="238">
        <v>0</v>
      </c>
      <c r="V79" s="238">
        <v>638.72</v>
      </c>
      <c r="W79" s="239">
        <v>34322.46</v>
      </c>
      <c r="X79" s="239">
        <v>42773.929999999993</v>
      </c>
      <c r="Y79" s="240">
        <v>0</v>
      </c>
      <c r="Z79" s="240">
        <v>-8451.4699999999939</v>
      </c>
      <c r="AA79" s="240">
        <v>-8451.4699999999939</v>
      </c>
      <c r="AB79" s="239">
        <v>0</v>
      </c>
      <c r="AC79" s="239">
        <v>0</v>
      </c>
      <c r="AD79" s="240">
        <v>0</v>
      </c>
      <c r="AE79" s="240">
        <v>0</v>
      </c>
      <c r="AF79" s="240">
        <v>0</v>
      </c>
      <c r="AG79" s="239">
        <v>0</v>
      </c>
      <c r="AH79" s="239">
        <v>0</v>
      </c>
      <c r="AI79" s="240">
        <v>0</v>
      </c>
      <c r="AJ79" s="240">
        <v>0</v>
      </c>
      <c r="AK79" s="240">
        <v>0</v>
      </c>
      <c r="AL79" s="239">
        <v>7579.23</v>
      </c>
      <c r="AM79" s="239">
        <v>2167.86</v>
      </c>
      <c r="AN79" s="240">
        <v>5411.369999999999</v>
      </c>
      <c r="AO79" s="240">
        <v>0</v>
      </c>
      <c r="AP79" s="240">
        <v>5411.369999999999</v>
      </c>
      <c r="AQ79" s="239">
        <v>4621.46</v>
      </c>
      <c r="AR79" s="239">
        <v>1028.1499999999999</v>
      </c>
      <c r="AS79" s="240">
        <v>3593.3100000000004</v>
      </c>
      <c r="AT79" s="240">
        <v>0</v>
      </c>
      <c r="AU79" s="240">
        <v>3593.3100000000004</v>
      </c>
      <c r="AV79" s="239">
        <v>7889.08</v>
      </c>
      <c r="AW79" s="239">
        <v>6855.1399999999994</v>
      </c>
      <c r="AX79" s="240">
        <v>1033.9400000000005</v>
      </c>
      <c r="AY79" s="240">
        <v>0</v>
      </c>
      <c r="AZ79" s="240">
        <v>1033.9400000000005</v>
      </c>
      <c r="BA79" s="239">
        <v>1794.8600000000001</v>
      </c>
      <c r="BB79" s="239">
        <v>1590.4500000000003</v>
      </c>
      <c r="BC79" s="240">
        <v>204.40999999999985</v>
      </c>
      <c r="BD79" s="240">
        <v>0</v>
      </c>
      <c r="BE79" s="240">
        <v>204.40999999999985</v>
      </c>
      <c r="BF79" s="239">
        <v>452.90000000000003</v>
      </c>
      <c r="BG79" s="239">
        <v>826.24</v>
      </c>
      <c r="BH79" s="240">
        <v>0</v>
      </c>
      <c r="BI79" s="240">
        <v>-373.34</v>
      </c>
      <c r="BJ79" s="240">
        <v>-373.34</v>
      </c>
      <c r="BK79" s="239">
        <v>8201.0499999999993</v>
      </c>
      <c r="BL79" s="239">
        <v>6421.75</v>
      </c>
      <c r="BM79" s="240">
        <v>1779.2999999999993</v>
      </c>
      <c r="BN79" s="240">
        <v>0</v>
      </c>
      <c r="BO79" s="240">
        <v>1779.2999999999993</v>
      </c>
      <c r="BP79" s="239">
        <v>1190.2100000000003</v>
      </c>
      <c r="BQ79" s="239">
        <v>0</v>
      </c>
      <c r="BR79" s="240">
        <v>1190.2100000000003</v>
      </c>
      <c r="BS79" s="240">
        <v>0</v>
      </c>
      <c r="BT79" s="240">
        <v>1190.2100000000003</v>
      </c>
      <c r="BU79" s="239">
        <v>13640.92</v>
      </c>
      <c r="BV79" s="239">
        <v>30954.51</v>
      </c>
      <c r="BW79" s="240">
        <v>0</v>
      </c>
      <c r="BX79" s="240">
        <v>-17313.589999999997</v>
      </c>
      <c r="BY79" s="240">
        <v>-17313.589999999997</v>
      </c>
      <c r="BZ79" s="239">
        <v>1474.7899999999995</v>
      </c>
      <c r="CA79" s="239">
        <v>1308.06</v>
      </c>
      <c r="CB79" s="240">
        <v>166.72999999999956</v>
      </c>
      <c r="CC79" s="240">
        <v>0</v>
      </c>
      <c r="CD79" s="240">
        <v>166.72999999999956</v>
      </c>
      <c r="CE79" s="239">
        <v>221.98</v>
      </c>
      <c r="CF79" s="239">
        <v>2759.52</v>
      </c>
      <c r="CG79" s="240">
        <v>0</v>
      </c>
      <c r="CH79" s="240">
        <v>-2537.54</v>
      </c>
      <c r="CI79" s="240">
        <v>-2537.54</v>
      </c>
      <c r="CJ79" s="240">
        <v>3820.36</v>
      </c>
      <c r="CK79" s="240">
        <v>4975.4399999999996</v>
      </c>
      <c r="CL79" s="240">
        <v>0</v>
      </c>
      <c r="CM79" s="240">
        <v>-1155.0799999999995</v>
      </c>
      <c r="CN79" s="240">
        <v>-1155.0799999999995</v>
      </c>
      <c r="CO79" s="239">
        <v>55331.85</v>
      </c>
      <c r="CP79" s="239">
        <v>15346.74</v>
      </c>
      <c r="CQ79" s="240">
        <v>39985.11</v>
      </c>
      <c r="CR79" s="240">
        <v>0</v>
      </c>
      <c r="CS79" s="240">
        <v>39985.11</v>
      </c>
      <c r="CT79" s="239">
        <v>4728.3500000000004</v>
      </c>
      <c r="CU79" s="239">
        <v>3064.33</v>
      </c>
      <c r="CV79" s="240">
        <v>1664.0200000000004</v>
      </c>
      <c r="CW79" s="240">
        <v>0</v>
      </c>
      <c r="CX79" s="240">
        <v>1664.0200000000004</v>
      </c>
      <c r="CY79" s="239">
        <v>7166.3399999999992</v>
      </c>
      <c r="CZ79" s="239">
        <v>6045.5</v>
      </c>
      <c r="DA79" s="240">
        <v>1120.8399999999992</v>
      </c>
      <c r="DB79" s="240">
        <v>0</v>
      </c>
      <c r="DC79" s="240">
        <v>1120.8399999999992</v>
      </c>
      <c r="DD79" s="239">
        <v>1196.2199999999998</v>
      </c>
      <c r="DE79" s="239">
        <v>0</v>
      </c>
      <c r="DF79" s="240">
        <v>1196.2199999999998</v>
      </c>
      <c r="DG79" s="240">
        <v>0</v>
      </c>
      <c r="DH79" s="240">
        <v>1196.2199999999998</v>
      </c>
      <c r="DI79" s="239">
        <v>2111.1</v>
      </c>
      <c r="DJ79" s="239">
        <v>0</v>
      </c>
      <c r="DK79" s="240">
        <v>2111.1</v>
      </c>
      <c r="DL79" s="240">
        <v>0</v>
      </c>
      <c r="DM79" s="240">
        <v>2111.1</v>
      </c>
      <c r="DN79" s="239">
        <v>1080.3100000000002</v>
      </c>
      <c r="DO79" s="239">
        <v>0</v>
      </c>
      <c r="DP79" s="240">
        <v>1080.3100000000002</v>
      </c>
      <c r="DQ79" s="240">
        <v>0</v>
      </c>
      <c r="DR79" s="240">
        <v>1080.3100000000002</v>
      </c>
      <c r="DS79" s="239">
        <v>2587.1</v>
      </c>
      <c r="DT79" s="239">
        <v>1834.7899999999997</v>
      </c>
      <c r="DU79" s="240">
        <v>752.31000000000017</v>
      </c>
      <c r="DV79" s="240">
        <v>0</v>
      </c>
      <c r="DW79" s="240">
        <v>752.31000000000017</v>
      </c>
      <c r="DX79" s="239">
        <v>339.94999999999993</v>
      </c>
      <c r="DY79" s="239">
        <v>0</v>
      </c>
      <c r="DZ79" s="240">
        <v>339.94999999999993</v>
      </c>
      <c r="EA79" s="240">
        <v>0</v>
      </c>
      <c r="EB79" s="240">
        <v>339.94999999999993</v>
      </c>
      <c r="EC79" s="239">
        <v>11473.489999999998</v>
      </c>
      <c r="ED79" s="239">
        <v>12132.250000000002</v>
      </c>
      <c r="EE79" s="240">
        <v>0</v>
      </c>
      <c r="EF79" s="240">
        <v>-658.76000000000386</v>
      </c>
      <c r="EG79" s="240">
        <v>-658.76000000000386</v>
      </c>
      <c r="EH79" s="239">
        <v>3597.4</v>
      </c>
      <c r="EI79" s="239">
        <v>989.82</v>
      </c>
      <c r="EJ79" s="240">
        <v>2607.58</v>
      </c>
      <c r="EK79" s="240">
        <v>0</v>
      </c>
      <c r="EL79" s="240">
        <v>2607.58</v>
      </c>
      <c r="EM79" s="239">
        <v>0</v>
      </c>
      <c r="EN79" s="239">
        <v>0</v>
      </c>
      <c r="EO79" s="240">
        <v>0</v>
      </c>
      <c r="EP79" s="240">
        <v>0</v>
      </c>
      <c r="EQ79" s="240">
        <v>0</v>
      </c>
      <c r="ER79" s="240">
        <v>3610.8999999999996</v>
      </c>
      <c r="ES79" s="240">
        <v>2560.13</v>
      </c>
      <c r="ET79" s="240">
        <f t="shared" si="13"/>
        <v>1050.7699999999995</v>
      </c>
      <c r="EU79" s="240">
        <f t="shared" si="14"/>
        <v>0</v>
      </c>
      <c r="EV79" s="240">
        <f t="shared" si="15"/>
        <v>1050.7699999999995</v>
      </c>
      <c r="EW79" s="239">
        <v>7073.9999999999991</v>
      </c>
      <c r="EX79" s="239">
        <v>5056.05</v>
      </c>
      <c r="EY79" s="241">
        <f t="shared" si="17"/>
        <v>208890.93</v>
      </c>
      <c r="EZ79" s="241">
        <f t="shared" si="17"/>
        <v>170062.83999999997</v>
      </c>
      <c r="FA79" s="241">
        <f t="shared" si="18"/>
        <v>38828.090000000026</v>
      </c>
      <c r="FB79" s="241">
        <f t="shared" si="19"/>
        <v>0</v>
      </c>
      <c r="FC79" s="242">
        <f t="shared" si="16"/>
        <v>38828.090000000026</v>
      </c>
      <c r="FD79" s="242">
        <v>1050.7699999999995</v>
      </c>
      <c r="FE79" s="236">
        <f t="shared" si="20"/>
        <v>43238.840000000026</v>
      </c>
      <c r="FF79" s="243">
        <f t="shared" si="21"/>
        <v>25164.886000000002</v>
      </c>
      <c r="FG79" s="3"/>
      <c r="FH79" s="239">
        <v>1558</v>
      </c>
      <c r="FI79" s="244">
        <f t="shared" si="22"/>
        <v>44796.840000000026</v>
      </c>
      <c r="FJ79" s="243">
        <f t="shared" si="23"/>
        <v>25164.886000000002</v>
      </c>
      <c r="FK79" s="3"/>
      <c r="FL79" s="3"/>
      <c r="FM79" s="3"/>
      <c r="FN79" s="3"/>
      <c r="FO79" s="3"/>
    </row>
    <row r="80" spans="1:171" s="2" customFormat="1" ht="15.75" customHeight="1" x14ac:dyDescent="0.2">
      <c r="A80" s="233">
        <v>73</v>
      </c>
      <c r="B80" s="234" t="s">
        <v>35</v>
      </c>
      <c r="C80" s="235">
        <v>5</v>
      </c>
      <c r="D80" s="235">
        <v>4</v>
      </c>
      <c r="E80" s="236">
        <v>2896.6849999999999</v>
      </c>
      <c r="F80" s="237">
        <v>38747.33</v>
      </c>
      <c r="G80" s="237">
        <v>-127.73399999996801</v>
      </c>
      <c r="H80" s="238">
        <v>14916.800000000001</v>
      </c>
      <c r="I80" s="238">
        <v>14057.879999999997</v>
      </c>
      <c r="J80" s="238">
        <v>858.92000000000371</v>
      </c>
      <c r="K80" s="238">
        <v>0</v>
      </c>
      <c r="L80" s="238">
        <v>858.92000000000371</v>
      </c>
      <c r="M80" s="238">
        <v>7563.57</v>
      </c>
      <c r="N80" s="238">
        <v>7179.2</v>
      </c>
      <c r="O80" s="238">
        <v>384.36999999999989</v>
      </c>
      <c r="P80" s="238">
        <v>0</v>
      </c>
      <c r="Q80" s="238">
        <v>384.36999999999989</v>
      </c>
      <c r="R80" s="238">
        <v>831.48</v>
      </c>
      <c r="S80" s="238">
        <v>212.39999999999998</v>
      </c>
      <c r="T80" s="238">
        <v>619.08000000000004</v>
      </c>
      <c r="U80" s="238">
        <v>0</v>
      </c>
      <c r="V80" s="238">
        <v>619.08000000000004</v>
      </c>
      <c r="W80" s="239">
        <v>40544.1</v>
      </c>
      <c r="X80" s="239">
        <v>47721.95</v>
      </c>
      <c r="Y80" s="240">
        <v>0</v>
      </c>
      <c r="Z80" s="240">
        <v>-7177.8499999999985</v>
      </c>
      <c r="AA80" s="240">
        <v>-7177.8499999999985</v>
      </c>
      <c r="AB80" s="239">
        <v>0</v>
      </c>
      <c r="AC80" s="239">
        <v>0</v>
      </c>
      <c r="AD80" s="240">
        <v>0</v>
      </c>
      <c r="AE80" s="240">
        <v>0</v>
      </c>
      <c r="AF80" s="240">
        <v>0</v>
      </c>
      <c r="AG80" s="239">
        <v>0</v>
      </c>
      <c r="AH80" s="239">
        <v>0</v>
      </c>
      <c r="AI80" s="240">
        <v>0</v>
      </c>
      <c r="AJ80" s="240">
        <v>0</v>
      </c>
      <c r="AK80" s="240">
        <v>0</v>
      </c>
      <c r="AL80" s="239">
        <v>7150.87</v>
      </c>
      <c r="AM80" s="239">
        <v>2161.96</v>
      </c>
      <c r="AN80" s="240">
        <v>4988.91</v>
      </c>
      <c r="AO80" s="240">
        <v>0</v>
      </c>
      <c r="AP80" s="240">
        <v>4988.91</v>
      </c>
      <c r="AQ80" s="239">
        <v>4584.6600000000008</v>
      </c>
      <c r="AR80" s="239">
        <v>1266.46</v>
      </c>
      <c r="AS80" s="240">
        <v>3318.2000000000007</v>
      </c>
      <c r="AT80" s="240">
        <v>0</v>
      </c>
      <c r="AU80" s="240">
        <v>3318.2000000000007</v>
      </c>
      <c r="AV80" s="239">
        <v>7442.86</v>
      </c>
      <c r="AW80" s="239">
        <v>6469.7800000000007</v>
      </c>
      <c r="AX80" s="240">
        <v>973.07999999999902</v>
      </c>
      <c r="AY80" s="240">
        <v>0</v>
      </c>
      <c r="AZ80" s="240">
        <v>973.07999999999902</v>
      </c>
      <c r="BA80" s="239">
        <v>1723.2699999999998</v>
      </c>
      <c r="BB80" s="239">
        <v>1525.5300000000002</v>
      </c>
      <c r="BC80" s="240">
        <v>197.73999999999955</v>
      </c>
      <c r="BD80" s="240">
        <v>0</v>
      </c>
      <c r="BE80" s="240">
        <v>197.73999999999955</v>
      </c>
      <c r="BF80" s="239">
        <v>420.91000000000008</v>
      </c>
      <c r="BG80" s="239">
        <v>826.19</v>
      </c>
      <c r="BH80" s="240">
        <v>0</v>
      </c>
      <c r="BI80" s="240">
        <v>-405.28</v>
      </c>
      <c r="BJ80" s="240">
        <v>-405.28</v>
      </c>
      <c r="BK80" s="239">
        <v>8199.8799999999992</v>
      </c>
      <c r="BL80" s="239">
        <v>6278.630000000001</v>
      </c>
      <c r="BM80" s="240">
        <v>1921.2499999999982</v>
      </c>
      <c r="BN80" s="240">
        <v>0</v>
      </c>
      <c r="BO80" s="240">
        <v>1921.2499999999982</v>
      </c>
      <c r="BP80" s="239">
        <v>1130.3599999999999</v>
      </c>
      <c r="BQ80" s="239">
        <v>0</v>
      </c>
      <c r="BR80" s="240">
        <v>1130.3599999999999</v>
      </c>
      <c r="BS80" s="240">
        <v>0</v>
      </c>
      <c r="BT80" s="240">
        <v>1130.3599999999999</v>
      </c>
      <c r="BU80" s="239">
        <v>12955.819999999998</v>
      </c>
      <c r="BV80" s="239">
        <v>14130.249999999998</v>
      </c>
      <c r="BW80" s="240">
        <v>0</v>
      </c>
      <c r="BX80" s="240">
        <v>-1174.4300000000003</v>
      </c>
      <c r="BY80" s="240">
        <v>-1174.4300000000003</v>
      </c>
      <c r="BZ80" s="239">
        <v>1477.31</v>
      </c>
      <c r="CA80" s="239">
        <v>1309.99</v>
      </c>
      <c r="CB80" s="240">
        <v>167.31999999999994</v>
      </c>
      <c r="CC80" s="240">
        <v>0</v>
      </c>
      <c r="CD80" s="240">
        <v>167.31999999999994</v>
      </c>
      <c r="CE80" s="239">
        <v>222.41</v>
      </c>
      <c r="CF80" s="239">
        <v>0</v>
      </c>
      <c r="CG80" s="240">
        <v>222.41</v>
      </c>
      <c r="CH80" s="240">
        <v>0</v>
      </c>
      <c r="CI80" s="240">
        <v>222.41</v>
      </c>
      <c r="CJ80" s="240">
        <v>3820.72</v>
      </c>
      <c r="CK80" s="240">
        <v>4975.4399999999996</v>
      </c>
      <c r="CL80" s="240">
        <v>0</v>
      </c>
      <c r="CM80" s="240">
        <v>-1154.7199999999998</v>
      </c>
      <c r="CN80" s="240">
        <v>-1154.7199999999998</v>
      </c>
      <c r="CO80" s="239">
        <v>45582.41</v>
      </c>
      <c r="CP80" s="239">
        <v>0</v>
      </c>
      <c r="CQ80" s="240">
        <v>45582.41</v>
      </c>
      <c r="CR80" s="240">
        <v>0</v>
      </c>
      <c r="CS80" s="240">
        <v>45582.41</v>
      </c>
      <c r="CT80" s="239">
        <v>4427.49</v>
      </c>
      <c r="CU80" s="239">
        <v>629.02</v>
      </c>
      <c r="CV80" s="240">
        <v>3798.47</v>
      </c>
      <c r="CW80" s="240">
        <v>0</v>
      </c>
      <c r="CX80" s="240">
        <v>3798.47</v>
      </c>
      <c r="CY80" s="239">
        <v>7107.4699999999993</v>
      </c>
      <c r="CZ80" s="239">
        <v>7224.52</v>
      </c>
      <c r="DA80" s="240">
        <v>0</v>
      </c>
      <c r="DB80" s="240">
        <v>-117.05000000000109</v>
      </c>
      <c r="DC80" s="240">
        <v>-117.05000000000109</v>
      </c>
      <c r="DD80" s="239">
        <v>1129.29</v>
      </c>
      <c r="DE80" s="239">
        <v>0</v>
      </c>
      <c r="DF80" s="240">
        <v>1129.29</v>
      </c>
      <c r="DG80" s="240">
        <v>0</v>
      </c>
      <c r="DH80" s="240">
        <v>1129.29</v>
      </c>
      <c r="DI80" s="239">
        <v>2102.1699999999996</v>
      </c>
      <c r="DJ80" s="239">
        <v>702.14</v>
      </c>
      <c r="DK80" s="240">
        <v>1400.0299999999997</v>
      </c>
      <c r="DL80" s="240">
        <v>0</v>
      </c>
      <c r="DM80" s="240">
        <v>1400.0299999999997</v>
      </c>
      <c r="DN80" s="239">
        <v>1005.2499999999999</v>
      </c>
      <c r="DO80" s="239">
        <v>0</v>
      </c>
      <c r="DP80" s="240">
        <v>1005.2499999999999</v>
      </c>
      <c r="DQ80" s="240">
        <v>0</v>
      </c>
      <c r="DR80" s="240">
        <v>1005.2499999999999</v>
      </c>
      <c r="DS80" s="239">
        <v>2588.77</v>
      </c>
      <c r="DT80" s="239">
        <v>0</v>
      </c>
      <c r="DU80" s="240">
        <v>2588.77</v>
      </c>
      <c r="DV80" s="240">
        <v>0</v>
      </c>
      <c r="DW80" s="240">
        <v>2588.77</v>
      </c>
      <c r="DX80" s="239">
        <v>339.1</v>
      </c>
      <c r="DY80" s="239">
        <v>1600.39</v>
      </c>
      <c r="DZ80" s="240">
        <v>0</v>
      </c>
      <c r="EA80" s="240">
        <v>-1261.29</v>
      </c>
      <c r="EB80" s="240">
        <v>-1261.29</v>
      </c>
      <c r="EC80" s="239">
        <v>11458.140000000003</v>
      </c>
      <c r="ED80" s="239">
        <v>14407.630000000001</v>
      </c>
      <c r="EE80" s="240">
        <v>0</v>
      </c>
      <c r="EF80" s="240">
        <v>-2949.489999999998</v>
      </c>
      <c r="EG80" s="240">
        <v>-2949.489999999998</v>
      </c>
      <c r="EH80" s="239">
        <v>4529.34</v>
      </c>
      <c r="EI80" s="239">
        <v>6015.0499999999993</v>
      </c>
      <c r="EJ80" s="240">
        <v>0</v>
      </c>
      <c r="EK80" s="240">
        <v>-1485.7099999999991</v>
      </c>
      <c r="EL80" s="240">
        <v>-1485.7099999999991</v>
      </c>
      <c r="EM80" s="239">
        <v>0</v>
      </c>
      <c r="EN80" s="239">
        <v>0</v>
      </c>
      <c r="EO80" s="240">
        <v>0</v>
      </c>
      <c r="EP80" s="240">
        <v>0</v>
      </c>
      <c r="EQ80" s="240">
        <v>0</v>
      </c>
      <c r="ER80" s="240">
        <v>3435.5199999999995</v>
      </c>
      <c r="ES80" s="240">
        <v>2457.5899999999997</v>
      </c>
      <c r="ET80" s="240">
        <f t="shared" si="13"/>
        <v>977.92999999999984</v>
      </c>
      <c r="EU80" s="240">
        <f t="shared" si="14"/>
        <v>0</v>
      </c>
      <c r="EV80" s="240">
        <f t="shared" si="15"/>
        <v>977.92999999999984</v>
      </c>
      <c r="EW80" s="239">
        <v>6883.75</v>
      </c>
      <c r="EX80" s="239">
        <v>4669.0499999999993</v>
      </c>
      <c r="EY80" s="241">
        <f t="shared" si="17"/>
        <v>203573.72</v>
      </c>
      <c r="EZ80" s="241">
        <f t="shared" si="17"/>
        <v>145821.04999999999</v>
      </c>
      <c r="FA80" s="241">
        <f t="shared" si="18"/>
        <v>57752.670000000013</v>
      </c>
      <c r="FB80" s="241">
        <f t="shared" si="19"/>
        <v>0</v>
      </c>
      <c r="FC80" s="242">
        <f t="shared" si="16"/>
        <v>57752.670000000013</v>
      </c>
      <c r="FD80" s="242">
        <v>977.92999999999984</v>
      </c>
      <c r="FE80" s="236">
        <f t="shared" si="20"/>
        <v>96500</v>
      </c>
      <c r="FF80" s="243">
        <f t="shared" si="21"/>
        <v>53998.14600000003</v>
      </c>
      <c r="FG80" s="3"/>
      <c r="FH80" s="239">
        <v>2677.96</v>
      </c>
      <c r="FI80" s="244">
        <f t="shared" si="22"/>
        <v>99177.96</v>
      </c>
      <c r="FJ80" s="243">
        <f t="shared" si="23"/>
        <v>53998.14600000003</v>
      </c>
      <c r="FK80" s="3"/>
      <c r="FL80" s="3"/>
      <c r="FM80" s="3"/>
      <c r="FN80" s="3"/>
      <c r="FO80" s="3"/>
    </row>
    <row r="81" spans="1:171" s="2" customFormat="1" ht="15.75" customHeight="1" x14ac:dyDescent="0.2">
      <c r="A81" s="233">
        <v>74</v>
      </c>
      <c r="B81" s="234" t="s">
        <v>36</v>
      </c>
      <c r="C81" s="235">
        <v>9</v>
      </c>
      <c r="D81" s="235">
        <v>4</v>
      </c>
      <c r="E81" s="236">
        <v>3041.6666666666665</v>
      </c>
      <c r="F81" s="237">
        <v>236103.24999999994</v>
      </c>
      <c r="G81" s="237">
        <v>61788.129999999946</v>
      </c>
      <c r="H81" s="238">
        <v>61570.750000000015</v>
      </c>
      <c r="I81" s="238">
        <v>48901.11</v>
      </c>
      <c r="J81" s="238">
        <v>12669.640000000014</v>
      </c>
      <c r="K81" s="238">
        <v>0</v>
      </c>
      <c r="L81" s="238">
        <v>12669.640000000014</v>
      </c>
      <c r="M81" s="238">
        <v>31535.87</v>
      </c>
      <c r="N81" s="238">
        <v>32675.089999999997</v>
      </c>
      <c r="O81" s="238">
        <v>0</v>
      </c>
      <c r="P81" s="238">
        <v>-1139.2199999999975</v>
      </c>
      <c r="Q81" s="238">
        <v>-1139.2199999999975</v>
      </c>
      <c r="R81" s="238">
        <v>2511.2199999999998</v>
      </c>
      <c r="S81" s="238">
        <v>2344.2700000000004</v>
      </c>
      <c r="T81" s="238">
        <v>166.94999999999936</v>
      </c>
      <c r="U81" s="238">
        <v>0</v>
      </c>
      <c r="V81" s="238">
        <v>166.94999999999936</v>
      </c>
      <c r="W81" s="239">
        <v>63954.98</v>
      </c>
      <c r="X81" s="239">
        <v>74364.37</v>
      </c>
      <c r="Y81" s="240">
        <v>0</v>
      </c>
      <c r="Z81" s="240">
        <v>-10409.389999999992</v>
      </c>
      <c r="AA81" s="240">
        <v>-10409.389999999992</v>
      </c>
      <c r="AB81" s="239">
        <v>119966.43000000002</v>
      </c>
      <c r="AC81" s="239">
        <v>108255.07</v>
      </c>
      <c r="AD81" s="240">
        <v>11711.360000000015</v>
      </c>
      <c r="AE81" s="240">
        <v>0</v>
      </c>
      <c r="AF81" s="240">
        <v>11711.360000000015</v>
      </c>
      <c r="AG81" s="239">
        <v>2301.62</v>
      </c>
      <c r="AH81" s="239">
        <v>1969.64</v>
      </c>
      <c r="AI81" s="240">
        <v>331.97999999999979</v>
      </c>
      <c r="AJ81" s="240">
        <v>0</v>
      </c>
      <c r="AK81" s="240">
        <v>331.97999999999979</v>
      </c>
      <c r="AL81" s="239">
        <v>18808.100000000002</v>
      </c>
      <c r="AM81" s="239">
        <v>3158.1800000000003</v>
      </c>
      <c r="AN81" s="240">
        <v>15649.920000000002</v>
      </c>
      <c r="AO81" s="240">
        <v>0</v>
      </c>
      <c r="AP81" s="240">
        <v>15649.920000000002</v>
      </c>
      <c r="AQ81" s="239">
        <v>10154.74</v>
      </c>
      <c r="AR81" s="239">
        <v>2465.02</v>
      </c>
      <c r="AS81" s="240">
        <v>7689.7199999999993</v>
      </c>
      <c r="AT81" s="240">
        <v>0</v>
      </c>
      <c r="AU81" s="240">
        <v>7689.7199999999993</v>
      </c>
      <c r="AV81" s="239">
        <v>24067.230000000003</v>
      </c>
      <c r="AW81" s="239">
        <v>20913.150000000001</v>
      </c>
      <c r="AX81" s="240">
        <v>3154.0800000000017</v>
      </c>
      <c r="AY81" s="240">
        <v>0</v>
      </c>
      <c r="AZ81" s="240">
        <v>3154.0800000000017</v>
      </c>
      <c r="BA81" s="239">
        <v>5388.5499999999984</v>
      </c>
      <c r="BB81" s="239">
        <v>4770.8499999999995</v>
      </c>
      <c r="BC81" s="240">
        <v>617.69999999999891</v>
      </c>
      <c r="BD81" s="240">
        <v>0</v>
      </c>
      <c r="BE81" s="240">
        <v>617.69999999999891</v>
      </c>
      <c r="BF81" s="239">
        <v>2730.1800000000007</v>
      </c>
      <c r="BG81" s="239">
        <v>3548.14</v>
      </c>
      <c r="BH81" s="240">
        <v>0</v>
      </c>
      <c r="BI81" s="240">
        <v>-817.95999999999913</v>
      </c>
      <c r="BJ81" s="240">
        <v>-817.95999999999913</v>
      </c>
      <c r="BK81" s="239">
        <v>21763.31</v>
      </c>
      <c r="BL81" s="239">
        <v>20354.239999999994</v>
      </c>
      <c r="BM81" s="240">
        <v>1409.070000000007</v>
      </c>
      <c r="BN81" s="240">
        <v>0</v>
      </c>
      <c r="BO81" s="240">
        <v>1409.070000000007</v>
      </c>
      <c r="BP81" s="239">
        <v>3954.1500000000005</v>
      </c>
      <c r="BQ81" s="239">
        <v>0</v>
      </c>
      <c r="BR81" s="240">
        <v>3954.1500000000005</v>
      </c>
      <c r="BS81" s="240">
        <v>0</v>
      </c>
      <c r="BT81" s="240">
        <v>3954.1500000000005</v>
      </c>
      <c r="BU81" s="239">
        <v>45320.549999999996</v>
      </c>
      <c r="BV81" s="239">
        <v>23802.739999999998</v>
      </c>
      <c r="BW81" s="240">
        <v>21517.809999999998</v>
      </c>
      <c r="BX81" s="240">
        <v>0</v>
      </c>
      <c r="BY81" s="240">
        <v>21517.809999999998</v>
      </c>
      <c r="BZ81" s="239">
        <v>3438.3600000000006</v>
      </c>
      <c r="CA81" s="239">
        <v>3051.1</v>
      </c>
      <c r="CB81" s="240">
        <v>387.26000000000067</v>
      </c>
      <c r="CC81" s="240">
        <v>0</v>
      </c>
      <c r="CD81" s="240">
        <v>387.26000000000067</v>
      </c>
      <c r="CE81" s="239">
        <v>514.54999999999995</v>
      </c>
      <c r="CF81" s="239">
        <v>0</v>
      </c>
      <c r="CG81" s="240">
        <v>514.54999999999995</v>
      </c>
      <c r="CH81" s="240">
        <v>0</v>
      </c>
      <c r="CI81" s="240">
        <v>514.54999999999995</v>
      </c>
      <c r="CJ81" s="240">
        <v>10574.59</v>
      </c>
      <c r="CK81" s="240">
        <v>9709.02</v>
      </c>
      <c r="CL81" s="240">
        <v>865.56999999999971</v>
      </c>
      <c r="CM81" s="240">
        <v>0</v>
      </c>
      <c r="CN81" s="240">
        <v>865.56999999999971</v>
      </c>
      <c r="CO81" s="239">
        <v>268188.01</v>
      </c>
      <c r="CP81" s="239">
        <v>233611.53</v>
      </c>
      <c r="CQ81" s="240">
        <v>34576.48000000001</v>
      </c>
      <c r="CR81" s="240">
        <v>0</v>
      </c>
      <c r="CS81" s="240">
        <v>34576.48000000001</v>
      </c>
      <c r="CT81" s="239">
        <v>12418.77</v>
      </c>
      <c r="CU81" s="239">
        <v>286.73</v>
      </c>
      <c r="CV81" s="240">
        <v>12132.04</v>
      </c>
      <c r="CW81" s="240">
        <v>0</v>
      </c>
      <c r="CX81" s="240">
        <v>12132.04</v>
      </c>
      <c r="CY81" s="239">
        <v>16059.930000000002</v>
      </c>
      <c r="CZ81" s="239">
        <v>0</v>
      </c>
      <c r="DA81" s="240">
        <v>16059.930000000002</v>
      </c>
      <c r="DB81" s="240">
        <v>0</v>
      </c>
      <c r="DC81" s="240">
        <v>16059.930000000002</v>
      </c>
      <c r="DD81" s="239">
        <v>4901.6899999999996</v>
      </c>
      <c r="DE81" s="239">
        <v>0</v>
      </c>
      <c r="DF81" s="240">
        <v>4901.6899999999996</v>
      </c>
      <c r="DG81" s="240">
        <v>0</v>
      </c>
      <c r="DH81" s="240">
        <v>4901.6899999999996</v>
      </c>
      <c r="DI81" s="239">
        <v>5263.4099999999989</v>
      </c>
      <c r="DJ81" s="239">
        <v>0</v>
      </c>
      <c r="DK81" s="240">
        <v>5263.4099999999989</v>
      </c>
      <c r="DL81" s="240">
        <v>0</v>
      </c>
      <c r="DM81" s="240">
        <v>5263.4099999999989</v>
      </c>
      <c r="DN81" s="239">
        <v>6532.1200000000008</v>
      </c>
      <c r="DO81" s="239">
        <v>0</v>
      </c>
      <c r="DP81" s="240">
        <v>6532.1200000000008</v>
      </c>
      <c r="DQ81" s="240">
        <v>0</v>
      </c>
      <c r="DR81" s="240">
        <v>6532.1200000000008</v>
      </c>
      <c r="DS81" s="239">
        <v>8950.51</v>
      </c>
      <c r="DT81" s="239">
        <v>1555.08</v>
      </c>
      <c r="DU81" s="240">
        <v>7395.43</v>
      </c>
      <c r="DV81" s="240">
        <v>0</v>
      </c>
      <c r="DW81" s="240">
        <v>7395.43</v>
      </c>
      <c r="DX81" s="239">
        <v>939.28999999999985</v>
      </c>
      <c r="DY81" s="239">
        <v>0</v>
      </c>
      <c r="DZ81" s="240">
        <v>939.28999999999985</v>
      </c>
      <c r="EA81" s="240">
        <v>0</v>
      </c>
      <c r="EB81" s="240">
        <v>939.28999999999985</v>
      </c>
      <c r="EC81" s="239">
        <v>24460.860000000004</v>
      </c>
      <c r="ED81" s="239">
        <v>22553.85</v>
      </c>
      <c r="EE81" s="240">
        <v>1907.0100000000057</v>
      </c>
      <c r="EF81" s="240">
        <v>0</v>
      </c>
      <c r="EG81" s="240">
        <v>1907.0100000000057</v>
      </c>
      <c r="EH81" s="239">
        <v>43671.579999999994</v>
      </c>
      <c r="EI81" s="239">
        <v>45532.89</v>
      </c>
      <c r="EJ81" s="240">
        <v>0</v>
      </c>
      <c r="EK81" s="240">
        <v>-1861.3100000000049</v>
      </c>
      <c r="EL81" s="240">
        <v>-1861.3100000000049</v>
      </c>
      <c r="EM81" s="239">
        <v>49049.969999999994</v>
      </c>
      <c r="EN81" s="239">
        <v>55642.87999999999</v>
      </c>
      <c r="EO81" s="240">
        <v>0</v>
      </c>
      <c r="EP81" s="240">
        <v>-6592.9099999999962</v>
      </c>
      <c r="EQ81" s="240">
        <v>-6592.9099999999962</v>
      </c>
      <c r="ER81" s="240">
        <v>10508.869999999999</v>
      </c>
      <c r="ES81" s="240">
        <v>7562.66</v>
      </c>
      <c r="ET81" s="240">
        <f t="shared" si="13"/>
        <v>2946.2099999999991</v>
      </c>
      <c r="EU81" s="240">
        <f t="shared" si="14"/>
        <v>0</v>
      </c>
      <c r="EV81" s="240">
        <f t="shared" si="15"/>
        <v>2946.2099999999991</v>
      </c>
      <c r="EW81" s="239">
        <v>30925.23</v>
      </c>
      <c r="EX81" s="239">
        <v>23603.570000000003</v>
      </c>
      <c r="EY81" s="241">
        <f t="shared" si="17"/>
        <v>910425.41999999993</v>
      </c>
      <c r="EZ81" s="241">
        <f t="shared" si="17"/>
        <v>750631.17999999993</v>
      </c>
      <c r="FA81" s="241">
        <f t="shared" si="18"/>
        <v>159794.23999999999</v>
      </c>
      <c r="FB81" s="241">
        <f t="shared" si="19"/>
        <v>0</v>
      </c>
      <c r="FC81" s="242">
        <f t="shared" si="16"/>
        <v>159794.23999999999</v>
      </c>
      <c r="FD81" s="242">
        <v>2946.2099999999991</v>
      </c>
      <c r="FE81" s="236">
        <f t="shared" si="20"/>
        <v>395897.49</v>
      </c>
      <c r="FF81" s="243">
        <f t="shared" si="21"/>
        <v>149588.51999999999</v>
      </c>
      <c r="FG81" s="3"/>
      <c r="FH81" s="239">
        <v>5890</v>
      </c>
      <c r="FI81" s="244">
        <f t="shared" si="22"/>
        <v>401787.49</v>
      </c>
      <c r="FJ81" s="243">
        <f t="shared" si="23"/>
        <v>149588.51999999999</v>
      </c>
      <c r="FK81" s="3"/>
      <c r="FL81" s="3"/>
      <c r="FM81" s="3"/>
      <c r="FN81" s="3"/>
      <c r="FO81" s="3"/>
    </row>
    <row r="82" spans="1:171" s="2" customFormat="1" ht="15.75" customHeight="1" x14ac:dyDescent="0.2">
      <c r="A82" s="233">
        <v>75</v>
      </c>
      <c r="B82" s="234" t="s">
        <v>37</v>
      </c>
      <c r="C82" s="235">
        <v>5</v>
      </c>
      <c r="D82" s="235">
        <v>4</v>
      </c>
      <c r="E82" s="236">
        <v>2914.1083333333336</v>
      </c>
      <c r="F82" s="237">
        <v>174658.85</v>
      </c>
      <c r="G82" s="237">
        <v>142786.42000000004</v>
      </c>
      <c r="H82" s="238">
        <v>15945.199999999999</v>
      </c>
      <c r="I82" s="238">
        <v>14715.1</v>
      </c>
      <c r="J82" s="238">
        <v>1230.0999999999985</v>
      </c>
      <c r="K82" s="238">
        <v>0</v>
      </c>
      <c r="L82" s="238">
        <v>1230.0999999999985</v>
      </c>
      <c r="M82" s="238">
        <v>8137.82</v>
      </c>
      <c r="N82" s="238">
        <v>8018.29</v>
      </c>
      <c r="O82" s="238">
        <v>119.52999999999975</v>
      </c>
      <c r="P82" s="238">
        <v>0</v>
      </c>
      <c r="Q82" s="238">
        <v>119.52999999999975</v>
      </c>
      <c r="R82" s="238">
        <v>836.65999999999985</v>
      </c>
      <c r="S82" s="238">
        <v>279.2</v>
      </c>
      <c r="T82" s="238">
        <v>557.45999999999981</v>
      </c>
      <c r="U82" s="238">
        <v>0</v>
      </c>
      <c r="V82" s="238">
        <v>557.45999999999981</v>
      </c>
      <c r="W82" s="239">
        <v>27399.09</v>
      </c>
      <c r="X82" s="239">
        <v>33481.290000000008</v>
      </c>
      <c r="Y82" s="240">
        <v>0</v>
      </c>
      <c r="Z82" s="240">
        <v>-6082.200000000008</v>
      </c>
      <c r="AA82" s="240">
        <v>-6082.200000000008</v>
      </c>
      <c r="AB82" s="239">
        <v>0</v>
      </c>
      <c r="AC82" s="239">
        <v>0</v>
      </c>
      <c r="AD82" s="240">
        <v>0</v>
      </c>
      <c r="AE82" s="240">
        <v>0</v>
      </c>
      <c r="AF82" s="240">
        <v>0</v>
      </c>
      <c r="AG82" s="239">
        <v>0</v>
      </c>
      <c r="AH82" s="239">
        <v>0</v>
      </c>
      <c r="AI82" s="240">
        <v>0</v>
      </c>
      <c r="AJ82" s="240">
        <v>0</v>
      </c>
      <c r="AK82" s="240">
        <v>0</v>
      </c>
      <c r="AL82" s="239">
        <v>7058.7400000000007</v>
      </c>
      <c r="AM82" s="239">
        <v>2216.83</v>
      </c>
      <c r="AN82" s="240">
        <v>4841.9100000000008</v>
      </c>
      <c r="AO82" s="240">
        <v>0</v>
      </c>
      <c r="AP82" s="240">
        <v>4841.9100000000008</v>
      </c>
      <c r="AQ82" s="239">
        <v>4581.3399999999992</v>
      </c>
      <c r="AR82" s="239">
        <v>1246.93</v>
      </c>
      <c r="AS82" s="240">
        <v>3334.4099999999989</v>
      </c>
      <c r="AT82" s="240">
        <v>0</v>
      </c>
      <c r="AU82" s="240">
        <v>3334.4099999999989</v>
      </c>
      <c r="AV82" s="239">
        <v>7147.869999999999</v>
      </c>
      <c r="AW82" s="239">
        <v>6217.54</v>
      </c>
      <c r="AX82" s="240">
        <v>930.32999999999902</v>
      </c>
      <c r="AY82" s="240">
        <v>0</v>
      </c>
      <c r="AZ82" s="240">
        <v>930.32999999999902</v>
      </c>
      <c r="BA82" s="239">
        <v>1621.44</v>
      </c>
      <c r="BB82" s="239">
        <v>1437.5</v>
      </c>
      <c r="BC82" s="240">
        <v>183.94000000000005</v>
      </c>
      <c r="BD82" s="240">
        <v>0</v>
      </c>
      <c r="BE82" s="240">
        <v>183.94000000000005</v>
      </c>
      <c r="BF82" s="239">
        <v>451.85000000000008</v>
      </c>
      <c r="BG82" s="239">
        <v>4564.16</v>
      </c>
      <c r="BH82" s="240">
        <v>0</v>
      </c>
      <c r="BI82" s="240">
        <v>-4112.3099999999995</v>
      </c>
      <c r="BJ82" s="240">
        <v>-4112.3099999999995</v>
      </c>
      <c r="BK82" s="239">
        <v>8194.41</v>
      </c>
      <c r="BL82" s="239">
        <v>6089.26</v>
      </c>
      <c r="BM82" s="240">
        <v>2105.1499999999996</v>
      </c>
      <c r="BN82" s="240">
        <v>0</v>
      </c>
      <c r="BO82" s="240">
        <v>2105.1499999999996</v>
      </c>
      <c r="BP82" s="239">
        <v>1077.3799999999999</v>
      </c>
      <c r="BQ82" s="239">
        <v>0</v>
      </c>
      <c r="BR82" s="240">
        <v>1077.3799999999999</v>
      </c>
      <c r="BS82" s="240">
        <v>0</v>
      </c>
      <c r="BT82" s="240">
        <v>1077.3799999999999</v>
      </c>
      <c r="BU82" s="239">
        <v>12348.040000000003</v>
      </c>
      <c r="BV82" s="239">
        <v>9195.49</v>
      </c>
      <c r="BW82" s="240">
        <v>3152.5500000000029</v>
      </c>
      <c r="BX82" s="240">
        <v>0</v>
      </c>
      <c r="BY82" s="240">
        <v>3152.5500000000029</v>
      </c>
      <c r="BZ82" s="239">
        <v>1475.4199999999998</v>
      </c>
      <c r="CA82" s="239">
        <v>1310.3300000000002</v>
      </c>
      <c r="CB82" s="240">
        <v>165.08999999999969</v>
      </c>
      <c r="CC82" s="240">
        <v>0</v>
      </c>
      <c r="CD82" s="240">
        <v>165.08999999999969</v>
      </c>
      <c r="CE82" s="239">
        <v>221.86999999999998</v>
      </c>
      <c r="CF82" s="239">
        <v>693.38</v>
      </c>
      <c r="CG82" s="240">
        <v>0</v>
      </c>
      <c r="CH82" s="240">
        <v>-471.51</v>
      </c>
      <c r="CI82" s="240">
        <v>-471.51</v>
      </c>
      <c r="CJ82" s="240">
        <v>3755.1299999999992</v>
      </c>
      <c r="CK82" s="240">
        <v>3468.46</v>
      </c>
      <c r="CL82" s="240">
        <v>286.66999999999916</v>
      </c>
      <c r="CM82" s="240">
        <v>0</v>
      </c>
      <c r="CN82" s="240">
        <v>286.66999999999916</v>
      </c>
      <c r="CO82" s="239">
        <v>51885.21</v>
      </c>
      <c r="CP82" s="239">
        <v>153660.57</v>
      </c>
      <c r="CQ82" s="240">
        <v>0</v>
      </c>
      <c r="CR82" s="240">
        <v>-101775.36000000002</v>
      </c>
      <c r="CS82" s="240">
        <v>-101775.36000000002</v>
      </c>
      <c r="CT82" s="239">
        <v>4424.3899999999994</v>
      </c>
      <c r="CU82" s="239">
        <v>0</v>
      </c>
      <c r="CV82" s="240">
        <v>4424.3899999999994</v>
      </c>
      <c r="CW82" s="240">
        <v>0</v>
      </c>
      <c r="CX82" s="240">
        <v>4424.3899999999994</v>
      </c>
      <c r="CY82" s="239">
        <v>7102.85</v>
      </c>
      <c r="CZ82" s="239">
        <v>13949.58</v>
      </c>
      <c r="DA82" s="240">
        <v>0</v>
      </c>
      <c r="DB82" s="240">
        <v>-6846.73</v>
      </c>
      <c r="DC82" s="240">
        <v>-6846.73</v>
      </c>
      <c r="DD82" s="239">
        <v>1059.76</v>
      </c>
      <c r="DE82" s="239">
        <v>0</v>
      </c>
      <c r="DF82" s="240">
        <v>1059.76</v>
      </c>
      <c r="DG82" s="240">
        <v>0</v>
      </c>
      <c r="DH82" s="240">
        <v>1059.76</v>
      </c>
      <c r="DI82" s="239">
        <v>1902.21</v>
      </c>
      <c r="DJ82" s="239">
        <v>0</v>
      </c>
      <c r="DK82" s="240">
        <v>1902.21</v>
      </c>
      <c r="DL82" s="240">
        <v>0</v>
      </c>
      <c r="DM82" s="240">
        <v>1902.21</v>
      </c>
      <c r="DN82" s="239">
        <v>1080.1600000000001</v>
      </c>
      <c r="DO82" s="239">
        <v>0</v>
      </c>
      <c r="DP82" s="240">
        <v>1080.1600000000001</v>
      </c>
      <c r="DQ82" s="240">
        <v>0</v>
      </c>
      <c r="DR82" s="240">
        <v>1080.1600000000001</v>
      </c>
      <c r="DS82" s="239">
        <v>2585.9700000000003</v>
      </c>
      <c r="DT82" s="239">
        <v>7223.88</v>
      </c>
      <c r="DU82" s="240">
        <v>0</v>
      </c>
      <c r="DV82" s="240">
        <v>-4637.91</v>
      </c>
      <c r="DW82" s="240">
        <v>-4637.91</v>
      </c>
      <c r="DX82" s="239">
        <v>340.85</v>
      </c>
      <c r="DY82" s="239">
        <v>0</v>
      </c>
      <c r="DZ82" s="240">
        <v>340.85</v>
      </c>
      <c r="EA82" s="240">
        <v>0</v>
      </c>
      <c r="EB82" s="240">
        <v>340.85</v>
      </c>
      <c r="EC82" s="239">
        <v>8878.52</v>
      </c>
      <c r="ED82" s="239">
        <v>9314.5400000000009</v>
      </c>
      <c r="EE82" s="240">
        <v>0</v>
      </c>
      <c r="EF82" s="240">
        <v>-436.02000000000044</v>
      </c>
      <c r="EG82" s="240">
        <v>-436.02000000000044</v>
      </c>
      <c r="EH82" s="239">
        <v>6116.51</v>
      </c>
      <c r="EI82" s="239">
        <v>6227.369999999999</v>
      </c>
      <c r="EJ82" s="240">
        <v>0</v>
      </c>
      <c r="EK82" s="240">
        <v>-110.85999999999876</v>
      </c>
      <c r="EL82" s="240">
        <v>-110.85999999999876</v>
      </c>
      <c r="EM82" s="239">
        <v>0</v>
      </c>
      <c r="EN82" s="239">
        <v>0</v>
      </c>
      <c r="EO82" s="240">
        <v>0</v>
      </c>
      <c r="EP82" s="240">
        <v>0</v>
      </c>
      <c r="EQ82" s="240">
        <v>0</v>
      </c>
      <c r="ER82" s="240">
        <v>3370.0699999999997</v>
      </c>
      <c r="ES82" s="240">
        <v>2383.7400000000002</v>
      </c>
      <c r="ET82" s="240">
        <f t="shared" si="13"/>
        <v>986.32999999999947</v>
      </c>
      <c r="EU82" s="240">
        <f t="shared" si="14"/>
        <v>0</v>
      </c>
      <c r="EV82" s="240">
        <f t="shared" si="15"/>
        <v>986.32999999999947</v>
      </c>
      <c r="EW82" s="239">
        <v>6616.5700000000006</v>
      </c>
      <c r="EX82" s="239">
        <v>8348.48</v>
      </c>
      <c r="EY82" s="241">
        <f t="shared" si="17"/>
        <v>195615.33000000002</v>
      </c>
      <c r="EZ82" s="241">
        <f t="shared" si="17"/>
        <v>294041.91999999993</v>
      </c>
      <c r="FA82" s="241">
        <f t="shared" si="18"/>
        <v>0</v>
      </c>
      <c r="FB82" s="241">
        <f t="shared" si="19"/>
        <v>-98426.589999999909</v>
      </c>
      <c r="FC82" s="242">
        <f t="shared" si="16"/>
        <v>-98426.589999999909</v>
      </c>
      <c r="FD82" s="242">
        <v>986.32999999999947</v>
      </c>
      <c r="FE82" s="236">
        <f t="shared" si="20"/>
        <v>76232.260000000126</v>
      </c>
      <c r="FF82" s="243">
        <f t="shared" si="21"/>
        <v>38333.79000000003</v>
      </c>
      <c r="FG82" s="3"/>
      <c r="FH82" s="239">
        <v>1558</v>
      </c>
      <c r="FI82" s="244">
        <f t="shared" si="22"/>
        <v>77790.260000000126</v>
      </c>
      <c r="FJ82" s="243">
        <f t="shared" si="23"/>
        <v>38333.79000000003</v>
      </c>
      <c r="FK82" s="3"/>
      <c r="FL82" s="3"/>
      <c r="FM82" s="3"/>
      <c r="FN82" s="3"/>
      <c r="FO82" s="3"/>
    </row>
    <row r="83" spans="1:171" s="2" customFormat="1" ht="15.75" customHeight="1" x14ac:dyDescent="0.2">
      <c r="A83" s="233">
        <v>76</v>
      </c>
      <c r="B83" s="234" t="s">
        <v>38</v>
      </c>
      <c r="C83" s="235">
        <v>5</v>
      </c>
      <c r="D83" s="235">
        <v>4</v>
      </c>
      <c r="E83" s="236">
        <v>9545.1083333333354</v>
      </c>
      <c r="F83" s="237">
        <v>26393.130000000005</v>
      </c>
      <c r="G83" s="237">
        <v>-51906.159999999996</v>
      </c>
      <c r="H83" s="238">
        <v>16057.199999999999</v>
      </c>
      <c r="I83" s="238">
        <v>14830.689999999999</v>
      </c>
      <c r="J83" s="238">
        <v>1226.5100000000002</v>
      </c>
      <c r="K83" s="238">
        <v>0</v>
      </c>
      <c r="L83" s="238">
        <v>1226.5100000000002</v>
      </c>
      <c r="M83" s="238">
        <v>8198.630000000001</v>
      </c>
      <c r="N83" s="238">
        <v>8068.21</v>
      </c>
      <c r="O83" s="238">
        <v>130.42000000000098</v>
      </c>
      <c r="P83" s="238">
        <v>0</v>
      </c>
      <c r="Q83" s="238">
        <v>130.42000000000098</v>
      </c>
      <c r="R83" s="238">
        <v>837.91</v>
      </c>
      <c r="S83" s="238">
        <v>260.06</v>
      </c>
      <c r="T83" s="238">
        <v>577.84999999999991</v>
      </c>
      <c r="U83" s="238">
        <v>0</v>
      </c>
      <c r="V83" s="238">
        <v>577.84999999999991</v>
      </c>
      <c r="W83" s="239">
        <v>22805.37</v>
      </c>
      <c r="X83" s="239">
        <v>29674.37</v>
      </c>
      <c r="Y83" s="240">
        <v>0</v>
      </c>
      <c r="Z83" s="240">
        <v>-6869</v>
      </c>
      <c r="AA83" s="240">
        <v>-6869</v>
      </c>
      <c r="AB83" s="239">
        <v>0</v>
      </c>
      <c r="AC83" s="239">
        <v>0</v>
      </c>
      <c r="AD83" s="240">
        <v>0</v>
      </c>
      <c r="AE83" s="240">
        <v>0</v>
      </c>
      <c r="AF83" s="240">
        <v>0</v>
      </c>
      <c r="AG83" s="239">
        <v>0</v>
      </c>
      <c r="AH83" s="239">
        <v>0</v>
      </c>
      <c r="AI83" s="240">
        <v>0</v>
      </c>
      <c r="AJ83" s="240">
        <v>0</v>
      </c>
      <c r="AK83" s="240">
        <v>0</v>
      </c>
      <c r="AL83" s="239">
        <v>7684.27</v>
      </c>
      <c r="AM83" s="239">
        <v>2220.3200000000002</v>
      </c>
      <c r="AN83" s="240">
        <v>5463.9500000000007</v>
      </c>
      <c r="AO83" s="240">
        <v>0</v>
      </c>
      <c r="AP83" s="240">
        <v>5463.9500000000007</v>
      </c>
      <c r="AQ83" s="239">
        <v>4583.4599999999991</v>
      </c>
      <c r="AR83" s="239">
        <v>903.95</v>
      </c>
      <c r="AS83" s="240">
        <v>3679.5099999999993</v>
      </c>
      <c r="AT83" s="240">
        <v>0</v>
      </c>
      <c r="AU83" s="240">
        <v>3679.5099999999993</v>
      </c>
      <c r="AV83" s="239">
        <v>7096.6500000000005</v>
      </c>
      <c r="AW83" s="239">
        <v>6167.4799999999987</v>
      </c>
      <c r="AX83" s="240">
        <v>929.17000000000189</v>
      </c>
      <c r="AY83" s="240">
        <v>0</v>
      </c>
      <c r="AZ83" s="240">
        <v>929.17000000000189</v>
      </c>
      <c r="BA83" s="239">
        <v>1623.31</v>
      </c>
      <c r="BB83" s="239">
        <v>1436.5</v>
      </c>
      <c r="BC83" s="240">
        <v>186.80999999999995</v>
      </c>
      <c r="BD83" s="240">
        <v>0</v>
      </c>
      <c r="BE83" s="240">
        <v>186.80999999999995</v>
      </c>
      <c r="BF83" s="239">
        <v>451.34</v>
      </c>
      <c r="BG83" s="239">
        <v>826.24</v>
      </c>
      <c r="BH83" s="240">
        <v>0</v>
      </c>
      <c r="BI83" s="240">
        <v>-374.90000000000003</v>
      </c>
      <c r="BJ83" s="240">
        <v>-374.90000000000003</v>
      </c>
      <c r="BK83" s="239">
        <v>8198.7599999999984</v>
      </c>
      <c r="BL83" s="239">
        <v>5888.3700000000008</v>
      </c>
      <c r="BM83" s="240">
        <v>2310.3899999999976</v>
      </c>
      <c r="BN83" s="240">
        <v>0</v>
      </c>
      <c r="BO83" s="240">
        <v>2310.3899999999976</v>
      </c>
      <c r="BP83" s="239">
        <v>1073.4100000000001</v>
      </c>
      <c r="BQ83" s="239">
        <v>0</v>
      </c>
      <c r="BR83" s="240">
        <v>1073.4100000000001</v>
      </c>
      <c r="BS83" s="240">
        <v>0</v>
      </c>
      <c r="BT83" s="240">
        <v>1073.4100000000001</v>
      </c>
      <c r="BU83" s="239">
        <v>12303.279999999999</v>
      </c>
      <c r="BV83" s="239">
        <v>7163.22</v>
      </c>
      <c r="BW83" s="240">
        <v>5140.0599999999986</v>
      </c>
      <c r="BX83" s="240">
        <v>0</v>
      </c>
      <c r="BY83" s="240">
        <v>5140.0599999999986</v>
      </c>
      <c r="BZ83" s="239">
        <v>1475.6500000000003</v>
      </c>
      <c r="CA83" s="239">
        <v>1310.3300000000002</v>
      </c>
      <c r="CB83" s="240">
        <v>165.32000000000016</v>
      </c>
      <c r="CC83" s="240">
        <v>0</v>
      </c>
      <c r="CD83" s="240">
        <v>165.32000000000016</v>
      </c>
      <c r="CE83" s="239">
        <v>222.16000000000003</v>
      </c>
      <c r="CF83" s="239">
        <v>0</v>
      </c>
      <c r="CG83" s="240">
        <v>222.16000000000003</v>
      </c>
      <c r="CH83" s="240">
        <v>0</v>
      </c>
      <c r="CI83" s="240">
        <v>222.16000000000003</v>
      </c>
      <c r="CJ83" s="240">
        <v>3818.4199999999996</v>
      </c>
      <c r="CK83" s="240">
        <v>3397.98</v>
      </c>
      <c r="CL83" s="240">
        <v>420.4399999999996</v>
      </c>
      <c r="CM83" s="240">
        <v>0</v>
      </c>
      <c r="CN83" s="240">
        <v>420.4399999999996</v>
      </c>
      <c r="CO83" s="239">
        <v>52586.320000000007</v>
      </c>
      <c r="CP83" s="239">
        <v>9358.27</v>
      </c>
      <c r="CQ83" s="240">
        <v>43228.05</v>
      </c>
      <c r="CR83" s="240">
        <v>0</v>
      </c>
      <c r="CS83" s="240">
        <v>43228.05</v>
      </c>
      <c r="CT83" s="239">
        <v>4988.3</v>
      </c>
      <c r="CU83" s="239">
        <v>0</v>
      </c>
      <c r="CV83" s="240">
        <v>4988.3</v>
      </c>
      <c r="CW83" s="240">
        <v>0</v>
      </c>
      <c r="CX83" s="240">
        <v>4988.3</v>
      </c>
      <c r="CY83" s="239">
        <v>7107.9600000000009</v>
      </c>
      <c r="CZ83" s="239">
        <v>6740.84</v>
      </c>
      <c r="DA83" s="240">
        <v>367.1200000000008</v>
      </c>
      <c r="DB83" s="240">
        <v>0</v>
      </c>
      <c r="DC83" s="240">
        <v>367.1200000000008</v>
      </c>
      <c r="DD83" s="239">
        <v>1051.5300000000002</v>
      </c>
      <c r="DE83" s="239">
        <v>0</v>
      </c>
      <c r="DF83" s="240">
        <v>1051.5300000000002</v>
      </c>
      <c r="DG83" s="240">
        <v>0</v>
      </c>
      <c r="DH83" s="240">
        <v>1051.5300000000002</v>
      </c>
      <c r="DI83" s="239">
        <v>1904.1</v>
      </c>
      <c r="DJ83" s="239">
        <v>0</v>
      </c>
      <c r="DK83" s="240">
        <v>1904.1</v>
      </c>
      <c r="DL83" s="240">
        <v>0</v>
      </c>
      <c r="DM83" s="240">
        <v>1904.1</v>
      </c>
      <c r="DN83" s="239">
        <v>1080.6299999999999</v>
      </c>
      <c r="DO83" s="239">
        <v>0</v>
      </c>
      <c r="DP83" s="240">
        <v>1080.6299999999999</v>
      </c>
      <c r="DQ83" s="240">
        <v>0</v>
      </c>
      <c r="DR83" s="240">
        <v>1080.6299999999999</v>
      </c>
      <c r="DS83" s="239">
        <v>2588.6899999999996</v>
      </c>
      <c r="DT83" s="239">
        <v>1253.04</v>
      </c>
      <c r="DU83" s="240">
        <v>1335.6499999999996</v>
      </c>
      <c r="DV83" s="240">
        <v>0</v>
      </c>
      <c r="DW83" s="240">
        <v>1335.6499999999996</v>
      </c>
      <c r="DX83" s="239">
        <v>339.65</v>
      </c>
      <c r="DY83" s="239">
        <v>0</v>
      </c>
      <c r="DZ83" s="240">
        <v>339.65</v>
      </c>
      <c r="EA83" s="240">
        <v>0</v>
      </c>
      <c r="EB83" s="240">
        <v>339.65</v>
      </c>
      <c r="EC83" s="239">
        <v>8952.5400000000009</v>
      </c>
      <c r="ED83" s="239">
        <v>8483.66</v>
      </c>
      <c r="EE83" s="240">
        <v>468.88000000000102</v>
      </c>
      <c r="EF83" s="240">
        <v>0</v>
      </c>
      <c r="EG83" s="240">
        <v>468.88000000000102</v>
      </c>
      <c r="EH83" s="239">
        <v>13858.430000000002</v>
      </c>
      <c r="EI83" s="239">
        <v>6739.62</v>
      </c>
      <c r="EJ83" s="240">
        <v>7118.8100000000022</v>
      </c>
      <c r="EK83" s="240">
        <v>0</v>
      </c>
      <c r="EL83" s="240">
        <v>7118.8100000000022</v>
      </c>
      <c r="EM83" s="239">
        <v>0</v>
      </c>
      <c r="EN83" s="239">
        <v>0</v>
      </c>
      <c r="EO83" s="240">
        <v>0</v>
      </c>
      <c r="EP83" s="240">
        <v>0</v>
      </c>
      <c r="EQ83" s="240">
        <v>0</v>
      </c>
      <c r="ER83" s="240">
        <v>3366.4799999999996</v>
      </c>
      <c r="ES83" s="240">
        <v>2379.96</v>
      </c>
      <c r="ET83" s="240">
        <f t="shared" si="13"/>
        <v>986.51999999999953</v>
      </c>
      <c r="EU83" s="240">
        <f t="shared" si="14"/>
        <v>0</v>
      </c>
      <c r="EV83" s="240">
        <f t="shared" si="15"/>
        <v>986.51999999999953</v>
      </c>
      <c r="EW83" s="239">
        <v>6795.9399999999987</v>
      </c>
      <c r="EX83" s="239">
        <v>3813.7000000000003</v>
      </c>
      <c r="EY83" s="241">
        <f t="shared" si="17"/>
        <v>201050.39</v>
      </c>
      <c r="EZ83" s="241">
        <f t="shared" si="17"/>
        <v>120916.80999999998</v>
      </c>
      <c r="FA83" s="241">
        <f t="shared" si="18"/>
        <v>80133.580000000031</v>
      </c>
      <c r="FB83" s="241">
        <f t="shared" si="19"/>
        <v>0</v>
      </c>
      <c r="FC83" s="242">
        <f t="shared" si="16"/>
        <v>80133.580000000031</v>
      </c>
      <c r="FD83" s="242">
        <v>986.51999999999953</v>
      </c>
      <c r="FE83" s="236">
        <f t="shared" si="20"/>
        <v>106526.71000000004</v>
      </c>
      <c r="FF83" s="243">
        <f t="shared" si="21"/>
        <v>2388.8700000000113</v>
      </c>
      <c r="FG83" s="3"/>
      <c r="FH83" s="239">
        <v>2158</v>
      </c>
      <c r="FI83" s="244">
        <f t="shared" si="22"/>
        <v>108684.71000000004</v>
      </c>
      <c r="FJ83" s="243">
        <f t="shared" si="23"/>
        <v>2388.8700000000113</v>
      </c>
      <c r="FK83" s="3"/>
      <c r="FL83" s="3"/>
      <c r="FM83" s="3"/>
      <c r="FN83" s="3"/>
      <c r="FO83" s="3"/>
    </row>
    <row r="84" spans="1:171" s="2" customFormat="1" ht="15.75" customHeight="1" x14ac:dyDescent="0.2">
      <c r="A84" s="233">
        <v>77</v>
      </c>
      <c r="B84" s="234" t="s">
        <v>39</v>
      </c>
      <c r="C84" s="235">
        <v>5</v>
      </c>
      <c r="D84" s="235">
        <v>4</v>
      </c>
      <c r="E84" s="236">
        <v>3380.4666666666667</v>
      </c>
      <c r="F84" s="237">
        <v>17705.999999999985</v>
      </c>
      <c r="G84" s="237">
        <v>-72128.490000000034</v>
      </c>
      <c r="H84" s="238">
        <v>15267.080000000002</v>
      </c>
      <c r="I84" s="238">
        <v>14119.259999999998</v>
      </c>
      <c r="J84" s="238">
        <v>1147.8200000000033</v>
      </c>
      <c r="K84" s="238">
        <v>0</v>
      </c>
      <c r="L84" s="238">
        <v>1147.8200000000033</v>
      </c>
      <c r="M84" s="238">
        <v>7768.01</v>
      </c>
      <c r="N84" s="238">
        <v>7648.78</v>
      </c>
      <c r="O84" s="238">
        <v>119.23000000000047</v>
      </c>
      <c r="P84" s="238">
        <v>0</v>
      </c>
      <c r="Q84" s="238">
        <v>119.23000000000047</v>
      </c>
      <c r="R84" s="238">
        <v>790.23</v>
      </c>
      <c r="S84" s="238">
        <v>285.59999999999997</v>
      </c>
      <c r="T84" s="238">
        <v>504.63000000000005</v>
      </c>
      <c r="U84" s="238">
        <v>0</v>
      </c>
      <c r="V84" s="238">
        <v>504.63000000000005</v>
      </c>
      <c r="W84" s="239">
        <v>25963.99</v>
      </c>
      <c r="X84" s="239">
        <v>32715.649999999998</v>
      </c>
      <c r="Y84" s="240">
        <v>0</v>
      </c>
      <c r="Z84" s="240">
        <v>-6751.6599999999962</v>
      </c>
      <c r="AA84" s="240">
        <v>-6751.6599999999962</v>
      </c>
      <c r="AB84" s="239">
        <v>0</v>
      </c>
      <c r="AC84" s="239">
        <v>0</v>
      </c>
      <c r="AD84" s="240">
        <v>0</v>
      </c>
      <c r="AE84" s="240">
        <v>0</v>
      </c>
      <c r="AF84" s="240">
        <v>0</v>
      </c>
      <c r="AG84" s="239">
        <v>0</v>
      </c>
      <c r="AH84" s="239">
        <v>0</v>
      </c>
      <c r="AI84" s="240">
        <v>0</v>
      </c>
      <c r="AJ84" s="240">
        <v>0</v>
      </c>
      <c r="AK84" s="240">
        <v>0</v>
      </c>
      <c r="AL84" s="239">
        <v>7059.81</v>
      </c>
      <c r="AM84" s="239">
        <v>2216.8300000000004</v>
      </c>
      <c r="AN84" s="240">
        <v>4842.9799999999996</v>
      </c>
      <c r="AO84" s="240">
        <v>0</v>
      </c>
      <c r="AP84" s="240">
        <v>4842.9799999999996</v>
      </c>
      <c r="AQ84" s="239">
        <v>4579.47</v>
      </c>
      <c r="AR84" s="239">
        <v>903.95</v>
      </c>
      <c r="AS84" s="240">
        <v>3675.5200000000004</v>
      </c>
      <c r="AT84" s="240">
        <v>0</v>
      </c>
      <c r="AU84" s="240">
        <v>3675.5200000000004</v>
      </c>
      <c r="AV84" s="239">
        <v>7076.9599999999991</v>
      </c>
      <c r="AW84" s="239">
        <v>6155.07</v>
      </c>
      <c r="AX84" s="240">
        <v>921.88999999999942</v>
      </c>
      <c r="AY84" s="240">
        <v>0</v>
      </c>
      <c r="AZ84" s="240">
        <v>921.88999999999942</v>
      </c>
      <c r="BA84" s="239">
        <v>1611.8700000000003</v>
      </c>
      <c r="BB84" s="239">
        <v>1428.83</v>
      </c>
      <c r="BC84" s="240">
        <v>183.04000000000042</v>
      </c>
      <c r="BD84" s="240">
        <v>0</v>
      </c>
      <c r="BE84" s="240">
        <v>183.04000000000042</v>
      </c>
      <c r="BF84" s="239">
        <v>450.27</v>
      </c>
      <c r="BG84" s="239">
        <v>826.24</v>
      </c>
      <c r="BH84" s="240">
        <v>0</v>
      </c>
      <c r="BI84" s="240">
        <v>-375.97</v>
      </c>
      <c r="BJ84" s="240">
        <v>-375.97</v>
      </c>
      <c r="BK84" s="239">
        <v>8195.34</v>
      </c>
      <c r="BL84" s="239">
        <v>6042.12</v>
      </c>
      <c r="BM84" s="240">
        <v>2153.2200000000003</v>
      </c>
      <c r="BN84" s="240">
        <v>0</v>
      </c>
      <c r="BO84" s="240">
        <v>2153.2200000000003</v>
      </c>
      <c r="BP84" s="239">
        <v>1070.9000000000001</v>
      </c>
      <c r="BQ84" s="239">
        <v>0</v>
      </c>
      <c r="BR84" s="240">
        <v>1070.9000000000001</v>
      </c>
      <c r="BS84" s="240">
        <v>0</v>
      </c>
      <c r="BT84" s="240">
        <v>1070.9000000000001</v>
      </c>
      <c r="BU84" s="239">
        <v>12275.010000000002</v>
      </c>
      <c r="BV84" s="239">
        <v>6173.5300000000007</v>
      </c>
      <c r="BW84" s="240">
        <v>6101.4800000000014</v>
      </c>
      <c r="BX84" s="240">
        <v>0</v>
      </c>
      <c r="BY84" s="240">
        <v>6101.4800000000014</v>
      </c>
      <c r="BZ84" s="239">
        <v>1476.6200000000001</v>
      </c>
      <c r="CA84" s="239">
        <v>1311.2799999999997</v>
      </c>
      <c r="CB84" s="240">
        <v>165.34000000000037</v>
      </c>
      <c r="CC84" s="240">
        <v>0</v>
      </c>
      <c r="CD84" s="240">
        <v>165.34000000000037</v>
      </c>
      <c r="CE84" s="239">
        <v>221.67999999999998</v>
      </c>
      <c r="CF84" s="239">
        <v>0</v>
      </c>
      <c r="CG84" s="240">
        <v>221.67999999999998</v>
      </c>
      <c r="CH84" s="240">
        <v>0</v>
      </c>
      <c r="CI84" s="240">
        <v>221.67999999999998</v>
      </c>
      <c r="CJ84" s="240">
        <v>3817.37</v>
      </c>
      <c r="CK84" s="240">
        <v>5097.67</v>
      </c>
      <c r="CL84" s="240">
        <v>0</v>
      </c>
      <c r="CM84" s="240">
        <v>-1280.3000000000002</v>
      </c>
      <c r="CN84" s="240">
        <v>-1280.3000000000002</v>
      </c>
      <c r="CO84" s="239">
        <v>50970.82</v>
      </c>
      <c r="CP84" s="239">
        <v>0</v>
      </c>
      <c r="CQ84" s="240">
        <v>50970.82</v>
      </c>
      <c r="CR84" s="240">
        <v>0</v>
      </c>
      <c r="CS84" s="240">
        <v>50970.82</v>
      </c>
      <c r="CT84" s="239">
        <v>4424.5200000000004</v>
      </c>
      <c r="CU84" s="239">
        <v>0</v>
      </c>
      <c r="CV84" s="240">
        <v>4424.5200000000004</v>
      </c>
      <c r="CW84" s="240">
        <v>0</v>
      </c>
      <c r="CX84" s="240">
        <v>4424.5200000000004</v>
      </c>
      <c r="CY84" s="239">
        <v>7103.6999999999989</v>
      </c>
      <c r="CZ84" s="239">
        <v>0</v>
      </c>
      <c r="DA84" s="240">
        <v>7103.6999999999989</v>
      </c>
      <c r="DB84" s="240">
        <v>0</v>
      </c>
      <c r="DC84" s="240">
        <v>7103.6999999999989</v>
      </c>
      <c r="DD84" s="239">
        <v>1049.1499999999999</v>
      </c>
      <c r="DE84" s="239">
        <v>0</v>
      </c>
      <c r="DF84" s="240">
        <v>1049.1499999999999</v>
      </c>
      <c r="DG84" s="240">
        <v>0</v>
      </c>
      <c r="DH84" s="240">
        <v>1049.1499999999999</v>
      </c>
      <c r="DI84" s="239">
        <v>1901.9399999999998</v>
      </c>
      <c r="DJ84" s="239">
        <v>0</v>
      </c>
      <c r="DK84" s="240">
        <v>1901.9399999999998</v>
      </c>
      <c r="DL84" s="240">
        <v>0</v>
      </c>
      <c r="DM84" s="240">
        <v>1901.9399999999998</v>
      </c>
      <c r="DN84" s="239">
        <v>1079.26</v>
      </c>
      <c r="DO84" s="239">
        <v>0</v>
      </c>
      <c r="DP84" s="240">
        <v>1079.26</v>
      </c>
      <c r="DQ84" s="240">
        <v>0</v>
      </c>
      <c r="DR84" s="240">
        <v>1079.26</v>
      </c>
      <c r="DS84" s="239">
        <v>2587.1799999999994</v>
      </c>
      <c r="DT84" s="239">
        <v>502.86</v>
      </c>
      <c r="DU84" s="240">
        <v>2084.3199999999993</v>
      </c>
      <c r="DV84" s="240">
        <v>0</v>
      </c>
      <c r="DW84" s="240">
        <v>2084.3199999999993</v>
      </c>
      <c r="DX84" s="239">
        <v>338.84999999999997</v>
      </c>
      <c r="DY84" s="239">
        <v>0</v>
      </c>
      <c r="DZ84" s="240">
        <v>338.84999999999997</v>
      </c>
      <c r="EA84" s="240">
        <v>0</v>
      </c>
      <c r="EB84" s="240">
        <v>338.84999999999997</v>
      </c>
      <c r="EC84" s="239">
        <v>9560.9700000000012</v>
      </c>
      <c r="ED84" s="239">
        <v>9877.5499999999993</v>
      </c>
      <c r="EE84" s="240">
        <v>0</v>
      </c>
      <c r="EF84" s="240">
        <v>-316.57999999999811</v>
      </c>
      <c r="EG84" s="240">
        <v>-316.57999999999811</v>
      </c>
      <c r="EH84" s="239">
        <v>8773.09</v>
      </c>
      <c r="EI84" s="239">
        <v>2077.54</v>
      </c>
      <c r="EJ84" s="240">
        <v>6695.55</v>
      </c>
      <c r="EK84" s="240">
        <v>0</v>
      </c>
      <c r="EL84" s="240">
        <v>6695.55</v>
      </c>
      <c r="EM84" s="239">
        <v>0</v>
      </c>
      <c r="EN84" s="239">
        <v>0</v>
      </c>
      <c r="EO84" s="240">
        <v>0</v>
      </c>
      <c r="EP84" s="240">
        <v>0</v>
      </c>
      <c r="EQ84" s="240">
        <v>0</v>
      </c>
      <c r="ER84" s="240">
        <v>3363.47</v>
      </c>
      <c r="ES84" s="240">
        <v>2377.71</v>
      </c>
      <c r="ET84" s="240">
        <f t="shared" si="13"/>
        <v>985.75999999999976</v>
      </c>
      <c r="EU84" s="240">
        <f t="shared" si="14"/>
        <v>0</v>
      </c>
      <c r="EV84" s="240">
        <f t="shared" si="15"/>
        <v>985.75999999999976</v>
      </c>
      <c r="EW84" s="239">
        <v>6606.119999999999</v>
      </c>
      <c r="EX84" s="239">
        <v>3446.16</v>
      </c>
      <c r="EY84" s="241">
        <f t="shared" si="17"/>
        <v>195383.67999999999</v>
      </c>
      <c r="EZ84" s="241">
        <f t="shared" si="17"/>
        <v>103206.62999999999</v>
      </c>
      <c r="FA84" s="241">
        <f t="shared" si="18"/>
        <v>92177.05</v>
      </c>
      <c r="FB84" s="241">
        <f t="shared" si="19"/>
        <v>0</v>
      </c>
      <c r="FC84" s="242">
        <f t="shared" si="16"/>
        <v>92177.05</v>
      </c>
      <c r="FD84" s="242">
        <v>985.75999999999976</v>
      </c>
      <c r="FE84" s="236">
        <f t="shared" si="20"/>
        <v>109883.05</v>
      </c>
      <c r="FF84" s="243">
        <f t="shared" si="21"/>
        <v>-3175.9300000000367</v>
      </c>
      <c r="FG84" s="3"/>
      <c r="FH84" s="239">
        <v>1558</v>
      </c>
      <c r="FI84" s="244">
        <f t="shared" si="22"/>
        <v>111441.05</v>
      </c>
      <c r="FJ84" s="243">
        <f t="shared" si="23"/>
        <v>-3175.9300000000367</v>
      </c>
      <c r="FK84" s="3"/>
      <c r="FL84" s="3"/>
      <c r="FM84" s="3"/>
      <c r="FN84" s="3"/>
      <c r="FO84" s="3"/>
    </row>
    <row r="85" spans="1:171" s="2" customFormat="1" ht="15.75" customHeight="1" x14ac:dyDescent="0.2">
      <c r="A85" s="233">
        <v>78</v>
      </c>
      <c r="B85" s="234" t="s">
        <v>40</v>
      </c>
      <c r="C85" s="235">
        <v>8</v>
      </c>
      <c r="D85" s="235">
        <v>2</v>
      </c>
      <c r="E85" s="236">
        <v>2756.0333333333333</v>
      </c>
      <c r="F85" s="237">
        <v>-14005.499999999989</v>
      </c>
      <c r="G85" s="237">
        <v>-86535.149999999951</v>
      </c>
      <c r="H85" s="238">
        <v>34946.9</v>
      </c>
      <c r="I85" s="238">
        <v>27949.430000000004</v>
      </c>
      <c r="J85" s="238">
        <v>6997.4699999999975</v>
      </c>
      <c r="K85" s="238">
        <v>0</v>
      </c>
      <c r="L85" s="238">
        <v>6997.4699999999975</v>
      </c>
      <c r="M85" s="238">
        <v>18112.310000000001</v>
      </c>
      <c r="N85" s="238">
        <v>18806.28</v>
      </c>
      <c r="O85" s="238">
        <v>0</v>
      </c>
      <c r="P85" s="238">
        <v>-693.96999999999753</v>
      </c>
      <c r="Q85" s="238">
        <v>-693.96999999999753</v>
      </c>
      <c r="R85" s="238">
        <v>1488.03</v>
      </c>
      <c r="S85" s="238">
        <v>1131.82</v>
      </c>
      <c r="T85" s="238">
        <v>356.21000000000004</v>
      </c>
      <c r="U85" s="238">
        <v>0</v>
      </c>
      <c r="V85" s="238">
        <v>356.21000000000004</v>
      </c>
      <c r="W85" s="239">
        <v>88408.780000000013</v>
      </c>
      <c r="X85" s="239">
        <v>89593.97</v>
      </c>
      <c r="Y85" s="240">
        <v>0</v>
      </c>
      <c r="Z85" s="240">
        <v>-1185.1899999999878</v>
      </c>
      <c r="AA85" s="240">
        <v>-1185.1899999999878</v>
      </c>
      <c r="AB85" s="239">
        <v>61789.989999999991</v>
      </c>
      <c r="AC85" s="239">
        <v>55494.36</v>
      </c>
      <c r="AD85" s="240">
        <v>6295.6299999999901</v>
      </c>
      <c r="AE85" s="240">
        <v>0</v>
      </c>
      <c r="AF85" s="240">
        <v>6295.6299999999901</v>
      </c>
      <c r="AG85" s="239">
        <v>0.56000000000000005</v>
      </c>
      <c r="AH85" s="239">
        <v>0</v>
      </c>
      <c r="AI85" s="240">
        <v>0.56000000000000005</v>
      </c>
      <c r="AJ85" s="240">
        <v>0</v>
      </c>
      <c r="AK85" s="240">
        <v>0.56000000000000005</v>
      </c>
      <c r="AL85" s="239">
        <v>9137.9599999999991</v>
      </c>
      <c r="AM85" s="239">
        <v>1817.0499999999997</v>
      </c>
      <c r="AN85" s="240">
        <v>7320.91</v>
      </c>
      <c r="AO85" s="240">
        <v>0</v>
      </c>
      <c r="AP85" s="240">
        <v>7320.91</v>
      </c>
      <c r="AQ85" s="239">
        <v>6523.1799999999994</v>
      </c>
      <c r="AR85" s="239">
        <v>2040.5399999999997</v>
      </c>
      <c r="AS85" s="240">
        <v>4482.6399999999994</v>
      </c>
      <c r="AT85" s="240">
        <v>0</v>
      </c>
      <c r="AU85" s="240">
        <v>4482.6399999999994</v>
      </c>
      <c r="AV85" s="239">
        <v>13634.880000000001</v>
      </c>
      <c r="AW85" s="239">
        <v>11849.960000000003</v>
      </c>
      <c r="AX85" s="240">
        <v>1784.9199999999983</v>
      </c>
      <c r="AY85" s="240">
        <v>0</v>
      </c>
      <c r="AZ85" s="240">
        <v>1784.9199999999983</v>
      </c>
      <c r="BA85" s="239">
        <v>2673.7699999999995</v>
      </c>
      <c r="BB85" s="239">
        <v>2372.46</v>
      </c>
      <c r="BC85" s="240">
        <v>301.30999999999949</v>
      </c>
      <c r="BD85" s="240">
        <v>0</v>
      </c>
      <c r="BE85" s="240">
        <v>301.30999999999949</v>
      </c>
      <c r="BF85" s="239">
        <v>1367.1100000000001</v>
      </c>
      <c r="BG85" s="239">
        <v>1774.12</v>
      </c>
      <c r="BH85" s="240">
        <v>0</v>
      </c>
      <c r="BI85" s="240">
        <v>-407.00999999999976</v>
      </c>
      <c r="BJ85" s="240">
        <v>-407.00999999999976</v>
      </c>
      <c r="BK85" s="239">
        <v>9780.4900000000016</v>
      </c>
      <c r="BL85" s="239">
        <v>5033.0600000000004</v>
      </c>
      <c r="BM85" s="240">
        <v>4747.4300000000012</v>
      </c>
      <c r="BN85" s="240">
        <v>0</v>
      </c>
      <c r="BO85" s="240">
        <v>4747.4300000000012</v>
      </c>
      <c r="BP85" s="239">
        <v>2046.3899999999999</v>
      </c>
      <c r="BQ85" s="239">
        <v>0</v>
      </c>
      <c r="BR85" s="240">
        <v>2046.3899999999999</v>
      </c>
      <c r="BS85" s="240">
        <v>0</v>
      </c>
      <c r="BT85" s="240">
        <v>2046.3899999999999</v>
      </c>
      <c r="BU85" s="239">
        <v>23456.469999999994</v>
      </c>
      <c r="BV85" s="239">
        <v>23366.629999999997</v>
      </c>
      <c r="BW85" s="240">
        <v>89.839999999996508</v>
      </c>
      <c r="BX85" s="240">
        <v>0</v>
      </c>
      <c r="BY85" s="240">
        <v>89.839999999996508</v>
      </c>
      <c r="BZ85" s="239">
        <v>1802.7</v>
      </c>
      <c r="CA85" s="239">
        <v>1599.4700000000003</v>
      </c>
      <c r="CB85" s="240">
        <v>203.22999999999979</v>
      </c>
      <c r="CC85" s="240">
        <v>0</v>
      </c>
      <c r="CD85" s="240">
        <v>203.22999999999979</v>
      </c>
      <c r="CE85" s="239">
        <v>272.63000000000005</v>
      </c>
      <c r="CF85" s="239">
        <v>0</v>
      </c>
      <c r="CG85" s="240">
        <v>272.63000000000005</v>
      </c>
      <c r="CH85" s="240">
        <v>0</v>
      </c>
      <c r="CI85" s="240">
        <v>272.63000000000005</v>
      </c>
      <c r="CJ85" s="240">
        <v>5603.119999999999</v>
      </c>
      <c r="CK85" s="240">
        <v>5146.9399999999996</v>
      </c>
      <c r="CL85" s="240">
        <v>456.17999999999938</v>
      </c>
      <c r="CM85" s="240">
        <v>0</v>
      </c>
      <c r="CN85" s="240">
        <v>456.17999999999938</v>
      </c>
      <c r="CO85" s="239">
        <v>109019.46999999999</v>
      </c>
      <c r="CP85" s="239">
        <v>113759.49</v>
      </c>
      <c r="CQ85" s="240">
        <v>0</v>
      </c>
      <c r="CR85" s="240">
        <v>-4740.0200000000186</v>
      </c>
      <c r="CS85" s="240">
        <v>-4740.0200000000186</v>
      </c>
      <c r="CT85" s="239">
        <v>5758.55</v>
      </c>
      <c r="CU85" s="239">
        <v>0</v>
      </c>
      <c r="CV85" s="240">
        <v>5758.55</v>
      </c>
      <c r="CW85" s="240">
        <v>0</v>
      </c>
      <c r="CX85" s="240">
        <v>5758.55</v>
      </c>
      <c r="CY85" s="239">
        <v>10266.040000000001</v>
      </c>
      <c r="CZ85" s="239">
        <v>6196.72</v>
      </c>
      <c r="DA85" s="240">
        <v>4069.3200000000006</v>
      </c>
      <c r="DB85" s="240">
        <v>0</v>
      </c>
      <c r="DC85" s="240">
        <v>4069.3200000000006</v>
      </c>
      <c r="DD85" s="239">
        <v>1906.9999999999998</v>
      </c>
      <c r="DE85" s="239">
        <v>0</v>
      </c>
      <c r="DF85" s="240">
        <v>1906.9999999999998</v>
      </c>
      <c r="DG85" s="240">
        <v>0</v>
      </c>
      <c r="DH85" s="240">
        <v>1906.9999999999998</v>
      </c>
      <c r="DI85" s="239">
        <v>2456.4499999999998</v>
      </c>
      <c r="DJ85" s="239">
        <v>0</v>
      </c>
      <c r="DK85" s="240">
        <v>2456.4499999999998</v>
      </c>
      <c r="DL85" s="240">
        <v>0</v>
      </c>
      <c r="DM85" s="240">
        <v>2456.4499999999998</v>
      </c>
      <c r="DN85" s="239">
        <v>3268.0800000000004</v>
      </c>
      <c r="DO85" s="239">
        <v>7803.46</v>
      </c>
      <c r="DP85" s="240">
        <v>0</v>
      </c>
      <c r="DQ85" s="240">
        <v>-4535.3799999999992</v>
      </c>
      <c r="DR85" s="240">
        <v>-4535.3799999999992</v>
      </c>
      <c r="DS85" s="239">
        <v>2988.05</v>
      </c>
      <c r="DT85" s="239">
        <v>12385.66</v>
      </c>
      <c r="DU85" s="240">
        <v>0</v>
      </c>
      <c r="DV85" s="240">
        <v>-9397.61</v>
      </c>
      <c r="DW85" s="240">
        <v>-9397.61</v>
      </c>
      <c r="DX85" s="239">
        <v>592.03</v>
      </c>
      <c r="DY85" s="239">
        <v>0</v>
      </c>
      <c r="DZ85" s="240">
        <v>592.03</v>
      </c>
      <c r="EA85" s="240">
        <v>0</v>
      </c>
      <c r="EB85" s="240">
        <v>592.03</v>
      </c>
      <c r="EC85" s="239">
        <v>18605.809999999998</v>
      </c>
      <c r="ED85" s="239">
        <v>27618.43</v>
      </c>
      <c r="EE85" s="240">
        <v>0</v>
      </c>
      <c r="EF85" s="240">
        <v>-9012.6200000000026</v>
      </c>
      <c r="EG85" s="240">
        <v>-9012.6200000000026</v>
      </c>
      <c r="EH85" s="239">
        <v>24418.47</v>
      </c>
      <c r="EI85" s="239">
        <v>19078.649999999998</v>
      </c>
      <c r="EJ85" s="240">
        <v>5339.8200000000033</v>
      </c>
      <c r="EK85" s="240">
        <v>0</v>
      </c>
      <c r="EL85" s="240">
        <v>5339.8200000000033</v>
      </c>
      <c r="EM85" s="239">
        <v>27127.679999999997</v>
      </c>
      <c r="EN85" s="239">
        <v>23326.16</v>
      </c>
      <c r="EO85" s="240">
        <v>3801.5199999999968</v>
      </c>
      <c r="EP85" s="240">
        <v>0</v>
      </c>
      <c r="EQ85" s="240">
        <v>3801.5199999999968</v>
      </c>
      <c r="ER85" s="240">
        <v>5511.56</v>
      </c>
      <c r="ES85" s="240">
        <v>3949.41</v>
      </c>
      <c r="ET85" s="240">
        <f t="shared" si="13"/>
        <v>1562.1500000000005</v>
      </c>
      <c r="EU85" s="240">
        <f t="shared" si="14"/>
        <v>0</v>
      </c>
      <c r="EV85" s="240">
        <f t="shared" si="15"/>
        <v>1562.1500000000005</v>
      </c>
      <c r="EW85" s="239">
        <v>17331.63</v>
      </c>
      <c r="EX85" s="239">
        <v>14578.390000000001</v>
      </c>
      <c r="EY85" s="241">
        <f t="shared" si="17"/>
        <v>510296.08999999997</v>
      </c>
      <c r="EZ85" s="241">
        <f t="shared" si="17"/>
        <v>476672.4599999999</v>
      </c>
      <c r="FA85" s="241">
        <f t="shared" si="18"/>
        <v>33623.630000000063</v>
      </c>
      <c r="FB85" s="241">
        <f t="shared" si="19"/>
        <v>0</v>
      </c>
      <c r="FC85" s="242">
        <f t="shared" si="16"/>
        <v>33623.630000000063</v>
      </c>
      <c r="FD85" s="242">
        <v>1562.1500000000005</v>
      </c>
      <c r="FE85" s="236">
        <f t="shared" si="20"/>
        <v>19618.130000000063</v>
      </c>
      <c r="FF85" s="243">
        <f t="shared" si="21"/>
        <v>-90424.809999999969</v>
      </c>
      <c r="FG85" s="3"/>
      <c r="FH85" s="239">
        <v>2677.96</v>
      </c>
      <c r="FI85" s="244">
        <f t="shared" si="22"/>
        <v>22296.090000000062</v>
      </c>
      <c r="FJ85" s="243">
        <f t="shared" si="23"/>
        <v>-90424.809999999969</v>
      </c>
      <c r="FK85" s="3"/>
      <c r="FL85" s="3"/>
      <c r="FM85" s="3"/>
      <c r="FN85" s="3"/>
      <c r="FO85" s="3"/>
    </row>
    <row r="86" spans="1:171" s="2" customFormat="1" ht="15.75" customHeight="1" x14ac:dyDescent="0.2">
      <c r="A86" s="233">
        <v>79</v>
      </c>
      <c r="B86" s="234" t="s">
        <v>41</v>
      </c>
      <c r="C86" s="235">
        <v>5</v>
      </c>
      <c r="D86" s="235">
        <v>8</v>
      </c>
      <c r="E86" s="236">
        <v>2749.4250000000006</v>
      </c>
      <c r="F86" s="237">
        <v>113287.01</v>
      </c>
      <c r="G86" s="237">
        <v>-28179.301999999981</v>
      </c>
      <c r="H86" s="238">
        <v>31164.01</v>
      </c>
      <c r="I86" s="238">
        <v>30607.949999999997</v>
      </c>
      <c r="J86" s="238">
        <v>556.06000000000131</v>
      </c>
      <c r="K86" s="238">
        <v>0</v>
      </c>
      <c r="L86" s="238">
        <v>556.06000000000131</v>
      </c>
      <c r="M86" s="238">
        <v>15817.52</v>
      </c>
      <c r="N86" s="238">
        <v>15265.65</v>
      </c>
      <c r="O86" s="238">
        <v>551.8700000000008</v>
      </c>
      <c r="P86" s="238">
        <v>0</v>
      </c>
      <c r="Q86" s="238">
        <v>551.8700000000008</v>
      </c>
      <c r="R86" s="238">
        <v>1681.23</v>
      </c>
      <c r="S86" s="238">
        <v>348.94000000000005</v>
      </c>
      <c r="T86" s="238">
        <v>1332.29</v>
      </c>
      <c r="U86" s="238">
        <v>0</v>
      </c>
      <c r="V86" s="238">
        <v>1332.29</v>
      </c>
      <c r="W86" s="239">
        <v>50456.23</v>
      </c>
      <c r="X86" s="239">
        <v>64384.349999999991</v>
      </c>
      <c r="Y86" s="240">
        <v>0</v>
      </c>
      <c r="Z86" s="240">
        <v>-13928.119999999988</v>
      </c>
      <c r="AA86" s="240">
        <v>-13928.119999999988</v>
      </c>
      <c r="AB86" s="239">
        <v>0</v>
      </c>
      <c r="AC86" s="239">
        <v>0</v>
      </c>
      <c r="AD86" s="240">
        <v>0</v>
      </c>
      <c r="AE86" s="240">
        <v>0</v>
      </c>
      <c r="AF86" s="240">
        <v>0</v>
      </c>
      <c r="AG86" s="239">
        <v>0</v>
      </c>
      <c r="AH86" s="239">
        <v>0</v>
      </c>
      <c r="AI86" s="240">
        <v>0</v>
      </c>
      <c r="AJ86" s="240">
        <v>0</v>
      </c>
      <c r="AK86" s="240">
        <v>0</v>
      </c>
      <c r="AL86" s="239">
        <v>13800.32</v>
      </c>
      <c r="AM86" s="239">
        <v>4006.96</v>
      </c>
      <c r="AN86" s="240">
        <v>9793.36</v>
      </c>
      <c r="AO86" s="240">
        <v>0</v>
      </c>
      <c r="AP86" s="240">
        <v>9793.36</v>
      </c>
      <c r="AQ86" s="239">
        <v>9230.48</v>
      </c>
      <c r="AR86" s="239">
        <v>1289.5999999999999</v>
      </c>
      <c r="AS86" s="240">
        <v>7940.8799999999992</v>
      </c>
      <c r="AT86" s="240">
        <v>0</v>
      </c>
      <c r="AU86" s="240">
        <v>7940.8799999999992</v>
      </c>
      <c r="AV86" s="239">
        <v>15371.349999999999</v>
      </c>
      <c r="AW86" s="239">
        <v>13364.169999999998</v>
      </c>
      <c r="AX86" s="240">
        <v>2007.1800000000003</v>
      </c>
      <c r="AY86" s="240">
        <v>0</v>
      </c>
      <c r="AZ86" s="240">
        <v>2007.1800000000003</v>
      </c>
      <c r="BA86" s="239">
        <v>3472.2200000000003</v>
      </c>
      <c r="BB86" s="239">
        <v>3075.47</v>
      </c>
      <c r="BC86" s="240">
        <v>396.75000000000045</v>
      </c>
      <c r="BD86" s="240">
        <v>0</v>
      </c>
      <c r="BE86" s="240">
        <v>396.75000000000045</v>
      </c>
      <c r="BF86" s="239">
        <v>903.91</v>
      </c>
      <c r="BG86" s="239">
        <v>1631.37</v>
      </c>
      <c r="BH86" s="240">
        <v>0</v>
      </c>
      <c r="BI86" s="240">
        <v>-727.45999999999992</v>
      </c>
      <c r="BJ86" s="240">
        <v>-727.45999999999992</v>
      </c>
      <c r="BK86" s="239">
        <v>24801.190000000006</v>
      </c>
      <c r="BL86" s="239">
        <v>19002.36</v>
      </c>
      <c r="BM86" s="240">
        <v>5798.8300000000054</v>
      </c>
      <c r="BN86" s="240">
        <v>0</v>
      </c>
      <c r="BO86" s="240">
        <v>5798.8300000000054</v>
      </c>
      <c r="BP86" s="239">
        <v>2271.3700000000008</v>
      </c>
      <c r="BQ86" s="239">
        <v>0</v>
      </c>
      <c r="BR86" s="240">
        <v>2271.3700000000008</v>
      </c>
      <c r="BS86" s="240">
        <v>0</v>
      </c>
      <c r="BT86" s="240">
        <v>2271.3700000000008</v>
      </c>
      <c r="BU86" s="239">
        <v>26034.5</v>
      </c>
      <c r="BV86" s="239">
        <v>23464.52</v>
      </c>
      <c r="BW86" s="240">
        <v>2569.9799999999996</v>
      </c>
      <c r="BX86" s="240">
        <v>0</v>
      </c>
      <c r="BY86" s="240">
        <v>2569.9799999999996</v>
      </c>
      <c r="BZ86" s="239">
        <v>3101.5800000000004</v>
      </c>
      <c r="CA86" s="239">
        <v>2752.9600000000005</v>
      </c>
      <c r="CB86" s="240">
        <v>348.61999999999989</v>
      </c>
      <c r="CC86" s="240">
        <v>0</v>
      </c>
      <c r="CD86" s="240">
        <v>348.61999999999989</v>
      </c>
      <c r="CE86" s="239">
        <v>467.8599999999999</v>
      </c>
      <c r="CF86" s="239">
        <v>0</v>
      </c>
      <c r="CG86" s="240">
        <v>467.8599999999999</v>
      </c>
      <c r="CH86" s="240">
        <v>0</v>
      </c>
      <c r="CI86" s="240">
        <v>467.8599999999999</v>
      </c>
      <c r="CJ86" s="240">
        <v>7570.5899999999992</v>
      </c>
      <c r="CK86" s="240">
        <v>9867.9500000000007</v>
      </c>
      <c r="CL86" s="240">
        <v>0</v>
      </c>
      <c r="CM86" s="240">
        <v>-2297.3600000000015</v>
      </c>
      <c r="CN86" s="240">
        <v>-2297.3600000000015</v>
      </c>
      <c r="CO86" s="239">
        <v>114331.57000000002</v>
      </c>
      <c r="CP86" s="239">
        <v>5235.9799999999996</v>
      </c>
      <c r="CQ86" s="240">
        <v>109095.59000000003</v>
      </c>
      <c r="CR86" s="240">
        <v>0</v>
      </c>
      <c r="CS86" s="240">
        <v>109095.59000000003</v>
      </c>
      <c r="CT86" s="239">
        <v>8588.26</v>
      </c>
      <c r="CU86" s="239">
        <v>0</v>
      </c>
      <c r="CV86" s="240">
        <v>8588.26</v>
      </c>
      <c r="CW86" s="240">
        <v>0</v>
      </c>
      <c r="CX86" s="240">
        <v>8588.26</v>
      </c>
      <c r="CY86" s="239">
        <v>14000.770000000002</v>
      </c>
      <c r="CZ86" s="239">
        <v>0</v>
      </c>
      <c r="DA86" s="240">
        <v>14000.770000000002</v>
      </c>
      <c r="DB86" s="240">
        <v>0</v>
      </c>
      <c r="DC86" s="240">
        <v>14000.770000000002</v>
      </c>
      <c r="DD86" s="239">
        <v>2324.7000000000003</v>
      </c>
      <c r="DE86" s="239">
        <v>0</v>
      </c>
      <c r="DF86" s="240">
        <v>2324.7000000000003</v>
      </c>
      <c r="DG86" s="240">
        <v>0</v>
      </c>
      <c r="DH86" s="240">
        <v>2324.7000000000003</v>
      </c>
      <c r="DI86" s="239">
        <v>3889.7199999999993</v>
      </c>
      <c r="DJ86" s="239">
        <v>21596.09</v>
      </c>
      <c r="DK86" s="240">
        <v>0</v>
      </c>
      <c r="DL86" s="240">
        <v>-17706.370000000003</v>
      </c>
      <c r="DM86" s="240">
        <v>-17706.370000000003</v>
      </c>
      <c r="DN86" s="239">
        <v>2161.4900000000002</v>
      </c>
      <c r="DO86" s="239">
        <v>0</v>
      </c>
      <c r="DP86" s="240">
        <v>2161.4900000000002</v>
      </c>
      <c r="DQ86" s="240">
        <v>0</v>
      </c>
      <c r="DR86" s="240">
        <v>2161.4900000000002</v>
      </c>
      <c r="DS86" s="239">
        <v>8554.8599999999988</v>
      </c>
      <c r="DT86" s="239">
        <v>8616.14</v>
      </c>
      <c r="DU86" s="240">
        <v>0</v>
      </c>
      <c r="DV86" s="240">
        <v>-61.280000000000655</v>
      </c>
      <c r="DW86" s="240">
        <v>-61.280000000000655</v>
      </c>
      <c r="DX86" s="239">
        <v>686.16</v>
      </c>
      <c r="DY86" s="239">
        <v>0</v>
      </c>
      <c r="DZ86" s="240">
        <v>686.16</v>
      </c>
      <c r="EA86" s="240">
        <v>0</v>
      </c>
      <c r="EB86" s="240">
        <v>686.16</v>
      </c>
      <c r="EC86" s="239">
        <v>19078.179999999997</v>
      </c>
      <c r="ED86" s="239">
        <v>20975.64</v>
      </c>
      <c r="EE86" s="240">
        <v>0</v>
      </c>
      <c r="EF86" s="240">
        <v>-1897.4600000000028</v>
      </c>
      <c r="EG86" s="240">
        <v>-1897.4600000000028</v>
      </c>
      <c r="EH86" s="239">
        <v>21083.070000000003</v>
      </c>
      <c r="EI86" s="239">
        <v>9549.7000000000007</v>
      </c>
      <c r="EJ86" s="240">
        <v>11533.370000000003</v>
      </c>
      <c r="EK86" s="240">
        <v>0</v>
      </c>
      <c r="EL86" s="240">
        <v>11533.370000000003</v>
      </c>
      <c r="EM86" s="239">
        <v>0</v>
      </c>
      <c r="EN86" s="239">
        <v>0</v>
      </c>
      <c r="EO86" s="240">
        <v>0</v>
      </c>
      <c r="EP86" s="240">
        <v>0</v>
      </c>
      <c r="EQ86" s="240">
        <v>0</v>
      </c>
      <c r="ER86" s="240">
        <v>6883.21</v>
      </c>
      <c r="ES86" s="240">
        <v>4881.0599999999995</v>
      </c>
      <c r="ET86" s="240">
        <f t="shared" si="13"/>
        <v>2002.1500000000005</v>
      </c>
      <c r="EU86" s="240">
        <f t="shared" si="14"/>
        <v>0</v>
      </c>
      <c r="EV86" s="240">
        <f t="shared" si="15"/>
        <v>2002.1500000000005</v>
      </c>
      <c r="EW86" s="239">
        <v>14267.29</v>
      </c>
      <c r="EX86" s="239">
        <v>8620.2199999999993</v>
      </c>
      <c r="EY86" s="241">
        <f t="shared" si="17"/>
        <v>421993.63999999996</v>
      </c>
      <c r="EZ86" s="241">
        <f t="shared" si="17"/>
        <v>268537.08</v>
      </c>
      <c r="FA86" s="241">
        <f t="shared" si="18"/>
        <v>153456.55999999994</v>
      </c>
      <c r="FB86" s="241">
        <f t="shared" si="19"/>
        <v>0</v>
      </c>
      <c r="FC86" s="242">
        <f t="shared" si="16"/>
        <v>153456.55999999994</v>
      </c>
      <c r="FD86" s="242">
        <v>2002.1500000000005</v>
      </c>
      <c r="FE86" s="236">
        <f t="shared" si="20"/>
        <v>266743.56999999989</v>
      </c>
      <c r="FF86" s="243">
        <f t="shared" si="21"/>
        <v>90910.018000000055</v>
      </c>
      <c r="FG86" s="3"/>
      <c r="FH86" s="239">
        <v>4062</v>
      </c>
      <c r="FI86" s="244">
        <f t="shared" si="22"/>
        <v>270805.56999999989</v>
      </c>
      <c r="FJ86" s="243">
        <f t="shared" si="23"/>
        <v>90910.018000000055</v>
      </c>
      <c r="FK86" s="3"/>
      <c r="FL86" s="3"/>
      <c r="FM86" s="3"/>
      <c r="FN86" s="3"/>
      <c r="FO86" s="3"/>
    </row>
    <row r="87" spans="1:171" s="2" customFormat="1" ht="15.75" customHeight="1" x14ac:dyDescent="0.2">
      <c r="A87" s="233">
        <v>80</v>
      </c>
      <c r="B87" s="234" t="s">
        <v>42</v>
      </c>
      <c r="C87" s="235">
        <v>8</v>
      </c>
      <c r="D87" s="235">
        <v>3</v>
      </c>
      <c r="E87" s="236">
        <v>5044.0999999999995</v>
      </c>
      <c r="F87" s="237">
        <v>-369858.86</v>
      </c>
      <c r="G87" s="237">
        <v>-42543.240000000056</v>
      </c>
      <c r="H87" s="238">
        <v>49710.960000000006</v>
      </c>
      <c r="I87" s="238">
        <v>57940.280000000006</v>
      </c>
      <c r="J87" s="238">
        <v>0</v>
      </c>
      <c r="K87" s="238">
        <v>-8229.32</v>
      </c>
      <c r="L87" s="238">
        <v>-8229.32</v>
      </c>
      <c r="M87" s="238">
        <v>25893.040000000001</v>
      </c>
      <c r="N87" s="238">
        <v>29614.82</v>
      </c>
      <c r="O87" s="238">
        <v>0</v>
      </c>
      <c r="P87" s="238">
        <v>-3721.7799999999988</v>
      </c>
      <c r="Q87" s="238">
        <v>-3721.7799999999988</v>
      </c>
      <c r="R87" s="238">
        <v>1868.7799999999997</v>
      </c>
      <c r="S87" s="238">
        <v>635.74</v>
      </c>
      <c r="T87" s="238">
        <v>1233.0399999999997</v>
      </c>
      <c r="U87" s="238">
        <v>0</v>
      </c>
      <c r="V87" s="238">
        <v>1233.0399999999997</v>
      </c>
      <c r="W87" s="239">
        <v>51959.15</v>
      </c>
      <c r="X87" s="239">
        <v>64376.78</v>
      </c>
      <c r="Y87" s="240">
        <v>0</v>
      </c>
      <c r="Z87" s="240">
        <v>-12417.629999999997</v>
      </c>
      <c r="AA87" s="240">
        <v>-12417.629999999997</v>
      </c>
      <c r="AB87" s="239">
        <v>107625.64999999998</v>
      </c>
      <c r="AC87" s="239">
        <v>97759.959999999992</v>
      </c>
      <c r="AD87" s="240">
        <v>9865.6899999999878</v>
      </c>
      <c r="AE87" s="240">
        <v>0</v>
      </c>
      <c r="AF87" s="240">
        <v>9865.6899999999878</v>
      </c>
      <c r="AG87" s="239">
        <v>-0.22</v>
      </c>
      <c r="AH87" s="239">
        <v>0</v>
      </c>
      <c r="AI87" s="240">
        <v>0</v>
      </c>
      <c r="AJ87" s="240">
        <v>-0.22</v>
      </c>
      <c r="AK87" s="240">
        <v>-0.22</v>
      </c>
      <c r="AL87" s="239">
        <v>10853.74</v>
      </c>
      <c r="AM87" s="239">
        <v>2445.2700000000004</v>
      </c>
      <c r="AN87" s="240">
        <v>8408.4699999999993</v>
      </c>
      <c r="AO87" s="240">
        <v>0</v>
      </c>
      <c r="AP87" s="240">
        <v>8408.4699999999993</v>
      </c>
      <c r="AQ87" s="239">
        <v>6477.170000000001</v>
      </c>
      <c r="AR87" s="239">
        <v>2509.91</v>
      </c>
      <c r="AS87" s="240">
        <v>3967.2600000000011</v>
      </c>
      <c r="AT87" s="240">
        <v>0</v>
      </c>
      <c r="AU87" s="240">
        <v>3967.2600000000011</v>
      </c>
      <c r="AV87" s="239">
        <v>12834.350000000002</v>
      </c>
      <c r="AW87" s="239">
        <v>11157.13</v>
      </c>
      <c r="AX87" s="240">
        <v>1677.220000000003</v>
      </c>
      <c r="AY87" s="240">
        <v>0</v>
      </c>
      <c r="AZ87" s="240">
        <v>1677.220000000003</v>
      </c>
      <c r="BA87" s="239">
        <v>2887.170000000001</v>
      </c>
      <c r="BB87" s="239">
        <v>2556.9700000000003</v>
      </c>
      <c r="BC87" s="240">
        <v>330.20000000000073</v>
      </c>
      <c r="BD87" s="240">
        <v>0</v>
      </c>
      <c r="BE87" s="240">
        <v>330.20000000000073</v>
      </c>
      <c r="BF87" s="239">
        <v>1366.74</v>
      </c>
      <c r="BG87" s="239">
        <v>2659.68</v>
      </c>
      <c r="BH87" s="240">
        <v>0</v>
      </c>
      <c r="BI87" s="240">
        <v>-1292.9399999999998</v>
      </c>
      <c r="BJ87" s="240">
        <v>-1292.9399999999998</v>
      </c>
      <c r="BK87" s="239">
        <v>12375.960000000003</v>
      </c>
      <c r="BL87" s="239">
        <v>7744.829999999999</v>
      </c>
      <c r="BM87" s="240">
        <v>4631.1300000000037</v>
      </c>
      <c r="BN87" s="240">
        <v>0</v>
      </c>
      <c r="BO87" s="240">
        <v>4631.1300000000037</v>
      </c>
      <c r="BP87" s="239">
        <v>2141.1499999999996</v>
      </c>
      <c r="BQ87" s="239">
        <v>0</v>
      </c>
      <c r="BR87" s="240">
        <v>2141.1499999999996</v>
      </c>
      <c r="BS87" s="240">
        <v>0</v>
      </c>
      <c r="BT87" s="240">
        <v>2141.1499999999996</v>
      </c>
      <c r="BU87" s="239">
        <v>24540.610000000004</v>
      </c>
      <c r="BV87" s="239">
        <v>48052.31</v>
      </c>
      <c r="BW87" s="240">
        <v>0</v>
      </c>
      <c r="BX87" s="240">
        <v>-23511.699999999993</v>
      </c>
      <c r="BY87" s="240">
        <v>-23511.699999999993</v>
      </c>
      <c r="BZ87" s="239">
        <v>2072.87</v>
      </c>
      <c r="CA87" s="239">
        <v>1842.4099999999999</v>
      </c>
      <c r="CB87" s="240">
        <v>230.46000000000004</v>
      </c>
      <c r="CC87" s="240">
        <v>0</v>
      </c>
      <c r="CD87" s="240">
        <v>230.46000000000004</v>
      </c>
      <c r="CE87" s="239">
        <v>313.75000000000006</v>
      </c>
      <c r="CF87" s="239">
        <v>0</v>
      </c>
      <c r="CG87" s="240">
        <v>313.75000000000006</v>
      </c>
      <c r="CH87" s="240">
        <v>0</v>
      </c>
      <c r="CI87" s="240">
        <v>313.75000000000006</v>
      </c>
      <c r="CJ87" s="240">
        <v>6366.33</v>
      </c>
      <c r="CK87" s="240">
        <v>8496.1200000000008</v>
      </c>
      <c r="CL87" s="240">
        <v>0</v>
      </c>
      <c r="CM87" s="240">
        <v>-2129.7900000000009</v>
      </c>
      <c r="CN87" s="240">
        <v>-2129.7900000000009</v>
      </c>
      <c r="CO87" s="239">
        <v>120052.99</v>
      </c>
      <c r="CP87" s="239">
        <v>64665.950000000004</v>
      </c>
      <c r="CQ87" s="240">
        <v>55387.040000000001</v>
      </c>
      <c r="CR87" s="240">
        <v>0</v>
      </c>
      <c r="CS87" s="240">
        <v>55387.040000000001</v>
      </c>
      <c r="CT87" s="239">
        <v>6669.6200000000008</v>
      </c>
      <c r="CU87" s="239">
        <v>0</v>
      </c>
      <c r="CV87" s="240">
        <v>6669.6200000000008</v>
      </c>
      <c r="CW87" s="240">
        <v>0</v>
      </c>
      <c r="CX87" s="240">
        <v>6669.6200000000008</v>
      </c>
      <c r="CY87" s="239">
        <v>9435.06</v>
      </c>
      <c r="CZ87" s="239">
        <v>9747.7800000000007</v>
      </c>
      <c r="DA87" s="240">
        <v>0</v>
      </c>
      <c r="DB87" s="240">
        <v>-312.72000000000116</v>
      </c>
      <c r="DC87" s="240">
        <v>-312.72000000000116</v>
      </c>
      <c r="DD87" s="239">
        <v>2879.4199999999996</v>
      </c>
      <c r="DE87" s="239">
        <v>0</v>
      </c>
      <c r="DF87" s="240">
        <v>2879.4199999999996</v>
      </c>
      <c r="DG87" s="240">
        <v>0</v>
      </c>
      <c r="DH87" s="240">
        <v>2879.4199999999996</v>
      </c>
      <c r="DI87" s="239">
        <v>3121.9599999999991</v>
      </c>
      <c r="DJ87" s="239">
        <v>5923.66</v>
      </c>
      <c r="DK87" s="240">
        <v>0</v>
      </c>
      <c r="DL87" s="240">
        <v>-2801.7000000000007</v>
      </c>
      <c r="DM87" s="240">
        <v>-2801.7000000000007</v>
      </c>
      <c r="DN87" s="239">
        <v>3268.17</v>
      </c>
      <c r="DO87" s="239">
        <v>0</v>
      </c>
      <c r="DP87" s="240">
        <v>3268.17</v>
      </c>
      <c r="DQ87" s="240">
        <v>0</v>
      </c>
      <c r="DR87" s="240">
        <v>3268.17</v>
      </c>
      <c r="DS87" s="239">
        <v>3759.31</v>
      </c>
      <c r="DT87" s="239">
        <v>2387.17</v>
      </c>
      <c r="DU87" s="240">
        <v>1372.1399999999999</v>
      </c>
      <c r="DV87" s="240">
        <v>0</v>
      </c>
      <c r="DW87" s="240">
        <v>1372.1399999999999</v>
      </c>
      <c r="DX87" s="239">
        <v>958.02</v>
      </c>
      <c r="DY87" s="239">
        <v>0</v>
      </c>
      <c r="DZ87" s="240">
        <v>958.02</v>
      </c>
      <c r="EA87" s="240">
        <v>0</v>
      </c>
      <c r="EB87" s="240">
        <v>958.02</v>
      </c>
      <c r="EC87" s="239">
        <v>18708.890000000003</v>
      </c>
      <c r="ED87" s="239">
        <v>19390.940000000002</v>
      </c>
      <c r="EE87" s="240">
        <v>0</v>
      </c>
      <c r="EF87" s="240">
        <v>-682.04999999999927</v>
      </c>
      <c r="EG87" s="240">
        <v>-682.04999999999927</v>
      </c>
      <c r="EH87" s="239">
        <v>19125.34</v>
      </c>
      <c r="EI87" s="239">
        <v>15215.139999999998</v>
      </c>
      <c r="EJ87" s="240">
        <v>3910.2000000000025</v>
      </c>
      <c r="EK87" s="240">
        <v>0</v>
      </c>
      <c r="EL87" s="240">
        <v>3910.2000000000025</v>
      </c>
      <c r="EM87" s="239">
        <v>20531.669999999998</v>
      </c>
      <c r="EN87" s="239">
        <v>18613.120000000003</v>
      </c>
      <c r="EO87" s="240">
        <v>1918.5499999999956</v>
      </c>
      <c r="EP87" s="240">
        <v>0</v>
      </c>
      <c r="EQ87" s="240">
        <v>1918.5499999999956</v>
      </c>
      <c r="ER87" s="240">
        <v>6106.23</v>
      </c>
      <c r="ES87" s="240">
        <v>4308.4799999999996</v>
      </c>
      <c r="ET87" s="240">
        <f t="shared" si="13"/>
        <v>1797.75</v>
      </c>
      <c r="EU87" s="240">
        <f t="shared" si="14"/>
        <v>0</v>
      </c>
      <c r="EV87" s="240">
        <f t="shared" si="15"/>
        <v>1797.75</v>
      </c>
      <c r="EW87" s="239">
        <v>18716.22</v>
      </c>
      <c r="EX87" s="239">
        <v>15824.62</v>
      </c>
      <c r="EY87" s="241">
        <f t="shared" si="17"/>
        <v>552620.1</v>
      </c>
      <c r="EZ87" s="241">
        <f t="shared" si="17"/>
        <v>493869.06999999989</v>
      </c>
      <c r="FA87" s="241">
        <f t="shared" si="18"/>
        <v>58751.030000000086</v>
      </c>
      <c r="FB87" s="241">
        <f t="shared" si="19"/>
        <v>0</v>
      </c>
      <c r="FC87" s="242">
        <f t="shared" si="16"/>
        <v>58751.030000000086</v>
      </c>
      <c r="FD87" s="242">
        <v>1797.75</v>
      </c>
      <c r="FE87" s="236">
        <f t="shared" si="20"/>
        <v>-311107.8299999999</v>
      </c>
      <c r="FF87" s="243">
        <f t="shared" si="21"/>
        <v>24876.749999999938</v>
      </c>
      <c r="FG87" s="3"/>
      <c r="FH87" s="239">
        <v>3098</v>
      </c>
      <c r="FI87" s="244">
        <f t="shared" si="22"/>
        <v>-308009.8299999999</v>
      </c>
      <c r="FJ87" s="243">
        <f t="shared" si="23"/>
        <v>24876.749999999938</v>
      </c>
      <c r="FK87" s="3"/>
      <c r="FL87" s="3"/>
      <c r="FM87" s="3"/>
      <c r="FN87" s="3"/>
      <c r="FO87" s="3"/>
    </row>
    <row r="88" spans="1:171" s="2" customFormat="1" ht="15.75" customHeight="1" x14ac:dyDescent="0.2">
      <c r="A88" s="233">
        <v>81</v>
      </c>
      <c r="B88" s="234" t="s">
        <v>43</v>
      </c>
      <c r="C88" s="235">
        <v>8</v>
      </c>
      <c r="D88" s="235">
        <v>4</v>
      </c>
      <c r="E88" s="236">
        <v>5782</v>
      </c>
      <c r="F88" s="237">
        <v>152696.56000000006</v>
      </c>
      <c r="G88" s="237">
        <v>40458.404000000082</v>
      </c>
      <c r="H88" s="238">
        <v>69335.12</v>
      </c>
      <c r="I88" s="238">
        <v>72793.070000000007</v>
      </c>
      <c r="J88" s="238">
        <v>0</v>
      </c>
      <c r="K88" s="238">
        <v>-3457.9500000000116</v>
      </c>
      <c r="L88" s="238">
        <v>-3457.9500000000116</v>
      </c>
      <c r="M88" s="238">
        <v>35970.020000000004</v>
      </c>
      <c r="N88" s="238">
        <v>39337.54</v>
      </c>
      <c r="O88" s="238">
        <v>0</v>
      </c>
      <c r="P88" s="238">
        <v>-3367.5199999999968</v>
      </c>
      <c r="Q88" s="238">
        <v>-3367.5199999999968</v>
      </c>
      <c r="R88" s="238">
        <v>2791.7700000000004</v>
      </c>
      <c r="S88" s="238">
        <v>2256.3700000000003</v>
      </c>
      <c r="T88" s="238">
        <v>535.40000000000009</v>
      </c>
      <c r="U88" s="238">
        <v>0</v>
      </c>
      <c r="V88" s="238">
        <v>535.40000000000009</v>
      </c>
      <c r="W88" s="239">
        <v>94529.780000000013</v>
      </c>
      <c r="X88" s="239">
        <v>103913.83000000002</v>
      </c>
      <c r="Y88" s="240">
        <v>0</v>
      </c>
      <c r="Z88" s="240">
        <v>-9384.0500000000029</v>
      </c>
      <c r="AA88" s="240">
        <v>-9384.0500000000029</v>
      </c>
      <c r="AB88" s="239">
        <v>109494.00000000001</v>
      </c>
      <c r="AC88" s="239">
        <v>99858.43</v>
      </c>
      <c r="AD88" s="240">
        <v>9635.5700000000215</v>
      </c>
      <c r="AE88" s="240">
        <v>0</v>
      </c>
      <c r="AF88" s="240">
        <v>9635.5700000000215</v>
      </c>
      <c r="AG88" s="239">
        <v>6553.58</v>
      </c>
      <c r="AH88" s="239">
        <v>5908.9900000000007</v>
      </c>
      <c r="AI88" s="240">
        <v>644.58999999999924</v>
      </c>
      <c r="AJ88" s="240">
        <v>0</v>
      </c>
      <c r="AK88" s="240">
        <v>644.58999999999924</v>
      </c>
      <c r="AL88" s="239">
        <v>15426.859999999999</v>
      </c>
      <c r="AM88" s="239">
        <v>3358.9799999999996</v>
      </c>
      <c r="AN88" s="240">
        <v>12067.88</v>
      </c>
      <c r="AO88" s="240">
        <v>0</v>
      </c>
      <c r="AP88" s="240">
        <v>12067.88</v>
      </c>
      <c r="AQ88" s="239">
        <v>10961.999999999998</v>
      </c>
      <c r="AR88" s="239">
        <v>1909.5400000000002</v>
      </c>
      <c r="AS88" s="240">
        <v>9052.4599999999973</v>
      </c>
      <c r="AT88" s="240">
        <v>0</v>
      </c>
      <c r="AU88" s="240">
        <v>9052.4599999999973</v>
      </c>
      <c r="AV88" s="239">
        <v>22940.219999999994</v>
      </c>
      <c r="AW88" s="239">
        <v>19950.419999999998</v>
      </c>
      <c r="AX88" s="240">
        <v>2989.7999999999956</v>
      </c>
      <c r="AY88" s="240">
        <v>0</v>
      </c>
      <c r="AZ88" s="240">
        <v>2989.7999999999956</v>
      </c>
      <c r="BA88" s="239">
        <v>4651.53</v>
      </c>
      <c r="BB88" s="239">
        <v>4128.3500000000004</v>
      </c>
      <c r="BC88" s="240">
        <v>523.17999999999938</v>
      </c>
      <c r="BD88" s="240">
        <v>0</v>
      </c>
      <c r="BE88" s="240">
        <v>523.17999999999938</v>
      </c>
      <c r="BF88" s="239">
        <v>2729.9</v>
      </c>
      <c r="BG88" s="239">
        <v>18615.129999999997</v>
      </c>
      <c r="BH88" s="240">
        <v>0</v>
      </c>
      <c r="BI88" s="240">
        <v>-15885.229999999998</v>
      </c>
      <c r="BJ88" s="240">
        <v>-15885.229999999998</v>
      </c>
      <c r="BK88" s="239">
        <v>20799.96</v>
      </c>
      <c r="BL88" s="239">
        <v>13421.07</v>
      </c>
      <c r="BM88" s="240">
        <v>7378.8899999999994</v>
      </c>
      <c r="BN88" s="240">
        <v>0</v>
      </c>
      <c r="BO88" s="240">
        <v>7378.8899999999994</v>
      </c>
      <c r="BP88" s="239">
        <v>3484.0500000000006</v>
      </c>
      <c r="BQ88" s="239">
        <v>0</v>
      </c>
      <c r="BR88" s="240">
        <v>3484.0500000000006</v>
      </c>
      <c r="BS88" s="240">
        <v>0</v>
      </c>
      <c r="BT88" s="240">
        <v>3484.0500000000006</v>
      </c>
      <c r="BU88" s="239">
        <v>39931.85</v>
      </c>
      <c r="BV88" s="239">
        <v>22967.830000000005</v>
      </c>
      <c r="BW88" s="240">
        <v>16964.019999999993</v>
      </c>
      <c r="BX88" s="240">
        <v>0</v>
      </c>
      <c r="BY88" s="240">
        <v>16964.019999999993</v>
      </c>
      <c r="BZ88" s="239">
        <v>3176.28</v>
      </c>
      <c r="CA88" s="239">
        <v>2819.08</v>
      </c>
      <c r="CB88" s="240">
        <v>357.20000000000027</v>
      </c>
      <c r="CC88" s="240">
        <v>0</v>
      </c>
      <c r="CD88" s="240">
        <v>357.20000000000027</v>
      </c>
      <c r="CE88" s="239">
        <v>478.29999999999995</v>
      </c>
      <c r="CF88" s="239">
        <v>0</v>
      </c>
      <c r="CG88" s="240">
        <v>478.29999999999995</v>
      </c>
      <c r="CH88" s="240">
        <v>0</v>
      </c>
      <c r="CI88" s="240">
        <v>478.29999999999995</v>
      </c>
      <c r="CJ88" s="240">
        <v>9413.57</v>
      </c>
      <c r="CK88" s="240">
        <v>12272.75</v>
      </c>
      <c r="CL88" s="240">
        <v>0</v>
      </c>
      <c r="CM88" s="240">
        <v>-2859.1800000000003</v>
      </c>
      <c r="CN88" s="240">
        <v>-2859.1800000000003</v>
      </c>
      <c r="CO88" s="239">
        <v>215196.68000000002</v>
      </c>
      <c r="CP88" s="239">
        <v>37817.82</v>
      </c>
      <c r="CQ88" s="240">
        <v>177378.86000000002</v>
      </c>
      <c r="CR88" s="240">
        <v>0</v>
      </c>
      <c r="CS88" s="240">
        <v>177378.86000000002</v>
      </c>
      <c r="CT88" s="239">
        <v>9961.6400000000012</v>
      </c>
      <c r="CU88" s="239">
        <v>0</v>
      </c>
      <c r="CV88" s="240">
        <v>9961.6400000000012</v>
      </c>
      <c r="CW88" s="240">
        <v>0</v>
      </c>
      <c r="CX88" s="240">
        <v>9961.6400000000012</v>
      </c>
      <c r="CY88" s="239">
        <v>16741.36</v>
      </c>
      <c r="CZ88" s="239">
        <v>6854.75</v>
      </c>
      <c r="DA88" s="240">
        <v>9886.61</v>
      </c>
      <c r="DB88" s="240">
        <v>0</v>
      </c>
      <c r="DC88" s="240">
        <v>9886.61</v>
      </c>
      <c r="DD88" s="239">
        <v>4240.5700000000006</v>
      </c>
      <c r="DE88" s="239">
        <v>3661.34</v>
      </c>
      <c r="DF88" s="240">
        <v>579.23000000000047</v>
      </c>
      <c r="DG88" s="240">
        <v>0</v>
      </c>
      <c r="DH88" s="240">
        <v>579.23000000000047</v>
      </c>
      <c r="DI88" s="239">
        <v>5879.64</v>
      </c>
      <c r="DJ88" s="239">
        <v>0</v>
      </c>
      <c r="DK88" s="240">
        <v>5879.64</v>
      </c>
      <c r="DL88" s="240">
        <v>0</v>
      </c>
      <c r="DM88" s="240">
        <v>5879.64</v>
      </c>
      <c r="DN88" s="239">
        <v>6534.5000000000018</v>
      </c>
      <c r="DO88" s="239">
        <v>0</v>
      </c>
      <c r="DP88" s="240">
        <v>6534.5000000000018</v>
      </c>
      <c r="DQ88" s="240">
        <v>0</v>
      </c>
      <c r="DR88" s="240">
        <v>6534.5000000000018</v>
      </c>
      <c r="DS88" s="239">
        <v>6675.86</v>
      </c>
      <c r="DT88" s="239">
        <v>12062.86</v>
      </c>
      <c r="DU88" s="240">
        <v>0</v>
      </c>
      <c r="DV88" s="240">
        <v>-5387.0000000000009</v>
      </c>
      <c r="DW88" s="240">
        <v>-5387.0000000000009</v>
      </c>
      <c r="DX88" s="239">
        <v>1343.24</v>
      </c>
      <c r="DY88" s="239">
        <v>0</v>
      </c>
      <c r="DZ88" s="240">
        <v>1343.24</v>
      </c>
      <c r="EA88" s="240">
        <v>0</v>
      </c>
      <c r="EB88" s="240">
        <v>1343.24</v>
      </c>
      <c r="EC88" s="239">
        <v>25661.530000000006</v>
      </c>
      <c r="ED88" s="239">
        <v>32302.299999999996</v>
      </c>
      <c r="EE88" s="240">
        <v>0</v>
      </c>
      <c r="EF88" s="240">
        <v>-6640.7699999999895</v>
      </c>
      <c r="EG88" s="240">
        <v>-6640.7699999999895</v>
      </c>
      <c r="EH88" s="239">
        <v>31258.5</v>
      </c>
      <c r="EI88" s="239">
        <v>27722.700000000004</v>
      </c>
      <c r="EJ88" s="240">
        <v>3535.7999999999956</v>
      </c>
      <c r="EK88" s="240">
        <v>0</v>
      </c>
      <c r="EL88" s="240">
        <v>3535.7999999999956</v>
      </c>
      <c r="EM88" s="239">
        <v>33486.71</v>
      </c>
      <c r="EN88" s="239">
        <v>33879.72</v>
      </c>
      <c r="EO88" s="240">
        <v>0</v>
      </c>
      <c r="EP88" s="240">
        <v>-393.01000000000204</v>
      </c>
      <c r="EQ88" s="240">
        <v>-393.01000000000204</v>
      </c>
      <c r="ER88" s="240">
        <v>9454.61</v>
      </c>
      <c r="ES88" s="240">
        <v>6749.37</v>
      </c>
      <c r="ET88" s="240">
        <f t="shared" si="13"/>
        <v>2705.2400000000007</v>
      </c>
      <c r="EU88" s="240">
        <f t="shared" si="14"/>
        <v>0</v>
      </c>
      <c r="EV88" s="240">
        <f t="shared" si="15"/>
        <v>2705.2400000000007</v>
      </c>
      <c r="EW88" s="239">
        <v>28611.649999999994</v>
      </c>
      <c r="EX88" s="239">
        <v>19677.690000000002</v>
      </c>
      <c r="EY88" s="241">
        <f t="shared" si="17"/>
        <v>847715.28</v>
      </c>
      <c r="EZ88" s="241">
        <f t="shared" si="17"/>
        <v>604239.92999999982</v>
      </c>
      <c r="FA88" s="241">
        <f t="shared" si="18"/>
        <v>243475.35000000021</v>
      </c>
      <c r="FB88" s="241">
        <f t="shared" si="19"/>
        <v>0</v>
      </c>
      <c r="FC88" s="242">
        <f t="shared" si="16"/>
        <v>243475.35000000021</v>
      </c>
      <c r="FD88" s="242">
        <v>2705.2400000000007</v>
      </c>
      <c r="FE88" s="236">
        <f t="shared" si="20"/>
        <v>396171.91000000027</v>
      </c>
      <c r="FF88" s="243">
        <f t="shared" si="21"/>
        <v>246635.12400000007</v>
      </c>
      <c r="FG88" s="3"/>
      <c r="FH88" s="239">
        <v>4065</v>
      </c>
      <c r="FI88" s="244">
        <f t="shared" si="22"/>
        <v>400236.91000000027</v>
      </c>
      <c r="FJ88" s="243">
        <f t="shared" si="23"/>
        <v>246635.12400000007</v>
      </c>
      <c r="FK88" s="3"/>
      <c r="FL88" s="3"/>
      <c r="FM88" s="3"/>
      <c r="FN88" s="3"/>
      <c r="FO88" s="3"/>
    </row>
    <row r="89" spans="1:171" s="2" customFormat="1" ht="15.75" customHeight="1" x14ac:dyDescent="0.2">
      <c r="A89" s="233">
        <v>82</v>
      </c>
      <c r="B89" s="234" t="s">
        <v>44</v>
      </c>
      <c r="C89" s="235">
        <v>9</v>
      </c>
      <c r="D89" s="235">
        <v>4</v>
      </c>
      <c r="E89" s="236">
        <v>5523.3916666666664</v>
      </c>
      <c r="F89" s="237">
        <v>346729.37999999989</v>
      </c>
      <c r="G89" s="237">
        <v>287128.95</v>
      </c>
      <c r="H89" s="238">
        <v>71669.919999999998</v>
      </c>
      <c r="I89" s="238">
        <v>72022.98</v>
      </c>
      <c r="J89" s="238">
        <v>0</v>
      </c>
      <c r="K89" s="238">
        <v>-353.05999999999767</v>
      </c>
      <c r="L89" s="238">
        <v>-353.05999999999767</v>
      </c>
      <c r="M89" s="238">
        <v>36905.509999999995</v>
      </c>
      <c r="N89" s="238">
        <v>37015.24</v>
      </c>
      <c r="O89" s="238">
        <v>0</v>
      </c>
      <c r="P89" s="238">
        <v>-109.7300000000032</v>
      </c>
      <c r="Q89" s="238">
        <v>-109.7300000000032</v>
      </c>
      <c r="R89" s="238">
        <v>2995.63</v>
      </c>
      <c r="S89" s="238">
        <v>244.85999999999999</v>
      </c>
      <c r="T89" s="238">
        <v>2750.77</v>
      </c>
      <c r="U89" s="238">
        <v>0</v>
      </c>
      <c r="V89" s="238">
        <v>2750.77</v>
      </c>
      <c r="W89" s="239">
        <v>87620.469999999987</v>
      </c>
      <c r="X89" s="239">
        <v>95292.95</v>
      </c>
      <c r="Y89" s="240">
        <v>0</v>
      </c>
      <c r="Z89" s="240">
        <v>-7672.4800000000105</v>
      </c>
      <c r="AA89" s="240">
        <v>-7672.4800000000105</v>
      </c>
      <c r="AB89" s="239">
        <v>115278.95999999999</v>
      </c>
      <c r="AC89" s="239">
        <v>104467.95</v>
      </c>
      <c r="AD89" s="240">
        <v>10811.009999999995</v>
      </c>
      <c r="AE89" s="240">
        <v>0</v>
      </c>
      <c r="AF89" s="240">
        <v>10811.009999999995</v>
      </c>
      <c r="AG89" s="239">
        <v>4019.45</v>
      </c>
      <c r="AH89" s="239">
        <v>3939.3200000000006</v>
      </c>
      <c r="AI89" s="240">
        <v>80.1299999999992</v>
      </c>
      <c r="AJ89" s="240">
        <v>0</v>
      </c>
      <c r="AK89" s="240">
        <v>80.1299999999992</v>
      </c>
      <c r="AL89" s="239">
        <v>18872.11</v>
      </c>
      <c r="AM89" s="239">
        <v>3159.73</v>
      </c>
      <c r="AN89" s="240">
        <v>15712.380000000001</v>
      </c>
      <c r="AO89" s="240">
        <v>0</v>
      </c>
      <c r="AP89" s="240">
        <v>15712.380000000001</v>
      </c>
      <c r="AQ89" s="239">
        <v>9395.2099999999991</v>
      </c>
      <c r="AR89" s="239">
        <v>2907.8</v>
      </c>
      <c r="AS89" s="240">
        <v>6487.4099999999989</v>
      </c>
      <c r="AT89" s="240">
        <v>0</v>
      </c>
      <c r="AU89" s="240">
        <v>6487.4099999999989</v>
      </c>
      <c r="AV89" s="239">
        <v>24992.309999999998</v>
      </c>
      <c r="AW89" s="239">
        <v>21733.69</v>
      </c>
      <c r="AX89" s="240">
        <v>3258.619999999999</v>
      </c>
      <c r="AY89" s="240">
        <v>0</v>
      </c>
      <c r="AZ89" s="240">
        <v>3258.619999999999</v>
      </c>
      <c r="BA89" s="239">
        <v>5403.43</v>
      </c>
      <c r="BB89" s="239">
        <v>4786.46</v>
      </c>
      <c r="BC89" s="240">
        <v>616.97000000000025</v>
      </c>
      <c r="BD89" s="240">
        <v>0</v>
      </c>
      <c r="BE89" s="240">
        <v>616.97000000000025</v>
      </c>
      <c r="BF89" s="239">
        <v>2733.77</v>
      </c>
      <c r="BG89" s="239">
        <v>8308.619999999999</v>
      </c>
      <c r="BH89" s="240">
        <v>0</v>
      </c>
      <c r="BI89" s="240">
        <v>-5574.8499999999985</v>
      </c>
      <c r="BJ89" s="240">
        <v>-5574.8499999999985</v>
      </c>
      <c r="BK89" s="239">
        <v>21823.39</v>
      </c>
      <c r="BL89" s="239">
        <v>20607.09</v>
      </c>
      <c r="BM89" s="240">
        <v>1216.2999999999993</v>
      </c>
      <c r="BN89" s="240">
        <v>0</v>
      </c>
      <c r="BO89" s="240">
        <v>1216.2999999999993</v>
      </c>
      <c r="BP89" s="239">
        <v>3964.869999999999</v>
      </c>
      <c r="BQ89" s="239">
        <v>0</v>
      </c>
      <c r="BR89" s="240">
        <v>3964.869999999999</v>
      </c>
      <c r="BS89" s="240">
        <v>0</v>
      </c>
      <c r="BT89" s="240">
        <v>3964.869999999999</v>
      </c>
      <c r="BU89" s="239">
        <v>45445.499999999993</v>
      </c>
      <c r="BV89" s="239">
        <v>42938.35</v>
      </c>
      <c r="BW89" s="240">
        <v>2507.1499999999942</v>
      </c>
      <c r="BX89" s="240">
        <v>0</v>
      </c>
      <c r="BY89" s="240">
        <v>2507.1499999999942</v>
      </c>
      <c r="BZ89" s="239">
        <v>4095.1400000000003</v>
      </c>
      <c r="CA89" s="239">
        <v>3637.02</v>
      </c>
      <c r="CB89" s="240">
        <v>458.12000000000035</v>
      </c>
      <c r="CC89" s="240">
        <v>0</v>
      </c>
      <c r="CD89" s="240">
        <v>458.12000000000035</v>
      </c>
      <c r="CE89" s="239">
        <v>617.63999999999987</v>
      </c>
      <c r="CF89" s="239">
        <v>0</v>
      </c>
      <c r="CG89" s="240">
        <v>617.63999999999987</v>
      </c>
      <c r="CH89" s="240">
        <v>0</v>
      </c>
      <c r="CI89" s="240">
        <v>617.63999999999987</v>
      </c>
      <c r="CJ89" s="240">
        <v>10563.119999999999</v>
      </c>
      <c r="CK89" s="240">
        <v>9709.02</v>
      </c>
      <c r="CL89" s="240">
        <v>854.09999999999854</v>
      </c>
      <c r="CM89" s="240">
        <v>0</v>
      </c>
      <c r="CN89" s="240">
        <v>854.09999999999854</v>
      </c>
      <c r="CO89" s="239">
        <v>267799.59999999998</v>
      </c>
      <c r="CP89" s="239">
        <v>269072.59000000003</v>
      </c>
      <c r="CQ89" s="240">
        <v>0</v>
      </c>
      <c r="CR89" s="240">
        <v>-1272.9900000000489</v>
      </c>
      <c r="CS89" s="240">
        <v>-1272.9900000000489</v>
      </c>
      <c r="CT89" s="239">
        <v>12380.180000000002</v>
      </c>
      <c r="CU89" s="239">
        <v>0</v>
      </c>
      <c r="CV89" s="240">
        <v>12380.180000000002</v>
      </c>
      <c r="CW89" s="240">
        <v>0</v>
      </c>
      <c r="CX89" s="240">
        <v>12380.180000000002</v>
      </c>
      <c r="CY89" s="239">
        <v>14873.510000000002</v>
      </c>
      <c r="CZ89" s="239">
        <v>13163.939999999999</v>
      </c>
      <c r="DA89" s="240">
        <v>1709.5700000000033</v>
      </c>
      <c r="DB89" s="240">
        <v>0</v>
      </c>
      <c r="DC89" s="240">
        <v>1709.5700000000033</v>
      </c>
      <c r="DD89" s="239">
        <v>5663.5899999999992</v>
      </c>
      <c r="DE89" s="239">
        <v>4865.17</v>
      </c>
      <c r="DF89" s="240">
        <v>798.41999999999916</v>
      </c>
      <c r="DG89" s="240">
        <v>0</v>
      </c>
      <c r="DH89" s="240">
        <v>798.41999999999916</v>
      </c>
      <c r="DI89" s="239">
        <v>5456.5</v>
      </c>
      <c r="DJ89" s="239">
        <v>631.79999999999995</v>
      </c>
      <c r="DK89" s="240">
        <v>4824.7</v>
      </c>
      <c r="DL89" s="240">
        <v>0</v>
      </c>
      <c r="DM89" s="240">
        <v>4824.7</v>
      </c>
      <c r="DN89" s="239">
        <v>6534.0300000000007</v>
      </c>
      <c r="DO89" s="239">
        <v>0</v>
      </c>
      <c r="DP89" s="240">
        <v>6534.0300000000007</v>
      </c>
      <c r="DQ89" s="240">
        <v>0</v>
      </c>
      <c r="DR89" s="240">
        <v>6534.0300000000007</v>
      </c>
      <c r="DS89" s="239">
        <v>8991.5</v>
      </c>
      <c r="DT89" s="239">
        <v>10334.240000000002</v>
      </c>
      <c r="DU89" s="240">
        <v>0</v>
      </c>
      <c r="DV89" s="240">
        <v>-1342.7400000000016</v>
      </c>
      <c r="DW89" s="240">
        <v>-1342.7400000000016</v>
      </c>
      <c r="DX89" s="239">
        <v>954.13000000000011</v>
      </c>
      <c r="DY89" s="239">
        <v>0</v>
      </c>
      <c r="DZ89" s="240">
        <v>954.13000000000011</v>
      </c>
      <c r="EA89" s="240">
        <v>0</v>
      </c>
      <c r="EB89" s="240">
        <v>954.13000000000011</v>
      </c>
      <c r="EC89" s="239">
        <v>24580.44</v>
      </c>
      <c r="ED89" s="239">
        <v>28275.15</v>
      </c>
      <c r="EE89" s="240">
        <v>0</v>
      </c>
      <c r="EF89" s="240">
        <v>-3694.7100000000028</v>
      </c>
      <c r="EG89" s="240">
        <v>-3694.7100000000028</v>
      </c>
      <c r="EH89" s="239">
        <v>57301.93</v>
      </c>
      <c r="EI89" s="239">
        <v>59133.33</v>
      </c>
      <c r="EJ89" s="240">
        <v>0</v>
      </c>
      <c r="EK89" s="240">
        <v>-1831.4000000000015</v>
      </c>
      <c r="EL89" s="240">
        <v>-1831.4000000000015</v>
      </c>
      <c r="EM89" s="239">
        <v>68821.200000000012</v>
      </c>
      <c r="EN89" s="239">
        <v>72277.600000000006</v>
      </c>
      <c r="EO89" s="240">
        <v>0</v>
      </c>
      <c r="EP89" s="240">
        <v>-3456.3999999999942</v>
      </c>
      <c r="EQ89" s="240">
        <v>-3456.3999999999942</v>
      </c>
      <c r="ER89" s="240">
        <v>10586.17</v>
      </c>
      <c r="ES89" s="240">
        <v>7617.84</v>
      </c>
      <c r="ET89" s="240">
        <f t="shared" si="13"/>
        <v>2968.33</v>
      </c>
      <c r="EU89" s="240">
        <f t="shared" si="14"/>
        <v>0</v>
      </c>
      <c r="EV89" s="240">
        <f t="shared" si="15"/>
        <v>2968.33</v>
      </c>
      <c r="EW89" s="239">
        <v>33391.699999999997</v>
      </c>
      <c r="EX89" s="239">
        <v>33509.589999999997</v>
      </c>
      <c r="EY89" s="241">
        <f t="shared" si="17"/>
        <v>983730.91</v>
      </c>
      <c r="EZ89" s="241">
        <f t="shared" si="17"/>
        <v>929652.33</v>
      </c>
      <c r="FA89" s="241">
        <f t="shared" si="18"/>
        <v>54078.580000000075</v>
      </c>
      <c r="FB89" s="241">
        <f t="shared" si="19"/>
        <v>0</v>
      </c>
      <c r="FC89" s="242">
        <f t="shared" si="16"/>
        <v>54078.580000000075</v>
      </c>
      <c r="FD89" s="242">
        <v>2968.33</v>
      </c>
      <c r="FE89" s="236">
        <f t="shared" si="20"/>
        <v>400807.96000000008</v>
      </c>
      <c r="FF89" s="243">
        <f t="shared" si="21"/>
        <v>311714.25000000012</v>
      </c>
      <c r="FG89" s="3"/>
      <c r="FH89" s="239">
        <v>5815</v>
      </c>
      <c r="FI89" s="244">
        <f t="shared" si="22"/>
        <v>406622.96000000008</v>
      </c>
      <c r="FJ89" s="243">
        <f t="shared" si="23"/>
        <v>311714.25000000012</v>
      </c>
      <c r="FK89" s="3"/>
      <c r="FL89" s="3"/>
      <c r="FM89" s="3"/>
      <c r="FN89" s="3"/>
      <c r="FO89" s="3"/>
    </row>
    <row r="90" spans="1:171" s="2" customFormat="1" ht="15.75" customHeight="1" x14ac:dyDescent="0.2">
      <c r="A90" s="233">
        <v>83</v>
      </c>
      <c r="B90" s="234" t="s">
        <v>45</v>
      </c>
      <c r="C90" s="235">
        <v>9</v>
      </c>
      <c r="D90" s="235">
        <v>4</v>
      </c>
      <c r="E90" s="236">
        <v>8655.0750000000007</v>
      </c>
      <c r="F90" s="237">
        <v>142099.62999999998</v>
      </c>
      <c r="G90" s="237">
        <v>57670.950000000012</v>
      </c>
      <c r="H90" s="238">
        <v>70106.64</v>
      </c>
      <c r="I90" s="238">
        <v>71153.64</v>
      </c>
      <c r="J90" s="238">
        <v>0</v>
      </c>
      <c r="K90" s="238">
        <v>-1047</v>
      </c>
      <c r="L90" s="238">
        <v>-1047</v>
      </c>
      <c r="M90" s="238">
        <v>36259.93</v>
      </c>
      <c r="N90" s="238">
        <v>36253.67</v>
      </c>
      <c r="O90" s="238">
        <v>6.2600000000020373</v>
      </c>
      <c r="P90" s="238">
        <v>0</v>
      </c>
      <c r="Q90" s="238">
        <v>6.2600000000020373</v>
      </c>
      <c r="R90" s="238">
        <v>3039.6</v>
      </c>
      <c r="S90" s="238">
        <v>313.77</v>
      </c>
      <c r="T90" s="238">
        <v>2725.83</v>
      </c>
      <c r="U90" s="238">
        <v>0</v>
      </c>
      <c r="V90" s="238">
        <v>2725.83</v>
      </c>
      <c r="W90" s="239">
        <v>90125.68</v>
      </c>
      <c r="X90" s="239">
        <v>104201.04999999999</v>
      </c>
      <c r="Y90" s="240">
        <v>0</v>
      </c>
      <c r="Z90" s="240">
        <v>-14075.369999999995</v>
      </c>
      <c r="AA90" s="240">
        <v>-14075.369999999995</v>
      </c>
      <c r="AB90" s="239">
        <v>124813.33</v>
      </c>
      <c r="AC90" s="239">
        <v>112117.78</v>
      </c>
      <c r="AD90" s="240">
        <v>12695.550000000003</v>
      </c>
      <c r="AE90" s="240">
        <v>0</v>
      </c>
      <c r="AF90" s="240">
        <v>12695.550000000003</v>
      </c>
      <c r="AG90" s="239">
        <v>-1.9</v>
      </c>
      <c r="AH90" s="239">
        <v>0</v>
      </c>
      <c r="AI90" s="240">
        <v>0</v>
      </c>
      <c r="AJ90" s="240">
        <v>-1.9</v>
      </c>
      <c r="AK90" s="240">
        <v>-1.9</v>
      </c>
      <c r="AL90" s="239">
        <v>16470.32</v>
      </c>
      <c r="AM90" s="239">
        <v>3154.66</v>
      </c>
      <c r="AN90" s="240">
        <v>13315.66</v>
      </c>
      <c r="AO90" s="240">
        <v>0</v>
      </c>
      <c r="AP90" s="240">
        <v>13315.66</v>
      </c>
      <c r="AQ90" s="239">
        <v>9268.380000000001</v>
      </c>
      <c r="AR90" s="239">
        <v>2118.1600000000003</v>
      </c>
      <c r="AS90" s="240">
        <v>7150.2200000000012</v>
      </c>
      <c r="AT90" s="240">
        <v>0</v>
      </c>
      <c r="AU90" s="240">
        <v>7150.2200000000012</v>
      </c>
      <c r="AV90" s="239">
        <v>24252.41</v>
      </c>
      <c r="AW90" s="239">
        <v>21086.890000000003</v>
      </c>
      <c r="AX90" s="240">
        <v>3165.5199999999968</v>
      </c>
      <c r="AY90" s="240">
        <v>0</v>
      </c>
      <c r="AZ90" s="240">
        <v>3165.5199999999968</v>
      </c>
      <c r="BA90" s="239">
        <v>5468.39</v>
      </c>
      <c r="BB90" s="239">
        <v>4848.1399999999994</v>
      </c>
      <c r="BC90" s="240">
        <v>620.25000000000091</v>
      </c>
      <c r="BD90" s="240">
        <v>0</v>
      </c>
      <c r="BE90" s="240">
        <v>620.25000000000091</v>
      </c>
      <c r="BF90" s="239">
        <v>2729.5899999999997</v>
      </c>
      <c r="BG90" s="239">
        <v>3548.15</v>
      </c>
      <c r="BH90" s="240">
        <v>0</v>
      </c>
      <c r="BI90" s="240">
        <v>-818.5600000000004</v>
      </c>
      <c r="BJ90" s="240">
        <v>-818.5600000000004</v>
      </c>
      <c r="BK90" s="239">
        <v>22992.769999999997</v>
      </c>
      <c r="BL90" s="239">
        <v>21563.949999999997</v>
      </c>
      <c r="BM90" s="240">
        <v>1428.8199999999997</v>
      </c>
      <c r="BN90" s="240">
        <v>0</v>
      </c>
      <c r="BO90" s="240">
        <v>1428.8199999999997</v>
      </c>
      <c r="BP90" s="239">
        <v>3994.6800000000003</v>
      </c>
      <c r="BQ90" s="239">
        <v>0</v>
      </c>
      <c r="BR90" s="240">
        <v>3994.6800000000003</v>
      </c>
      <c r="BS90" s="240">
        <v>0</v>
      </c>
      <c r="BT90" s="240">
        <v>3994.6800000000003</v>
      </c>
      <c r="BU90" s="239">
        <v>45785.099999999991</v>
      </c>
      <c r="BV90" s="239">
        <v>37592.509999999995</v>
      </c>
      <c r="BW90" s="240">
        <v>8192.5899999999965</v>
      </c>
      <c r="BX90" s="240">
        <v>0</v>
      </c>
      <c r="BY90" s="240">
        <v>8192.5899999999965</v>
      </c>
      <c r="BZ90" s="239">
        <v>3313.7</v>
      </c>
      <c r="CA90" s="239">
        <v>2942.6400000000008</v>
      </c>
      <c r="CB90" s="240">
        <v>371.05999999999904</v>
      </c>
      <c r="CC90" s="240">
        <v>0</v>
      </c>
      <c r="CD90" s="240">
        <v>371.05999999999904</v>
      </c>
      <c r="CE90" s="239">
        <v>495.24999999999994</v>
      </c>
      <c r="CF90" s="239">
        <v>0</v>
      </c>
      <c r="CG90" s="240">
        <v>495.24999999999994</v>
      </c>
      <c r="CH90" s="240">
        <v>0</v>
      </c>
      <c r="CI90" s="240">
        <v>495.24999999999994</v>
      </c>
      <c r="CJ90" s="240">
        <v>10560.260000000002</v>
      </c>
      <c r="CK90" s="240">
        <v>14103.55</v>
      </c>
      <c r="CL90" s="240">
        <v>0</v>
      </c>
      <c r="CM90" s="240">
        <v>-3543.2899999999972</v>
      </c>
      <c r="CN90" s="240">
        <v>-3543.2899999999972</v>
      </c>
      <c r="CO90" s="239">
        <v>257340.13999999996</v>
      </c>
      <c r="CP90" s="239">
        <v>349295.44</v>
      </c>
      <c r="CQ90" s="240">
        <v>0</v>
      </c>
      <c r="CR90" s="240">
        <v>-91955.300000000047</v>
      </c>
      <c r="CS90" s="240">
        <v>-91955.300000000047</v>
      </c>
      <c r="CT90" s="239">
        <v>10330.18</v>
      </c>
      <c r="CU90" s="239">
        <v>286.73</v>
      </c>
      <c r="CV90" s="240">
        <v>10043.450000000001</v>
      </c>
      <c r="CW90" s="240">
        <v>0</v>
      </c>
      <c r="CX90" s="240">
        <v>10043.450000000001</v>
      </c>
      <c r="CY90" s="239">
        <v>14677.65</v>
      </c>
      <c r="CZ90" s="239">
        <v>0</v>
      </c>
      <c r="DA90" s="240">
        <v>14677.65</v>
      </c>
      <c r="DB90" s="240">
        <v>0</v>
      </c>
      <c r="DC90" s="240">
        <v>14677.65</v>
      </c>
      <c r="DD90" s="239">
        <v>5921.77</v>
      </c>
      <c r="DE90" s="239">
        <v>0</v>
      </c>
      <c r="DF90" s="240">
        <v>5921.77</v>
      </c>
      <c r="DG90" s="240">
        <v>0</v>
      </c>
      <c r="DH90" s="240">
        <v>5921.77</v>
      </c>
      <c r="DI90" s="239">
        <v>5484.97</v>
      </c>
      <c r="DJ90" s="239">
        <v>7906.04</v>
      </c>
      <c r="DK90" s="240">
        <v>0</v>
      </c>
      <c r="DL90" s="240">
        <v>-2421.0699999999997</v>
      </c>
      <c r="DM90" s="240">
        <v>-2421.0699999999997</v>
      </c>
      <c r="DN90" s="239">
        <v>6533.8599999999988</v>
      </c>
      <c r="DO90" s="239">
        <v>0</v>
      </c>
      <c r="DP90" s="240">
        <v>6533.8599999999988</v>
      </c>
      <c r="DQ90" s="240">
        <v>0</v>
      </c>
      <c r="DR90" s="240">
        <v>6533.8599999999988</v>
      </c>
      <c r="DS90" s="239">
        <v>9576.5499999999993</v>
      </c>
      <c r="DT90" s="239">
        <v>2641.8700000000003</v>
      </c>
      <c r="DU90" s="240">
        <v>6934.6799999999985</v>
      </c>
      <c r="DV90" s="240">
        <v>0</v>
      </c>
      <c r="DW90" s="240">
        <v>6934.6799999999985</v>
      </c>
      <c r="DX90" s="239">
        <v>1047.01</v>
      </c>
      <c r="DY90" s="239">
        <v>0</v>
      </c>
      <c r="DZ90" s="240">
        <v>1047.01</v>
      </c>
      <c r="EA90" s="240">
        <v>0</v>
      </c>
      <c r="EB90" s="240">
        <v>1047.01</v>
      </c>
      <c r="EC90" s="239">
        <v>25291.440000000002</v>
      </c>
      <c r="ED90" s="239">
        <v>33753.919999999998</v>
      </c>
      <c r="EE90" s="240">
        <v>0</v>
      </c>
      <c r="EF90" s="240">
        <v>-8462.4799999999959</v>
      </c>
      <c r="EG90" s="240">
        <v>-8462.4799999999959</v>
      </c>
      <c r="EH90" s="239">
        <v>37225.330000000009</v>
      </c>
      <c r="EI90" s="239">
        <v>29181.220000000005</v>
      </c>
      <c r="EJ90" s="240">
        <v>8044.1100000000042</v>
      </c>
      <c r="EK90" s="240">
        <v>0</v>
      </c>
      <c r="EL90" s="240">
        <v>8044.1100000000042</v>
      </c>
      <c r="EM90" s="239">
        <v>44171.33</v>
      </c>
      <c r="EN90" s="239">
        <v>35670.800000000003</v>
      </c>
      <c r="EO90" s="240">
        <v>8500.5299999999988</v>
      </c>
      <c r="EP90" s="240">
        <v>0</v>
      </c>
      <c r="EQ90" s="240">
        <v>8500.5299999999988</v>
      </c>
      <c r="ER90" s="240">
        <v>10552.5</v>
      </c>
      <c r="ES90" s="240">
        <v>7579.6900000000005</v>
      </c>
      <c r="ET90" s="240">
        <f t="shared" si="13"/>
        <v>2972.8099999999995</v>
      </c>
      <c r="EU90" s="240">
        <f t="shared" si="14"/>
        <v>0</v>
      </c>
      <c r="EV90" s="240">
        <f t="shared" si="15"/>
        <v>2972.8099999999995</v>
      </c>
      <c r="EW90" s="239">
        <v>31630.339999999997</v>
      </c>
      <c r="EX90" s="239">
        <v>34386.03</v>
      </c>
      <c r="EY90" s="241">
        <f t="shared" si="17"/>
        <v>929457.20000000007</v>
      </c>
      <c r="EZ90" s="241">
        <f t="shared" si="17"/>
        <v>935700.3</v>
      </c>
      <c r="FA90" s="241">
        <f t="shared" si="18"/>
        <v>0</v>
      </c>
      <c r="FB90" s="241">
        <f t="shared" si="19"/>
        <v>-6243.0999999999767</v>
      </c>
      <c r="FC90" s="242">
        <f t="shared" si="16"/>
        <v>-6243.0999999999767</v>
      </c>
      <c r="FD90" s="242">
        <v>2972.8099999999995</v>
      </c>
      <c r="FE90" s="236">
        <f t="shared" si="20"/>
        <v>135856.53000000003</v>
      </c>
      <c r="FF90" s="243">
        <f t="shared" si="21"/>
        <v>8452.9999999999636</v>
      </c>
      <c r="FG90" s="3"/>
      <c r="FH90" s="239">
        <v>5890</v>
      </c>
      <c r="FI90" s="244">
        <f t="shared" si="22"/>
        <v>141746.53000000003</v>
      </c>
      <c r="FJ90" s="243">
        <f t="shared" si="23"/>
        <v>8452.9999999999636</v>
      </c>
      <c r="FK90" s="3"/>
      <c r="FL90" s="3"/>
      <c r="FM90" s="3"/>
      <c r="FN90" s="3"/>
      <c r="FO90" s="3"/>
    </row>
    <row r="91" spans="1:171" s="2" customFormat="1" ht="15.75" customHeight="1" x14ac:dyDescent="0.2">
      <c r="A91" s="233">
        <v>84</v>
      </c>
      <c r="B91" s="234" t="s">
        <v>46</v>
      </c>
      <c r="C91" s="235">
        <v>9</v>
      </c>
      <c r="D91" s="235">
        <v>3</v>
      </c>
      <c r="E91" s="236">
        <v>10073.925000000001</v>
      </c>
      <c r="F91" s="237">
        <v>-15135.760000000002</v>
      </c>
      <c r="G91" s="237">
        <v>-2203.7299999999759</v>
      </c>
      <c r="H91" s="238">
        <v>48933.17</v>
      </c>
      <c r="I91" s="238">
        <v>53060.800000000003</v>
      </c>
      <c r="J91" s="238">
        <v>0</v>
      </c>
      <c r="K91" s="238">
        <v>-4127.6300000000047</v>
      </c>
      <c r="L91" s="238">
        <v>-4127.6300000000047</v>
      </c>
      <c r="M91" s="238">
        <v>25083.9</v>
      </c>
      <c r="N91" s="238">
        <v>28652.460000000003</v>
      </c>
      <c r="O91" s="238">
        <v>0</v>
      </c>
      <c r="P91" s="238">
        <v>-3568.5600000000013</v>
      </c>
      <c r="Q91" s="238">
        <v>-3568.5600000000013</v>
      </c>
      <c r="R91" s="238">
        <v>2143.6</v>
      </c>
      <c r="S91" s="238">
        <v>262.47000000000003</v>
      </c>
      <c r="T91" s="238">
        <v>1881.1299999999999</v>
      </c>
      <c r="U91" s="238">
        <v>0</v>
      </c>
      <c r="V91" s="238">
        <v>1881.1299999999999</v>
      </c>
      <c r="W91" s="239">
        <v>106999.40000000002</v>
      </c>
      <c r="X91" s="239">
        <v>113075.55999999998</v>
      </c>
      <c r="Y91" s="240">
        <v>0</v>
      </c>
      <c r="Z91" s="240">
        <v>-6076.1599999999598</v>
      </c>
      <c r="AA91" s="240">
        <v>-6076.1599999999598</v>
      </c>
      <c r="AB91" s="239">
        <v>106405.43</v>
      </c>
      <c r="AC91" s="239">
        <v>98976.72</v>
      </c>
      <c r="AD91" s="240">
        <v>7428.7099999999919</v>
      </c>
      <c r="AE91" s="240">
        <v>0</v>
      </c>
      <c r="AF91" s="240">
        <v>7428.7099999999919</v>
      </c>
      <c r="AG91" s="239">
        <v>1552.2</v>
      </c>
      <c r="AH91" s="239">
        <v>995.43</v>
      </c>
      <c r="AI91" s="240">
        <v>556.7700000000001</v>
      </c>
      <c r="AJ91" s="240">
        <v>0</v>
      </c>
      <c r="AK91" s="240">
        <v>556.7700000000001</v>
      </c>
      <c r="AL91" s="239">
        <v>12893.449999999997</v>
      </c>
      <c r="AM91" s="239">
        <v>2505</v>
      </c>
      <c r="AN91" s="240">
        <v>10388.449999999997</v>
      </c>
      <c r="AO91" s="240">
        <v>0</v>
      </c>
      <c r="AP91" s="240">
        <v>10388.449999999997</v>
      </c>
      <c r="AQ91" s="239">
        <v>7551.6399999999994</v>
      </c>
      <c r="AR91" s="239">
        <v>1720.69</v>
      </c>
      <c r="AS91" s="240">
        <v>5830.9499999999989</v>
      </c>
      <c r="AT91" s="240">
        <v>0</v>
      </c>
      <c r="AU91" s="240">
        <v>5830.9499999999989</v>
      </c>
      <c r="AV91" s="239">
        <v>16868.689999999999</v>
      </c>
      <c r="AW91" s="239">
        <v>14663.81</v>
      </c>
      <c r="AX91" s="240">
        <v>2204.8799999999992</v>
      </c>
      <c r="AY91" s="240">
        <v>0</v>
      </c>
      <c r="AZ91" s="240">
        <v>2204.8799999999992</v>
      </c>
      <c r="BA91" s="239">
        <v>4489</v>
      </c>
      <c r="BB91" s="239">
        <v>3973.3899999999994</v>
      </c>
      <c r="BC91" s="240">
        <v>515.61000000000058</v>
      </c>
      <c r="BD91" s="240">
        <v>0</v>
      </c>
      <c r="BE91" s="240">
        <v>515.61000000000058</v>
      </c>
      <c r="BF91" s="239">
        <v>2145.2199999999998</v>
      </c>
      <c r="BG91" s="239">
        <v>7648.43</v>
      </c>
      <c r="BH91" s="240">
        <v>0</v>
      </c>
      <c r="BI91" s="240">
        <v>-5503.2100000000009</v>
      </c>
      <c r="BJ91" s="240">
        <v>-5503.2100000000009</v>
      </c>
      <c r="BK91" s="239">
        <v>13714.4</v>
      </c>
      <c r="BL91" s="239">
        <v>13652.51</v>
      </c>
      <c r="BM91" s="240">
        <v>61.889999999999418</v>
      </c>
      <c r="BN91" s="240">
        <v>0</v>
      </c>
      <c r="BO91" s="240">
        <v>61.889999999999418</v>
      </c>
      <c r="BP91" s="239">
        <v>2969.9699999999993</v>
      </c>
      <c r="BQ91" s="239">
        <v>0</v>
      </c>
      <c r="BR91" s="240">
        <v>2969.9699999999993</v>
      </c>
      <c r="BS91" s="240">
        <v>0</v>
      </c>
      <c r="BT91" s="240">
        <v>2969.9699999999993</v>
      </c>
      <c r="BU91" s="239">
        <v>34045.439999999995</v>
      </c>
      <c r="BV91" s="239">
        <v>22821.940000000002</v>
      </c>
      <c r="BW91" s="240">
        <v>11223.499999999993</v>
      </c>
      <c r="BX91" s="240">
        <v>0</v>
      </c>
      <c r="BY91" s="240">
        <v>11223.499999999993</v>
      </c>
      <c r="BZ91" s="239">
        <v>2692.6999999999994</v>
      </c>
      <c r="CA91" s="239">
        <v>2388.62</v>
      </c>
      <c r="CB91" s="240">
        <v>304.07999999999947</v>
      </c>
      <c r="CC91" s="240">
        <v>0</v>
      </c>
      <c r="CD91" s="240">
        <v>304.07999999999947</v>
      </c>
      <c r="CE91" s="239">
        <v>404.82</v>
      </c>
      <c r="CF91" s="239">
        <v>346.69</v>
      </c>
      <c r="CG91" s="240">
        <v>58.129999999999995</v>
      </c>
      <c r="CH91" s="240">
        <v>0</v>
      </c>
      <c r="CI91" s="240">
        <v>58.129999999999995</v>
      </c>
      <c r="CJ91" s="240">
        <v>7447.93</v>
      </c>
      <c r="CK91" s="240">
        <v>6878.11</v>
      </c>
      <c r="CL91" s="240">
        <v>569.82000000000062</v>
      </c>
      <c r="CM91" s="240">
        <v>0</v>
      </c>
      <c r="CN91" s="240">
        <v>569.82000000000062</v>
      </c>
      <c r="CO91" s="239">
        <v>169371.95</v>
      </c>
      <c r="CP91" s="239">
        <v>62656.909999999996</v>
      </c>
      <c r="CQ91" s="240">
        <v>106715.04000000001</v>
      </c>
      <c r="CR91" s="240">
        <v>0</v>
      </c>
      <c r="CS91" s="240">
        <v>106715.04000000001</v>
      </c>
      <c r="CT91" s="239">
        <v>8042.6399999999994</v>
      </c>
      <c r="CU91" s="239">
        <v>6057.34</v>
      </c>
      <c r="CV91" s="240">
        <v>1985.2999999999993</v>
      </c>
      <c r="CW91" s="240">
        <v>0</v>
      </c>
      <c r="CX91" s="240">
        <v>1985.2999999999993</v>
      </c>
      <c r="CY91" s="239">
        <v>11945.82</v>
      </c>
      <c r="CZ91" s="239">
        <v>13466.98</v>
      </c>
      <c r="DA91" s="240">
        <v>0</v>
      </c>
      <c r="DB91" s="240">
        <v>-1521.1599999999999</v>
      </c>
      <c r="DC91" s="240">
        <v>-1521.1599999999999</v>
      </c>
      <c r="DD91" s="239">
        <v>4285.62</v>
      </c>
      <c r="DE91" s="239">
        <v>4025.04</v>
      </c>
      <c r="DF91" s="240">
        <v>260.57999999999993</v>
      </c>
      <c r="DG91" s="240">
        <v>0</v>
      </c>
      <c r="DH91" s="240">
        <v>260.57999999999993</v>
      </c>
      <c r="DI91" s="239">
        <v>5806.95</v>
      </c>
      <c r="DJ91" s="239">
        <v>0</v>
      </c>
      <c r="DK91" s="240">
        <v>5806.95</v>
      </c>
      <c r="DL91" s="240">
        <v>0</v>
      </c>
      <c r="DM91" s="240">
        <v>5806.95</v>
      </c>
      <c r="DN91" s="239">
        <v>5128.63</v>
      </c>
      <c r="DO91" s="239">
        <v>1156.1400000000001</v>
      </c>
      <c r="DP91" s="240">
        <v>3972.49</v>
      </c>
      <c r="DQ91" s="240">
        <v>0</v>
      </c>
      <c r="DR91" s="240">
        <v>3972.49</v>
      </c>
      <c r="DS91" s="239">
        <v>6063.0199999999995</v>
      </c>
      <c r="DT91" s="239">
        <v>1090.17</v>
      </c>
      <c r="DU91" s="240">
        <v>4972.8499999999995</v>
      </c>
      <c r="DV91" s="240">
        <v>0</v>
      </c>
      <c r="DW91" s="240">
        <v>4972.8499999999995</v>
      </c>
      <c r="DX91" s="239">
        <v>733.05000000000007</v>
      </c>
      <c r="DY91" s="239">
        <v>0</v>
      </c>
      <c r="DZ91" s="240">
        <v>733.05000000000007</v>
      </c>
      <c r="EA91" s="240">
        <v>0</v>
      </c>
      <c r="EB91" s="240">
        <v>733.05000000000007</v>
      </c>
      <c r="EC91" s="239">
        <v>24797.789999999997</v>
      </c>
      <c r="ED91" s="239">
        <v>32899.35</v>
      </c>
      <c r="EE91" s="240">
        <v>0</v>
      </c>
      <c r="EF91" s="240">
        <v>-8101.5600000000013</v>
      </c>
      <c r="EG91" s="240">
        <v>-8101.5600000000013</v>
      </c>
      <c r="EH91" s="239">
        <v>30298.95</v>
      </c>
      <c r="EI91" s="239">
        <v>24463.989999999998</v>
      </c>
      <c r="EJ91" s="240">
        <v>5834.9600000000028</v>
      </c>
      <c r="EK91" s="240">
        <v>0</v>
      </c>
      <c r="EL91" s="240">
        <v>5834.9600000000028</v>
      </c>
      <c r="EM91" s="239">
        <v>32232.010000000002</v>
      </c>
      <c r="EN91" s="239">
        <v>29912.07</v>
      </c>
      <c r="EO91" s="240">
        <v>2319.9400000000023</v>
      </c>
      <c r="EP91" s="240">
        <v>0</v>
      </c>
      <c r="EQ91" s="240">
        <v>2319.9400000000023</v>
      </c>
      <c r="ER91" s="240">
        <v>7836.86</v>
      </c>
      <c r="ES91" s="240">
        <v>5560.31</v>
      </c>
      <c r="ET91" s="240">
        <f t="shared" si="13"/>
        <v>2276.5499999999993</v>
      </c>
      <c r="EU91" s="240">
        <f t="shared" si="14"/>
        <v>0</v>
      </c>
      <c r="EV91" s="240">
        <f t="shared" si="15"/>
        <v>2276.5499999999993</v>
      </c>
      <c r="EW91" s="239">
        <v>24442.92</v>
      </c>
      <c r="EX91" s="239">
        <v>18866.490000000002</v>
      </c>
      <c r="EY91" s="241">
        <f t="shared" si="17"/>
        <v>727327.17</v>
      </c>
      <c r="EZ91" s="241">
        <f t="shared" si="17"/>
        <v>571777.41999999993</v>
      </c>
      <c r="FA91" s="241">
        <f t="shared" si="18"/>
        <v>155549.75000000012</v>
      </c>
      <c r="FB91" s="241">
        <f t="shared" si="19"/>
        <v>0</v>
      </c>
      <c r="FC91" s="242">
        <f t="shared" si="16"/>
        <v>155549.75000000012</v>
      </c>
      <c r="FD91" s="242">
        <v>2276.5499999999993</v>
      </c>
      <c r="FE91" s="236">
        <f t="shared" si="20"/>
        <v>140413.99000000011</v>
      </c>
      <c r="FF91" s="243">
        <f t="shared" si="21"/>
        <v>120721.37000000004</v>
      </c>
      <c r="FG91" s="3"/>
      <c r="FH91" s="239">
        <v>3657</v>
      </c>
      <c r="FI91" s="244">
        <f t="shared" si="22"/>
        <v>144070.99000000011</v>
      </c>
      <c r="FJ91" s="243">
        <f t="shared" si="23"/>
        <v>120721.37000000004</v>
      </c>
      <c r="FK91" s="3"/>
      <c r="FL91" s="3"/>
      <c r="FM91" s="3"/>
      <c r="FN91" s="3"/>
      <c r="FO91" s="3"/>
    </row>
    <row r="92" spans="1:171" s="2" customFormat="1" ht="15.75" customHeight="1" x14ac:dyDescent="0.2">
      <c r="A92" s="233">
        <v>85</v>
      </c>
      <c r="B92" s="234" t="s">
        <v>47</v>
      </c>
      <c r="C92" s="235">
        <v>9</v>
      </c>
      <c r="D92" s="235">
        <v>3</v>
      </c>
      <c r="E92" s="236">
        <v>10246.691666666668</v>
      </c>
      <c r="F92" s="237">
        <v>107144.99</v>
      </c>
      <c r="G92" s="237">
        <v>53225.680000000015</v>
      </c>
      <c r="H92" s="238">
        <v>51977.979999999996</v>
      </c>
      <c r="I92" s="238">
        <v>60439.91</v>
      </c>
      <c r="J92" s="238">
        <v>0</v>
      </c>
      <c r="K92" s="238">
        <v>-8461.9300000000076</v>
      </c>
      <c r="L92" s="238">
        <v>-8461.9300000000076</v>
      </c>
      <c r="M92" s="238">
        <v>26725.279999999999</v>
      </c>
      <c r="N92" s="238">
        <v>30602.240000000002</v>
      </c>
      <c r="O92" s="238">
        <v>0</v>
      </c>
      <c r="P92" s="238">
        <v>-3876.9600000000028</v>
      </c>
      <c r="Q92" s="238">
        <v>-3876.9600000000028</v>
      </c>
      <c r="R92" s="238">
        <v>2179.7399999999998</v>
      </c>
      <c r="S92" s="238">
        <v>281.59999999999997</v>
      </c>
      <c r="T92" s="238">
        <v>1898.1399999999999</v>
      </c>
      <c r="U92" s="238">
        <v>0</v>
      </c>
      <c r="V92" s="238">
        <v>1898.1399999999999</v>
      </c>
      <c r="W92" s="239">
        <v>120068.68000000001</v>
      </c>
      <c r="X92" s="239">
        <v>128689.89</v>
      </c>
      <c r="Y92" s="240">
        <v>0</v>
      </c>
      <c r="Z92" s="240">
        <v>-8621.2099999999919</v>
      </c>
      <c r="AA92" s="240">
        <v>-8621.2099999999919</v>
      </c>
      <c r="AB92" s="239">
        <v>109938.14000000001</v>
      </c>
      <c r="AC92" s="239">
        <v>100191.75000000001</v>
      </c>
      <c r="AD92" s="240">
        <v>9746.39</v>
      </c>
      <c r="AE92" s="240">
        <v>0</v>
      </c>
      <c r="AF92" s="240">
        <v>9746.39</v>
      </c>
      <c r="AG92" s="239">
        <v>1.33</v>
      </c>
      <c r="AH92" s="239">
        <v>0</v>
      </c>
      <c r="AI92" s="240">
        <v>1.33</v>
      </c>
      <c r="AJ92" s="240">
        <v>0</v>
      </c>
      <c r="AK92" s="240">
        <v>1.33</v>
      </c>
      <c r="AL92" s="239">
        <v>12895.59</v>
      </c>
      <c r="AM92" s="239">
        <v>2398.1000000000004</v>
      </c>
      <c r="AN92" s="240">
        <v>10497.49</v>
      </c>
      <c r="AO92" s="240">
        <v>0</v>
      </c>
      <c r="AP92" s="240">
        <v>10497.49</v>
      </c>
      <c r="AQ92" s="239">
        <v>7554.57</v>
      </c>
      <c r="AR92" s="239">
        <v>1742.23</v>
      </c>
      <c r="AS92" s="240">
        <v>5812.34</v>
      </c>
      <c r="AT92" s="240">
        <v>0</v>
      </c>
      <c r="AU92" s="240">
        <v>5812.34</v>
      </c>
      <c r="AV92" s="239">
        <v>18378.36</v>
      </c>
      <c r="AW92" s="239">
        <v>15972.949999999999</v>
      </c>
      <c r="AX92" s="240">
        <v>2405.4100000000017</v>
      </c>
      <c r="AY92" s="240">
        <v>0</v>
      </c>
      <c r="AZ92" s="240">
        <v>2405.4100000000017</v>
      </c>
      <c r="BA92" s="239">
        <v>4430.21</v>
      </c>
      <c r="BB92" s="239">
        <v>3924.31</v>
      </c>
      <c r="BC92" s="240">
        <v>505.90000000000009</v>
      </c>
      <c r="BD92" s="240">
        <v>0</v>
      </c>
      <c r="BE92" s="240">
        <v>505.90000000000009</v>
      </c>
      <c r="BF92" s="239">
        <v>2144.7300000000005</v>
      </c>
      <c r="BG92" s="239">
        <v>2661.26</v>
      </c>
      <c r="BH92" s="240">
        <v>0</v>
      </c>
      <c r="BI92" s="240">
        <v>-516.52999999999975</v>
      </c>
      <c r="BJ92" s="240">
        <v>-516.52999999999975</v>
      </c>
      <c r="BK92" s="239">
        <v>13717.950000000004</v>
      </c>
      <c r="BL92" s="239">
        <v>14264.110000000002</v>
      </c>
      <c r="BM92" s="240">
        <v>0</v>
      </c>
      <c r="BN92" s="240">
        <v>-546.15999999999804</v>
      </c>
      <c r="BO92" s="240">
        <v>-546.15999999999804</v>
      </c>
      <c r="BP92" s="239">
        <v>2973.8900000000003</v>
      </c>
      <c r="BQ92" s="239">
        <v>0</v>
      </c>
      <c r="BR92" s="240">
        <v>2973.8900000000003</v>
      </c>
      <c r="BS92" s="240">
        <v>0</v>
      </c>
      <c r="BT92" s="240">
        <v>2973.8900000000003</v>
      </c>
      <c r="BU92" s="239">
        <v>34084.800000000003</v>
      </c>
      <c r="BV92" s="239">
        <v>20553.859999999997</v>
      </c>
      <c r="BW92" s="240">
        <v>13530.940000000006</v>
      </c>
      <c r="BX92" s="240">
        <v>0</v>
      </c>
      <c r="BY92" s="240">
        <v>13530.940000000006</v>
      </c>
      <c r="BZ92" s="239">
        <v>2686.71</v>
      </c>
      <c r="CA92" s="239">
        <v>2385.11</v>
      </c>
      <c r="CB92" s="240">
        <v>301.59999999999991</v>
      </c>
      <c r="CC92" s="240">
        <v>0</v>
      </c>
      <c r="CD92" s="240">
        <v>301.59999999999991</v>
      </c>
      <c r="CE92" s="239">
        <v>405.34000000000003</v>
      </c>
      <c r="CF92" s="239">
        <v>0</v>
      </c>
      <c r="CG92" s="240">
        <v>405.34000000000003</v>
      </c>
      <c r="CH92" s="240">
        <v>0</v>
      </c>
      <c r="CI92" s="240">
        <v>405.34000000000003</v>
      </c>
      <c r="CJ92" s="240">
        <v>7447.3399999999992</v>
      </c>
      <c r="CK92" s="240">
        <v>6878.11</v>
      </c>
      <c r="CL92" s="240">
        <v>569.22999999999956</v>
      </c>
      <c r="CM92" s="240">
        <v>0</v>
      </c>
      <c r="CN92" s="240">
        <v>569.22999999999956</v>
      </c>
      <c r="CO92" s="239">
        <v>147500.18</v>
      </c>
      <c r="CP92" s="239">
        <v>141885.09</v>
      </c>
      <c r="CQ92" s="240">
        <v>5615.0899999999965</v>
      </c>
      <c r="CR92" s="240">
        <v>0</v>
      </c>
      <c r="CS92" s="240">
        <v>5615.0899999999965</v>
      </c>
      <c r="CT92" s="239">
        <v>8045.6500000000015</v>
      </c>
      <c r="CU92" s="239">
        <v>1954.09</v>
      </c>
      <c r="CV92" s="240">
        <v>6091.5600000000013</v>
      </c>
      <c r="CW92" s="240">
        <v>0</v>
      </c>
      <c r="CX92" s="240">
        <v>6091.5600000000013</v>
      </c>
      <c r="CY92" s="239">
        <v>11947.449999999999</v>
      </c>
      <c r="CZ92" s="239">
        <v>0</v>
      </c>
      <c r="DA92" s="240">
        <v>11947.449999999999</v>
      </c>
      <c r="DB92" s="240">
        <v>0</v>
      </c>
      <c r="DC92" s="240">
        <v>11947.449999999999</v>
      </c>
      <c r="DD92" s="239">
        <v>3738.2100000000009</v>
      </c>
      <c r="DE92" s="239">
        <v>11114.28</v>
      </c>
      <c r="DF92" s="240">
        <v>0</v>
      </c>
      <c r="DG92" s="240">
        <v>-7376.07</v>
      </c>
      <c r="DH92" s="240">
        <v>-7376.07</v>
      </c>
      <c r="DI92" s="239">
        <v>6279.7500000000018</v>
      </c>
      <c r="DJ92" s="239">
        <v>4912.45</v>
      </c>
      <c r="DK92" s="240">
        <v>1367.300000000002</v>
      </c>
      <c r="DL92" s="240">
        <v>0</v>
      </c>
      <c r="DM92" s="240">
        <v>1367.300000000002</v>
      </c>
      <c r="DN92" s="239">
        <v>5125.1899999999996</v>
      </c>
      <c r="DO92" s="239">
        <v>0</v>
      </c>
      <c r="DP92" s="240">
        <v>5125.1899999999996</v>
      </c>
      <c r="DQ92" s="240">
        <v>0</v>
      </c>
      <c r="DR92" s="240">
        <v>5125.1899999999996</v>
      </c>
      <c r="DS92" s="239">
        <v>6060.5399999999991</v>
      </c>
      <c r="DT92" s="239">
        <v>14646.88</v>
      </c>
      <c r="DU92" s="240">
        <v>0</v>
      </c>
      <c r="DV92" s="240">
        <v>-8586.34</v>
      </c>
      <c r="DW92" s="240">
        <v>-8586.34</v>
      </c>
      <c r="DX92" s="239">
        <v>733.92999999999984</v>
      </c>
      <c r="DY92" s="239">
        <v>0</v>
      </c>
      <c r="DZ92" s="240">
        <v>733.92999999999984</v>
      </c>
      <c r="EA92" s="240">
        <v>0</v>
      </c>
      <c r="EB92" s="240">
        <v>733.92999999999984</v>
      </c>
      <c r="EC92" s="239">
        <v>24641.14</v>
      </c>
      <c r="ED92" s="239">
        <v>38113.130000000005</v>
      </c>
      <c r="EE92" s="240">
        <v>0</v>
      </c>
      <c r="EF92" s="240">
        <v>-13471.990000000005</v>
      </c>
      <c r="EG92" s="240">
        <v>-13471.990000000005</v>
      </c>
      <c r="EH92" s="239">
        <v>32693.900000000005</v>
      </c>
      <c r="EI92" s="239">
        <v>20995.64</v>
      </c>
      <c r="EJ92" s="240">
        <v>11698.260000000006</v>
      </c>
      <c r="EK92" s="240">
        <v>0</v>
      </c>
      <c r="EL92" s="240">
        <v>11698.260000000006</v>
      </c>
      <c r="EM92" s="239">
        <v>34900.18</v>
      </c>
      <c r="EN92" s="239">
        <v>25668.489999999998</v>
      </c>
      <c r="EO92" s="240">
        <v>9231.6900000000023</v>
      </c>
      <c r="EP92" s="240">
        <v>0</v>
      </c>
      <c r="EQ92" s="240">
        <v>9231.6900000000023</v>
      </c>
      <c r="ER92" s="240">
        <v>7665.14</v>
      </c>
      <c r="ES92" s="240">
        <v>5518.26</v>
      </c>
      <c r="ET92" s="240">
        <f t="shared" si="13"/>
        <v>2146.88</v>
      </c>
      <c r="EU92" s="240">
        <f t="shared" si="14"/>
        <v>0</v>
      </c>
      <c r="EV92" s="240">
        <f t="shared" si="15"/>
        <v>2146.88</v>
      </c>
      <c r="EW92" s="239">
        <v>24842.32</v>
      </c>
      <c r="EX92" s="239">
        <v>23495.489999999998</v>
      </c>
      <c r="EY92" s="241">
        <f t="shared" si="17"/>
        <v>731784.22000000009</v>
      </c>
      <c r="EZ92" s="241">
        <f t="shared" si="17"/>
        <v>679289.22999999986</v>
      </c>
      <c r="FA92" s="241">
        <f t="shared" si="18"/>
        <v>52494.990000000224</v>
      </c>
      <c r="FB92" s="241">
        <f t="shared" si="19"/>
        <v>0</v>
      </c>
      <c r="FC92" s="242">
        <f t="shared" si="16"/>
        <v>52494.990000000224</v>
      </c>
      <c r="FD92" s="242">
        <v>2146.88</v>
      </c>
      <c r="FE92" s="236">
        <f t="shared" si="20"/>
        <v>159639.98000000021</v>
      </c>
      <c r="FF92" s="243">
        <f t="shared" si="21"/>
        <v>68143.790000000008</v>
      </c>
      <c r="FG92" s="3"/>
      <c r="FH92" s="239">
        <v>3657</v>
      </c>
      <c r="FI92" s="244">
        <f t="shared" si="22"/>
        <v>163296.98000000021</v>
      </c>
      <c r="FJ92" s="243">
        <f t="shared" si="23"/>
        <v>68143.790000000008</v>
      </c>
      <c r="FK92" s="3"/>
      <c r="FL92" s="3"/>
      <c r="FM92" s="3"/>
      <c r="FN92" s="3"/>
      <c r="FO92" s="3"/>
    </row>
    <row r="93" spans="1:171" s="2" customFormat="1" ht="15.75" customHeight="1" x14ac:dyDescent="0.2">
      <c r="A93" s="233">
        <v>86</v>
      </c>
      <c r="B93" s="234" t="s">
        <v>48</v>
      </c>
      <c r="C93" s="235">
        <v>9</v>
      </c>
      <c r="D93" s="235">
        <v>3</v>
      </c>
      <c r="E93" s="236">
        <v>7843.1750000000002</v>
      </c>
      <c r="F93" s="237">
        <v>-98551.780000000013</v>
      </c>
      <c r="G93" s="237">
        <v>-146136.32199999984</v>
      </c>
      <c r="H93" s="238">
        <v>52699.160000000018</v>
      </c>
      <c r="I93" s="238">
        <v>61293.619999999995</v>
      </c>
      <c r="J93" s="238">
        <v>0</v>
      </c>
      <c r="K93" s="238">
        <v>-8594.4599999999773</v>
      </c>
      <c r="L93" s="238">
        <v>-8594.4599999999773</v>
      </c>
      <c r="M93" s="238">
        <v>27143.81</v>
      </c>
      <c r="N93" s="238">
        <v>31104.85</v>
      </c>
      <c r="O93" s="238">
        <v>0</v>
      </c>
      <c r="P93" s="238">
        <v>-3961.0399999999972</v>
      </c>
      <c r="Q93" s="238">
        <v>-3961.0399999999972</v>
      </c>
      <c r="R93" s="238">
        <v>2187.6</v>
      </c>
      <c r="S93" s="238">
        <v>307.13999999999993</v>
      </c>
      <c r="T93" s="238">
        <v>1880.46</v>
      </c>
      <c r="U93" s="238">
        <v>0</v>
      </c>
      <c r="V93" s="238">
        <v>1880.46</v>
      </c>
      <c r="W93" s="239">
        <v>105530.73000000001</v>
      </c>
      <c r="X93" s="239">
        <v>112689.22000000002</v>
      </c>
      <c r="Y93" s="240">
        <v>0</v>
      </c>
      <c r="Z93" s="240">
        <v>-7158.4900000000052</v>
      </c>
      <c r="AA93" s="240">
        <v>-7158.4900000000052</v>
      </c>
      <c r="AB93" s="239">
        <v>109892.81000000001</v>
      </c>
      <c r="AC93" s="239">
        <v>100191.75000000001</v>
      </c>
      <c r="AD93" s="240">
        <v>9701.0599999999977</v>
      </c>
      <c r="AE93" s="240">
        <v>0</v>
      </c>
      <c r="AF93" s="240">
        <v>9701.0599999999977</v>
      </c>
      <c r="AG93" s="239">
        <v>0.37</v>
      </c>
      <c r="AH93" s="239">
        <v>0</v>
      </c>
      <c r="AI93" s="240">
        <v>0.37</v>
      </c>
      <c r="AJ93" s="240">
        <v>0</v>
      </c>
      <c r="AK93" s="240">
        <v>0.37</v>
      </c>
      <c r="AL93" s="239">
        <v>12891.659999999996</v>
      </c>
      <c r="AM93" s="239">
        <v>2398.1000000000004</v>
      </c>
      <c r="AN93" s="240">
        <v>10493.559999999996</v>
      </c>
      <c r="AO93" s="240">
        <v>0</v>
      </c>
      <c r="AP93" s="240">
        <v>10493.559999999996</v>
      </c>
      <c r="AQ93" s="239">
        <v>7553.8500000000013</v>
      </c>
      <c r="AR93" s="239">
        <v>1742.23</v>
      </c>
      <c r="AS93" s="240">
        <v>5811.6200000000008</v>
      </c>
      <c r="AT93" s="240">
        <v>0</v>
      </c>
      <c r="AU93" s="240">
        <v>5811.6200000000008</v>
      </c>
      <c r="AV93" s="239">
        <v>16830.04</v>
      </c>
      <c r="AW93" s="239">
        <v>14630.739999999998</v>
      </c>
      <c r="AX93" s="240">
        <v>2199.3000000000029</v>
      </c>
      <c r="AY93" s="240">
        <v>0</v>
      </c>
      <c r="AZ93" s="240">
        <v>2199.3000000000029</v>
      </c>
      <c r="BA93" s="239">
        <v>4468.9399999999996</v>
      </c>
      <c r="BB93" s="239">
        <v>3961.73</v>
      </c>
      <c r="BC93" s="240">
        <v>507.20999999999958</v>
      </c>
      <c r="BD93" s="240">
        <v>0</v>
      </c>
      <c r="BE93" s="240">
        <v>507.20999999999958</v>
      </c>
      <c r="BF93" s="239">
        <v>2141.4399999999996</v>
      </c>
      <c r="BG93" s="239">
        <v>4012.87</v>
      </c>
      <c r="BH93" s="240">
        <v>0</v>
      </c>
      <c r="BI93" s="240">
        <v>-1871.4300000000003</v>
      </c>
      <c r="BJ93" s="240">
        <v>-1871.4300000000003</v>
      </c>
      <c r="BK93" s="239">
        <v>13711.419999999998</v>
      </c>
      <c r="BL93" s="239">
        <v>14290.46</v>
      </c>
      <c r="BM93" s="240">
        <v>0</v>
      </c>
      <c r="BN93" s="240">
        <v>-579.04000000000087</v>
      </c>
      <c r="BO93" s="240">
        <v>-579.04000000000087</v>
      </c>
      <c r="BP93" s="239">
        <v>2965.0100000000007</v>
      </c>
      <c r="BQ93" s="239">
        <v>0</v>
      </c>
      <c r="BR93" s="240">
        <v>2965.0100000000007</v>
      </c>
      <c r="BS93" s="240">
        <v>0</v>
      </c>
      <c r="BT93" s="240">
        <v>2965.0100000000007</v>
      </c>
      <c r="BU93" s="239">
        <v>33985.58</v>
      </c>
      <c r="BV93" s="239">
        <v>31702.32</v>
      </c>
      <c r="BW93" s="240">
        <v>2283.260000000002</v>
      </c>
      <c r="BX93" s="240">
        <v>0</v>
      </c>
      <c r="BY93" s="240">
        <v>2283.260000000002</v>
      </c>
      <c r="BZ93" s="239">
        <v>2688</v>
      </c>
      <c r="CA93" s="239">
        <v>2386.4</v>
      </c>
      <c r="CB93" s="240">
        <v>301.59999999999991</v>
      </c>
      <c r="CC93" s="240">
        <v>0</v>
      </c>
      <c r="CD93" s="240">
        <v>301.59999999999991</v>
      </c>
      <c r="CE93" s="239">
        <v>404.16</v>
      </c>
      <c r="CF93" s="239">
        <v>0</v>
      </c>
      <c r="CG93" s="240">
        <v>404.16</v>
      </c>
      <c r="CH93" s="240">
        <v>0</v>
      </c>
      <c r="CI93" s="240">
        <v>404.16</v>
      </c>
      <c r="CJ93" s="240">
        <v>7446.9400000000005</v>
      </c>
      <c r="CK93" s="240">
        <v>6878.11</v>
      </c>
      <c r="CL93" s="240">
        <v>568.83000000000084</v>
      </c>
      <c r="CM93" s="240">
        <v>0</v>
      </c>
      <c r="CN93" s="240">
        <v>568.83000000000084</v>
      </c>
      <c r="CO93" s="239">
        <v>163334.51</v>
      </c>
      <c r="CP93" s="239">
        <v>51390.52</v>
      </c>
      <c r="CQ93" s="240">
        <v>111943.99000000002</v>
      </c>
      <c r="CR93" s="240">
        <v>0</v>
      </c>
      <c r="CS93" s="240">
        <v>111943.99000000002</v>
      </c>
      <c r="CT93" s="239">
        <v>8040.4399999999987</v>
      </c>
      <c r="CU93" s="239">
        <v>286.73</v>
      </c>
      <c r="CV93" s="240">
        <v>7753.7099999999991</v>
      </c>
      <c r="CW93" s="240">
        <v>0</v>
      </c>
      <c r="CX93" s="240">
        <v>7753.7099999999991</v>
      </c>
      <c r="CY93" s="239">
        <v>11943.02</v>
      </c>
      <c r="CZ93" s="239">
        <v>0</v>
      </c>
      <c r="DA93" s="240">
        <v>11943.02</v>
      </c>
      <c r="DB93" s="240">
        <v>0</v>
      </c>
      <c r="DC93" s="240">
        <v>11943.02</v>
      </c>
      <c r="DD93" s="239">
        <v>4277.8900000000003</v>
      </c>
      <c r="DE93" s="239">
        <v>2451.2600000000002</v>
      </c>
      <c r="DF93" s="240">
        <v>1826.63</v>
      </c>
      <c r="DG93" s="240">
        <v>0</v>
      </c>
      <c r="DH93" s="240">
        <v>1826.63</v>
      </c>
      <c r="DI93" s="239">
        <v>5648</v>
      </c>
      <c r="DJ93" s="239">
        <v>0</v>
      </c>
      <c r="DK93" s="240">
        <v>5648</v>
      </c>
      <c r="DL93" s="240">
        <v>0</v>
      </c>
      <c r="DM93" s="240">
        <v>5648</v>
      </c>
      <c r="DN93" s="239">
        <v>5122.49</v>
      </c>
      <c r="DO93" s="239">
        <v>0</v>
      </c>
      <c r="DP93" s="240">
        <v>5122.49</v>
      </c>
      <c r="DQ93" s="240">
        <v>0</v>
      </c>
      <c r="DR93" s="240">
        <v>5122.49</v>
      </c>
      <c r="DS93" s="239">
        <v>6055.1500000000005</v>
      </c>
      <c r="DT93" s="239">
        <v>5958.49</v>
      </c>
      <c r="DU93" s="240">
        <v>96.660000000000764</v>
      </c>
      <c r="DV93" s="240">
        <v>0</v>
      </c>
      <c r="DW93" s="240">
        <v>96.660000000000764</v>
      </c>
      <c r="DX93" s="239">
        <v>731.74000000000012</v>
      </c>
      <c r="DY93" s="239">
        <v>0</v>
      </c>
      <c r="DZ93" s="240">
        <v>731.74000000000012</v>
      </c>
      <c r="EA93" s="240">
        <v>0</v>
      </c>
      <c r="EB93" s="240">
        <v>731.74000000000012</v>
      </c>
      <c r="EC93" s="239">
        <v>24321.329999999994</v>
      </c>
      <c r="ED93" s="239">
        <v>36180.410000000003</v>
      </c>
      <c r="EE93" s="240">
        <v>0</v>
      </c>
      <c r="EF93" s="240">
        <v>-11859.080000000009</v>
      </c>
      <c r="EG93" s="240">
        <v>-11859.080000000009</v>
      </c>
      <c r="EH93" s="239">
        <v>26748.629999999997</v>
      </c>
      <c r="EI93" s="239">
        <v>26553.149999999998</v>
      </c>
      <c r="EJ93" s="240">
        <v>195.47999999999956</v>
      </c>
      <c r="EK93" s="240">
        <v>0</v>
      </c>
      <c r="EL93" s="240">
        <v>195.47999999999956</v>
      </c>
      <c r="EM93" s="239">
        <v>29652.119999999995</v>
      </c>
      <c r="EN93" s="239">
        <v>32451.93</v>
      </c>
      <c r="EO93" s="240">
        <v>0</v>
      </c>
      <c r="EP93" s="240">
        <v>-2799.8100000000049</v>
      </c>
      <c r="EQ93" s="240">
        <v>-2799.8100000000049</v>
      </c>
      <c r="ER93" s="240">
        <v>7691.3400000000011</v>
      </c>
      <c r="ES93" s="240">
        <v>5510.24</v>
      </c>
      <c r="ET93" s="240">
        <f t="shared" si="13"/>
        <v>2181.1000000000013</v>
      </c>
      <c r="EU93" s="240">
        <f t="shared" si="14"/>
        <v>0</v>
      </c>
      <c r="EV93" s="240">
        <f t="shared" si="15"/>
        <v>2181.1000000000013</v>
      </c>
      <c r="EW93" s="239">
        <v>24452.939999999995</v>
      </c>
      <c r="EX93" s="239">
        <v>19071.59</v>
      </c>
      <c r="EY93" s="241">
        <f t="shared" si="17"/>
        <v>720561.11999999988</v>
      </c>
      <c r="EZ93" s="241">
        <f t="shared" si="17"/>
        <v>567443.86</v>
      </c>
      <c r="FA93" s="241">
        <f t="shared" si="18"/>
        <v>153117.25999999989</v>
      </c>
      <c r="FB93" s="241">
        <f t="shared" si="19"/>
        <v>0</v>
      </c>
      <c r="FC93" s="242">
        <f t="shared" si="16"/>
        <v>153117.25999999989</v>
      </c>
      <c r="FD93" s="242">
        <v>2181.1000000000013</v>
      </c>
      <c r="FE93" s="236">
        <f t="shared" si="20"/>
        <v>54565.479999999865</v>
      </c>
      <c r="FF93" s="243">
        <f t="shared" si="21"/>
        <v>-1070.081999999828</v>
      </c>
      <c r="FG93" s="3"/>
      <c r="FH93" s="239">
        <v>3657</v>
      </c>
      <c r="FI93" s="244">
        <f t="shared" si="22"/>
        <v>58222.479999999865</v>
      </c>
      <c r="FJ93" s="243">
        <f t="shared" si="23"/>
        <v>-1070.081999999828</v>
      </c>
      <c r="FK93" s="3"/>
      <c r="FL93" s="3"/>
      <c r="FM93" s="3"/>
      <c r="FN93" s="3"/>
      <c r="FO93" s="3"/>
    </row>
    <row r="94" spans="1:171" s="2" customFormat="1" ht="15.75" customHeight="1" x14ac:dyDescent="0.2">
      <c r="A94" s="233">
        <v>87</v>
      </c>
      <c r="B94" s="234" t="s">
        <v>49</v>
      </c>
      <c r="C94" s="235">
        <v>10</v>
      </c>
      <c r="D94" s="235">
        <v>1</v>
      </c>
      <c r="E94" s="236">
        <v>7632.0499999999993</v>
      </c>
      <c r="F94" s="237">
        <v>-136308.16999999998</v>
      </c>
      <c r="G94" s="237">
        <v>-82474.722000000023</v>
      </c>
      <c r="H94" s="238">
        <v>15911.620000000003</v>
      </c>
      <c r="I94" s="238">
        <v>18409.080000000002</v>
      </c>
      <c r="J94" s="238">
        <v>0</v>
      </c>
      <c r="K94" s="238">
        <v>-2497.4599999999991</v>
      </c>
      <c r="L94" s="238">
        <v>-2497.4599999999991</v>
      </c>
      <c r="M94" s="238">
        <v>8197.7999999999993</v>
      </c>
      <c r="N94" s="238">
        <v>9378.76</v>
      </c>
      <c r="O94" s="238">
        <v>0</v>
      </c>
      <c r="P94" s="238">
        <v>-1180.9600000000009</v>
      </c>
      <c r="Q94" s="238">
        <v>-1180.9600000000009</v>
      </c>
      <c r="R94" s="238">
        <v>656.21</v>
      </c>
      <c r="S94" s="238">
        <v>203.62000000000003</v>
      </c>
      <c r="T94" s="238">
        <v>452.59000000000003</v>
      </c>
      <c r="U94" s="238">
        <v>0</v>
      </c>
      <c r="V94" s="238">
        <v>452.59000000000003</v>
      </c>
      <c r="W94" s="239">
        <v>43797.46</v>
      </c>
      <c r="X94" s="239">
        <v>56170.69</v>
      </c>
      <c r="Y94" s="240">
        <v>0</v>
      </c>
      <c r="Z94" s="240">
        <v>-12373.230000000003</v>
      </c>
      <c r="AA94" s="240">
        <v>-12373.230000000003</v>
      </c>
      <c r="AB94" s="239">
        <v>23856.839999999997</v>
      </c>
      <c r="AC94" s="239">
        <v>10937.470000000001</v>
      </c>
      <c r="AD94" s="240">
        <v>12919.369999999995</v>
      </c>
      <c r="AE94" s="240">
        <v>0</v>
      </c>
      <c r="AF94" s="240">
        <v>12919.369999999995</v>
      </c>
      <c r="AG94" s="239">
        <v>0</v>
      </c>
      <c r="AH94" s="239">
        <v>0</v>
      </c>
      <c r="AI94" s="240">
        <v>0</v>
      </c>
      <c r="AJ94" s="240">
        <v>0</v>
      </c>
      <c r="AK94" s="240">
        <v>0</v>
      </c>
      <c r="AL94" s="239">
        <v>5139.82</v>
      </c>
      <c r="AM94" s="239">
        <v>1261.3599999999999</v>
      </c>
      <c r="AN94" s="240">
        <v>3878.46</v>
      </c>
      <c r="AO94" s="240">
        <v>0</v>
      </c>
      <c r="AP94" s="240">
        <v>3878.46</v>
      </c>
      <c r="AQ94" s="239">
        <v>3704.1200000000003</v>
      </c>
      <c r="AR94" s="239">
        <v>934.2299999999999</v>
      </c>
      <c r="AS94" s="240">
        <v>2769.8900000000003</v>
      </c>
      <c r="AT94" s="240">
        <v>0</v>
      </c>
      <c r="AU94" s="240">
        <v>2769.8900000000003</v>
      </c>
      <c r="AV94" s="239">
        <v>5741.1699999999992</v>
      </c>
      <c r="AW94" s="239">
        <v>4993.66</v>
      </c>
      <c r="AX94" s="240">
        <v>747.50999999999931</v>
      </c>
      <c r="AY94" s="240">
        <v>0</v>
      </c>
      <c r="AZ94" s="240">
        <v>747.50999999999931</v>
      </c>
      <c r="BA94" s="239">
        <v>1245.44</v>
      </c>
      <c r="BB94" s="239">
        <v>1101.68</v>
      </c>
      <c r="BC94" s="240">
        <v>143.76</v>
      </c>
      <c r="BD94" s="240">
        <v>0</v>
      </c>
      <c r="BE94" s="240">
        <v>143.76</v>
      </c>
      <c r="BF94" s="239">
        <v>215.51000000000005</v>
      </c>
      <c r="BG94" s="239">
        <v>317.2</v>
      </c>
      <c r="BH94" s="240">
        <v>0</v>
      </c>
      <c r="BI94" s="240">
        <v>-101.68999999999994</v>
      </c>
      <c r="BJ94" s="240">
        <v>-101.68999999999994</v>
      </c>
      <c r="BK94" s="239">
        <v>3775.3899999999994</v>
      </c>
      <c r="BL94" s="239">
        <v>2588.36</v>
      </c>
      <c r="BM94" s="240">
        <v>1187.0299999999993</v>
      </c>
      <c r="BN94" s="240">
        <v>0</v>
      </c>
      <c r="BO94" s="240">
        <v>1187.0299999999993</v>
      </c>
      <c r="BP94" s="239">
        <v>911.90000000000009</v>
      </c>
      <c r="BQ94" s="239">
        <v>0</v>
      </c>
      <c r="BR94" s="240">
        <v>911.90000000000009</v>
      </c>
      <c r="BS94" s="240">
        <v>0</v>
      </c>
      <c r="BT94" s="240">
        <v>911.90000000000009</v>
      </c>
      <c r="BU94" s="239">
        <v>10451.460000000001</v>
      </c>
      <c r="BV94" s="239">
        <v>18021.27</v>
      </c>
      <c r="BW94" s="240">
        <v>0</v>
      </c>
      <c r="BX94" s="240">
        <v>-7569.8099999999995</v>
      </c>
      <c r="BY94" s="240">
        <v>-7569.8099999999995</v>
      </c>
      <c r="BZ94" s="239">
        <v>809.81999999999982</v>
      </c>
      <c r="CA94" s="239">
        <v>718.58000000000015</v>
      </c>
      <c r="CB94" s="240">
        <v>91.239999999999668</v>
      </c>
      <c r="CC94" s="240">
        <v>0</v>
      </c>
      <c r="CD94" s="240">
        <v>91.239999999999668</v>
      </c>
      <c r="CE94" s="239">
        <v>121.45</v>
      </c>
      <c r="CF94" s="239">
        <v>0</v>
      </c>
      <c r="CG94" s="240">
        <v>121.45</v>
      </c>
      <c r="CH94" s="240">
        <v>0</v>
      </c>
      <c r="CI94" s="240">
        <v>121.45</v>
      </c>
      <c r="CJ94" s="240">
        <v>2544.17</v>
      </c>
      <c r="CK94" s="240">
        <v>3316.96</v>
      </c>
      <c r="CL94" s="240">
        <v>0</v>
      </c>
      <c r="CM94" s="240">
        <v>-772.79</v>
      </c>
      <c r="CN94" s="240">
        <v>-772.79</v>
      </c>
      <c r="CO94" s="239">
        <v>34971.730000000003</v>
      </c>
      <c r="CP94" s="239">
        <v>170941.43</v>
      </c>
      <c r="CQ94" s="240">
        <v>0</v>
      </c>
      <c r="CR94" s="240">
        <v>-135969.69999999998</v>
      </c>
      <c r="CS94" s="240">
        <v>-135969.69999999998</v>
      </c>
      <c r="CT94" s="239">
        <v>3223.3</v>
      </c>
      <c r="CU94" s="239">
        <v>553.01</v>
      </c>
      <c r="CV94" s="240">
        <v>2670.29</v>
      </c>
      <c r="CW94" s="240">
        <v>0</v>
      </c>
      <c r="CX94" s="240">
        <v>2670.29</v>
      </c>
      <c r="CY94" s="239">
        <v>5823.1500000000015</v>
      </c>
      <c r="CZ94" s="239">
        <v>9640.44</v>
      </c>
      <c r="DA94" s="240">
        <v>0</v>
      </c>
      <c r="DB94" s="240">
        <v>-3817.2899999999991</v>
      </c>
      <c r="DC94" s="240">
        <v>-3817.2899999999991</v>
      </c>
      <c r="DD94" s="239">
        <v>1080.21</v>
      </c>
      <c r="DE94" s="239">
        <v>0</v>
      </c>
      <c r="DF94" s="240">
        <v>1080.21</v>
      </c>
      <c r="DG94" s="240">
        <v>0</v>
      </c>
      <c r="DH94" s="240">
        <v>1080.21</v>
      </c>
      <c r="DI94" s="239">
        <v>1297.9500000000003</v>
      </c>
      <c r="DJ94" s="239">
        <v>497.96</v>
      </c>
      <c r="DK94" s="240">
        <v>799.99000000000024</v>
      </c>
      <c r="DL94" s="240">
        <v>0</v>
      </c>
      <c r="DM94" s="240">
        <v>799.99000000000024</v>
      </c>
      <c r="DN94" s="239">
        <v>515.78</v>
      </c>
      <c r="DO94" s="239">
        <v>0</v>
      </c>
      <c r="DP94" s="240">
        <v>515.78</v>
      </c>
      <c r="DQ94" s="240">
        <v>0</v>
      </c>
      <c r="DR94" s="240">
        <v>515.78</v>
      </c>
      <c r="DS94" s="239">
        <v>914.62000000000012</v>
      </c>
      <c r="DT94" s="239">
        <v>6712.54</v>
      </c>
      <c r="DU94" s="240">
        <v>0</v>
      </c>
      <c r="DV94" s="240">
        <v>-5797.92</v>
      </c>
      <c r="DW94" s="240">
        <v>-5797.92</v>
      </c>
      <c r="DX94" s="239">
        <v>225.95</v>
      </c>
      <c r="DY94" s="239">
        <v>0</v>
      </c>
      <c r="DZ94" s="240">
        <v>225.95</v>
      </c>
      <c r="EA94" s="240">
        <v>0</v>
      </c>
      <c r="EB94" s="240">
        <v>225.95</v>
      </c>
      <c r="EC94" s="239">
        <v>8589.0999999999985</v>
      </c>
      <c r="ED94" s="239">
        <v>13763.35</v>
      </c>
      <c r="EE94" s="240">
        <v>0</v>
      </c>
      <c r="EF94" s="240">
        <v>-5174.2500000000018</v>
      </c>
      <c r="EG94" s="240">
        <v>-5174.2500000000018</v>
      </c>
      <c r="EH94" s="239">
        <v>10013.6</v>
      </c>
      <c r="EI94" s="239">
        <v>3874.19</v>
      </c>
      <c r="EJ94" s="240">
        <v>6139.41</v>
      </c>
      <c r="EK94" s="240">
        <v>0</v>
      </c>
      <c r="EL94" s="240">
        <v>6139.41</v>
      </c>
      <c r="EM94" s="239">
        <v>13196.17</v>
      </c>
      <c r="EN94" s="239">
        <v>6177.2900000000009</v>
      </c>
      <c r="EO94" s="240">
        <v>7018.8799999999992</v>
      </c>
      <c r="EP94" s="240">
        <v>0</v>
      </c>
      <c r="EQ94" s="240">
        <v>7018.8799999999992</v>
      </c>
      <c r="ER94" s="240">
        <v>2515.66</v>
      </c>
      <c r="ES94" s="240">
        <v>1799.49</v>
      </c>
      <c r="ET94" s="240">
        <f t="shared" si="13"/>
        <v>716.16999999999985</v>
      </c>
      <c r="EU94" s="240">
        <f t="shared" si="14"/>
        <v>0</v>
      </c>
      <c r="EV94" s="240">
        <f t="shared" si="15"/>
        <v>716.16999999999985</v>
      </c>
      <c r="EW94" s="239">
        <v>7238.04</v>
      </c>
      <c r="EX94" s="239">
        <v>10026.189999999999</v>
      </c>
      <c r="EY94" s="241">
        <f t="shared" si="17"/>
        <v>216685.44000000003</v>
      </c>
      <c r="EZ94" s="241">
        <f t="shared" si="17"/>
        <v>352338.80999999994</v>
      </c>
      <c r="FA94" s="241">
        <f t="shared" si="18"/>
        <v>0</v>
      </c>
      <c r="FB94" s="241">
        <f t="shared" si="19"/>
        <v>-135653.36999999991</v>
      </c>
      <c r="FC94" s="242">
        <f t="shared" si="16"/>
        <v>-135653.36999999991</v>
      </c>
      <c r="FD94" s="242">
        <v>716.16999999999985</v>
      </c>
      <c r="FE94" s="236">
        <f t="shared" si="20"/>
        <v>-271961.53999999992</v>
      </c>
      <c r="FF94" s="243">
        <f t="shared" si="21"/>
        <v>-222767.41200000004</v>
      </c>
      <c r="FG94" s="3"/>
      <c r="FH94" s="239">
        <v>1949.9599999999998</v>
      </c>
      <c r="FI94" s="244">
        <f t="shared" si="22"/>
        <v>-270011.5799999999</v>
      </c>
      <c r="FJ94" s="243">
        <f t="shared" si="23"/>
        <v>-222767.41200000004</v>
      </c>
      <c r="FK94" s="3"/>
      <c r="FL94" s="3"/>
      <c r="FM94" s="3"/>
      <c r="FN94" s="3"/>
      <c r="FO94" s="3"/>
    </row>
    <row r="95" spans="1:171" s="2" customFormat="1" ht="15.75" customHeight="1" x14ac:dyDescent="0.2">
      <c r="A95" s="233">
        <v>88</v>
      </c>
      <c r="B95" s="234" t="s">
        <v>50</v>
      </c>
      <c r="C95" s="235">
        <v>5</v>
      </c>
      <c r="D95" s="235">
        <v>2</v>
      </c>
      <c r="E95" s="236">
        <v>7612.6500000000005</v>
      </c>
      <c r="F95" s="237">
        <v>-49857.88</v>
      </c>
      <c r="G95" s="237">
        <v>-11258.300000000028</v>
      </c>
      <c r="H95" s="238">
        <v>9371.0400000000009</v>
      </c>
      <c r="I95" s="238">
        <v>8645.23</v>
      </c>
      <c r="J95" s="238">
        <v>725.81000000000131</v>
      </c>
      <c r="K95" s="238">
        <v>0</v>
      </c>
      <c r="L95" s="238">
        <v>725.81000000000131</v>
      </c>
      <c r="M95" s="238">
        <v>4715.7700000000004</v>
      </c>
      <c r="N95" s="238">
        <v>3201.13</v>
      </c>
      <c r="O95" s="238">
        <v>1514.6400000000003</v>
      </c>
      <c r="P95" s="238">
        <v>0</v>
      </c>
      <c r="Q95" s="238">
        <v>1514.6400000000003</v>
      </c>
      <c r="R95" s="238">
        <v>509.22</v>
      </c>
      <c r="S95" s="238">
        <v>835.01</v>
      </c>
      <c r="T95" s="238">
        <v>0</v>
      </c>
      <c r="U95" s="238">
        <v>-325.78999999999996</v>
      </c>
      <c r="V95" s="238">
        <v>-325.78999999999996</v>
      </c>
      <c r="W95" s="239">
        <v>33333.180000000008</v>
      </c>
      <c r="X95" s="239">
        <v>50283.38</v>
      </c>
      <c r="Y95" s="240">
        <v>0</v>
      </c>
      <c r="Z95" s="240">
        <v>-16950.19999999999</v>
      </c>
      <c r="AA95" s="240">
        <v>-16950.19999999999</v>
      </c>
      <c r="AB95" s="239">
        <v>0</v>
      </c>
      <c r="AC95" s="239">
        <v>0</v>
      </c>
      <c r="AD95" s="240">
        <v>0</v>
      </c>
      <c r="AE95" s="240">
        <v>0</v>
      </c>
      <c r="AF95" s="240">
        <v>0</v>
      </c>
      <c r="AG95" s="239">
        <v>0</v>
      </c>
      <c r="AH95" s="239">
        <v>0</v>
      </c>
      <c r="AI95" s="240">
        <v>0</v>
      </c>
      <c r="AJ95" s="240">
        <v>0</v>
      </c>
      <c r="AK95" s="240">
        <v>0</v>
      </c>
      <c r="AL95" s="239">
        <v>3996.12</v>
      </c>
      <c r="AM95" s="239">
        <v>1335.2400000000002</v>
      </c>
      <c r="AN95" s="240">
        <v>2660.8799999999997</v>
      </c>
      <c r="AO95" s="240">
        <v>0</v>
      </c>
      <c r="AP95" s="240">
        <v>2660.8799999999997</v>
      </c>
      <c r="AQ95" s="239">
        <v>2357.3500000000004</v>
      </c>
      <c r="AR95" s="239">
        <v>1171.0199999999998</v>
      </c>
      <c r="AS95" s="240">
        <v>1186.3300000000006</v>
      </c>
      <c r="AT95" s="240">
        <v>0</v>
      </c>
      <c r="AU95" s="240">
        <v>1186.3300000000006</v>
      </c>
      <c r="AV95" s="239">
        <v>3849.6899999999996</v>
      </c>
      <c r="AW95" s="239">
        <v>3345.27</v>
      </c>
      <c r="AX95" s="240">
        <v>504.41999999999962</v>
      </c>
      <c r="AY95" s="240">
        <v>0</v>
      </c>
      <c r="AZ95" s="240">
        <v>504.41999999999962</v>
      </c>
      <c r="BA95" s="239">
        <v>965.34999999999991</v>
      </c>
      <c r="BB95" s="239">
        <v>853.66</v>
      </c>
      <c r="BC95" s="240">
        <v>111.68999999999994</v>
      </c>
      <c r="BD95" s="240">
        <v>0</v>
      </c>
      <c r="BE95" s="240">
        <v>111.68999999999994</v>
      </c>
      <c r="BF95" s="239">
        <v>226.55</v>
      </c>
      <c r="BG95" s="239">
        <v>420.57000000000005</v>
      </c>
      <c r="BH95" s="240">
        <v>0</v>
      </c>
      <c r="BI95" s="240">
        <v>-194.02000000000004</v>
      </c>
      <c r="BJ95" s="240">
        <v>-194.02000000000004</v>
      </c>
      <c r="BK95" s="239">
        <v>3365.1400000000003</v>
      </c>
      <c r="BL95" s="239">
        <v>2928.6000000000004</v>
      </c>
      <c r="BM95" s="240">
        <v>436.53999999999996</v>
      </c>
      <c r="BN95" s="240">
        <v>0</v>
      </c>
      <c r="BO95" s="240">
        <v>436.53999999999996</v>
      </c>
      <c r="BP95" s="239">
        <v>670.51999999999987</v>
      </c>
      <c r="BQ95" s="239">
        <v>0</v>
      </c>
      <c r="BR95" s="240">
        <v>670.51999999999987</v>
      </c>
      <c r="BS95" s="240">
        <v>0</v>
      </c>
      <c r="BT95" s="240">
        <v>670.51999999999987</v>
      </c>
      <c r="BU95" s="239">
        <v>7691.15</v>
      </c>
      <c r="BV95" s="239">
        <v>9884.5399999999991</v>
      </c>
      <c r="BW95" s="240">
        <v>0</v>
      </c>
      <c r="BX95" s="240">
        <v>-2193.3899999999994</v>
      </c>
      <c r="BY95" s="240">
        <v>-2193.3899999999994</v>
      </c>
      <c r="BZ95" s="239">
        <v>1025.74</v>
      </c>
      <c r="CA95" s="239">
        <v>909.89</v>
      </c>
      <c r="CB95" s="240">
        <v>115.85000000000002</v>
      </c>
      <c r="CC95" s="240">
        <v>0</v>
      </c>
      <c r="CD95" s="240">
        <v>115.85000000000002</v>
      </c>
      <c r="CE95" s="239">
        <v>154.07</v>
      </c>
      <c r="CF95" s="239">
        <v>346.69</v>
      </c>
      <c r="CG95" s="240">
        <v>0</v>
      </c>
      <c r="CH95" s="240">
        <v>-192.62</v>
      </c>
      <c r="CI95" s="240">
        <v>-192.62</v>
      </c>
      <c r="CJ95" s="240">
        <v>1910.7700000000004</v>
      </c>
      <c r="CK95" s="240">
        <v>1754.64</v>
      </c>
      <c r="CL95" s="240">
        <v>156.13000000000034</v>
      </c>
      <c r="CM95" s="240">
        <v>0</v>
      </c>
      <c r="CN95" s="240">
        <v>156.13000000000034</v>
      </c>
      <c r="CO95" s="239">
        <v>17445.189999999999</v>
      </c>
      <c r="CP95" s="239">
        <v>4024.19</v>
      </c>
      <c r="CQ95" s="240">
        <v>13420.999999999998</v>
      </c>
      <c r="CR95" s="240">
        <v>0</v>
      </c>
      <c r="CS95" s="240">
        <v>13420.999999999998</v>
      </c>
      <c r="CT95" s="239">
        <v>2513.61</v>
      </c>
      <c r="CU95" s="239">
        <v>678.46</v>
      </c>
      <c r="CV95" s="240">
        <v>1835.15</v>
      </c>
      <c r="CW95" s="240">
        <v>0</v>
      </c>
      <c r="CX95" s="240">
        <v>1835.15</v>
      </c>
      <c r="CY95" s="239">
        <v>3657.7800000000007</v>
      </c>
      <c r="CZ95" s="239">
        <v>0</v>
      </c>
      <c r="DA95" s="240">
        <v>3657.7800000000007</v>
      </c>
      <c r="DB95" s="240">
        <v>0</v>
      </c>
      <c r="DC95" s="240">
        <v>3657.7800000000007</v>
      </c>
      <c r="DD95" s="239">
        <v>598.05999999999995</v>
      </c>
      <c r="DE95" s="239">
        <v>0</v>
      </c>
      <c r="DF95" s="240">
        <v>598.05999999999995</v>
      </c>
      <c r="DG95" s="240">
        <v>0</v>
      </c>
      <c r="DH95" s="240">
        <v>598.05999999999995</v>
      </c>
      <c r="DI95" s="239">
        <v>928.82</v>
      </c>
      <c r="DJ95" s="239">
        <v>0</v>
      </c>
      <c r="DK95" s="240">
        <v>928.82</v>
      </c>
      <c r="DL95" s="240">
        <v>0</v>
      </c>
      <c r="DM95" s="240">
        <v>928.82</v>
      </c>
      <c r="DN95" s="239">
        <v>540.66000000000008</v>
      </c>
      <c r="DO95" s="239">
        <v>0</v>
      </c>
      <c r="DP95" s="240">
        <v>540.66000000000008</v>
      </c>
      <c r="DQ95" s="240">
        <v>0</v>
      </c>
      <c r="DR95" s="240">
        <v>540.66000000000008</v>
      </c>
      <c r="DS95" s="239">
        <v>957.61</v>
      </c>
      <c r="DT95" s="239">
        <v>245.94</v>
      </c>
      <c r="DU95" s="240">
        <v>711.67000000000007</v>
      </c>
      <c r="DV95" s="240">
        <v>0</v>
      </c>
      <c r="DW95" s="240">
        <v>711.67000000000007</v>
      </c>
      <c r="DX95" s="239">
        <v>230.88000000000002</v>
      </c>
      <c r="DY95" s="239">
        <v>0</v>
      </c>
      <c r="DZ95" s="240">
        <v>230.88000000000002</v>
      </c>
      <c r="EA95" s="240">
        <v>0</v>
      </c>
      <c r="EB95" s="240">
        <v>230.88000000000002</v>
      </c>
      <c r="EC95" s="239">
        <v>14725.19</v>
      </c>
      <c r="ED95" s="239">
        <v>14175.570000000002</v>
      </c>
      <c r="EE95" s="240">
        <v>549.61999999999898</v>
      </c>
      <c r="EF95" s="240">
        <v>0</v>
      </c>
      <c r="EG95" s="240">
        <v>549.61999999999898</v>
      </c>
      <c r="EH95" s="239">
        <v>5038.4400000000005</v>
      </c>
      <c r="EI95" s="239">
        <v>9703.2100000000009</v>
      </c>
      <c r="EJ95" s="240">
        <v>0</v>
      </c>
      <c r="EK95" s="240">
        <v>-4664.7700000000004</v>
      </c>
      <c r="EL95" s="240">
        <v>-4664.7700000000004</v>
      </c>
      <c r="EM95" s="239">
        <v>0</v>
      </c>
      <c r="EN95" s="239">
        <v>0</v>
      </c>
      <c r="EO95" s="240">
        <v>0</v>
      </c>
      <c r="EP95" s="240">
        <v>0</v>
      </c>
      <c r="EQ95" s="240">
        <v>0</v>
      </c>
      <c r="ER95" s="240">
        <v>1848.7900000000002</v>
      </c>
      <c r="ES95" s="240">
        <v>1320.49</v>
      </c>
      <c r="ET95" s="240">
        <f t="shared" si="13"/>
        <v>528.30000000000018</v>
      </c>
      <c r="EU95" s="240">
        <f t="shared" si="14"/>
        <v>0</v>
      </c>
      <c r="EV95" s="240">
        <f t="shared" si="15"/>
        <v>528.30000000000018</v>
      </c>
      <c r="EW95" s="239">
        <v>4298.74</v>
      </c>
      <c r="EX95" s="239">
        <v>3901.84</v>
      </c>
      <c r="EY95" s="241">
        <f t="shared" si="17"/>
        <v>126925.43000000004</v>
      </c>
      <c r="EZ95" s="241">
        <f t="shared" si="17"/>
        <v>119964.57000000004</v>
      </c>
      <c r="FA95" s="241">
        <f t="shared" si="18"/>
        <v>6960.8600000000006</v>
      </c>
      <c r="FB95" s="241">
        <f t="shared" si="19"/>
        <v>0</v>
      </c>
      <c r="FC95" s="242">
        <f t="shared" si="16"/>
        <v>6960.8600000000006</v>
      </c>
      <c r="FD95" s="242">
        <v>528.30000000000018</v>
      </c>
      <c r="FE95" s="236">
        <f t="shared" si="20"/>
        <v>-42897.01999999999</v>
      </c>
      <c r="FF95" s="243">
        <f t="shared" si="21"/>
        <v>10665.71999999997</v>
      </c>
      <c r="FG95" s="3"/>
      <c r="FH95" s="239">
        <v>880</v>
      </c>
      <c r="FI95" s="244">
        <f t="shared" si="22"/>
        <v>-42017.01999999999</v>
      </c>
      <c r="FJ95" s="243">
        <f t="shared" si="23"/>
        <v>10665.71999999997</v>
      </c>
      <c r="FK95" s="3"/>
      <c r="FL95" s="3"/>
      <c r="FM95" s="3"/>
      <c r="FN95" s="3"/>
      <c r="FO95" s="3"/>
    </row>
    <row r="96" spans="1:171" s="2" customFormat="1" ht="15.75" customHeight="1" x14ac:dyDescent="0.2">
      <c r="A96" s="233">
        <v>89</v>
      </c>
      <c r="B96" s="234" t="s">
        <v>51</v>
      </c>
      <c r="C96" s="235">
        <v>5</v>
      </c>
      <c r="D96" s="235">
        <v>6</v>
      </c>
      <c r="E96" s="236">
        <v>2779.5333333333333</v>
      </c>
      <c r="F96" s="237">
        <v>-547208.1</v>
      </c>
      <c r="G96" s="237">
        <v>-318239.37000000005</v>
      </c>
      <c r="H96" s="238">
        <v>23289.200000000004</v>
      </c>
      <c r="I96" s="238">
        <v>20039.920000000002</v>
      </c>
      <c r="J96" s="238">
        <v>3249.2800000000025</v>
      </c>
      <c r="K96" s="238">
        <v>0</v>
      </c>
      <c r="L96" s="238">
        <v>3249.2800000000025</v>
      </c>
      <c r="M96" s="238">
        <v>11854.400000000001</v>
      </c>
      <c r="N96" s="238">
        <v>11682.689999999999</v>
      </c>
      <c r="O96" s="238">
        <v>171.71000000000276</v>
      </c>
      <c r="P96" s="238">
        <v>0</v>
      </c>
      <c r="Q96" s="238">
        <v>171.71000000000276</v>
      </c>
      <c r="R96" s="238">
        <v>1182.58</v>
      </c>
      <c r="S96" s="238">
        <v>995.09999999999991</v>
      </c>
      <c r="T96" s="238">
        <v>187.48000000000002</v>
      </c>
      <c r="U96" s="238">
        <v>0</v>
      </c>
      <c r="V96" s="238">
        <v>187.48000000000002</v>
      </c>
      <c r="W96" s="239">
        <v>55919.75</v>
      </c>
      <c r="X96" s="239">
        <v>64901.180000000008</v>
      </c>
      <c r="Y96" s="240">
        <v>0</v>
      </c>
      <c r="Z96" s="240">
        <v>-8981.4300000000076</v>
      </c>
      <c r="AA96" s="240">
        <v>-8981.4300000000076</v>
      </c>
      <c r="AB96" s="239">
        <v>0</v>
      </c>
      <c r="AC96" s="239">
        <v>0</v>
      </c>
      <c r="AD96" s="240">
        <v>0</v>
      </c>
      <c r="AE96" s="240">
        <v>0</v>
      </c>
      <c r="AF96" s="240">
        <v>0</v>
      </c>
      <c r="AG96" s="239">
        <v>0</v>
      </c>
      <c r="AH96" s="239">
        <v>0</v>
      </c>
      <c r="AI96" s="240">
        <v>0</v>
      </c>
      <c r="AJ96" s="240">
        <v>0</v>
      </c>
      <c r="AK96" s="240">
        <v>0</v>
      </c>
      <c r="AL96" s="239">
        <v>7780.39</v>
      </c>
      <c r="AM96" s="239">
        <v>2822.4800000000005</v>
      </c>
      <c r="AN96" s="240">
        <v>4957.91</v>
      </c>
      <c r="AO96" s="240">
        <v>0</v>
      </c>
      <c r="AP96" s="240">
        <v>4957.91</v>
      </c>
      <c r="AQ96" s="239">
        <v>5346.9399999999987</v>
      </c>
      <c r="AR96" s="239">
        <v>1423.0199999999998</v>
      </c>
      <c r="AS96" s="240">
        <v>3923.9199999999992</v>
      </c>
      <c r="AT96" s="240">
        <v>0</v>
      </c>
      <c r="AU96" s="240">
        <v>3923.9199999999992</v>
      </c>
      <c r="AV96" s="239">
        <v>8983.619999999999</v>
      </c>
      <c r="AW96" s="239">
        <v>7809.4699999999993</v>
      </c>
      <c r="AX96" s="240">
        <v>1174.1499999999996</v>
      </c>
      <c r="AY96" s="240">
        <v>0</v>
      </c>
      <c r="AZ96" s="240">
        <v>1174.1499999999996</v>
      </c>
      <c r="BA96" s="239">
        <v>1990.3400000000001</v>
      </c>
      <c r="BB96" s="239">
        <v>1765.31</v>
      </c>
      <c r="BC96" s="240">
        <v>225.0300000000002</v>
      </c>
      <c r="BD96" s="240">
        <v>0</v>
      </c>
      <c r="BE96" s="240">
        <v>225.0300000000002</v>
      </c>
      <c r="BF96" s="239">
        <v>677.04000000000019</v>
      </c>
      <c r="BG96" s="239">
        <v>943.67000000000007</v>
      </c>
      <c r="BH96" s="240">
        <v>0</v>
      </c>
      <c r="BI96" s="240">
        <v>-266.62999999999988</v>
      </c>
      <c r="BJ96" s="240">
        <v>-266.62999999999988</v>
      </c>
      <c r="BK96" s="239">
        <v>15399.82</v>
      </c>
      <c r="BL96" s="239">
        <v>12183.960000000001</v>
      </c>
      <c r="BM96" s="240">
        <v>3215.8599999999988</v>
      </c>
      <c r="BN96" s="240">
        <v>0</v>
      </c>
      <c r="BO96" s="240">
        <v>3215.8599999999988</v>
      </c>
      <c r="BP96" s="239">
        <v>1345.25</v>
      </c>
      <c r="BQ96" s="239">
        <v>0</v>
      </c>
      <c r="BR96" s="240">
        <v>1345.25</v>
      </c>
      <c r="BS96" s="240">
        <v>0</v>
      </c>
      <c r="BT96" s="240">
        <v>1345.25</v>
      </c>
      <c r="BU96" s="239">
        <v>15418.990000000003</v>
      </c>
      <c r="BV96" s="239">
        <v>16653.380000000005</v>
      </c>
      <c r="BW96" s="240">
        <v>0</v>
      </c>
      <c r="BX96" s="240">
        <v>-1234.3900000000012</v>
      </c>
      <c r="BY96" s="240">
        <v>-1234.3900000000012</v>
      </c>
      <c r="BZ96" s="239">
        <v>2070.29</v>
      </c>
      <c r="CA96" s="239">
        <v>1839.1299999999999</v>
      </c>
      <c r="CB96" s="240">
        <v>231.16000000000008</v>
      </c>
      <c r="CC96" s="240">
        <v>0</v>
      </c>
      <c r="CD96" s="240">
        <v>231.16000000000008</v>
      </c>
      <c r="CE96" s="239">
        <v>310.18</v>
      </c>
      <c r="CF96" s="239">
        <v>0</v>
      </c>
      <c r="CG96" s="240">
        <v>310.18</v>
      </c>
      <c r="CH96" s="240">
        <v>0</v>
      </c>
      <c r="CI96" s="240">
        <v>310.18</v>
      </c>
      <c r="CJ96" s="240">
        <v>3816.7500000000005</v>
      </c>
      <c r="CK96" s="240">
        <v>3494.64</v>
      </c>
      <c r="CL96" s="240">
        <v>322.11000000000058</v>
      </c>
      <c r="CM96" s="240">
        <v>0</v>
      </c>
      <c r="CN96" s="240">
        <v>322.11000000000058</v>
      </c>
      <c r="CO96" s="239">
        <v>40043.699999999997</v>
      </c>
      <c r="CP96" s="239">
        <v>33428.58</v>
      </c>
      <c r="CQ96" s="240">
        <v>6615.1199999999953</v>
      </c>
      <c r="CR96" s="240">
        <v>0</v>
      </c>
      <c r="CS96" s="240">
        <v>6615.1199999999953</v>
      </c>
      <c r="CT96" s="239">
        <v>4834.9400000000005</v>
      </c>
      <c r="CU96" s="239">
        <v>0</v>
      </c>
      <c r="CV96" s="240">
        <v>4834.9400000000005</v>
      </c>
      <c r="CW96" s="240">
        <v>0</v>
      </c>
      <c r="CX96" s="240">
        <v>4834.9400000000005</v>
      </c>
      <c r="CY96" s="239">
        <v>8294.73</v>
      </c>
      <c r="CZ96" s="239">
        <v>0</v>
      </c>
      <c r="DA96" s="240">
        <v>8294.73</v>
      </c>
      <c r="DB96" s="240">
        <v>0</v>
      </c>
      <c r="DC96" s="240">
        <v>8294.73</v>
      </c>
      <c r="DD96" s="239">
        <v>1376.73</v>
      </c>
      <c r="DE96" s="239">
        <v>0</v>
      </c>
      <c r="DF96" s="240">
        <v>1376.73</v>
      </c>
      <c r="DG96" s="240">
        <v>0</v>
      </c>
      <c r="DH96" s="240">
        <v>1376.73</v>
      </c>
      <c r="DI96" s="239">
        <v>1951.4</v>
      </c>
      <c r="DJ96" s="239">
        <v>0</v>
      </c>
      <c r="DK96" s="240">
        <v>1951.4</v>
      </c>
      <c r="DL96" s="240">
        <v>0</v>
      </c>
      <c r="DM96" s="240">
        <v>1951.4</v>
      </c>
      <c r="DN96" s="239">
        <v>1619.3899999999999</v>
      </c>
      <c r="DO96" s="239">
        <v>0</v>
      </c>
      <c r="DP96" s="240">
        <v>1619.3899999999999</v>
      </c>
      <c r="DQ96" s="240">
        <v>0</v>
      </c>
      <c r="DR96" s="240">
        <v>1619.3899999999999</v>
      </c>
      <c r="DS96" s="239">
        <v>4937.46</v>
      </c>
      <c r="DT96" s="239">
        <v>455.53</v>
      </c>
      <c r="DU96" s="240">
        <v>4481.93</v>
      </c>
      <c r="DV96" s="240">
        <v>0</v>
      </c>
      <c r="DW96" s="240">
        <v>4481.93</v>
      </c>
      <c r="DX96" s="239">
        <v>500.01</v>
      </c>
      <c r="DY96" s="239">
        <v>0</v>
      </c>
      <c r="DZ96" s="240">
        <v>500.01</v>
      </c>
      <c r="EA96" s="240">
        <v>0</v>
      </c>
      <c r="EB96" s="240">
        <v>500.01</v>
      </c>
      <c r="EC96" s="239">
        <v>16702.080000000002</v>
      </c>
      <c r="ED96" s="239">
        <v>20143.68</v>
      </c>
      <c r="EE96" s="240">
        <v>0</v>
      </c>
      <c r="EF96" s="240">
        <v>-3441.5999999999985</v>
      </c>
      <c r="EG96" s="240">
        <v>-3441.5999999999985</v>
      </c>
      <c r="EH96" s="239">
        <v>19294.440000000002</v>
      </c>
      <c r="EI96" s="239">
        <v>10652.37</v>
      </c>
      <c r="EJ96" s="240">
        <v>8642.0700000000015</v>
      </c>
      <c r="EK96" s="240">
        <v>0</v>
      </c>
      <c r="EL96" s="240">
        <v>8642.0700000000015</v>
      </c>
      <c r="EM96" s="239">
        <v>0</v>
      </c>
      <c r="EN96" s="239">
        <v>0</v>
      </c>
      <c r="EO96" s="240">
        <v>0</v>
      </c>
      <c r="EP96" s="240">
        <v>0</v>
      </c>
      <c r="EQ96" s="240">
        <v>0</v>
      </c>
      <c r="ER96" s="240">
        <v>3730.16</v>
      </c>
      <c r="ES96" s="240">
        <v>2666.2099999999996</v>
      </c>
      <c r="ET96" s="240">
        <f t="shared" si="13"/>
        <v>1063.9500000000003</v>
      </c>
      <c r="EU96" s="240">
        <f t="shared" si="14"/>
        <v>0</v>
      </c>
      <c r="EV96" s="240">
        <f t="shared" si="15"/>
        <v>1063.9500000000003</v>
      </c>
      <c r="EW96" s="239">
        <v>9041.32</v>
      </c>
      <c r="EX96" s="239">
        <v>6792.2699999999995</v>
      </c>
      <c r="EY96" s="241">
        <f t="shared" si="17"/>
        <v>267711.90000000002</v>
      </c>
      <c r="EZ96" s="241">
        <f t="shared" si="17"/>
        <v>220692.59</v>
      </c>
      <c r="FA96" s="241">
        <f t="shared" si="18"/>
        <v>47019.310000000027</v>
      </c>
      <c r="FB96" s="241">
        <f t="shared" si="19"/>
        <v>0</v>
      </c>
      <c r="FC96" s="242">
        <f t="shared" si="16"/>
        <v>47019.310000000027</v>
      </c>
      <c r="FD96" s="242">
        <v>1063.9500000000003</v>
      </c>
      <c r="FE96" s="236">
        <f t="shared" si="20"/>
        <v>-500188.78999999992</v>
      </c>
      <c r="FF96" s="243">
        <f t="shared" si="21"/>
        <v>-288565.12000000005</v>
      </c>
      <c r="FG96" s="3"/>
      <c r="FH96" s="239">
        <v>1480</v>
      </c>
      <c r="FI96" s="244">
        <f t="shared" si="22"/>
        <v>-498708.78999999992</v>
      </c>
      <c r="FJ96" s="243">
        <f t="shared" si="23"/>
        <v>-288565.12000000005</v>
      </c>
      <c r="FK96" s="3"/>
      <c r="FL96" s="3"/>
      <c r="FM96" s="3"/>
      <c r="FN96" s="3"/>
      <c r="FO96" s="3"/>
    </row>
    <row r="97" spans="1:171" s="2" customFormat="1" ht="15.75" customHeight="1" x14ac:dyDescent="0.2">
      <c r="A97" s="233">
        <v>90</v>
      </c>
      <c r="B97" s="234" t="s">
        <v>52</v>
      </c>
      <c r="C97" s="235">
        <v>5</v>
      </c>
      <c r="D97" s="235">
        <v>4</v>
      </c>
      <c r="E97" s="236">
        <v>1773.2583333333332</v>
      </c>
      <c r="F97" s="237">
        <v>35729.370000000003</v>
      </c>
      <c r="G97" s="237">
        <v>4546.3500000000186</v>
      </c>
      <c r="H97" s="238">
        <v>15045.759999999998</v>
      </c>
      <c r="I97" s="238">
        <v>12325.33</v>
      </c>
      <c r="J97" s="238">
        <v>2720.4299999999985</v>
      </c>
      <c r="K97" s="238">
        <v>0</v>
      </c>
      <c r="L97" s="238">
        <v>2720.4299999999985</v>
      </c>
      <c r="M97" s="238">
        <v>7670.7599999999993</v>
      </c>
      <c r="N97" s="238">
        <v>6787.67</v>
      </c>
      <c r="O97" s="238">
        <v>883.08999999999924</v>
      </c>
      <c r="P97" s="238">
        <v>0</v>
      </c>
      <c r="Q97" s="238">
        <v>883.08999999999924</v>
      </c>
      <c r="R97" s="238">
        <v>798.7700000000001</v>
      </c>
      <c r="S97" s="238">
        <v>312.27</v>
      </c>
      <c r="T97" s="238">
        <v>486.50000000000011</v>
      </c>
      <c r="U97" s="238">
        <v>0</v>
      </c>
      <c r="V97" s="238">
        <v>486.50000000000011</v>
      </c>
      <c r="W97" s="239">
        <v>24023.420000000006</v>
      </c>
      <c r="X97" s="239">
        <v>30641.040000000001</v>
      </c>
      <c r="Y97" s="240">
        <v>0</v>
      </c>
      <c r="Z97" s="240">
        <v>-6617.6199999999953</v>
      </c>
      <c r="AA97" s="240">
        <v>-6617.6199999999953</v>
      </c>
      <c r="AB97" s="239">
        <v>0</v>
      </c>
      <c r="AC97" s="239">
        <v>0</v>
      </c>
      <c r="AD97" s="240">
        <v>0</v>
      </c>
      <c r="AE97" s="240">
        <v>0</v>
      </c>
      <c r="AF97" s="240">
        <v>0</v>
      </c>
      <c r="AG97" s="239">
        <v>0</v>
      </c>
      <c r="AH97" s="239">
        <v>0</v>
      </c>
      <c r="AI97" s="240">
        <v>0</v>
      </c>
      <c r="AJ97" s="240">
        <v>0</v>
      </c>
      <c r="AK97" s="240">
        <v>0</v>
      </c>
      <c r="AL97" s="239">
        <v>7045.7799999999988</v>
      </c>
      <c r="AM97" s="239">
        <v>2212.3100000000004</v>
      </c>
      <c r="AN97" s="240">
        <v>4833.4699999999984</v>
      </c>
      <c r="AO97" s="240">
        <v>0</v>
      </c>
      <c r="AP97" s="240">
        <v>4833.4699999999984</v>
      </c>
      <c r="AQ97" s="239">
        <v>4584.3200000000006</v>
      </c>
      <c r="AR97" s="239">
        <v>903.95</v>
      </c>
      <c r="AS97" s="240">
        <v>3680.3700000000008</v>
      </c>
      <c r="AT97" s="240">
        <v>0</v>
      </c>
      <c r="AU97" s="240">
        <v>3680.3700000000008</v>
      </c>
      <c r="AV97" s="239">
        <v>7098.99</v>
      </c>
      <c r="AW97" s="239">
        <v>6169.56</v>
      </c>
      <c r="AX97" s="240">
        <v>929.42999999999938</v>
      </c>
      <c r="AY97" s="240">
        <v>0</v>
      </c>
      <c r="AZ97" s="240">
        <v>929.42999999999938</v>
      </c>
      <c r="BA97" s="239">
        <v>1622.6500000000005</v>
      </c>
      <c r="BB97" s="239">
        <v>1438.1799999999998</v>
      </c>
      <c r="BC97" s="240">
        <v>184.47000000000071</v>
      </c>
      <c r="BD97" s="240">
        <v>0</v>
      </c>
      <c r="BE97" s="240">
        <v>184.47000000000071</v>
      </c>
      <c r="BF97" s="239">
        <v>452.34000000000003</v>
      </c>
      <c r="BG97" s="239">
        <v>802.82</v>
      </c>
      <c r="BH97" s="240">
        <v>0</v>
      </c>
      <c r="BI97" s="240">
        <v>-350.48</v>
      </c>
      <c r="BJ97" s="240">
        <v>-350.48</v>
      </c>
      <c r="BK97" s="239">
        <v>8028.5299999999988</v>
      </c>
      <c r="BL97" s="239">
        <v>5798.74</v>
      </c>
      <c r="BM97" s="240">
        <v>2229.7899999999991</v>
      </c>
      <c r="BN97" s="240">
        <v>0</v>
      </c>
      <c r="BO97" s="240">
        <v>2229.7899999999991</v>
      </c>
      <c r="BP97" s="239">
        <v>1076</v>
      </c>
      <c r="BQ97" s="239">
        <v>0</v>
      </c>
      <c r="BR97" s="240">
        <v>1076</v>
      </c>
      <c r="BS97" s="240">
        <v>0</v>
      </c>
      <c r="BT97" s="240">
        <v>1076</v>
      </c>
      <c r="BU97" s="239">
        <v>12332.159999999998</v>
      </c>
      <c r="BV97" s="239">
        <v>28488.980000000003</v>
      </c>
      <c r="BW97" s="240">
        <v>0</v>
      </c>
      <c r="BX97" s="240">
        <v>-16156.820000000005</v>
      </c>
      <c r="BY97" s="240">
        <v>-16156.820000000005</v>
      </c>
      <c r="BZ97" s="239">
        <v>1346.5300000000002</v>
      </c>
      <c r="CA97" s="239">
        <v>1193.8500000000001</v>
      </c>
      <c r="CB97" s="240">
        <v>152.68000000000006</v>
      </c>
      <c r="CC97" s="240">
        <v>0</v>
      </c>
      <c r="CD97" s="240">
        <v>152.68000000000006</v>
      </c>
      <c r="CE97" s="239">
        <v>201.78000000000003</v>
      </c>
      <c r="CF97" s="239">
        <v>0</v>
      </c>
      <c r="CG97" s="240">
        <v>201.78000000000003</v>
      </c>
      <c r="CH97" s="240">
        <v>0</v>
      </c>
      <c r="CI97" s="240">
        <v>201.78000000000003</v>
      </c>
      <c r="CJ97" s="240">
        <v>3757.9600000000005</v>
      </c>
      <c r="CK97" s="240">
        <v>3450.79</v>
      </c>
      <c r="CL97" s="240">
        <v>307.17000000000053</v>
      </c>
      <c r="CM97" s="240">
        <v>0</v>
      </c>
      <c r="CN97" s="240">
        <v>307.17000000000053</v>
      </c>
      <c r="CO97" s="239">
        <v>50129.310000000005</v>
      </c>
      <c r="CP97" s="239">
        <v>842.31</v>
      </c>
      <c r="CQ97" s="240">
        <v>49287.000000000007</v>
      </c>
      <c r="CR97" s="240">
        <v>0</v>
      </c>
      <c r="CS97" s="240">
        <v>49287.000000000007</v>
      </c>
      <c r="CT97" s="239">
        <v>4437.3599999999997</v>
      </c>
      <c r="CU97" s="239">
        <v>0</v>
      </c>
      <c r="CV97" s="240">
        <v>4437.3599999999997</v>
      </c>
      <c r="CW97" s="240">
        <v>0</v>
      </c>
      <c r="CX97" s="240">
        <v>4437.3599999999997</v>
      </c>
      <c r="CY97" s="239">
        <v>7111.4100000000017</v>
      </c>
      <c r="CZ97" s="239">
        <v>6789.02</v>
      </c>
      <c r="DA97" s="240">
        <v>322.39000000000124</v>
      </c>
      <c r="DB97" s="240">
        <v>0</v>
      </c>
      <c r="DC97" s="240">
        <v>322.39000000000124</v>
      </c>
      <c r="DD97" s="239">
        <v>1053.99</v>
      </c>
      <c r="DE97" s="239">
        <v>9536.4500000000007</v>
      </c>
      <c r="DF97" s="240">
        <v>0</v>
      </c>
      <c r="DG97" s="240">
        <v>-8482.4600000000009</v>
      </c>
      <c r="DH97" s="240">
        <v>-8482.4600000000009</v>
      </c>
      <c r="DI97" s="239">
        <v>1873.3000000000004</v>
      </c>
      <c r="DJ97" s="239">
        <v>0</v>
      </c>
      <c r="DK97" s="240">
        <v>1873.3000000000004</v>
      </c>
      <c r="DL97" s="240">
        <v>0</v>
      </c>
      <c r="DM97" s="240">
        <v>1873.3000000000004</v>
      </c>
      <c r="DN97" s="239">
        <v>1079.8600000000001</v>
      </c>
      <c r="DO97" s="239">
        <v>0</v>
      </c>
      <c r="DP97" s="240">
        <v>1079.8600000000001</v>
      </c>
      <c r="DQ97" s="240">
        <v>0</v>
      </c>
      <c r="DR97" s="240">
        <v>1079.8600000000001</v>
      </c>
      <c r="DS97" s="239">
        <v>2510.2000000000003</v>
      </c>
      <c r="DT97" s="239">
        <v>0</v>
      </c>
      <c r="DU97" s="240">
        <v>2510.2000000000003</v>
      </c>
      <c r="DV97" s="240">
        <v>0</v>
      </c>
      <c r="DW97" s="240">
        <v>2510.2000000000003</v>
      </c>
      <c r="DX97" s="239">
        <v>322.8</v>
      </c>
      <c r="DY97" s="239">
        <v>0</v>
      </c>
      <c r="DZ97" s="240">
        <v>322.8</v>
      </c>
      <c r="EA97" s="240">
        <v>0</v>
      </c>
      <c r="EB97" s="240">
        <v>322.8</v>
      </c>
      <c r="EC97" s="239">
        <v>12544.600000000006</v>
      </c>
      <c r="ED97" s="239">
        <v>9826.0600000000013</v>
      </c>
      <c r="EE97" s="240">
        <v>2718.5400000000045</v>
      </c>
      <c r="EF97" s="240">
        <v>0</v>
      </c>
      <c r="EG97" s="240">
        <v>2718.5400000000045</v>
      </c>
      <c r="EH97" s="239">
        <v>9059.0700000000015</v>
      </c>
      <c r="EI97" s="239">
        <v>5336.79</v>
      </c>
      <c r="EJ97" s="240">
        <v>3722.2800000000016</v>
      </c>
      <c r="EK97" s="240">
        <v>0</v>
      </c>
      <c r="EL97" s="240">
        <v>3722.2800000000016</v>
      </c>
      <c r="EM97" s="239">
        <v>0</v>
      </c>
      <c r="EN97" s="239">
        <v>0</v>
      </c>
      <c r="EO97" s="240">
        <v>0</v>
      </c>
      <c r="EP97" s="240">
        <v>0</v>
      </c>
      <c r="EQ97" s="240">
        <v>0</v>
      </c>
      <c r="ER97" s="240">
        <v>3267.77</v>
      </c>
      <c r="ES97" s="240">
        <v>2404.6800000000003</v>
      </c>
      <c r="ET97" s="240">
        <f t="shared" si="13"/>
        <v>863.08999999999969</v>
      </c>
      <c r="EU97" s="240">
        <f t="shared" si="14"/>
        <v>0</v>
      </c>
      <c r="EV97" s="240">
        <f t="shared" si="15"/>
        <v>863.08999999999969</v>
      </c>
      <c r="EW97" s="239">
        <v>6603.33</v>
      </c>
      <c r="EX97" s="239">
        <v>4739.68</v>
      </c>
      <c r="EY97" s="241">
        <f t="shared" si="17"/>
        <v>195078.74999999994</v>
      </c>
      <c r="EZ97" s="241">
        <f t="shared" si="17"/>
        <v>140000.47999999998</v>
      </c>
      <c r="FA97" s="241">
        <f t="shared" si="18"/>
        <v>55078.26999999996</v>
      </c>
      <c r="FB97" s="241">
        <f t="shared" si="19"/>
        <v>0</v>
      </c>
      <c r="FC97" s="242">
        <f t="shared" si="16"/>
        <v>55078.26999999996</v>
      </c>
      <c r="FD97" s="242">
        <v>863.08999999999969</v>
      </c>
      <c r="FE97" s="236">
        <f t="shared" si="20"/>
        <v>90807.639999999956</v>
      </c>
      <c r="FF97" s="243">
        <f t="shared" si="21"/>
        <v>55896.800000000032</v>
      </c>
      <c r="FG97" s="3"/>
      <c r="FH97" s="239">
        <v>1821.7800000000002</v>
      </c>
      <c r="FI97" s="244">
        <f t="shared" si="22"/>
        <v>92629.419999999955</v>
      </c>
      <c r="FJ97" s="243">
        <f t="shared" si="23"/>
        <v>55896.800000000032</v>
      </c>
      <c r="FK97" s="3"/>
      <c r="FL97" s="3"/>
      <c r="FM97" s="3"/>
      <c r="FN97" s="3"/>
      <c r="FO97" s="3"/>
    </row>
    <row r="98" spans="1:171" s="2" customFormat="1" ht="15.75" customHeight="1" x14ac:dyDescent="0.2">
      <c r="A98" s="233">
        <v>91</v>
      </c>
      <c r="B98" s="234" t="s">
        <v>53</v>
      </c>
      <c r="C98" s="235">
        <v>9</v>
      </c>
      <c r="D98" s="235">
        <v>1</v>
      </c>
      <c r="E98" s="236">
        <v>3308.5833333333339</v>
      </c>
      <c r="F98" s="237">
        <v>24518.410000000003</v>
      </c>
      <c r="G98" s="237">
        <v>12306.359000000002</v>
      </c>
      <c r="H98" s="238">
        <v>13765.92</v>
      </c>
      <c r="I98" s="238">
        <v>12403.490000000002</v>
      </c>
      <c r="J98" s="238">
        <v>1362.4299999999985</v>
      </c>
      <c r="K98" s="238">
        <v>0</v>
      </c>
      <c r="L98" s="238">
        <v>1362.4299999999985</v>
      </c>
      <c r="M98" s="238">
        <v>7042.77</v>
      </c>
      <c r="N98" s="238">
        <v>5007.3100000000004</v>
      </c>
      <c r="O98" s="238">
        <v>2035.46</v>
      </c>
      <c r="P98" s="238">
        <v>0</v>
      </c>
      <c r="Q98" s="238">
        <v>2035.46</v>
      </c>
      <c r="R98" s="238">
        <v>622.57000000000005</v>
      </c>
      <c r="S98" s="238">
        <v>407.53999999999996</v>
      </c>
      <c r="T98" s="238">
        <v>215.03000000000009</v>
      </c>
      <c r="U98" s="238">
        <v>0</v>
      </c>
      <c r="V98" s="238">
        <v>215.03000000000009</v>
      </c>
      <c r="W98" s="239">
        <v>12318.249999999998</v>
      </c>
      <c r="X98" s="239">
        <v>13509.14</v>
      </c>
      <c r="Y98" s="240">
        <v>0</v>
      </c>
      <c r="Z98" s="240">
        <v>-1190.8900000000012</v>
      </c>
      <c r="AA98" s="240">
        <v>-1190.8900000000012</v>
      </c>
      <c r="AB98" s="239">
        <v>39179.259999999995</v>
      </c>
      <c r="AC98" s="239">
        <v>35940.049999999996</v>
      </c>
      <c r="AD98" s="240">
        <v>3239.2099999999991</v>
      </c>
      <c r="AE98" s="240">
        <v>0</v>
      </c>
      <c r="AF98" s="240">
        <v>3239.2099999999991</v>
      </c>
      <c r="AG98" s="239">
        <v>0</v>
      </c>
      <c r="AH98" s="239">
        <v>0</v>
      </c>
      <c r="AI98" s="240">
        <v>0</v>
      </c>
      <c r="AJ98" s="240">
        <v>0</v>
      </c>
      <c r="AK98" s="240">
        <v>0</v>
      </c>
      <c r="AL98" s="239">
        <v>5494.9599999999991</v>
      </c>
      <c r="AM98" s="239">
        <v>1084.73</v>
      </c>
      <c r="AN98" s="240">
        <v>4410.2299999999996</v>
      </c>
      <c r="AO98" s="240">
        <v>0</v>
      </c>
      <c r="AP98" s="240">
        <v>4410.2299999999996</v>
      </c>
      <c r="AQ98" s="239">
        <v>3767.6499999999992</v>
      </c>
      <c r="AR98" s="239">
        <v>923.99999999999989</v>
      </c>
      <c r="AS98" s="240">
        <v>2843.6499999999992</v>
      </c>
      <c r="AT98" s="240">
        <v>0</v>
      </c>
      <c r="AU98" s="240">
        <v>2843.6499999999992</v>
      </c>
      <c r="AV98" s="239">
        <v>4875.1799999999994</v>
      </c>
      <c r="AW98" s="239">
        <v>4240.7700000000004</v>
      </c>
      <c r="AX98" s="240">
        <v>634.40999999999894</v>
      </c>
      <c r="AY98" s="240">
        <v>0</v>
      </c>
      <c r="AZ98" s="240">
        <v>634.40999999999894</v>
      </c>
      <c r="BA98" s="239">
        <v>1135.5200000000002</v>
      </c>
      <c r="BB98" s="239">
        <v>1008.77</v>
      </c>
      <c r="BC98" s="240">
        <v>126.75000000000023</v>
      </c>
      <c r="BD98" s="240">
        <v>0</v>
      </c>
      <c r="BE98" s="240">
        <v>126.75000000000023</v>
      </c>
      <c r="BF98" s="239">
        <v>209.55999999999997</v>
      </c>
      <c r="BG98" s="239">
        <v>289.56</v>
      </c>
      <c r="BH98" s="240">
        <v>0</v>
      </c>
      <c r="BI98" s="240">
        <v>-80.000000000000028</v>
      </c>
      <c r="BJ98" s="240">
        <v>-80.000000000000028</v>
      </c>
      <c r="BK98" s="239">
        <v>2785.6800000000003</v>
      </c>
      <c r="BL98" s="239">
        <v>2726.27</v>
      </c>
      <c r="BM98" s="240">
        <v>59.410000000000309</v>
      </c>
      <c r="BN98" s="240">
        <v>0</v>
      </c>
      <c r="BO98" s="240">
        <v>59.410000000000309</v>
      </c>
      <c r="BP98" s="239">
        <v>822.80000000000007</v>
      </c>
      <c r="BQ98" s="239">
        <v>0</v>
      </c>
      <c r="BR98" s="240">
        <v>822.80000000000007</v>
      </c>
      <c r="BS98" s="240">
        <v>0</v>
      </c>
      <c r="BT98" s="240">
        <v>822.80000000000007</v>
      </c>
      <c r="BU98" s="239">
        <v>9430.0999999999985</v>
      </c>
      <c r="BV98" s="239">
        <v>16579.149999999998</v>
      </c>
      <c r="BW98" s="240">
        <v>0</v>
      </c>
      <c r="BX98" s="240">
        <v>-7149.0499999999993</v>
      </c>
      <c r="BY98" s="240">
        <v>-7149.0499999999993</v>
      </c>
      <c r="BZ98" s="239">
        <v>750.94</v>
      </c>
      <c r="CA98" s="239">
        <v>667.21</v>
      </c>
      <c r="CB98" s="240">
        <v>83.730000000000018</v>
      </c>
      <c r="CC98" s="240">
        <v>0</v>
      </c>
      <c r="CD98" s="240">
        <v>83.730000000000018</v>
      </c>
      <c r="CE98" s="239">
        <v>112.97</v>
      </c>
      <c r="CF98" s="239">
        <v>346.69</v>
      </c>
      <c r="CG98" s="240">
        <v>0</v>
      </c>
      <c r="CH98" s="240">
        <v>-233.72</v>
      </c>
      <c r="CI98" s="240">
        <v>-233.72</v>
      </c>
      <c r="CJ98" s="240">
        <v>2289.69</v>
      </c>
      <c r="CK98" s="240">
        <v>2167.73</v>
      </c>
      <c r="CL98" s="240">
        <v>121.96000000000004</v>
      </c>
      <c r="CM98" s="240">
        <v>0</v>
      </c>
      <c r="CN98" s="240">
        <v>121.96000000000004</v>
      </c>
      <c r="CO98" s="239">
        <v>41477.839999999997</v>
      </c>
      <c r="CP98" s="239">
        <v>10250.09</v>
      </c>
      <c r="CQ98" s="240">
        <v>31227.749999999996</v>
      </c>
      <c r="CR98" s="240">
        <v>0</v>
      </c>
      <c r="CS98" s="240">
        <v>31227.749999999996</v>
      </c>
      <c r="CT98" s="239">
        <v>3408.29</v>
      </c>
      <c r="CU98" s="239">
        <v>0</v>
      </c>
      <c r="CV98" s="240">
        <v>3408.29</v>
      </c>
      <c r="CW98" s="240">
        <v>0</v>
      </c>
      <c r="CX98" s="240">
        <v>3408.29</v>
      </c>
      <c r="CY98" s="239">
        <v>5717.66</v>
      </c>
      <c r="CZ98" s="239">
        <v>5708.8</v>
      </c>
      <c r="DA98" s="240">
        <v>8.8599999999996726</v>
      </c>
      <c r="DB98" s="240">
        <v>0</v>
      </c>
      <c r="DC98" s="240">
        <v>8.8599999999996726</v>
      </c>
      <c r="DD98" s="239">
        <v>1066.18</v>
      </c>
      <c r="DE98" s="239">
        <v>0</v>
      </c>
      <c r="DF98" s="240">
        <v>1066.18</v>
      </c>
      <c r="DG98" s="240">
        <v>0</v>
      </c>
      <c r="DH98" s="240">
        <v>1066.18</v>
      </c>
      <c r="DI98" s="239">
        <v>1291.4000000000001</v>
      </c>
      <c r="DJ98" s="239">
        <v>0</v>
      </c>
      <c r="DK98" s="240">
        <v>1291.4000000000001</v>
      </c>
      <c r="DL98" s="240">
        <v>0</v>
      </c>
      <c r="DM98" s="240">
        <v>1291.4000000000001</v>
      </c>
      <c r="DN98" s="239">
        <v>501.48</v>
      </c>
      <c r="DO98" s="239">
        <v>10054.790000000001</v>
      </c>
      <c r="DP98" s="240">
        <v>0</v>
      </c>
      <c r="DQ98" s="240">
        <v>-9553.3100000000013</v>
      </c>
      <c r="DR98" s="240">
        <v>-9553.3100000000013</v>
      </c>
      <c r="DS98" s="239">
        <v>672.54</v>
      </c>
      <c r="DT98" s="239">
        <v>5850.2199999999993</v>
      </c>
      <c r="DU98" s="240">
        <v>0</v>
      </c>
      <c r="DV98" s="240">
        <v>-5177.6799999999994</v>
      </c>
      <c r="DW98" s="240">
        <v>-5177.6799999999994</v>
      </c>
      <c r="DX98" s="239">
        <v>232.51999999999998</v>
      </c>
      <c r="DY98" s="239">
        <v>0</v>
      </c>
      <c r="DZ98" s="240">
        <v>232.51999999999998</v>
      </c>
      <c r="EA98" s="240">
        <v>0</v>
      </c>
      <c r="EB98" s="240">
        <v>232.51999999999998</v>
      </c>
      <c r="EC98" s="239">
        <v>2676.3300000000004</v>
      </c>
      <c r="ED98" s="239">
        <v>3802.0200000000004</v>
      </c>
      <c r="EE98" s="240">
        <v>0</v>
      </c>
      <c r="EF98" s="240">
        <v>-1125.69</v>
      </c>
      <c r="EG98" s="240">
        <v>-1125.69</v>
      </c>
      <c r="EH98" s="239">
        <v>13231.84</v>
      </c>
      <c r="EI98" s="239">
        <v>16024.06</v>
      </c>
      <c r="EJ98" s="240">
        <v>0</v>
      </c>
      <c r="EK98" s="240">
        <v>-2792.2199999999993</v>
      </c>
      <c r="EL98" s="240">
        <v>-2792.2199999999993</v>
      </c>
      <c r="EM98" s="239">
        <v>11260.699999999999</v>
      </c>
      <c r="EN98" s="239">
        <v>0</v>
      </c>
      <c r="EO98" s="240">
        <v>11260.699999999999</v>
      </c>
      <c r="EP98" s="240">
        <v>0</v>
      </c>
      <c r="EQ98" s="240">
        <v>11260.699999999999</v>
      </c>
      <c r="ER98" s="240">
        <v>2166.87</v>
      </c>
      <c r="ES98" s="240">
        <v>1579.1899999999998</v>
      </c>
      <c r="ET98" s="240">
        <f t="shared" si="13"/>
        <v>587.68000000000006</v>
      </c>
      <c r="EU98" s="240">
        <f t="shared" si="14"/>
        <v>0</v>
      </c>
      <c r="EV98" s="240">
        <f t="shared" si="15"/>
        <v>587.68000000000006</v>
      </c>
      <c r="EW98" s="239">
        <v>6568.6100000000006</v>
      </c>
      <c r="EX98" s="239">
        <v>4946.6400000000003</v>
      </c>
      <c r="EY98" s="241">
        <f t="shared" si="17"/>
        <v>194876.07999999996</v>
      </c>
      <c r="EZ98" s="241">
        <f t="shared" si="17"/>
        <v>155518.22</v>
      </c>
      <c r="FA98" s="241">
        <f t="shared" si="18"/>
        <v>39357.859999999957</v>
      </c>
      <c r="FB98" s="241">
        <f t="shared" si="19"/>
        <v>0</v>
      </c>
      <c r="FC98" s="242">
        <f t="shared" si="16"/>
        <v>39357.859999999957</v>
      </c>
      <c r="FD98" s="242">
        <v>587.68000000000006</v>
      </c>
      <c r="FE98" s="236">
        <f t="shared" si="20"/>
        <v>63876.26999999996</v>
      </c>
      <c r="FF98" s="243">
        <f t="shared" si="21"/>
        <v>34810.368999999992</v>
      </c>
      <c r="FG98" s="3"/>
      <c r="FH98" s="239">
        <v>1973.7800000000002</v>
      </c>
      <c r="FI98" s="244">
        <f t="shared" si="22"/>
        <v>65850.049999999959</v>
      </c>
      <c r="FJ98" s="243">
        <f t="shared" si="23"/>
        <v>34810.368999999992</v>
      </c>
      <c r="FK98" s="3"/>
      <c r="FL98" s="3"/>
      <c r="FM98" s="3"/>
      <c r="FN98" s="3"/>
      <c r="FO98" s="3"/>
    </row>
    <row r="99" spans="1:171" s="2" customFormat="1" ht="15.75" customHeight="1" x14ac:dyDescent="0.2">
      <c r="A99" s="233">
        <v>92</v>
      </c>
      <c r="B99" s="234" t="s">
        <v>54</v>
      </c>
      <c r="C99" s="235">
        <v>9</v>
      </c>
      <c r="D99" s="235">
        <v>5</v>
      </c>
      <c r="E99" s="236">
        <v>2819.2541666666675</v>
      </c>
      <c r="F99" s="237">
        <v>-1565.4400000000012</v>
      </c>
      <c r="G99" s="237">
        <v>2170.4199999999205</v>
      </c>
      <c r="H99" s="238">
        <v>62732.640000000007</v>
      </c>
      <c r="I99" s="238">
        <v>68649.350000000006</v>
      </c>
      <c r="J99" s="238">
        <v>0</v>
      </c>
      <c r="K99" s="238">
        <v>-5916.7099999999991</v>
      </c>
      <c r="L99" s="238">
        <v>-5916.7099999999991</v>
      </c>
      <c r="M99" s="238">
        <v>32746.059999999998</v>
      </c>
      <c r="N99" s="238">
        <v>37614.53</v>
      </c>
      <c r="O99" s="238">
        <v>0</v>
      </c>
      <c r="P99" s="238">
        <v>-4868.4700000000012</v>
      </c>
      <c r="Q99" s="238">
        <v>-4868.4700000000012</v>
      </c>
      <c r="R99" s="238">
        <v>2517.66</v>
      </c>
      <c r="S99" s="238">
        <v>18.02</v>
      </c>
      <c r="T99" s="238">
        <v>2499.64</v>
      </c>
      <c r="U99" s="238">
        <v>0</v>
      </c>
      <c r="V99" s="238">
        <v>2499.64</v>
      </c>
      <c r="W99" s="239">
        <v>97964.729999999981</v>
      </c>
      <c r="X99" s="239">
        <v>116542.36</v>
      </c>
      <c r="Y99" s="240">
        <v>0</v>
      </c>
      <c r="Z99" s="240">
        <v>-18577.630000000019</v>
      </c>
      <c r="AA99" s="240">
        <v>-18577.630000000019</v>
      </c>
      <c r="AB99" s="239">
        <v>194701.47999999995</v>
      </c>
      <c r="AC99" s="239">
        <v>179317.72000000003</v>
      </c>
      <c r="AD99" s="240">
        <v>15383.759999999922</v>
      </c>
      <c r="AE99" s="240">
        <v>0</v>
      </c>
      <c r="AF99" s="240">
        <v>15383.759999999922</v>
      </c>
      <c r="AG99" s="239">
        <v>0</v>
      </c>
      <c r="AH99" s="239">
        <v>0</v>
      </c>
      <c r="AI99" s="240">
        <v>0</v>
      </c>
      <c r="AJ99" s="240">
        <v>0</v>
      </c>
      <c r="AK99" s="240">
        <v>0</v>
      </c>
      <c r="AL99" s="239">
        <v>30055.989999999998</v>
      </c>
      <c r="AM99" s="239">
        <v>3693.4600000000005</v>
      </c>
      <c r="AN99" s="240">
        <v>26362.53</v>
      </c>
      <c r="AO99" s="240">
        <v>0</v>
      </c>
      <c r="AP99" s="240">
        <v>26362.53</v>
      </c>
      <c r="AQ99" s="239">
        <v>17626.390000000003</v>
      </c>
      <c r="AR99" s="239">
        <v>2431.98</v>
      </c>
      <c r="AS99" s="240">
        <v>15194.410000000003</v>
      </c>
      <c r="AT99" s="240">
        <v>0</v>
      </c>
      <c r="AU99" s="240">
        <v>15194.410000000003</v>
      </c>
      <c r="AV99" s="239">
        <v>22363.210000000003</v>
      </c>
      <c r="AW99" s="239">
        <v>19563.999999999996</v>
      </c>
      <c r="AX99" s="240">
        <v>2799.2100000000064</v>
      </c>
      <c r="AY99" s="240">
        <v>0</v>
      </c>
      <c r="AZ99" s="240">
        <v>2799.2100000000064</v>
      </c>
      <c r="BA99" s="239">
        <v>4844.0600000000004</v>
      </c>
      <c r="BB99" s="239">
        <v>4327.3099999999995</v>
      </c>
      <c r="BC99" s="240">
        <v>516.75000000000091</v>
      </c>
      <c r="BD99" s="240">
        <v>0</v>
      </c>
      <c r="BE99" s="240">
        <v>516.75000000000091</v>
      </c>
      <c r="BF99" s="239">
        <v>1305.6399999999999</v>
      </c>
      <c r="BG99" s="239">
        <v>1448.5000000000002</v>
      </c>
      <c r="BH99" s="240">
        <v>0</v>
      </c>
      <c r="BI99" s="240">
        <v>-142.86000000000035</v>
      </c>
      <c r="BJ99" s="240">
        <v>-142.86000000000035</v>
      </c>
      <c r="BK99" s="239">
        <v>16888.5</v>
      </c>
      <c r="BL99" s="239">
        <v>17758.12</v>
      </c>
      <c r="BM99" s="240">
        <v>0</v>
      </c>
      <c r="BN99" s="240">
        <v>-869.61999999999898</v>
      </c>
      <c r="BO99" s="240">
        <v>-869.61999999999898</v>
      </c>
      <c r="BP99" s="239">
        <v>3742.6200000000008</v>
      </c>
      <c r="BQ99" s="239">
        <v>554.14</v>
      </c>
      <c r="BR99" s="240">
        <v>3188.4800000000009</v>
      </c>
      <c r="BS99" s="240">
        <v>0</v>
      </c>
      <c r="BT99" s="240">
        <v>3188.4800000000009</v>
      </c>
      <c r="BU99" s="239">
        <v>42900.87999999999</v>
      </c>
      <c r="BV99" s="239">
        <v>56189.04</v>
      </c>
      <c r="BW99" s="240">
        <v>0</v>
      </c>
      <c r="BX99" s="240">
        <v>-13288.160000000011</v>
      </c>
      <c r="BY99" s="240">
        <v>-13288.160000000011</v>
      </c>
      <c r="BZ99" s="239">
        <v>2528.4599999999991</v>
      </c>
      <c r="CA99" s="239">
        <v>2258.27</v>
      </c>
      <c r="CB99" s="240">
        <v>270.18999999999915</v>
      </c>
      <c r="CC99" s="240">
        <v>0</v>
      </c>
      <c r="CD99" s="240">
        <v>270.18999999999915</v>
      </c>
      <c r="CE99" s="239">
        <v>375.87999999999988</v>
      </c>
      <c r="CF99" s="239">
        <v>1053.25</v>
      </c>
      <c r="CG99" s="240">
        <v>0</v>
      </c>
      <c r="CH99" s="240">
        <v>-677.37000000000012</v>
      </c>
      <c r="CI99" s="240">
        <v>-677.37000000000012</v>
      </c>
      <c r="CJ99" s="240">
        <v>11317.379999999997</v>
      </c>
      <c r="CK99" s="240">
        <v>10778.44</v>
      </c>
      <c r="CL99" s="240">
        <v>538.93999999999687</v>
      </c>
      <c r="CM99" s="240">
        <v>0</v>
      </c>
      <c r="CN99" s="240">
        <v>538.93999999999687</v>
      </c>
      <c r="CO99" s="239">
        <v>180141.68</v>
      </c>
      <c r="CP99" s="239">
        <v>175873.04000000004</v>
      </c>
      <c r="CQ99" s="240">
        <v>4268.6399999999558</v>
      </c>
      <c r="CR99" s="240">
        <v>0</v>
      </c>
      <c r="CS99" s="240">
        <v>4268.6399999999558</v>
      </c>
      <c r="CT99" s="239">
        <v>18977.579999999998</v>
      </c>
      <c r="CU99" s="239">
        <v>30099.18</v>
      </c>
      <c r="CV99" s="240">
        <v>0</v>
      </c>
      <c r="CW99" s="240">
        <v>-11121.600000000002</v>
      </c>
      <c r="CX99" s="240">
        <v>-11121.600000000002</v>
      </c>
      <c r="CY99" s="239">
        <v>27721.57</v>
      </c>
      <c r="CZ99" s="239">
        <v>32378.430000000004</v>
      </c>
      <c r="DA99" s="240">
        <v>0</v>
      </c>
      <c r="DB99" s="240">
        <v>-4656.8600000000042</v>
      </c>
      <c r="DC99" s="240">
        <v>-4656.8600000000042</v>
      </c>
      <c r="DD99" s="239">
        <v>5529.9700000000012</v>
      </c>
      <c r="DE99" s="239">
        <v>896.96</v>
      </c>
      <c r="DF99" s="240">
        <v>4633.0100000000011</v>
      </c>
      <c r="DG99" s="240">
        <v>0</v>
      </c>
      <c r="DH99" s="240">
        <v>4633.0100000000011</v>
      </c>
      <c r="DI99" s="239">
        <v>4416.3999999999996</v>
      </c>
      <c r="DJ99" s="239">
        <v>0</v>
      </c>
      <c r="DK99" s="240">
        <v>4416.3999999999996</v>
      </c>
      <c r="DL99" s="240">
        <v>0</v>
      </c>
      <c r="DM99" s="240">
        <v>4416.3999999999996</v>
      </c>
      <c r="DN99" s="239">
        <v>3118.62</v>
      </c>
      <c r="DO99" s="239">
        <v>6363</v>
      </c>
      <c r="DP99" s="240">
        <v>0</v>
      </c>
      <c r="DQ99" s="240">
        <v>-3244.38</v>
      </c>
      <c r="DR99" s="240">
        <v>-3244.38</v>
      </c>
      <c r="DS99" s="239">
        <v>4354.84</v>
      </c>
      <c r="DT99" s="239">
        <v>2128.9499999999998</v>
      </c>
      <c r="DU99" s="240">
        <v>2225.8900000000003</v>
      </c>
      <c r="DV99" s="240">
        <v>0</v>
      </c>
      <c r="DW99" s="240">
        <v>2225.8900000000003</v>
      </c>
      <c r="DX99" s="239">
        <v>942.79000000000008</v>
      </c>
      <c r="DY99" s="239">
        <v>0</v>
      </c>
      <c r="DZ99" s="240">
        <v>942.79000000000008</v>
      </c>
      <c r="EA99" s="240">
        <v>0</v>
      </c>
      <c r="EB99" s="240">
        <v>942.79000000000008</v>
      </c>
      <c r="EC99" s="239">
        <v>21344.78</v>
      </c>
      <c r="ED99" s="239">
        <v>33956.519999999997</v>
      </c>
      <c r="EE99" s="240">
        <v>0</v>
      </c>
      <c r="EF99" s="240">
        <v>-12611.739999999998</v>
      </c>
      <c r="EG99" s="240">
        <v>-12611.739999999998</v>
      </c>
      <c r="EH99" s="239">
        <v>29143.129999999997</v>
      </c>
      <c r="EI99" s="239">
        <v>22157.769999999997</v>
      </c>
      <c r="EJ99" s="240">
        <v>6985.3600000000006</v>
      </c>
      <c r="EK99" s="240">
        <v>0</v>
      </c>
      <c r="EL99" s="240">
        <v>6985.3600000000006</v>
      </c>
      <c r="EM99" s="239">
        <v>34163.599999999999</v>
      </c>
      <c r="EN99" s="239">
        <v>27096.869999999995</v>
      </c>
      <c r="EO99" s="240">
        <v>7066.7300000000032</v>
      </c>
      <c r="EP99" s="240">
        <v>0</v>
      </c>
      <c r="EQ99" s="240">
        <v>7066.7300000000032</v>
      </c>
      <c r="ER99" s="240">
        <v>10658.179999999998</v>
      </c>
      <c r="ES99" s="240">
        <v>7694.21</v>
      </c>
      <c r="ET99" s="240">
        <f t="shared" si="13"/>
        <v>2963.9699999999984</v>
      </c>
      <c r="EU99" s="240">
        <f t="shared" si="14"/>
        <v>0</v>
      </c>
      <c r="EV99" s="240">
        <f t="shared" si="15"/>
        <v>2963.9699999999984</v>
      </c>
      <c r="EW99" s="239">
        <v>30948.780000000002</v>
      </c>
      <c r="EX99" s="239">
        <v>26885.780000000002</v>
      </c>
      <c r="EY99" s="241">
        <f t="shared" si="17"/>
        <v>916073.5</v>
      </c>
      <c r="EZ99" s="241">
        <f t="shared" si="17"/>
        <v>887729.20000000007</v>
      </c>
      <c r="FA99" s="241">
        <f t="shared" si="18"/>
        <v>28344.29999999993</v>
      </c>
      <c r="FB99" s="241">
        <f t="shared" si="19"/>
        <v>0</v>
      </c>
      <c r="FC99" s="242">
        <f t="shared" si="16"/>
        <v>28344.29999999993</v>
      </c>
      <c r="FD99" s="242">
        <v>2963.9699999999984</v>
      </c>
      <c r="FE99" s="236">
        <f t="shared" si="20"/>
        <v>26778.859999999986</v>
      </c>
      <c r="FF99" s="243">
        <f t="shared" si="21"/>
        <v>-365.69000000012409</v>
      </c>
      <c r="FG99" s="3"/>
      <c r="FH99" s="239">
        <v>5013.66</v>
      </c>
      <c r="FI99" s="244">
        <f t="shared" si="22"/>
        <v>31792.519999999986</v>
      </c>
      <c r="FJ99" s="243">
        <f t="shared" si="23"/>
        <v>-365.69000000012409</v>
      </c>
      <c r="FK99" s="3"/>
      <c r="FL99" s="3"/>
      <c r="FM99" s="3"/>
      <c r="FN99" s="3"/>
      <c r="FO99" s="3"/>
    </row>
    <row r="100" spans="1:171" s="2" customFormat="1" ht="15.75" customHeight="1" x14ac:dyDescent="0.2">
      <c r="A100" s="233">
        <v>93</v>
      </c>
      <c r="B100" s="234" t="s">
        <v>55</v>
      </c>
      <c r="C100" s="235">
        <v>5</v>
      </c>
      <c r="D100" s="235">
        <v>8</v>
      </c>
      <c r="E100" s="236">
        <v>2165.9266666666667</v>
      </c>
      <c r="F100" s="237">
        <v>373424.22000000003</v>
      </c>
      <c r="G100" s="237">
        <v>143389.79199999996</v>
      </c>
      <c r="H100" s="238">
        <v>30478.880000000001</v>
      </c>
      <c r="I100" s="238">
        <v>23687.18</v>
      </c>
      <c r="J100" s="238">
        <v>6791.7000000000007</v>
      </c>
      <c r="K100" s="238">
        <v>0</v>
      </c>
      <c r="L100" s="238">
        <v>6791.7000000000007</v>
      </c>
      <c r="M100" s="238">
        <v>15192.06</v>
      </c>
      <c r="N100" s="238">
        <v>9365.01</v>
      </c>
      <c r="O100" s="238">
        <v>5827.0499999999993</v>
      </c>
      <c r="P100" s="238">
        <v>0</v>
      </c>
      <c r="Q100" s="238">
        <v>5827.0499999999993</v>
      </c>
      <c r="R100" s="238">
        <v>1921.5499999999997</v>
      </c>
      <c r="S100" s="238">
        <v>847.82999999999993</v>
      </c>
      <c r="T100" s="238">
        <v>1073.7199999999998</v>
      </c>
      <c r="U100" s="238">
        <v>0</v>
      </c>
      <c r="V100" s="238">
        <v>1073.7199999999998</v>
      </c>
      <c r="W100" s="239">
        <v>78823.819999999992</v>
      </c>
      <c r="X100" s="239">
        <v>88991.400000000023</v>
      </c>
      <c r="Y100" s="240">
        <v>0</v>
      </c>
      <c r="Z100" s="240">
        <v>-10167.580000000031</v>
      </c>
      <c r="AA100" s="240">
        <v>-10167.580000000031</v>
      </c>
      <c r="AB100" s="239">
        <v>0</v>
      </c>
      <c r="AC100" s="239">
        <v>0</v>
      </c>
      <c r="AD100" s="240">
        <v>0</v>
      </c>
      <c r="AE100" s="240">
        <v>0</v>
      </c>
      <c r="AF100" s="240">
        <v>0</v>
      </c>
      <c r="AG100" s="239">
        <v>0</v>
      </c>
      <c r="AH100" s="239">
        <v>0</v>
      </c>
      <c r="AI100" s="240">
        <v>0</v>
      </c>
      <c r="AJ100" s="240">
        <v>0</v>
      </c>
      <c r="AK100" s="240">
        <v>0</v>
      </c>
      <c r="AL100" s="239">
        <v>21968.979999999996</v>
      </c>
      <c r="AM100" s="239">
        <v>3839.2799999999997</v>
      </c>
      <c r="AN100" s="240">
        <v>18129.699999999997</v>
      </c>
      <c r="AO100" s="240">
        <v>0</v>
      </c>
      <c r="AP100" s="240">
        <v>18129.699999999997</v>
      </c>
      <c r="AQ100" s="239">
        <v>13242.760000000002</v>
      </c>
      <c r="AR100" s="239">
        <v>1864.89</v>
      </c>
      <c r="AS100" s="240">
        <v>11377.870000000003</v>
      </c>
      <c r="AT100" s="240">
        <v>0</v>
      </c>
      <c r="AU100" s="240">
        <v>11377.870000000003</v>
      </c>
      <c r="AV100" s="239">
        <v>18071.68</v>
      </c>
      <c r="AW100" s="239">
        <v>15716.18</v>
      </c>
      <c r="AX100" s="240">
        <v>2355.5</v>
      </c>
      <c r="AY100" s="240">
        <v>0</v>
      </c>
      <c r="AZ100" s="240">
        <v>2355.5</v>
      </c>
      <c r="BA100" s="239">
        <v>0</v>
      </c>
      <c r="BB100" s="239">
        <v>0</v>
      </c>
      <c r="BC100" s="240">
        <v>0</v>
      </c>
      <c r="BD100" s="240">
        <v>0</v>
      </c>
      <c r="BE100" s="240">
        <v>0</v>
      </c>
      <c r="BF100" s="239">
        <v>1262.06</v>
      </c>
      <c r="BG100" s="239">
        <v>538.95999999999992</v>
      </c>
      <c r="BH100" s="240">
        <v>723.1</v>
      </c>
      <c r="BI100" s="240">
        <v>0</v>
      </c>
      <c r="BJ100" s="240">
        <v>723.1</v>
      </c>
      <c r="BK100" s="239">
        <v>28687.59</v>
      </c>
      <c r="BL100" s="239">
        <v>23218.239999999998</v>
      </c>
      <c r="BM100" s="240">
        <v>5469.3500000000022</v>
      </c>
      <c r="BN100" s="240">
        <v>0</v>
      </c>
      <c r="BO100" s="240">
        <v>5469.3500000000022</v>
      </c>
      <c r="BP100" s="239">
        <v>2623.91</v>
      </c>
      <c r="BQ100" s="239">
        <v>0</v>
      </c>
      <c r="BR100" s="240">
        <v>2623.91</v>
      </c>
      <c r="BS100" s="240">
        <v>0</v>
      </c>
      <c r="BT100" s="240">
        <v>2623.91</v>
      </c>
      <c r="BU100" s="239">
        <v>29536.109999999993</v>
      </c>
      <c r="BV100" s="239">
        <v>17620.769999999997</v>
      </c>
      <c r="BW100" s="240">
        <v>11915.339999999997</v>
      </c>
      <c r="BX100" s="240">
        <v>0</v>
      </c>
      <c r="BY100" s="240">
        <v>11915.339999999997</v>
      </c>
      <c r="BZ100" s="239">
        <v>3106.9599999999996</v>
      </c>
      <c r="CA100" s="239">
        <v>2760.3499999999995</v>
      </c>
      <c r="CB100" s="240">
        <v>346.61000000000013</v>
      </c>
      <c r="CC100" s="240">
        <v>0</v>
      </c>
      <c r="CD100" s="240">
        <v>346.61000000000013</v>
      </c>
      <c r="CE100" s="239">
        <v>465.22999999999996</v>
      </c>
      <c r="CF100" s="239">
        <v>690.39</v>
      </c>
      <c r="CG100" s="240">
        <v>0</v>
      </c>
      <c r="CH100" s="240">
        <v>-225.16000000000003</v>
      </c>
      <c r="CI100" s="240">
        <v>-225.16000000000003</v>
      </c>
      <c r="CJ100" s="240">
        <v>25959.969999999994</v>
      </c>
      <c r="CK100" s="240">
        <v>28469.62</v>
      </c>
      <c r="CL100" s="240">
        <v>0</v>
      </c>
      <c r="CM100" s="240">
        <v>-2509.6500000000051</v>
      </c>
      <c r="CN100" s="240">
        <v>-2509.6500000000051</v>
      </c>
      <c r="CO100" s="239">
        <v>102123.57</v>
      </c>
      <c r="CP100" s="239">
        <v>190880.19</v>
      </c>
      <c r="CQ100" s="240">
        <v>0</v>
      </c>
      <c r="CR100" s="240">
        <v>-88756.62</v>
      </c>
      <c r="CS100" s="240">
        <v>-88756.62</v>
      </c>
      <c r="CT100" s="239">
        <v>14612.22</v>
      </c>
      <c r="CU100" s="239">
        <v>1598.59</v>
      </c>
      <c r="CV100" s="240">
        <v>13013.63</v>
      </c>
      <c r="CW100" s="240">
        <v>0</v>
      </c>
      <c r="CX100" s="240">
        <v>13013.63</v>
      </c>
      <c r="CY100" s="239">
        <v>20250.810000000001</v>
      </c>
      <c r="CZ100" s="239">
        <v>0</v>
      </c>
      <c r="DA100" s="240">
        <v>20250.810000000001</v>
      </c>
      <c r="DB100" s="240">
        <v>0</v>
      </c>
      <c r="DC100" s="240">
        <v>20250.810000000001</v>
      </c>
      <c r="DD100" s="239">
        <v>2742.81</v>
      </c>
      <c r="DE100" s="239">
        <v>0</v>
      </c>
      <c r="DF100" s="240">
        <v>2742.81</v>
      </c>
      <c r="DG100" s="240">
        <v>0</v>
      </c>
      <c r="DH100" s="240">
        <v>2742.81</v>
      </c>
      <c r="DI100" s="239">
        <v>0</v>
      </c>
      <c r="DJ100" s="239">
        <v>0</v>
      </c>
      <c r="DK100" s="240">
        <v>0</v>
      </c>
      <c r="DL100" s="240">
        <v>0</v>
      </c>
      <c r="DM100" s="240">
        <v>0</v>
      </c>
      <c r="DN100" s="239">
        <v>3015.2100000000005</v>
      </c>
      <c r="DO100" s="239">
        <v>0</v>
      </c>
      <c r="DP100" s="240">
        <v>3015.2100000000005</v>
      </c>
      <c r="DQ100" s="240">
        <v>0</v>
      </c>
      <c r="DR100" s="240">
        <v>3015.2100000000005</v>
      </c>
      <c r="DS100" s="239">
        <v>10183.99</v>
      </c>
      <c r="DT100" s="239">
        <v>1175.71</v>
      </c>
      <c r="DU100" s="240">
        <v>9008.2799999999988</v>
      </c>
      <c r="DV100" s="240">
        <v>0</v>
      </c>
      <c r="DW100" s="240">
        <v>9008.2799999999988</v>
      </c>
      <c r="DX100" s="239">
        <v>841.17000000000007</v>
      </c>
      <c r="DY100" s="239">
        <v>0</v>
      </c>
      <c r="DZ100" s="240">
        <v>841.17000000000007</v>
      </c>
      <c r="EA100" s="240">
        <v>0</v>
      </c>
      <c r="EB100" s="240">
        <v>841.17000000000007</v>
      </c>
      <c r="EC100" s="239">
        <v>28808.58</v>
      </c>
      <c r="ED100" s="239">
        <v>24243.45</v>
      </c>
      <c r="EE100" s="240">
        <v>4565.130000000001</v>
      </c>
      <c r="EF100" s="240">
        <v>0</v>
      </c>
      <c r="EG100" s="240">
        <v>4565.130000000001</v>
      </c>
      <c r="EH100" s="239">
        <v>21849.200000000001</v>
      </c>
      <c r="EI100" s="239">
        <v>10344.620000000001</v>
      </c>
      <c r="EJ100" s="240">
        <v>11504.58</v>
      </c>
      <c r="EK100" s="240">
        <v>0</v>
      </c>
      <c r="EL100" s="240">
        <v>11504.58</v>
      </c>
      <c r="EM100" s="239">
        <v>0</v>
      </c>
      <c r="EN100" s="239">
        <v>0</v>
      </c>
      <c r="EO100" s="240">
        <v>0</v>
      </c>
      <c r="EP100" s="240">
        <v>0</v>
      </c>
      <c r="EQ100" s="240">
        <v>0</v>
      </c>
      <c r="ER100" s="240">
        <v>8002.5400000000009</v>
      </c>
      <c r="ES100" s="240">
        <v>5647.07</v>
      </c>
      <c r="ET100" s="240">
        <f t="shared" si="13"/>
        <v>2355.4700000000012</v>
      </c>
      <c r="EU100" s="240">
        <f t="shared" si="14"/>
        <v>0</v>
      </c>
      <c r="EV100" s="240">
        <f t="shared" si="15"/>
        <v>2355.4700000000012</v>
      </c>
      <c r="EW100" s="239">
        <v>16825.95</v>
      </c>
      <c r="EX100" s="239">
        <v>13690.300000000003</v>
      </c>
      <c r="EY100" s="241">
        <f t="shared" si="17"/>
        <v>500597.60999999993</v>
      </c>
      <c r="EZ100" s="241">
        <f t="shared" si="17"/>
        <v>465190.03000000009</v>
      </c>
      <c r="FA100" s="241">
        <f t="shared" si="18"/>
        <v>35407.579999999842</v>
      </c>
      <c r="FB100" s="241">
        <f t="shared" si="19"/>
        <v>0</v>
      </c>
      <c r="FC100" s="242">
        <f t="shared" si="16"/>
        <v>35407.579999999842</v>
      </c>
      <c r="FD100" s="242">
        <v>2355.4700000000012</v>
      </c>
      <c r="FE100" s="236">
        <f t="shared" si="20"/>
        <v>408831.79999999987</v>
      </c>
      <c r="FF100" s="243">
        <f t="shared" si="21"/>
        <v>103505.08199999997</v>
      </c>
      <c r="FG100" s="3"/>
      <c r="FH100" s="239">
        <v>3008.66</v>
      </c>
      <c r="FI100" s="244">
        <f t="shared" si="22"/>
        <v>411840.45999999985</v>
      </c>
      <c r="FJ100" s="243">
        <f t="shared" si="23"/>
        <v>103505.08199999997</v>
      </c>
      <c r="FK100" s="3"/>
      <c r="FL100" s="3"/>
      <c r="FM100" s="3"/>
      <c r="FN100" s="3"/>
      <c r="FO100" s="3"/>
    </row>
    <row r="101" spans="1:171" s="2" customFormat="1" ht="15.75" customHeight="1" x14ac:dyDescent="0.2">
      <c r="A101" s="233">
        <v>94</v>
      </c>
      <c r="B101" s="234" t="s">
        <v>56</v>
      </c>
      <c r="C101" s="235">
        <v>5</v>
      </c>
      <c r="D101" s="235">
        <v>5</v>
      </c>
      <c r="E101" s="236">
        <v>9042.8808333333345</v>
      </c>
      <c r="F101" s="237">
        <v>48245.06</v>
      </c>
      <c r="G101" s="237">
        <v>61556.052000000003</v>
      </c>
      <c r="H101" s="238">
        <v>34606.020000000004</v>
      </c>
      <c r="I101" s="238">
        <v>27170.839999999997</v>
      </c>
      <c r="J101" s="238">
        <v>7435.1800000000076</v>
      </c>
      <c r="K101" s="238">
        <v>0</v>
      </c>
      <c r="L101" s="238">
        <v>7435.1800000000076</v>
      </c>
      <c r="M101" s="238">
        <v>18209.849999999999</v>
      </c>
      <c r="N101" s="238">
        <v>11209.37</v>
      </c>
      <c r="O101" s="238">
        <v>7000.4799999999977</v>
      </c>
      <c r="P101" s="238">
        <v>0</v>
      </c>
      <c r="Q101" s="238">
        <v>7000.4799999999977</v>
      </c>
      <c r="R101" s="238">
        <v>1743.6200000000001</v>
      </c>
      <c r="S101" s="238">
        <v>628.31999999999994</v>
      </c>
      <c r="T101" s="238">
        <v>1115.3000000000002</v>
      </c>
      <c r="U101" s="238">
        <v>0</v>
      </c>
      <c r="V101" s="238">
        <v>1115.3000000000002</v>
      </c>
      <c r="W101" s="239">
        <v>84752.44</v>
      </c>
      <c r="X101" s="239">
        <v>85890.63</v>
      </c>
      <c r="Y101" s="240">
        <v>0</v>
      </c>
      <c r="Z101" s="240">
        <v>-1138.1900000000023</v>
      </c>
      <c r="AA101" s="240">
        <v>-1138.1900000000023</v>
      </c>
      <c r="AB101" s="239">
        <v>0</v>
      </c>
      <c r="AC101" s="239">
        <v>0</v>
      </c>
      <c r="AD101" s="240">
        <v>0</v>
      </c>
      <c r="AE101" s="240">
        <v>0</v>
      </c>
      <c r="AF101" s="240">
        <v>0</v>
      </c>
      <c r="AG101" s="239">
        <v>0</v>
      </c>
      <c r="AH101" s="239">
        <v>0</v>
      </c>
      <c r="AI101" s="240">
        <v>0</v>
      </c>
      <c r="AJ101" s="240">
        <v>0</v>
      </c>
      <c r="AK101" s="240">
        <v>0</v>
      </c>
      <c r="AL101" s="239">
        <v>11982.13</v>
      </c>
      <c r="AM101" s="239">
        <v>3177.56</v>
      </c>
      <c r="AN101" s="240">
        <v>8804.57</v>
      </c>
      <c r="AO101" s="240">
        <v>0</v>
      </c>
      <c r="AP101" s="240">
        <v>8804.57</v>
      </c>
      <c r="AQ101" s="239">
        <v>8465.6999999999989</v>
      </c>
      <c r="AR101" s="239">
        <v>2535.2099999999996</v>
      </c>
      <c r="AS101" s="240">
        <v>5930.49</v>
      </c>
      <c r="AT101" s="240">
        <v>0</v>
      </c>
      <c r="AU101" s="240">
        <v>5930.49</v>
      </c>
      <c r="AV101" s="239">
        <v>12557.95</v>
      </c>
      <c r="AW101" s="239">
        <v>10916.16</v>
      </c>
      <c r="AX101" s="240">
        <v>1641.7900000000009</v>
      </c>
      <c r="AY101" s="240">
        <v>0</v>
      </c>
      <c r="AZ101" s="240">
        <v>1641.7900000000009</v>
      </c>
      <c r="BA101" s="239">
        <v>0</v>
      </c>
      <c r="BB101" s="239">
        <v>0</v>
      </c>
      <c r="BC101" s="240">
        <v>0</v>
      </c>
      <c r="BD101" s="240">
        <v>0</v>
      </c>
      <c r="BE101" s="240">
        <v>0</v>
      </c>
      <c r="BF101" s="239">
        <v>420.03</v>
      </c>
      <c r="BG101" s="239">
        <v>255.62</v>
      </c>
      <c r="BH101" s="240">
        <v>164.40999999999997</v>
      </c>
      <c r="BI101" s="240">
        <v>0</v>
      </c>
      <c r="BJ101" s="240">
        <v>164.40999999999997</v>
      </c>
      <c r="BK101" s="239">
        <v>12893.369999999999</v>
      </c>
      <c r="BL101" s="239">
        <v>8941.2999999999993</v>
      </c>
      <c r="BM101" s="240">
        <v>3952.0699999999997</v>
      </c>
      <c r="BN101" s="240">
        <v>0</v>
      </c>
      <c r="BO101" s="240">
        <v>3952.0699999999997</v>
      </c>
      <c r="BP101" s="239">
        <v>1849.82</v>
      </c>
      <c r="BQ101" s="239">
        <v>0</v>
      </c>
      <c r="BR101" s="240">
        <v>1849.82</v>
      </c>
      <c r="BS101" s="240">
        <v>0</v>
      </c>
      <c r="BT101" s="240">
        <v>1849.82</v>
      </c>
      <c r="BU101" s="239">
        <v>20815.3</v>
      </c>
      <c r="BV101" s="239">
        <v>19161.25</v>
      </c>
      <c r="BW101" s="240">
        <v>1654.0499999999993</v>
      </c>
      <c r="BX101" s="240">
        <v>0</v>
      </c>
      <c r="BY101" s="240">
        <v>1654.0499999999993</v>
      </c>
      <c r="BZ101" s="239">
        <v>2275.1100000000006</v>
      </c>
      <c r="CA101" s="239">
        <v>2018.5700000000002</v>
      </c>
      <c r="CB101" s="240">
        <v>256.54000000000042</v>
      </c>
      <c r="CC101" s="240">
        <v>0</v>
      </c>
      <c r="CD101" s="240">
        <v>256.54000000000042</v>
      </c>
      <c r="CE101" s="239">
        <v>341.12000000000006</v>
      </c>
      <c r="CF101" s="239">
        <v>0</v>
      </c>
      <c r="CG101" s="240">
        <v>341.12000000000006</v>
      </c>
      <c r="CH101" s="240">
        <v>0</v>
      </c>
      <c r="CI101" s="240">
        <v>341.12000000000006</v>
      </c>
      <c r="CJ101" s="240">
        <v>28638.000000000004</v>
      </c>
      <c r="CK101" s="240">
        <v>31400.33</v>
      </c>
      <c r="CL101" s="240">
        <v>0</v>
      </c>
      <c r="CM101" s="240">
        <v>-2762.3299999999981</v>
      </c>
      <c r="CN101" s="240">
        <v>-2762.3299999999981</v>
      </c>
      <c r="CO101" s="239">
        <v>75919.449999999983</v>
      </c>
      <c r="CP101" s="239">
        <v>11716.34</v>
      </c>
      <c r="CQ101" s="240">
        <v>64203.109999999986</v>
      </c>
      <c r="CR101" s="240">
        <v>0</v>
      </c>
      <c r="CS101" s="240">
        <v>64203.109999999986</v>
      </c>
      <c r="CT101" s="239">
        <v>7679.95</v>
      </c>
      <c r="CU101" s="239">
        <v>1496.68</v>
      </c>
      <c r="CV101" s="240">
        <v>6183.2699999999995</v>
      </c>
      <c r="CW101" s="240">
        <v>0</v>
      </c>
      <c r="CX101" s="240">
        <v>6183.2699999999995</v>
      </c>
      <c r="CY101" s="239">
        <v>13128.14</v>
      </c>
      <c r="CZ101" s="239">
        <v>0</v>
      </c>
      <c r="DA101" s="240">
        <v>13128.14</v>
      </c>
      <c r="DB101" s="240">
        <v>0</v>
      </c>
      <c r="DC101" s="240">
        <v>13128.14</v>
      </c>
      <c r="DD101" s="239">
        <v>1978.0300000000004</v>
      </c>
      <c r="DE101" s="239">
        <v>0</v>
      </c>
      <c r="DF101" s="240">
        <v>1978.0300000000004</v>
      </c>
      <c r="DG101" s="240">
        <v>0</v>
      </c>
      <c r="DH101" s="240">
        <v>1978.0300000000004</v>
      </c>
      <c r="DI101" s="239">
        <v>0</v>
      </c>
      <c r="DJ101" s="239">
        <v>0</v>
      </c>
      <c r="DK101" s="240">
        <v>0</v>
      </c>
      <c r="DL101" s="240">
        <v>0</v>
      </c>
      <c r="DM101" s="240">
        <v>0</v>
      </c>
      <c r="DN101" s="239">
        <v>1004.7399999999999</v>
      </c>
      <c r="DO101" s="239">
        <v>0</v>
      </c>
      <c r="DP101" s="240">
        <v>1004.7399999999999</v>
      </c>
      <c r="DQ101" s="240">
        <v>0</v>
      </c>
      <c r="DR101" s="240">
        <v>1004.7399999999999</v>
      </c>
      <c r="DS101" s="239">
        <v>2348.6499999999996</v>
      </c>
      <c r="DT101" s="239">
        <v>5888.46</v>
      </c>
      <c r="DU101" s="240">
        <v>0</v>
      </c>
      <c r="DV101" s="240">
        <v>-3539.8100000000004</v>
      </c>
      <c r="DW101" s="240">
        <v>-3539.8100000000004</v>
      </c>
      <c r="DX101" s="239">
        <v>1081.5600000000002</v>
      </c>
      <c r="DY101" s="239">
        <v>1494.95</v>
      </c>
      <c r="DZ101" s="240">
        <v>0</v>
      </c>
      <c r="EA101" s="240">
        <v>-413.38999999999987</v>
      </c>
      <c r="EB101" s="240">
        <v>-413.38999999999987</v>
      </c>
      <c r="EC101" s="239">
        <v>16810.669999999998</v>
      </c>
      <c r="ED101" s="239">
        <v>22632.850000000002</v>
      </c>
      <c r="EE101" s="240">
        <v>0</v>
      </c>
      <c r="EF101" s="240">
        <v>-5822.1800000000039</v>
      </c>
      <c r="EG101" s="240">
        <v>-5822.1800000000039</v>
      </c>
      <c r="EH101" s="239">
        <v>45952.950000000012</v>
      </c>
      <c r="EI101" s="239">
        <v>42242.479999999996</v>
      </c>
      <c r="EJ101" s="240">
        <v>3710.4700000000157</v>
      </c>
      <c r="EK101" s="240">
        <v>0</v>
      </c>
      <c r="EL101" s="240">
        <v>3710.4700000000157</v>
      </c>
      <c r="EM101" s="239">
        <v>0</v>
      </c>
      <c r="EN101" s="239">
        <v>0</v>
      </c>
      <c r="EO101" s="240">
        <v>0</v>
      </c>
      <c r="EP101" s="240">
        <v>0</v>
      </c>
      <c r="EQ101" s="240">
        <v>0</v>
      </c>
      <c r="ER101" s="240">
        <v>7403.18</v>
      </c>
      <c r="ES101" s="240">
        <v>5140.29</v>
      </c>
      <c r="ET101" s="240">
        <f t="shared" si="13"/>
        <v>2262.8900000000003</v>
      </c>
      <c r="EU101" s="240">
        <f t="shared" si="14"/>
        <v>0</v>
      </c>
      <c r="EV101" s="240">
        <f t="shared" si="15"/>
        <v>2262.8900000000003</v>
      </c>
      <c r="EW101" s="239">
        <v>14239.79</v>
      </c>
      <c r="EX101" s="239">
        <v>9843.6600000000017</v>
      </c>
      <c r="EY101" s="241">
        <f t="shared" si="17"/>
        <v>427097.57000000007</v>
      </c>
      <c r="EZ101" s="241">
        <f t="shared" si="17"/>
        <v>303760.86999999994</v>
      </c>
      <c r="FA101" s="241">
        <f t="shared" si="18"/>
        <v>123336.70000000013</v>
      </c>
      <c r="FB101" s="241">
        <f t="shared" si="19"/>
        <v>0</v>
      </c>
      <c r="FC101" s="242">
        <f t="shared" si="16"/>
        <v>123336.70000000013</v>
      </c>
      <c r="FD101" s="242">
        <v>2262.8900000000003</v>
      </c>
      <c r="FE101" s="236">
        <f t="shared" si="20"/>
        <v>171581.76000000013</v>
      </c>
      <c r="FF101" s="243">
        <f t="shared" si="21"/>
        <v>144100.14199999996</v>
      </c>
      <c r="FG101" s="3"/>
      <c r="FH101" s="239">
        <v>2098.09</v>
      </c>
      <c r="FI101" s="244">
        <f t="shared" si="22"/>
        <v>173679.85000000012</v>
      </c>
      <c r="FJ101" s="243">
        <f t="shared" si="23"/>
        <v>144100.14199999996</v>
      </c>
      <c r="FK101" s="3"/>
      <c r="FL101" s="3"/>
      <c r="FM101" s="3"/>
      <c r="FN101" s="3"/>
      <c r="FO101" s="3"/>
    </row>
    <row r="102" spans="1:171" s="2" customFormat="1" ht="15.75" customHeight="1" x14ac:dyDescent="0.2">
      <c r="A102" s="233">
        <v>95</v>
      </c>
      <c r="B102" s="234" t="s">
        <v>57</v>
      </c>
      <c r="C102" s="235">
        <v>5</v>
      </c>
      <c r="D102" s="235">
        <v>4</v>
      </c>
      <c r="E102" s="236">
        <v>6980.4483333333328</v>
      </c>
      <c r="F102" s="237">
        <v>54423.26</v>
      </c>
      <c r="G102" s="237">
        <v>75161.909999999989</v>
      </c>
      <c r="H102" s="238">
        <v>17493.969999999998</v>
      </c>
      <c r="I102" s="238">
        <v>16197.830000000002</v>
      </c>
      <c r="J102" s="238">
        <v>1296.1399999999958</v>
      </c>
      <c r="K102" s="238">
        <v>0</v>
      </c>
      <c r="L102" s="238">
        <v>1296.1399999999958</v>
      </c>
      <c r="M102" s="238">
        <v>8973.119999999999</v>
      </c>
      <c r="N102" s="238">
        <v>8837.27</v>
      </c>
      <c r="O102" s="238">
        <v>135.84999999999854</v>
      </c>
      <c r="P102" s="238">
        <v>0</v>
      </c>
      <c r="Q102" s="238">
        <v>135.84999999999854</v>
      </c>
      <c r="R102" s="238">
        <v>876.56000000000006</v>
      </c>
      <c r="S102" s="238">
        <v>400.03</v>
      </c>
      <c r="T102" s="238">
        <v>476.53000000000009</v>
      </c>
      <c r="U102" s="238">
        <v>0</v>
      </c>
      <c r="V102" s="238">
        <v>476.53000000000009</v>
      </c>
      <c r="W102" s="239">
        <v>50806.999999999993</v>
      </c>
      <c r="X102" s="239">
        <v>59298.130000000005</v>
      </c>
      <c r="Y102" s="240">
        <v>0</v>
      </c>
      <c r="Z102" s="240">
        <v>-8491.1300000000119</v>
      </c>
      <c r="AA102" s="240">
        <v>-8491.1300000000119</v>
      </c>
      <c r="AB102" s="239">
        <v>0</v>
      </c>
      <c r="AC102" s="239">
        <v>0</v>
      </c>
      <c r="AD102" s="240">
        <v>0</v>
      </c>
      <c r="AE102" s="240">
        <v>0</v>
      </c>
      <c r="AF102" s="240">
        <v>0</v>
      </c>
      <c r="AG102" s="239">
        <v>0</v>
      </c>
      <c r="AH102" s="239">
        <v>0</v>
      </c>
      <c r="AI102" s="240">
        <v>0</v>
      </c>
      <c r="AJ102" s="240">
        <v>0</v>
      </c>
      <c r="AK102" s="240">
        <v>0</v>
      </c>
      <c r="AL102" s="239">
        <v>7060.6100000000015</v>
      </c>
      <c r="AM102" s="239">
        <v>2216.8100000000004</v>
      </c>
      <c r="AN102" s="240">
        <v>4843.8000000000011</v>
      </c>
      <c r="AO102" s="240">
        <v>0</v>
      </c>
      <c r="AP102" s="240">
        <v>4843.8000000000011</v>
      </c>
      <c r="AQ102" s="239">
        <v>4581.2299999999996</v>
      </c>
      <c r="AR102" s="239">
        <v>903.95</v>
      </c>
      <c r="AS102" s="240">
        <v>3677.2799999999997</v>
      </c>
      <c r="AT102" s="240">
        <v>0</v>
      </c>
      <c r="AU102" s="240">
        <v>3677.2799999999997</v>
      </c>
      <c r="AV102" s="239">
        <v>7465.85</v>
      </c>
      <c r="AW102" s="239">
        <v>6491.74</v>
      </c>
      <c r="AX102" s="240">
        <v>974.11000000000058</v>
      </c>
      <c r="AY102" s="240">
        <v>0</v>
      </c>
      <c r="AZ102" s="240">
        <v>974.11000000000058</v>
      </c>
      <c r="BA102" s="239">
        <v>1709.81</v>
      </c>
      <c r="BB102" s="239">
        <v>1515.99</v>
      </c>
      <c r="BC102" s="240">
        <v>193.81999999999994</v>
      </c>
      <c r="BD102" s="240">
        <v>0</v>
      </c>
      <c r="BE102" s="240">
        <v>193.81999999999994</v>
      </c>
      <c r="BF102" s="239">
        <v>419.31000000000006</v>
      </c>
      <c r="BG102" s="239">
        <v>779.11</v>
      </c>
      <c r="BH102" s="240">
        <v>0</v>
      </c>
      <c r="BI102" s="240">
        <v>-359.79999999999995</v>
      </c>
      <c r="BJ102" s="240">
        <v>-359.79999999999995</v>
      </c>
      <c r="BK102" s="239">
        <v>8195.01</v>
      </c>
      <c r="BL102" s="239">
        <v>6474.6</v>
      </c>
      <c r="BM102" s="240">
        <v>1720.4099999999999</v>
      </c>
      <c r="BN102" s="240">
        <v>0</v>
      </c>
      <c r="BO102" s="240">
        <v>1720.4099999999999</v>
      </c>
      <c r="BP102" s="239">
        <v>1122.82</v>
      </c>
      <c r="BQ102" s="239">
        <v>0</v>
      </c>
      <c r="BR102" s="240">
        <v>1122.82</v>
      </c>
      <c r="BS102" s="240">
        <v>0</v>
      </c>
      <c r="BT102" s="240">
        <v>1122.82</v>
      </c>
      <c r="BU102" s="239">
        <v>12871.74</v>
      </c>
      <c r="BV102" s="239">
        <v>10428.530000000001</v>
      </c>
      <c r="BW102" s="240">
        <v>2443.2099999999991</v>
      </c>
      <c r="BX102" s="240">
        <v>0</v>
      </c>
      <c r="BY102" s="240">
        <v>2443.2099999999991</v>
      </c>
      <c r="BZ102" s="239">
        <v>1471.1599999999999</v>
      </c>
      <c r="CA102" s="239">
        <v>1307.4499999999998</v>
      </c>
      <c r="CB102" s="240">
        <v>163.71000000000004</v>
      </c>
      <c r="CC102" s="240">
        <v>0</v>
      </c>
      <c r="CD102" s="240">
        <v>163.71000000000004</v>
      </c>
      <c r="CE102" s="239">
        <v>220.92999999999995</v>
      </c>
      <c r="CF102" s="239">
        <v>2773.52</v>
      </c>
      <c r="CG102" s="240">
        <v>0</v>
      </c>
      <c r="CH102" s="240">
        <v>-2552.59</v>
      </c>
      <c r="CI102" s="240">
        <v>-2552.59</v>
      </c>
      <c r="CJ102" s="240">
        <v>3818.9599999999996</v>
      </c>
      <c r="CK102" s="240">
        <v>5097.67</v>
      </c>
      <c r="CL102" s="240">
        <v>0</v>
      </c>
      <c r="CM102" s="240">
        <v>-1278.7100000000005</v>
      </c>
      <c r="CN102" s="240">
        <v>-1278.7100000000005</v>
      </c>
      <c r="CO102" s="239">
        <v>42092.56</v>
      </c>
      <c r="CP102" s="239">
        <v>80999.649999999994</v>
      </c>
      <c r="CQ102" s="240">
        <v>0</v>
      </c>
      <c r="CR102" s="240">
        <v>-38907.089999999997</v>
      </c>
      <c r="CS102" s="240">
        <v>-38907.089999999997</v>
      </c>
      <c r="CT102" s="239">
        <v>4422.9699999999993</v>
      </c>
      <c r="CU102" s="239">
        <v>8588</v>
      </c>
      <c r="CV102" s="240">
        <v>0</v>
      </c>
      <c r="CW102" s="240">
        <v>-4165.0300000000007</v>
      </c>
      <c r="CX102" s="240">
        <v>-4165.0300000000007</v>
      </c>
      <c r="CY102" s="239">
        <v>7103.9600000000009</v>
      </c>
      <c r="CZ102" s="239">
        <v>18838.760000000002</v>
      </c>
      <c r="DA102" s="240">
        <v>0</v>
      </c>
      <c r="DB102" s="240">
        <v>-11734.800000000001</v>
      </c>
      <c r="DC102" s="240">
        <v>-11734.800000000001</v>
      </c>
      <c r="DD102" s="239">
        <v>1109.3899999999999</v>
      </c>
      <c r="DE102" s="239">
        <v>777.14</v>
      </c>
      <c r="DF102" s="240">
        <v>332.24999999999989</v>
      </c>
      <c r="DG102" s="240">
        <v>0</v>
      </c>
      <c r="DH102" s="240">
        <v>332.24999999999989</v>
      </c>
      <c r="DI102" s="239">
        <v>2057.56</v>
      </c>
      <c r="DJ102" s="239">
        <v>19463.099999999999</v>
      </c>
      <c r="DK102" s="240">
        <v>0</v>
      </c>
      <c r="DL102" s="240">
        <v>-17405.539999999997</v>
      </c>
      <c r="DM102" s="240">
        <v>-17405.539999999997</v>
      </c>
      <c r="DN102" s="239">
        <v>1003.34</v>
      </c>
      <c r="DO102" s="239">
        <v>0</v>
      </c>
      <c r="DP102" s="240">
        <v>1003.34</v>
      </c>
      <c r="DQ102" s="240">
        <v>0</v>
      </c>
      <c r="DR102" s="240">
        <v>1003.34</v>
      </c>
      <c r="DS102" s="239">
        <v>2586.9699999999998</v>
      </c>
      <c r="DT102" s="239">
        <v>1167.52</v>
      </c>
      <c r="DU102" s="240">
        <v>1419.4499999999998</v>
      </c>
      <c r="DV102" s="240">
        <v>0</v>
      </c>
      <c r="DW102" s="240">
        <v>1419.4499999999998</v>
      </c>
      <c r="DX102" s="239">
        <v>339.24</v>
      </c>
      <c r="DY102" s="239">
        <v>5540.38</v>
      </c>
      <c r="DZ102" s="240">
        <v>0</v>
      </c>
      <c r="EA102" s="240">
        <v>-5201.1400000000003</v>
      </c>
      <c r="EB102" s="240">
        <v>-5201.1400000000003</v>
      </c>
      <c r="EC102" s="239">
        <v>11167.839999999998</v>
      </c>
      <c r="ED102" s="239">
        <v>16652.2</v>
      </c>
      <c r="EE102" s="240">
        <v>0</v>
      </c>
      <c r="EF102" s="240">
        <v>-5484.3600000000024</v>
      </c>
      <c r="EG102" s="240">
        <v>-5484.3600000000024</v>
      </c>
      <c r="EH102" s="239">
        <v>7131.14</v>
      </c>
      <c r="EI102" s="239">
        <v>5163.7199999999993</v>
      </c>
      <c r="EJ102" s="240">
        <v>1967.420000000001</v>
      </c>
      <c r="EK102" s="240">
        <v>0</v>
      </c>
      <c r="EL102" s="240">
        <v>1967.420000000001</v>
      </c>
      <c r="EM102" s="239">
        <v>0</v>
      </c>
      <c r="EN102" s="239">
        <v>0</v>
      </c>
      <c r="EO102" s="240">
        <v>0</v>
      </c>
      <c r="EP102" s="240">
        <v>0</v>
      </c>
      <c r="EQ102" s="240">
        <v>0</v>
      </c>
      <c r="ER102" s="240">
        <v>3426.63</v>
      </c>
      <c r="ES102" s="240">
        <v>2428.4899999999998</v>
      </c>
      <c r="ET102" s="240">
        <f t="shared" si="13"/>
        <v>998.14000000000033</v>
      </c>
      <c r="EU102" s="240">
        <f t="shared" si="14"/>
        <v>0</v>
      </c>
      <c r="EV102" s="240">
        <f t="shared" si="15"/>
        <v>998.14000000000033</v>
      </c>
      <c r="EW102" s="239">
        <v>7338.7800000000016</v>
      </c>
      <c r="EX102" s="239">
        <v>8675.130000000001</v>
      </c>
      <c r="EY102" s="241">
        <f t="shared" si="17"/>
        <v>216868.46000000002</v>
      </c>
      <c r="EZ102" s="241">
        <f t="shared" si="17"/>
        <v>291016.72000000003</v>
      </c>
      <c r="FA102" s="241">
        <f t="shared" si="18"/>
        <v>0</v>
      </c>
      <c r="FB102" s="241">
        <f t="shared" si="19"/>
        <v>-74148.260000000009</v>
      </c>
      <c r="FC102" s="242">
        <f t="shared" si="16"/>
        <v>-74148.260000000009</v>
      </c>
      <c r="FD102" s="242">
        <v>998.14000000000033</v>
      </c>
      <c r="FE102" s="236">
        <f t="shared" si="20"/>
        <v>-19725</v>
      </c>
      <c r="FF102" s="243">
        <f t="shared" si="21"/>
        <v>503.34999999999218</v>
      </c>
      <c r="FG102" s="3"/>
      <c r="FH102" s="239">
        <v>2158</v>
      </c>
      <c r="FI102" s="244">
        <f t="shared" si="22"/>
        <v>-17567</v>
      </c>
      <c r="FJ102" s="243">
        <f t="shared" si="23"/>
        <v>503.34999999999218</v>
      </c>
      <c r="FK102" s="3"/>
      <c r="FL102" s="3"/>
      <c r="FM102" s="3"/>
      <c r="FN102" s="3"/>
      <c r="FO102" s="3"/>
    </row>
    <row r="103" spans="1:171" s="2" customFormat="1" ht="15.75" customHeight="1" x14ac:dyDescent="0.2">
      <c r="A103" s="233">
        <v>96</v>
      </c>
      <c r="B103" s="234" t="s">
        <v>58</v>
      </c>
      <c r="C103" s="235">
        <v>5</v>
      </c>
      <c r="D103" s="235">
        <v>6</v>
      </c>
      <c r="E103" s="236">
        <v>4913.5058333333318</v>
      </c>
      <c r="F103" s="237">
        <v>79952.569999999992</v>
      </c>
      <c r="G103" s="237">
        <v>-25411.169999999911</v>
      </c>
      <c r="H103" s="238">
        <v>22656.959999999995</v>
      </c>
      <c r="I103" s="238">
        <v>19337.05</v>
      </c>
      <c r="J103" s="238">
        <v>3319.9099999999962</v>
      </c>
      <c r="K103" s="238">
        <v>0</v>
      </c>
      <c r="L103" s="238">
        <v>3319.9099999999962</v>
      </c>
      <c r="M103" s="238">
        <v>11513.54</v>
      </c>
      <c r="N103" s="238">
        <v>11333.349999999999</v>
      </c>
      <c r="O103" s="238">
        <v>180.19000000000233</v>
      </c>
      <c r="P103" s="238">
        <v>0</v>
      </c>
      <c r="Q103" s="238">
        <v>180.19000000000233</v>
      </c>
      <c r="R103" s="238">
        <v>1242.52</v>
      </c>
      <c r="S103" s="238">
        <v>18</v>
      </c>
      <c r="T103" s="238">
        <v>1224.52</v>
      </c>
      <c r="U103" s="238">
        <v>0</v>
      </c>
      <c r="V103" s="238">
        <v>1224.52</v>
      </c>
      <c r="W103" s="239">
        <v>83912.4</v>
      </c>
      <c r="X103" s="239">
        <v>89396.94</v>
      </c>
      <c r="Y103" s="240">
        <v>0</v>
      </c>
      <c r="Z103" s="240">
        <v>-5484.5400000000081</v>
      </c>
      <c r="AA103" s="240">
        <v>-5484.5400000000081</v>
      </c>
      <c r="AB103" s="239">
        <v>0</v>
      </c>
      <c r="AC103" s="239">
        <v>0</v>
      </c>
      <c r="AD103" s="240">
        <v>0</v>
      </c>
      <c r="AE103" s="240">
        <v>0</v>
      </c>
      <c r="AF103" s="240">
        <v>0</v>
      </c>
      <c r="AG103" s="239">
        <v>0</v>
      </c>
      <c r="AH103" s="239">
        <v>0</v>
      </c>
      <c r="AI103" s="240">
        <v>0</v>
      </c>
      <c r="AJ103" s="240">
        <v>0</v>
      </c>
      <c r="AK103" s="240">
        <v>0</v>
      </c>
      <c r="AL103" s="239">
        <v>10446.879999999999</v>
      </c>
      <c r="AM103" s="239">
        <v>3031.3300000000004</v>
      </c>
      <c r="AN103" s="240">
        <v>7415.5499999999993</v>
      </c>
      <c r="AO103" s="240">
        <v>0</v>
      </c>
      <c r="AP103" s="240">
        <v>7415.5499999999993</v>
      </c>
      <c r="AQ103" s="239">
        <v>6812.54</v>
      </c>
      <c r="AR103" s="239">
        <v>1375.8400000000001</v>
      </c>
      <c r="AS103" s="240">
        <v>5436.7</v>
      </c>
      <c r="AT103" s="240">
        <v>0</v>
      </c>
      <c r="AU103" s="240">
        <v>5436.7</v>
      </c>
      <c r="AV103" s="239">
        <v>11732.399999999998</v>
      </c>
      <c r="AW103" s="239">
        <v>10196.549999999999</v>
      </c>
      <c r="AX103" s="240">
        <v>1535.8499999999985</v>
      </c>
      <c r="AY103" s="240">
        <v>0</v>
      </c>
      <c r="AZ103" s="240">
        <v>1535.8499999999985</v>
      </c>
      <c r="BA103" s="239">
        <v>0</v>
      </c>
      <c r="BB103" s="239">
        <v>0</v>
      </c>
      <c r="BC103" s="240">
        <v>0</v>
      </c>
      <c r="BD103" s="240">
        <v>0</v>
      </c>
      <c r="BE103" s="240">
        <v>0</v>
      </c>
      <c r="BF103" s="239">
        <v>733.88</v>
      </c>
      <c r="BG103" s="239">
        <v>1136.6999999999998</v>
      </c>
      <c r="BH103" s="240">
        <v>0</v>
      </c>
      <c r="BI103" s="240">
        <v>-402.81999999999982</v>
      </c>
      <c r="BJ103" s="240">
        <v>-402.81999999999982</v>
      </c>
      <c r="BK103" s="239">
        <v>15509.839999999998</v>
      </c>
      <c r="BL103" s="239">
        <v>12973.960000000001</v>
      </c>
      <c r="BM103" s="240">
        <v>2535.8799999999974</v>
      </c>
      <c r="BN103" s="240">
        <v>0</v>
      </c>
      <c r="BO103" s="240">
        <v>2535.8799999999974</v>
      </c>
      <c r="BP103" s="239">
        <v>1745.6299999999999</v>
      </c>
      <c r="BQ103" s="239">
        <v>0</v>
      </c>
      <c r="BR103" s="240">
        <v>1745.6299999999999</v>
      </c>
      <c r="BS103" s="240">
        <v>0</v>
      </c>
      <c r="BT103" s="240">
        <v>1745.6299999999999</v>
      </c>
      <c r="BU103" s="239">
        <v>19642.970000000005</v>
      </c>
      <c r="BV103" s="239">
        <v>23932.649999999998</v>
      </c>
      <c r="BW103" s="240">
        <v>0</v>
      </c>
      <c r="BX103" s="240">
        <v>-4289.679999999993</v>
      </c>
      <c r="BY103" s="240">
        <v>-4289.679999999993</v>
      </c>
      <c r="BZ103" s="239">
        <v>2044.8700000000001</v>
      </c>
      <c r="CA103" s="239">
        <v>1814.99</v>
      </c>
      <c r="CB103" s="240">
        <v>229.88000000000011</v>
      </c>
      <c r="CC103" s="240">
        <v>0</v>
      </c>
      <c r="CD103" s="240">
        <v>229.88000000000011</v>
      </c>
      <c r="CE103" s="239">
        <v>307.7</v>
      </c>
      <c r="CF103" s="239">
        <v>343.7</v>
      </c>
      <c r="CG103" s="240">
        <v>0</v>
      </c>
      <c r="CH103" s="240">
        <v>-36</v>
      </c>
      <c r="CI103" s="240">
        <v>-36</v>
      </c>
      <c r="CJ103" s="240">
        <v>9616.010000000002</v>
      </c>
      <c r="CK103" s="240">
        <v>10089.15</v>
      </c>
      <c r="CL103" s="240">
        <v>0</v>
      </c>
      <c r="CM103" s="240">
        <v>-473.1399999999976</v>
      </c>
      <c r="CN103" s="240">
        <v>-473.1399999999976</v>
      </c>
      <c r="CO103" s="239">
        <v>87941.439999999988</v>
      </c>
      <c r="CP103" s="239">
        <v>76983.520000000004</v>
      </c>
      <c r="CQ103" s="240">
        <v>10957.919999999984</v>
      </c>
      <c r="CR103" s="240">
        <v>0</v>
      </c>
      <c r="CS103" s="240">
        <v>10957.919999999984</v>
      </c>
      <c r="CT103" s="239">
        <v>6584.5999999999985</v>
      </c>
      <c r="CU103" s="239">
        <v>0</v>
      </c>
      <c r="CV103" s="240">
        <v>6584.5999999999985</v>
      </c>
      <c r="CW103" s="240">
        <v>0</v>
      </c>
      <c r="CX103" s="240">
        <v>6584.5999999999985</v>
      </c>
      <c r="CY103" s="239">
        <v>10564.71</v>
      </c>
      <c r="CZ103" s="239">
        <v>5628.59</v>
      </c>
      <c r="DA103" s="240">
        <v>4936.119999999999</v>
      </c>
      <c r="DB103" s="240">
        <v>0</v>
      </c>
      <c r="DC103" s="240">
        <v>4936.119999999999</v>
      </c>
      <c r="DD103" s="239">
        <v>1777.6699999999998</v>
      </c>
      <c r="DE103" s="239">
        <v>0</v>
      </c>
      <c r="DF103" s="240">
        <v>1777.6699999999998</v>
      </c>
      <c r="DG103" s="240">
        <v>0</v>
      </c>
      <c r="DH103" s="240">
        <v>1777.6699999999998</v>
      </c>
      <c r="DI103" s="239">
        <v>0</v>
      </c>
      <c r="DJ103" s="239">
        <v>0</v>
      </c>
      <c r="DK103" s="240">
        <v>0</v>
      </c>
      <c r="DL103" s="240">
        <v>0</v>
      </c>
      <c r="DM103" s="240">
        <v>0</v>
      </c>
      <c r="DN103" s="239">
        <v>1759.07</v>
      </c>
      <c r="DO103" s="239">
        <v>0</v>
      </c>
      <c r="DP103" s="240">
        <v>1759.07</v>
      </c>
      <c r="DQ103" s="240">
        <v>0</v>
      </c>
      <c r="DR103" s="240">
        <v>1759.07</v>
      </c>
      <c r="DS103" s="239">
        <v>5193.79</v>
      </c>
      <c r="DT103" s="239">
        <v>9349.42</v>
      </c>
      <c r="DU103" s="240">
        <v>0</v>
      </c>
      <c r="DV103" s="240">
        <v>-4155.63</v>
      </c>
      <c r="DW103" s="240">
        <v>-4155.63</v>
      </c>
      <c r="DX103" s="239">
        <v>511.13</v>
      </c>
      <c r="DY103" s="239">
        <v>0</v>
      </c>
      <c r="DZ103" s="240">
        <v>511.13</v>
      </c>
      <c r="EA103" s="240">
        <v>0</v>
      </c>
      <c r="EB103" s="240">
        <v>511.13</v>
      </c>
      <c r="EC103" s="239">
        <v>19715.280000000002</v>
      </c>
      <c r="ED103" s="239">
        <v>27426.950000000004</v>
      </c>
      <c r="EE103" s="240">
        <v>0</v>
      </c>
      <c r="EF103" s="240">
        <v>-7711.6700000000019</v>
      </c>
      <c r="EG103" s="240">
        <v>-7711.6700000000019</v>
      </c>
      <c r="EH103" s="239">
        <v>12245.259999999998</v>
      </c>
      <c r="EI103" s="239">
        <v>327.82000000000005</v>
      </c>
      <c r="EJ103" s="240">
        <v>11917.439999999999</v>
      </c>
      <c r="EK103" s="240">
        <v>0</v>
      </c>
      <c r="EL103" s="240">
        <v>11917.439999999999</v>
      </c>
      <c r="EM103" s="239">
        <v>0</v>
      </c>
      <c r="EN103" s="239">
        <v>0</v>
      </c>
      <c r="EO103" s="240">
        <v>0</v>
      </c>
      <c r="EP103" s="240">
        <v>0</v>
      </c>
      <c r="EQ103" s="240">
        <v>0</v>
      </c>
      <c r="ER103" s="240">
        <v>5215.9400000000005</v>
      </c>
      <c r="ES103" s="240">
        <v>3701.48</v>
      </c>
      <c r="ET103" s="240">
        <f t="shared" si="13"/>
        <v>1514.4600000000005</v>
      </c>
      <c r="EU103" s="240">
        <f t="shared" si="14"/>
        <v>0</v>
      </c>
      <c r="EV103" s="240">
        <f t="shared" si="15"/>
        <v>1514.4600000000005</v>
      </c>
      <c r="EW103" s="239">
        <v>12154.329999999998</v>
      </c>
      <c r="EX103" s="239">
        <v>9855.7499999999982</v>
      </c>
      <c r="EY103" s="241">
        <f t="shared" si="17"/>
        <v>361581.36000000004</v>
      </c>
      <c r="EZ103" s="241">
        <f t="shared" si="17"/>
        <v>318253.74</v>
      </c>
      <c r="FA103" s="241">
        <f t="shared" si="18"/>
        <v>43327.620000000054</v>
      </c>
      <c r="FB103" s="241">
        <f t="shared" si="19"/>
        <v>0</v>
      </c>
      <c r="FC103" s="242">
        <f t="shared" si="16"/>
        <v>43327.620000000054</v>
      </c>
      <c r="FD103" s="242">
        <v>1514.4600000000005</v>
      </c>
      <c r="FE103" s="236">
        <f t="shared" si="20"/>
        <v>123280.19000000006</v>
      </c>
      <c r="FF103" s="243">
        <f t="shared" si="21"/>
        <v>-3040.2899999999299</v>
      </c>
      <c r="FG103" s="3"/>
      <c r="FH103" s="239">
        <v>2336.08</v>
      </c>
      <c r="FI103" s="244">
        <f t="shared" si="22"/>
        <v>125616.27000000006</v>
      </c>
      <c r="FJ103" s="243">
        <f t="shared" si="23"/>
        <v>-3040.2899999999299</v>
      </c>
      <c r="FK103" s="3"/>
      <c r="FL103" s="3"/>
      <c r="FM103" s="3"/>
      <c r="FN103" s="3"/>
      <c r="FO103" s="3"/>
    </row>
    <row r="104" spans="1:171" s="2" customFormat="1" ht="15.75" customHeight="1" x14ac:dyDescent="0.2">
      <c r="A104" s="233">
        <v>97</v>
      </c>
      <c r="B104" s="234" t="s">
        <v>59</v>
      </c>
      <c r="C104" s="235">
        <v>5</v>
      </c>
      <c r="D104" s="235">
        <v>4</v>
      </c>
      <c r="E104" s="236">
        <v>3037.8541666666661</v>
      </c>
      <c r="F104" s="237">
        <v>85043.7</v>
      </c>
      <c r="G104" s="237">
        <v>43252.639999999985</v>
      </c>
      <c r="H104" s="238">
        <v>14966.36</v>
      </c>
      <c r="I104" s="238">
        <v>12684.350000000002</v>
      </c>
      <c r="J104" s="238">
        <v>2282.0099999999984</v>
      </c>
      <c r="K104" s="238">
        <v>0</v>
      </c>
      <c r="L104" s="238">
        <v>2282.0099999999984</v>
      </c>
      <c r="M104" s="238">
        <v>7592.47</v>
      </c>
      <c r="N104" s="238">
        <v>6636.72</v>
      </c>
      <c r="O104" s="238">
        <v>955.75</v>
      </c>
      <c r="P104" s="238">
        <v>0</v>
      </c>
      <c r="Q104" s="238">
        <v>955.75</v>
      </c>
      <c r="R104" s="238">
        <v>822.23</v>
      </c>
      <c r="S104" s="238">
        <v>412.34000000000003</v>
      </c>
      <c r="T104" s="238">
        <v>409.89</v>
      </c>
      <c r="U104" s="238">
        <v>0</v>
      </c>
      <c r="V104" s="238">
        <v>409.89</v>
      </c>
      <c r="W104" s="239">
        <v>31561.880000000005</v>
      </c>
      <c r="X104" s="239">
        <v>38390.21</v>
      </c>
      <c r="Y104" s="240">
        <v>0</v>
      </c>
      <c r="Z104" s="240">
        <v>-6828.3299999999945</v>
      </c>
      <c r="AA104" s="240">
        <v>-6828.3299999999945</v>
      </c>
      <c r="AB104" s="239">
        <v>0</v>
      </c>
      <c r="AC104" s="239">
        <v>0</v>
      </c>
      <c r="AD104" s="240">
        <v>0</v>
      </c>
      <c r="AE104" s="240">
        <v>0</v>
      </c>
      <c r="AF104" s="240">
        <v>0</v>
      </c>
      <c r="AG104" s="239">
        <v>0</v>
      </c>
      <c r="AH104" s="239">
        <v>0</v>
      </c>
      <c r="AI104" s="240">
        <v>0</v>
      </c>
      <c r="AJ104" s="240">
        <v>0</v>
      </c>
      <c r="AK104" s="240">
        <v>0</v>
      </c>
      <c r="AL104" s="239">
        <v>7002.1600000000017</v>
      </c>
      <c r="AM104" s="239">
        <v>2215.58</v>
      </c>
      <c r="AN104" s="240">
        <v>4786.5800000000017</v>
      </c>
      <c r="AO104" s="240">
        <v>0</v>
      </c>
      <c r="AP104" s="240">
        <v>4786.5800000000017</v>
      </c>
      <c r="AQ104" s="239">
        <v>4998.880000000001</v>
      </c>
      <c r="AR104" s="239">
        <v>1209.8799999999999</v>
      </c>
      <c r="AS104" s="240">
        <v>3789.0000000000009</v>
      </c>
      <c r="AT104" s="240">
        <v>0</v>
      </c>
      <c r="AU104" s="240">
        <v>3789.0000000000009</v>
      </c>
      <c r="AV104" s="239">
        <v>7040.4100000000017</v>
      </c>
      <c r="AW104" s="239">
        <v>6119.22</v>
      </c>
      <c r="AX104" s="240">
        <v>921.19000000000142</v>
      </c>
      <c r="AY104" s="240">
        <v>0</v>
      </c>
      <c r="AZ104" s="240">
        <v>921.19000000000142</v>
      </c>
      <c r="BA104" s="239">
        <v>1603.9400000000005</v>
      </c>
      <c r="BB104" s="239">
        <v>1421.12</v>
      </c>
      <c r="BC104" s="240">
        <v>182.82000000000062</v>
      </c>
      <c r="BD104" s="240">
        <v>0</v>
      </c>
      <c r="BE104" s="240">
        <v>182.82000000000062</v>
      </c>
      <c r="BF104" s="239">
        <v>440.73999999999995</v>
      </c>
      <c r="BG104" s="239">
        <v>779.16</v>
      </c>
      <c r="BH104" s="240">
        <v>0</v>
      </c>
      <c r="BI104" s="240">
        <v>-338.42</v>
      </c>
      <c r="BJ104" s="240">
        <v>-338.42</v>
      </c>
      <c r="BK104" s="239">
        <v>7926.8399999999992</v>
      </c>
      <c r="BL104" s="239">
        <v>7079.869999999999</v>
      </c>
      <c r="BM104" s="240">
        <v>846.97000000000025</v>
      </c>
      <c r="BN104" s="240">
        <v>0</v>
      </c>
      <c r="BO104" s="240">
        <v>846.97000000000025</v>
      </c>
      <c r="BP104" s="239">
        <v>1066.3900000000001</v>
      </c>
      <c r="BQ104" s="239">
        <v>0</v>
      </c>
      <c r="BR104" s="240">
        <v>1066.3900000000001</v>
      </c>
      <c r="BS104" s="240">
        <v>0</v>
      </c>
      <c r="BT104" s="240">
        <v>1066.3900000000001</v>
      </c>
      <c r="BU104" s="239">
        <v>12222.65</v>
      </c>
      <c r="BV104" s="239">
        <v>18407.97</v>
      </c>
      <c r="BW104" s="240">
        <v>0</v>
      </c>
      <c r="BX104" s="240">
        <v>-6185.3200000000015</v>
      </c>
      <c r="BY104" s="240">
        <v>-6185.3200000000015</v>
      </c>
      <c r="BZ104" s="239">
        <v>1472.5500000000002</v>
      </c>
      <c r="CA104" s="239">
        <v>1306.7800000000002</v>
      </c>
      <c r="CB104" s="240">
        <v>165.76999999999998</v>
      </c>
      <c r="CC104" s="240">
        <v>0</v>
      </c>
      <c r="CD104" s="240">
        <v>165.76999999999998</v>
      </c>
      <c r="CE104" s="239">
        <v>220.71999999999997</v>
      </c>
      <c r="CF104" s="239">
        <v>0</v>
      </c>
      <c r="CG104" s="240">
        <v>220.71999999999997</v>
      </c>
      <c r="CH104" s="240">
        <v>0</v>
      </c>
      <c r="CI104" s="240">
        <v>220.71999999999997</v>
      </c>
      <c r="CJ104" s="240">
        <v>3819.7100000000005</v>
      </c>
      <c r="CK104" s="240">
        <v>3465.94</v>
      </c>
      <c r="CL104" s="240">
        <v>353.77000000000044</v>
      </c>
      <c r="CM104" s="240">
        <v>0</v>
      </c>
      <c r="CN104" s="240">
        <v>353.77000000000044</v>
      </c>
      <c r="CO104" s="239">
        <v>49711.340000000004</v>
      </c>
      <c r="CP104" s="239">
        <v>75552.349999999991</v>
      </c>
      <c r="CQ104" s="240">
        <v>0</v>
      </c>
      <c r="CR104" s="240">
        <v>-25841.009999999987</v>
      </c>
      <c r="CS104" s="240">
        <v>-25841.009999999987</v>
      </c>
      <c r="CT104" s="239">
        <v>4466.68</v>
      </c>
      <c r="CU104" s="239">
        <v>3045.86</v>
      </c>
      <c r="CV104" s="240">
        <v>1420.8200000000002</v>
      </c>
      <c r="CW104" s="240">
        <v>0</v>
      </c>
      <c r="CX104" s="240">
        <v>1420.8200000000002</v>
      </c>
      <c r="CY104" s="239">
        <v>7775.3799999999992</v>
      </c>
      <c r="CZ104" s="239">
        <v>29465.06</v>
      </c>
      <c r="DA104" s="240">
        <v>0</v>
      </c>
      <c r="DB104" s="240">
        <v>-21689.68</v>
      </c>
      <c r="DC104" s="240">
        <v>-21689.68</v>
      </c>
      <c r="DD104" s="239">
        <v>1039.2399999999998</v>
      </c>
      <c r="DE104" s="239">
        <v>0</v>
      </c>
      <c r="DF104" s="240">
        <v>1039.2399999999998</v>
      </c>
      <c r="DG104" s="240">
        <v>0</v>
      </c>
      <c r="DH104" s="240">
        <v>1039.2399999999998</v>
      </c>
      <c r="DI104" s="239">
        <v>1840.3000000000002</v>
      </c>
      <c r="DJ104" s="239">
        <v>0</v>
      </c>
      <c r="DK104" s="240">
        <v>1840.3000000000002</v>
      </c>
      <c r="DL104" s="240">
        <v>0</v>
      </c>
      <c r="DM104" s="240">
        <v>1840.3000000000002</v>
      </c>
      <c r="DN104" s="239">
        <v>1056.1799999999998</v>
      </c>
      <c r="DO104" s="239">
        <v>0</v>
      </c>
      <c r="DP104" s="240">
        <v>1056.1799999999998</v>
      </c>
      <c r="DQ104" s="240">
        <v>0</v>
      </c>
      <c r="DR104" s="240">
        <v>1056.1799999999998</v>
      </c>
      <c r="DS104" s="239">
        <v>2588.0499999999993</v>
      </c>
      <c r="DT104" s="239">
        <v>3521.22</v>
      </c>
      <c r="DU104" s="240">
        <v>0</v>
      </c>
      <c r="DV104" s="240">
        <v>-933.17000000000053</v>
      </c>
      <c r="DW104" s="240">
        <v>-933.17000000000053</v>
      </c>
      <c r="DX104" s="239">
        <v>340.73000000000008</v>
      </c>
      <c r="DY104" s="239">
        <v>0</v>
      </c>
      <c r="DZ104" s="240">
        <v>340.73000000000008</v>
      </c>
      <c r="EA104" s="240">
        <v>0</v>
      </c>
      <c r="EB104" s="240">
        <v>340.73000000000008</v>
      </c>
      <c r="EC104" s="239">
        <v>12235.950000000003</v>
      </c>
      <c r="ED104" s="239">
        <v>11572.69</v>
      </c>
      <c r="EE104" s="240">
        <v>663.26000000000204</v>
      </c>
      <c r="EF104" s="240">
        <v>0</v>
      </c>
      <c r="EG104" s="240">
        <v>663.26000000000204</v>
      </c>
      <c r="EH104" s="239">
        <v>11640.6</v>
      </c>
      <c r="EI104" s="239">
        <v>8435.42</v>
      </c>
      <c r="EJ104" s="240">
        <v>3205.1800000000003</v>
      </c>
      <c r="EK104" s="240">
        <v>0</v>
      </c>
      <c r="EL104" s="240">
        <v>3205.1800000000003</v>
      </c>
      <c r="EM104" s="239">
        <v>0</v>
      </c>
      <c r="EN104" s="239">
        <v>0</v>
      </c>
      <c r="EO104" s="240">
        <v>0</v>
      </c>
      <c r="EP104" s="240">
        <v>0</v>
      </c>
      <c r="EQ104" s="240">
        <v>0</v>
      </c>
      <c r="ER104" s="240">
        <v>3321.98</v>
      </c>
      <c r="ES104" s="240">
        <v>2373.12</v>
      </c>
      <c r="ET104" s="240">
        <f t="shared" si="13"/>
        <v>948.86000000000013</v>
      </c>
      <c r="EU104" s="240">
        <f t="shared" si="14"/>
        <v>0</v>
      </c>
      <c r="EV104" s="240">
        <f t="shared" si="15"/>
        <v>948.86000000000013</v>
      </c>
      <c r="EW104" s="239">
        <v>6954.55</v>
      </c>
      <c r="EX104" s="239">
        <v>7052.2699999999995</v>
      </c>
      <c r="EY104" s="241">
        <f t="shared" si="17"/>
        <v>205728.91</v>
      </c>
      <c r="EZ104" s="241">
        <f t="shared" si="17"/>
        <v>241147.12999999998</v>
      </c>
      <c r="FA104" s="241">
        <f t="shared" si="18"/>
        <v>0</v>
      </c>
      <c r="FB104" s="241">
        <f t="shared" si="19"/>
        <v>-35418.219999999972</v>
      </c>
      <c r="FC104" s="242">
        <f t="shared" si="16"/>
        <v>-35418.219999999972</v>
      </c>
      <c r="FD104" s="242">
        <v>948.86000000000013</v>
      </c>
      <c r="FE104" s="236">
        <f t="shared" si="20"/>
        <v>49625.48000000001</v>
      </c>
      <c r="FF104" s="243">
        <f t="shared" si="21"/>
        <v>486.04999999998523</v>
      </c>
      <c r="FG104" s="3"/>
      <c r="FH104" s="239">
        <v>2158</v>
      </c>
      <c r="FI104" s="244">
        <f t="shared" si="22"/>
        <v>51783.48000000001</v>
      </c>
      <c r="FJ104" s="243">
        <f t="shared" si="23"/>
        <v>486.04999999998523</v>
      </c>
      <c r="FK104" s="3"/>
      <c r="FL104" s="3"/>
      <c r="FM104" s="3"/>
      <c r="FN104" s="3"/>
      <c r="FO104" s="3"/>
    </row>
    <row r="105" spans="1:171" s="2" customFormat="1" ht="15.75" customHeight="1" x14ac:dyDescent="0.2">
      <c r="A105" s="233">
        <v>98</v>
      </c>
      <c r="B105" s="234" t="s">
        <v>60</v>
      </c>
      <c r="C105" s="235">
        <v>5</v>
      </c>
      <c r="D105" s="235">
        <v>4</v>
      </c>
      <c r="E105" s="236">
        <v>4347.2649999999985</v>
      </c>
      <c r="F105" s="237">
        <v>13562.790000000003</v>
      </c>
      <c r="G105" s="237">
        <v>-7443.2499999999745</v>
      </c>
      <c r="H105" s="238">
        <v>15178.64</v>
      </c>
      <c r="I105" s="238">
        <v>12879.99</v>
      </c>
      <c r="J105" s="238">
        <v>2298.6499999999996</v>
      </c>
      <c r="K105" s="238">
        <v>0</v>
      </c>
      <c r="L105" s="238">
        <v>2298.6499999999996</v>
      </c>
      <c r="M105" s="238">
        <v>7762.71</v>
      </c>
      <c r="N105" s="238">
        <v>6745.01</v>
      </c>
      <c r="O105" s="238">
        <v>1017.6999999999998</v>
      </c>
      <c r="P105" s="238">
        <v>0</v>
      </c>
      <c r="Q105" s="238">
        <v>1017.6999999999998</v>
      </c>
      <c r="R105" s="238">
        <v>827.48</v>
      </c>
      <c r="S105" s="238">
        <v>424.34999999999997</v>
      </c>
      <c r="T105" s="238">
        <v>403.13000000000005</v>
      </c>
      <c r="U105" s="238">
        <v>0</v>
      </c>
      <c r="V105" s="238">
        <v>403.13000000000005</v>
      </c>
      <c r="W105" s="239">
        <v>48261.16</v>
      </c>
      <c r="X105" s="239">
        <v>54316.380000000005</v>
      </c>
      <c r="Y105" s="240">
        <v>0</v>
      </c>
      <c r="Z105" s="240">
        <v>-6055.2200000000012</v>
      </c>
      <c r="AA105" s="240">
        <v>-6055.2200000000012</v>
      </c>
      <c r="AB105" s="239">
        <v>0</v>
      </c>
      <c r="AC105" s="239">
        <v>0</v>
      </c>
      <c r="AD105" s="240">
        <v>0</v>
      </c>
      <c r="AE105" s="240">
        <v>0</v>
      </c>
      <c r="AF105" s="240">
        <v>0</v>
      </c>
      <c r="AG105" s="239">
        <v>0</v>
      </c>
      <c r="AH105" s="239">
        <v>0</v>
      </c>
      <c r="AI105" s="240">
        <v>0</v>
      </c>
      <c r="AJ105" s="240">
        <v>0</v>
      </c>
      <c r="AK105" s="240">
        <v>0</v>
      </c>
      <c r="AL105" s="239">
        <v>7062.9800000000005</v>
      </c>
      <c r="AM105" s="239">
        <v>2216.8100000000004</v>
      </c>
      <c r="AN105" s="240">
        <v>4846.17</v>
      </c>
      <c r="AO105" s="240">
        <v>0</v>
      </c>
      <c r="AP105" s="240">
        <v>4846.17</v>
      </c>
      <c r="AQ105" s="239">
        <v>4583.2599999999993</v>
      </c>
      <c r="AR105" s="239">
        <v>1246.93</v>
      </c>
      <c r="AS105" s="240">
        <v>3336.329999999999</v>
      </c>
      <c r="AT105" s="240">
        <v>0</v>
      </c>
      <c r="AU105" s="240">
        <v>3336.329999999999</v>
      </c>
      <c r="AV105" s="239">
        <v>7152.4999999999991</v>
      </c>
      <c r="AW105" s="239">
        <v>6216.26</v>
      </c>
      <c r="AX105" s="240">
        <v>936.23999999999887</v>
      </c>
      <c r="AY105" s="240">
        <v>0</v>
      </c>
      <c r="AZ105" s="240">
        <v>936.23999999999887</v>
      </c>
      <c r="BA105" s="239">
        <v>1633.0799999999997</v>
      </c>
      <c r="BB105" s="239">
        <v>1447.7600000000002</v>
      </c>
      <c r="BC105" s="240">
        <v>185.31999999999948</v>
      </c>
      <c r="BD105" s="240">
        <v>0</v>
      </c>
      <c r="BE105" s="240">
        <v>185.31999999999948</v>
      </c>
      <c r="BF105" s="239">
        <v>420.1099999999999</v>
      </c>
      <c r="BG105" s="239">
        <v>779.11</v>
      </c>
      <c r="BH105" s="240">
        <v>0</v>
      </c>
      <c r="BI105" s="240">
        <v>-359.00000000000011</v>
      </c>
      <c r="BJ105" s="240">
        <v>-359.00000000000011</v>
      </c>
      <c r="BK105" s="239">
        <v>8198.4599999999991</v>
      </c>
      <c r="BL105" s="239">
        <v>6321.4699999999993</v>
      </c>
      <c r="BM105" s="240">
        <v>1876.9899999999998</v>
      </c>
      <c r="BN105" s="240">
        <v>0</v>
      </c>
      <c r="BO105" s="240">
        <v>1876.9899999999998</v>
      </c>
      <c r="BP105" s="239">
        <v>1083.6200000000001</v>
      </c>
      <c r="BQ105" s="239">
        <v>0</v>
      </c>
      <c r="BR105" s="240">
        <v>1083.6200000000001</v>
      </c>
      <c r="BS105" s="240">
        <v>0</v>
      </c>
      <c r="BT105" s="240">
        <v>1083.6200000000001</v>
      </c>
      <c r="BU105" s="239">
        <v>12419.29</v>
      </c>
      <c r="BV105" s="239">
        <v>6246.85</v>
      </c>
      <c r="BW105" s="240">
        <v>6172.4400000000005</v>
      </c>
      <c r="BX105" s="240">
        <v>0</v>
      </c>
      <c r="BY105" s="240">
        <v>6172.4400000000005</v>
      </c>
      <c r="BZ105" s="239">
        <v>1476.2300000000005</v>
      </c>
      <c r="CA105" s="239">
        <v>1309.99</v>
      </c>
      <c r="CB105" s="240">
        <v>166.24000000000046</v>
      </c>
      <c r="CC105" s="240">
        <v>0</v>
      </c>
      <c r="CD105" s="240">
        <v>166.24000000000046</v>
      </c>
      <c r="CE105" s="239">
        <v>220.96999999999997</v>
      </c>
      <c r="CF105" s="239">
        <v>0</v>
      </c>
      <c r="CG105" s="240">
        <v>220.96999999999997</v>
      </c>
      <c r="CH105" s="240">
        <v>0</v>
      </c>
      <c r="CI105" s="240">
        <v>220.96999999999997</v>
      </c>
      <c r="CJ105" s="240">
        <v>3820.1000000000004</v>
      </c>
      <c r="CK105" s="240">
        <v>3494.64</v>
      </c>
      <c r="CL105" s="240">
        <v>325.46000000000049</v>
      </c>
      <c r="CM105" s="240">
        <v>0</v>
      </c>
      <c r="CN105" s="240">
        <v>325.46000000000049</v>
      </c>
      <c r="CO105" s="239">
        <v>36314.559999999998</v>
      </c>
      <c r="CP105" s="239">
        <v>6814.6900000000005</v>
      </c>
      <c r="CQ105" s="240">
        <v>29499.869999999995</v>
      </c>
      <c r="CR105" s="240">
        <v>0</v>
      </c>
      <c r="CS105" s="240">
        <v>29499.869999999995</v>
      </c>
      <c r="CT105" s="239">
        <v>4425.5600000000004</v>
      </c>
      <c r="CU105" s="239">
        <v>2147.38</v>
      </c>
      <c r="CV105" s="240">
        <v>2278.1800000000003</v>
      </c>
      <c r="CW105" s="240">
        <v>0</v>
      </c>
      <c r="CX105" s="240">
        <v>2278.1800000000003</v>
      </c>
      <c r="CY105" s="239">
        <v>7106.1400000000012</v>
      </c>
      <c r="CZ105" s="239">
        <v>0</v>
      </c>
      <c r="DA105" s="240">
        <v>7106.1400000000012</v>
      </c>
      <c r="DB105" s="240">
        <v>0</v>
      </c>
      <c r="DC105" s="240">
        <v>7106.1400000000012</v>
      </c>
      <c r="DD105" s="239">
        <v>1064.8000000000002</v>
      </c>
      <c r="DE105" s="239">
        <v>0</v>
      </c>
      <c r="DF105" s="240">
        <v>1064.8000000000002</v>
      </c>
      <c r="DG105" s="240">
        <v>0</v>
      </c>
      <c r="DH105" s="240">
        <v>1064.8000000000002</v>
      </c>
      <c r="DI105" s="239">
        <v>1874.33</v>
      </c>
      <c r="DJ105" s="239">
        <v>0</v>
      </c>
      <c r="DK105" s="240">
        <v>1874.33</v>
      </c>
      <c r="DL105" s="240">
        <v>0</v>
      </c>
      <c r="DM105" s="240">
        <v>1874.33</v>
      </c>
      <c r="DN105" s="239">
        <v>1005.67</v>
      </c>
      <c r="DO105" s="239">
        <v>0</v>
      </c>
      <c r="DP105" s="240">
        <v>1005.67</v>
      </c>
      <c r="DQ105" s="240">
        <v>0</v>
      </c>
      <c r="DR105" s="240">
        <v>1005.67</v>
      </c>
      <c r="DS105" s="239">
        <v>2587.6099999999997</v>
      </c>
      <c r="DT105" s="239">
        <v>359.13</v>
      </c>
      <c r="DU105" s="240">
        <v>2228.4799999999996</v>
      </c>
      <c r="DV105" s="240">
        <v>0</v>
      </c>
      <c r="DW105" s="240">
        <v>2228.4799999999996</v>
      </c>
      <c r="DX105" s="239">
        <v>339.5</v>
      </c>
      <c r="DY105" s="239">
        <v>0</v>
      </c>
      <c r="DZ105" s="240">
        <v>339.5</v>
      </c>
      <c r="EA105" s="240">
        <v>0</v>
      </c>
      <c r="EB105" s="240">
        <v>339.5</v>
      </c>
      <c r="EC105" s="239">
        <v>13171.589999999998</v>
      </c>
      <c r="ED105" s="239">
        <v>15792.670000000002</v>
      </c>
      <c r="EE105" s="240">
        <v>0</v>
      </c>
      <c r="EF105" s="240">
        <v>-2621.0800000000036</v>
      </c>
      <c r="EG105" s="240">
        <v>-2621.0800000000036</v>
      </c>
      <c r="EH105" s="239">
        <v>13005.86</v>
      </c>
      <c r="EI105" s="239">
        <v>3510.69</v>
      </c>
      <c r="EJ105" s="240">
        <v>9495.17</v>
      </c>
      <c r="EK105" s="240">
        <v>0</v>
      </c>
      <c r="EL105" s="240">
        <v>9495.17</v>
      </c>
      <c r="EM105" s="239">
        <v>0</v>
      </c>
      <c r="EN105" s="239">
        <v>0</v>
      </c>
      <c r="EO105" s="240">
        <v>0</v>
      </c>
      <c r="EP105" s="240">
        <v>0</v>
      </c>
      <c r="EQ105" s="240">
        <v>0</v>
      </c>
      <c r="ER105" s="240">
        <v>3413.33</v>
      </c>
      <c r="ES105" s="240">
        <v>2412.0699999999997</v>
      </c>
      <c r="ET105" s="240">
        <f t="shared" si="13"/>
        <v>1001.2600000000002</v>
      </c>
      <c r="EU105" s="240">
        <f t="shared" si="14"/>
        <v>0</v>
      </c>
      <c r="EV105" s="240">
        <f t="shared" si="15"/>
        <v>1001.2600000000002</v>
      </c>
      <c r="EW105" s="239">
        <v>7147.4900000000016</v>
      </c>
      <c r="EX105" s="239">
        <v>4570.8000000000011</v>
      </c>
      <c r="EY105" s="241">
        <f t="shared" si="17"/>
        <v>211557.03</v>
      </c>
      <c r="EZ105" s="241">
        <f t="shared" si="17"/>
        <v>139252.98000000001</v>
      </c>
      <c r="FA105" s="241">
        <f t="shared" si="18"/>
        <v>72304.049999999988</v>
      </c>
      <c r="FB105" s="241">
        <f t="shared" si="19"/>
        <v>0</v>
      </c>
      <c r="FC105" s="242">
        <f t="shared" si="16"/>
        <v>72304.049999999988</v>
      </c>
      <c r="FD105" s="242">
        <v>1001.2600000000002</v>
      </c>
      <c r="FE105" s="236">
        <f t="shared" si="20"/>
        <v>85866.84</v>
      </c>
      <c r="FF105" s="243">
        <f t="shared" si="21"/>
        <v>37953.720000000023</v>
      </c>
      <c r="FG105" s="3"/>
      <c r="FH105" s="239">
        <v>2158</v>
      </c>
      <c r="FI105" s="244">
        <f t="shared" si="22"/>
        <v>88024.84</v>
      </c>
      <c r="FJ105" s="243">
        <f t="shared" si="23"/>
        <v>37953.720000000023</v>
      </c>
      <c r="FK105" s="3"/>
      <c r="FL105" s="3"/>
      <c r="FM105" s="3"/>
      <c r="FN105" s="3"/>
      <c r="FO105" s="3"/>
    </row>
    <row r="106" spans="1:171" s="2" customFormat="1" ht="15.75" customHeight="1" x14ac:dyDescent="0.2">
      <c r="A106" s="233">
        <v>99</v>
      </c>
      <c r="B106" s="234" t="s">
        <v>61</v>
      </c>
      <c r="C106" s="235">
        <v>5</v>
      </c>
      <c r="D106" s="235">
        <v>4</v>
      </c>
      <c r="E106" s="236">
        <v>2882.3983333333326</v>
      </c>
      <c r="F106" s="237">
        <v>67526.110000000015</v>
      </c>
      <c r="G106" s="237">
        <v>55817.950000000026</v>
      </c>
      <c r="H106" s="238">
        <v>15257.44</v>
      </c>
      <c r="I106" s="238">
        <v>13684.189999999999</v>
      </c>
      <c r="J106" s="238">
        <v>1573.2500000000018</v>
      </c>
      <c r="K106" s="238">
        <v>0</v>
      </c>
      <c r="L106" s="238">
        <v>1573.2500000000018</v>
      </c>
      <c r="M106" s="238">
        <v>7759.6</v>
      </c>
      <c r="N106" s="238">
        <v>7648.81</v>
      </c>
      <c r="O106" s="238">
        <v>110.78999999999996</v>
      </c>
      <c r="P106" s="238">
        <v>0</v>
      </c>
      <c r="Q106" s="238">
        <v>110.78999999999996</v>
      </c>
      <c r="R106" s="238">
        <v>829.57999999999993</v>
      </c>
      <c r="S106" s="238">
        <v>412.38</v>
      </c>
      <c r="T106" s="238">
        <v>417.19999999999993</v>
      </c>
      <c r="U106" s="238">
        <v>0</v>
      </c>
      <c r="V106" s="238">
        <v>417.19999999999993</v>
      </c>
      <c r="W106" s="239">
        <v>48542.23000000001</v>
      </c>
      <c r="X106" s="239">
        <v>56745.09</v>
      </c>
      <c r="Y106" s="240">
        <v>0</v>
      </c>
      <c r="Z106" s="240">
        <v>-8202.859999999986</v>
      </c>
      <c r="AA106" s="240">
        <v>-8202.859999999986</v>
      </c>
      <c r="AB106" s="239">
        <v>0</v>
      </c>
      <c r="AC106" s="239">
        <v>0</v>
      </c>
      <c r="AD106" s="240">
        <v>0</v>
      </c>
      <c r="AE106" s="240">
        <v>0</v>
      </c>
      <c r="AF106" s="240">
        <v>0</v>
      </c>
      <c r="AG106" s="239">
        <v>0</v>
      </c>
      <c r="AH106" s="239">
        <v>0</v>
      </c>
      <c r="AI106" s="240">
        <v>0</v>
      </c>
      <c r="AJ106" s="240">
        <v>0</v>
      </c>
      <c r="AK106" s="240">
        <v>0</v>
      </c>
      <c r="AL106" s="239">
        <v>7057.7700000000013</v>
      </c>
      <c r="AM106" s="239">
        <v>2216.8100000000004</v>
      </c>
      <c r="AN106" s="240">
        <v>4840.9600000000009</v>
      </c>
      <c r="AO106" s="240">
        <v>0</v>
      </c>
      <c r="AP106" s="240">
        <v>4840.9600000000009</v>
      </c>
      <c r="AQ106" s="239">
        <v>4578.9199999999992</v>
      </c>
      <c r="AR106" s="239">
        <v>903.95</v>
      </c>
      <c r="AS106" s="240">
        <v>3674.9699999999993</v>
      </c>
      <c r="AT106" s="240">
        <v>0</v>
      </c>
      <c r="AU106" s="240">
        <v>3674.9699999999993</v>
      </c>
      <c r="AV106" s="239">
        <v>7147.1399999999994</v>
      </c>
      <c r="AW106" s="239">
        <v>6215.26</v>
      </c>
      <c r="AX106" s="240">
        <v>931.8799999999992</v>
      </c>
      <c r="AY106" s="240">
        <v>0</v>
      </c>
      <c r="AZ106" s="240">
        <v>931.8799999999992</v>
      </c>
      <c r="BA106" s="239">
        <v>1631.3799999999999</v>
      </c>
      <c r="BB106" s="239">
        <v>1447.0100000000002</v>
      </c>
      <c r="BC106" s="240">
        <v>184.36999999999966</v>
      </c>
      <c r="BD106" s="240">
        <v>0</v>
      </c>
      <c r="BE106" s="240">
        <v>184.36999999999966</v>
      </c>
      <c r="BF106" s="239">
        <v>451.49</v>
      </c>
      <c r="BG106" s="239">
        <v>779.16</v>
      </c>
      <c r="BH106" s="240">
        <v>0</v>
      </c>
      <c r="BI106" s="240">
        <v>-327.66999999999996</v>
      </c>
      <c r="BJ106" s="240">
        <v>-327.66999999999996</v>
      </c>
      <c r="BK106" s="239">
        <v>8193.61</v>
      </c>
      <c r="BL106" s="239">
        <v>6696.71</v>
      </c>
      <c r="BM106" s="240">
        <v>1496.9000000000005</v>
      </c>
      <c r="BN106" s="240">
        <v>0</v>
      </c>
      <c r="BO106" s="240">
        <v>1496.9000000000005</v>
      </c>
      <c r="BP106" s="239">
        <v>1081.7499999999998</v>
      </c>
      <c r="BQ106" s="239">
        <v>0</v>
      </c>
      <c r="BR106" s="240">
        <v>1081.7499999999998</v>
      </c>
      <c r="BS106" s="240">
        <v>0</v>
      </c>
      <c r="BT106" s="240">
        <v>1081.7499999999998</v>
      </c>
      <c r="BU106" s="239">
        <v>12398.43</v>
      </c>
      <c r="BV106" s="239">
        <v>17529.47</v>
      </c>
      <c r="BW106" s="240">
        <v>0</v>
      </c>
      <c r="BX106" s="240">
        <v>-5131.0400000000009</v>
      </c>
      <c r="BY106" s="240">
        <v>-5131.0400000000009</v>
      </c>
      <c r="BZ106" s="239">
        <v>1478.1499999999999</v>
      </c>
      <c r="CA106" s="239">
        <v>1313.23</v>
      </c>
      <c r="CB106" s="240">
        <v>164.91999999999985</v>
      </c>
      <c r="CC106" s="240">
        <v>0</v>
      </c>
      <c r="CD106" s="240">
        <v>164.91999999999985</v>
      </c>
      <c r="CE106" s="239">
        <v>222.78000000000003</v>
      </c>
      <c r="CF106" s="239">
        <v>0</v>
      </c>
      <c r="CG106" s="240">
        <v>222.78000000000003</v>
      </c>
      <c r="CH106" s="240">
        <v>0</v>
      </c>
      <c r="CI106" s="240">
        <v>222.78000000000003</v>
      </c>
      <c r="CJ106" s="240">
        <v>3818.11</v>
      </c>
      <c r="CK106" s="240">
        <v>3465.94</v>
      </c>
      <c r="CL106" s="240">
        <v>352.17000000000007</v>
      </c>
      <c r="CM106" s="240">
        <v>0</v>
      </c>
      <c r="CN106" s="240">
        <v>352.17000000000007</v>
      </c>
      <c r="CO106" s="239">
        <v>42432.069999999992</v>
      </c>
      <c r="CP106" s="239">
        <v>94152.8</v>
      </c>
      <c r="CQ106" s="240">
        <v>0</v>
      </c>
      <c r="CR106" s="240">
        <v>-51720.73000000001</v>
      </c>
      <c r="CS106" s="240">
        <v>-51720.73000000001</v>
      </c>
      <c r="CT106" s="239">
        <v>4422.57</v>
      </c>
      <c r="CU106" s="239">
        <v>0</v>
      </c>
      <c r="CV106" s="240">
        <v>4422.57</v>
      </c>
      <c r="CW106" s="240">
        <v>0</v>
      </c>
      <c r="CX106" s="240">
        <v>4422.57</v>
      </c>
      <c r="CY106" s="239">
        <v>7102.02</v>
      </c>
      <c r="CZ106" s="239">
        <v>0</v>
      </c>
      <c r="DA106" s="240">
        <v>7102.02</v>
      </c>
      <c r="DB106" s="240">
        <v>0</v>
      </c>
      <c r="DC106" s="240">
        <v>7102.02</v>
      </c>
      <c r="DD106" s="239">
        <v>1063.0300000000002</v>
      </c>
      <c r="DE106" s="239">
        <v>0</v>
      </c>
      <c r="DF106" s="240">
        <v>1063.0300000000002</v>
      </c>
      <c r="DG106" s="240">
        <v>0</v>
      </c>
      <c r="DH106" s="240">
        <v>1063.0300000000002</v>
      </c>
      <c r="DI106" s="239">
        <v>1874.5500000000002</v>
      </c>
      <c r="DJ106" s="239">
        <v>0</v>
      </c>
      <c r="DK106" s="240">
        <v>1874.5500000000002</v>
      </c>
      <c r="DL106" s="240">
        <v>0</v>
      </c>
      <c r="DM106" s="240">
        <v>1874.5500000000002</v>
      </c>
      <c r="DN106" s="239">
        <v>1080.1599999999999</v>
      </c>
      <c r="DO106" s="239">
        <v>0</v>
      </c>
      <c r="DP106" s="240">
        <v>1080.1599999999999</v>
      </c>
      <c r="DQ106" s="240">
        <v>0</v>
      </c>
      <c r="DR106" s="240">
        <v>1080.1599999999999</v>
      </c>
      <c r="DS106" s="239">
        <v>2586.6300000000006</v>
      </c>
      <c r="DT106" s="239">
        <v>374.07</v>
      </c>
      <c r="DU106" s="240">
        <v>2212.5600000000004</v>
      </c>
      <c r="DV106" s="240">
        <v>0</v>
      </c>
      <c r="DW106" s="240">
        <v>2212.5600000000004</v>
      </c>
      <c r="DX106" s="239">
        <v>338.96000000000004</v>
      </c>
      <c r="DY106" s="239">
        <v>0</v>
      </c>
      <c r="DZ106" s="240">
        <v>338.96000000000004</v>
      </c>
      <c r="EA106" s="240">
        <v>0</v>
      </c>
      <c r="EB106" s="240">
        <v>338.96000000000004</v>
      </c>
      <c r="EC106" s="239">
        <v>12930.930000000002</v>
      </c>
      <c r="ED106" s="239">
        <v>16577.96</v>
      </c>
      <c r="EE106" s="240">
        <v>0</v>
      </c>
      <c r="EF106" s="240">
        <v>-3647.029999999997</v>
      </c>
      <c r="EG106" s="240">
        <v>-3647.029999999997</v>
      </c>
      <c r="EH106" s="239">
        <v>9841.7499999999982</v>
      </c>
      <c r="EI106" s="239">
        <v>3384.5600000000004</v>
      </c>
      <c r="EJ106" s="240">
        <v>6457.1899999999978</v>
      </c>
      <c r="EK106" s="240">
        <v>0</v>
      </c>
      <c r="EL106" s="240">
        <v>6457.1899999999978</v>
      </c>
      <c r="EM106" s="239">
        <v>0</v>
      </c>
      <c r="EN106" s="239">
        <v>0</v>
      </c>
      <c r="EO106" s="240">
        <v>0</v>
      </c>
      <c r="EP106" s="240">
        <v>0</v>
      </c>
      <c r="EQ106" s="240">
        <v>0</v>
      </c>
      <c r="ER106" s="240">
        <v>3409.8500000000004</v>
      </c>
      <c r="ES106" s="240">
        <v>2410.2900000000004</v>
      </c>
      <c r="ET106" s="240">
        <f t="shared" si="13"/>
        <v>999.56</v>
      </c>
      <c r="EU106" s="240">
        <f t="shared" si="14"/>
        <v>0</v>
      </c>
      <c r="EV106" s="240">
        <f t="shared" si="15"/>
        <v>999.56</v>
      </c>
      <c r="EW106" s="239">
        <v>7256.63</v>
      </c>
      <c r="EX106" s="239">
        <v>7168.5900000000011</v>
      </c>
      <c r="EY106" s="241">
        <f t="shared" si="17"/>
        <v>214787.53</v>
      </c>
      <c r="EZ106" s="241">
        <f t="shared" si="17"/>
        <v>243126.28</v>
      </c>
      <c r="FA106" s="241">
        <f t="shared" si="18"/>
        <v>0</v>
      </c>
      <c r="FB106" s="241">
        <f t="shared" si="19"/>
        <v>-28338.75</v>
      </c>
      <c r="FC106" s="242">
        <f t="shared" si="16"/>
        <v>-28338.75</v>
      </c>
      <c r="FD106" s="242">
        <v>999.56</v>
      </c>
      <c r="FE106" s="236">
        <f t="shared" si="20"/>
        <v>39187.360000000015</v>
      </c>
      <c r="FF106" s="243">
        <f t="shared" si="21"/>
        <v>22191.070000000014</v>
      </c>
      <c r="FG106" s="3"/>
      <c r="FH106" s="239">
        <v>2158</v>
      </c>
      <c r="FI106" s="244">
        <f t="shared" si="22"/>
        <v>41345.360000000015</v>
      </c>
      <c r="FJ106" s="243">
        <f t="shared" si="23"/>
        <v>22191.070000000014</v>
      </c>
      <c r="FK106" s="3"/>
      <c r="FL106" s="3"/>
      <c r="FM106" s="3"/>
      <c r="FN106" s="3"/>
      <c r="FO106" s="3"/>
    </row>
    <row r="107" spans="1:171" s="2" customFormat="1" ht="15.75" customHeight="1" x14ac:dyDescent="0.2">
      <c r="A107" s="233">
        <v>100</v>
      </c>
      <c r="B107" s="234" t="s">
        <v>62</v>
      </c>
      <c r="C107" s="235">
        <v>5</v>
      </c>
      <c r="D107" s="235">
        <v>4</v>
      </c>
      <c r="E107" s="236">
        <v>2777.5250000000001</v>
      </c>
      <c r="F107" s="237">
        <v>73264.950000000012</v>
      </c>
      <c r="G107" s="237">
        <v>16704.860000000026</v>
      </c>
      <c r="H107" s="238">
        <v>15281.520000000002</v>
      </c>
      <c r="I107" s="238">
        <v>13684.189999999999</v>
      </c>
      <c r="J107" s="238">
        <v>1597.3300000000036</v>
      </c>
      <c r="K107" s="238">
        <v>0</v>
      </c>
      <c r="L107" s="238">
        <v>1597.3300000000036</v>
      </c>
      <c r="M107" s="238">
        <v>7769.9</v>
      </c>
      <c r="N107" s="238">
        <v>7648.81</v>
      </c>
      <c r="O107" s="238">
        <v>121.08999999999924</v>
      </c>
      <c r="P107" s="238">
        <v>0</v>
      </c>
      <c r="Q107" s="238">
        <v>121.08999999999924</v>
      </c>
      <c r="R107" s="238">
        <v>830.35000000000014</v>
      </c>
      <c r="S107" s="238">
        <v>412.38</v>
      </c>
      <c r="T107" s="238">
        <v>417.97000000000014</v>
      </c>
      <c r="U107" s="238">
        <v>0</v>
      </c>
      <c r="V107" s="238">
        <v>417.97000000000014</v>
      </c>
      <c r="W107" s="239">
        <v>49356.57</v>
      </c>
      <c r="X107" s="239">
        <v>58395.07</v>
      </c>
      <c r="Y107" s="240">
        <v>0</v>
      </c>
      <c r="Z107" s="240">
        <v>-9038.5</v>
      </c>
      <c r="AA107" s="240">
        <v>-9038.5</v>
      </c>
      <c r="AB107" s="239">
        <v>0</v>
      </c>
      <c r="AC107" s="239">
        <v>0</v>
      </c>
      <c r="AD107" s="240">
        <v>0</v>
      </c>
      <c r="AE107" s="240">
        <v>0</v>
      </c>
      <c r="AF107" s="240">
        <v>0</v>
      </c>
      <c r="AG107" s="239">
        <v>0</v>
      </c>
      <c r="AH107" s="239">
        <v>0</v>
      </c>
      <c r="AI107" s="240">
        <v>0</v>
      </c>
      <c r="AJ107" s="240">
        <v>0</v>
      </c>
      <c r="AK107" s="240">
        <v>0</v>
      </c>
      <c r="AL107" s="239">
        <v>7068.2300000000014</v>
      </c>
      <c r="AM107" s="239">
        <v>2216.8200000000006</v>
      </c>
      <c r="AN107" s="240">
        <v>4851.4100000000008</v>
      </c>
      <c r="AO107" s="240">
        <v>0</v>
      </c>
      <c r="AP107" s="240">
        <v>4851.4100000000008</v>
      </c>
      <c r="AQ107" s="239">
        <v>4585.72</v>
      </c>
      <c r="AR107" s="239">
        <v>903.95</v>
      </c>
      <c r="AS107" s="240">
        <v>3681.7700000000004</v>
      </c>
      <c r="AT107" s="240">
        <v>0</v>
      </c>
      <c r="AU107" s="240">
        <v>3681.7700000000004</v>
      </c>
      <c r="AV107" s="239">
        <v>7079.11</v>
      </c>
      <c r="AW107" s="239">
        <v>6146.3100000000013</v>
      </c>
      <c r="AX107" s="240">
        <v>932.79999999999836</v>
      </c>
      <c r="AY107" s="240">
        <v>0</v>
      </c>
      <c r="AZ107" s="240">
        <v>932.79999999999836</v>
      </c>
      <c r="BA107" s="239">
        <v>1622.22</v>
      </c>
      <c r="BB107" s="239">
        <v>1434.69</v>
      </c>
      <c r="BC107" s="240">
        <v>187.52999999999997</v>
      </c>
      <c r="BD107" s="240">
        <v>0</v>
      </c>
      <c r="BE107" s="240">
        <v>187.52999999999997</v>
      </c>
      <c r="BF107" s="239">
        <v>420.53999999999996</v>
      </c>
      <c r="BG107" s="239">
        <v>779.11</v>
      </c>
      <c r="BH107" s="240">
        <v>0</v>
      </c>
      <c r="BI107" s="240">
        <v>-358.57000000000005</v>
      </c>
      <c r="BJ107" s="240">
        <v>-358.57000000000005</v>
      </c>
      <c r="BK107" s="239">
        <v>8205.4700000000012</v>
      </c>
      <c r="BL107" s="239">
        <v>6168.62</v>
      </c>
      <c r="BM107" s="240">
        <v>2036.8500000000013</v>
      </c>
      <c r="BN107" s="240">
        <v>0</v>
      </c>
      <c r="BO107" s="240">
        <v>2036.8500000000013</v>
      </c>
      <c r="BP107" s="239">
        <v>1073.49</v>
      </c>
      <c r="BQ107" s="239">
        <v>0</v>
      </c>
      <c r="BR107" s="240">
        <v>1073.49</v>
      </c>
      <c r="BS107" s="240">
        <v>0</v>
      </c>
      <c r="BT107" s="240">
        <v>1073.49</v>
      </c>
      <c r="BU107" s="239">
        <v>12303.36</v>
      </c>
      <c r="BV107" s="239">
        <v>6188.46</v>
      </c>
      <c r="BW107" s="240">
        <v>6114.9000000000005</v>
      </c>
      <c r="BX107" s="240">
        <v>0</v>
      </c>
      <c r="BY107" s="240">
        <v>6114.9000000000005</v>
      </c>
      <c r="BZ107" s="239">
        <v>1480.06</v>
      </c>
      <c r="CA107" s="239">
        <v>1313.23</v>
      </c>
      <c r="CB107" s="240">
        <v>166.82999999999993</v>
      </c>
      <c r="CC107" s="240">
        <v>0</v>
      </c>
      <c r="CD107" s="240">
        <v>166.82999999999993</v>
      </c>
      <c r="CE107" s="239">
        <v>222.16000000000003</v>
      </c>
      <c r="CF107" s="239">
        <v>0</v>
      </c>
      <c r="CG107" s="240">
        <v>222.16000000000003</v>
      </c>
      <c r="CH107" s="240">
        <v>0</v>
      </c>
      <c r="CI107" s="240">
        <v>222.16000000000003</v>
      </c>
      <c r="CJ107" s="240">
        <v>3821.77</v>
      </c>
      <c r="CK107" s="240">
        <v>3465.94</v>
      </c>
      <c r="CL107" s="240">
        <v>355.82999999999993</v>
      </c>
      <c r="CM107" s="240">
        <v>0</v>
      </c>
      <c r="CN107" s="240">
        <v>355.82999999999993</v>
      </c>
      <c r="CO107" s="239">
        <v>38927.719999999994</v>
      </c>
      <c r="CP107" s="239">
        <v>5980.76</v>
      </c>
      <c r="CQ107" s="240">
        <v>32946.959999999992</v>
      </c>
      <c r="CR107" s="240">
        <v>0</v>
      </c>
      <c r="CS107" s="240">
        <v>32946.959999999992</v>
      </c>
      <c r="CT107" s="239">
        <v>4429.24</v>
      </c>
      <c r="CU107" s="239">
        <v>0</v>
      </c>
      <c r="CV107" s="240">
        <v>4429.24</v>
      </c>
      <c r="CW107" s="240">
        <v>0</v>
      </c>
      <c r="CX107" s="240">
        <v>4429.24</v>
      </c>
      <c r="CY107" s="239">
        <v>7112.369999999999</v>
      </c>
      <c r="CZ107" s="239">
        <v>0</v>
      </c>
      <c r="DA107" s="240">
        <v>7112.369999999999</v>
      </c>
      <c r="DB107" s="240">
        <v>0</v>
      </c>
      <c r="DC107" s="240">
        <v>7112.369999999999</v>
      </c>
      <c r="DD107" s="239">
        <v>1051.5300000000002</v>
      </c>
      <c r="DE107" s="239">
        <v>0</v>
      </c>
      <c r="DF107" s="240">
        <v>1051.5300000000002</v>
      </c>
      <c r="DG107" s="240">
        <v>0</v>
      </c>
      <c r="DH107" s="240">
        <v>1051.5300000000002</v>
      </c>
      <c r="DI107" s="239">
        <v>1875.5600000000004</v>
      </c>
      <c r="DJ107" s="239">
        <v>0</v>
      </c>
      <c r="DK107" s="240">
        <v>1875.5600000000004</v>
      </c>
      <c r="DL107" s="240">
        <v>0</v>
      </c>
      <c r="DM107" s="240">
        <v>1875.5600000000004</v>
      </c>
      <c r="DN107" s="239">
        <v>1004.9699999999999</v>
      </c>
      <c r="DO107" s="239">
        <v>0</v>
      </c>
      <c r="DP107" s="240">
        <v>1004.9699999999999</v>
      </c>
      <c r="DQ107" s="240">
        <v>0</v>
      </c>
      <c r="DR107" s="240">
        <v>1004.9699999999999</v>
      </c>
      <c r="DS107" s="239">
        <v>2589.7799999999997</v>
      </c>
      <c r="DT107" s="239">
        <v>396.56</v>
      </c>
      <c r="DU107" s="240">
        <v>2193.2199999999998</v>
      </c>
      <c r="DV107" s="240">
        <v>0</v>
      </c>
      <c r="DW107" s="240">
        <v>2193.2199999999998</v>
      </c>
      <c r="DX107" s="239">
        <v>339.65</v>
      </c>
      <c r="DY107" s="239">
        <v>0</v>
      </c>
      <c r="DZ107" s="240">
        <v>339.65</v>
      </c>
      <c r="EA107" s="240">
        <v>0</v>
      </c>
      <c r="EB107" s="240">
        <v>339.65</v>
      </c>
      <c r="EC107" s="239">
        <v>12806.599999999999</v>
      </c>
      <c r="ED107" s="239">
        <v>16744.93</v>
      </c>
      <c r="EE107" s="240">
        <v>0</v>
      </c>
      <c r="EF107" s="240">
        <v>-3938.3300000000017</v>
      </c>
      <c r="EG107" s="240">
        <v>-3938.3300000000017</v>
      </c>
      <c r="EH107" s="239">
        <v>8112.6399999999985</v>
      </c>
      <c r="EI107" s="239">
        <v>2482.8000000000002</v>
      </c>
      <c r="EJ107" s="240">
        <v>5629.8399999999983</v>
      </c>
      <c r="EK107" s="240">
        <v>0</v>
      </c>
      <c r="EL107" s="240">
        <v>5629.8399999999983</v>
      </c>
      <c r="EM107" s="239">
        <v>0</v>
      </c>
      <c r="EN107" s="239">
        <v>0</v>
      </c>
      <c r="EO107" s="240">
        <v>0</v>
      </c>
      <c r="EP107" s="240">
        <v>0</v>
      </c>
      <c r="EQ107" s="240">
        <v>0</v>
      </c>
      <c r="ER107" s="240">
        <v>3471.7799999999997</v>
      </c>
      <c r="ES107" s="240">
        <v>2424.5300000000002</v>
      </c>
      <c r="ET107" s="240">
        <f t="shared" si="13"/>
        <v>1047.2499999999995</v>
      </c>
      <c r="EU107" s="240">
        <f t="shared" si="14"/>
        <v>0</v>
      </c>
      <c r="EV107" s="240">
        <f t="shared" si="15"/>
        <v>1047.2499999999995</v>
      </c>
      <c r="EW107" s="239">
        <v>7094.1999999999989</v>
      </c>
      <c r="EX107" s="239">
        <v>4514.25</v>
      </c>
      <c r="EY107" s="241">
        <f t="shared" si="17"/>
        <v>209936.50999999998</v>
      </c>
      <c r="EZ107" s="241">
        <f t="shared" si="17"/>
        <v>141301.40999999997</v>
      </c>
      <c r="FA107" s="241">
        <f t="shared" si="18"/>
        <v>68635.100000000006</v>
      </c>
      <c r="FB107" s="241">
        <f t="shared" si="19"/>
        <v>0</v>
      </c>
      <c r="FC107" s="242">
        <f t="shared" si="16"/>
        <v>68635.100000000006</v>
      </c>
      <c r="FD107" s="242">
        <v>1047.2499999999995</v>
      </c>
      <c r="FE107" s="236">
        <f t="shared" si="20"/>
        <v>141900.04999999999</v>
      </c>
      <c r="FF107" s="243">
        <f t="shared" si="21"/>
        <v>67658.36</v>
      </c>
      <c r="FG107" s="3"/>
      <c r="FH107" s="239">
        <v>2158</v>
      </c>
      <c r="FI107" s="244">
        <f t="shared" si="22"/>
        <v>144058.04999999999</v>
      </c>
      <c r="FJ107" s="243">
        <f t="shared" si="23"/>
        <v>67658.36</v>
      </c>
      <c r="FK107" s="3"/>
      <c r="FL107" s="3"/>
      <c r="FM107" s="3"/>
      <c r="FN107" s="3"/>
      <c r="FO107" s="3"/>
    </row>
    <row r="108" spans="1:171" s="2" customFormat="1" ht="15.75" customHeight="1" x14ac:dyDescent="0.2">
      <c r="A108" s="233">
        <v>101</v>
      </c>
      <c r="B108" s="234" t="s">
        <v>63</v>
      </c>
      <c r="C108" s="235">
        <v>9</v>
      </c>
      <c r="D108" s="235">
        <v>1</v>
      </c>
      <c r="E108" s="236">
        <v>2776.8916666666664</v>
      </c>
      <c r="F108" s="237">
        <v>35197.65</v>
      </c>
      <c r="G108" s="237">
        <v>46796.659999999953</v>
      </c>
      <c r="H108" s="238">
        <v>13559.839999999998</v>
      </c>
      <c r="I108" s="238">
        <v>13946.970000000001</v>
      </c>
      <c r="J108" s="238">
        <v>0</v>
      </c>
      <c r="K108" s="238">
        <v>-387.13000000000284</v>
      </c>
      <c r="L108" s="238">
        <v>-387.13000000000284</v>
      </c>
      <c r="M108" s="238">
        <v>6995.8200000000006</v>
      </c>
      <c r="N108" s="238">
        <v>6935.09</v>
      </c>
      <c r="O108" s="238">
        <v>60.730000000000473</v>
      </c>
      <c r="P108" s="238">
        <v>0</v>
      </c>
      <c r="Q108" s="238">
        <v>60.730000000000473</v>
      </c>
      <c r="R108" s="238">
        <v>601.18000000000006</v>
      </c>
      <c r="S108" s="238">
        <v>669.82999999999993</v>
      </c>
      <c r="T108" s="238">
        <v>0</v>
      </c>
      <c r="U108" s="238">
        <v>-68.649999999999864</v>
      </c>
      <c r="V108" s="238">
        <v>-68.649999999999864</v>
      </c>
      <c r="W108" s="239">
        <v>15058.23</v>
      </c>
      <c r="X108" s="239">
        <v>18947.66</v>
      </c>
      <c r="Y108" s="240">
        <v>0</v>
      </c>
      <c r="Z108" s="240">
        <v>-3889.4300000000003</v>
      </c>
      <c r="AA108" s="240">
        <v>-3889.4300000000003</v>
      </c>
      <c r="AB108" s="239">
        <v>31499.320000000003</v>
      </c>
      <c r="AC108" s="239">
        <v>28311.81</v>
      </c>
      <c r="AD108" s="240">
        <v>3187.510000000002</v>
      </c>
      <c r="AE108" s="240">
        <v>0</v>
      </c>
      <c r="AF108" s="240">
        <v>3187.510000000002</v>
      </c>
      <c r="AG108" s="239">
        <v>118.72999999999999</v>
      </c>
      <c r="AH108" s="239">
        <v>0</v>
      </c>
      <c r="AI108" s="240">
        <v>118.72999999999999</v>
      </c>
      <c r="AJ108" s="240">
        <v>0</v>
      </c>
      <c r="AK108" s="240">
        <v>118.72999999999999</v>
      </c>
      <c r="AL108" s="239">
        <v>5578.49</v>
      </c>
      <c r="AM108" s="239">
        <v>1084.4100000000001</v>
      </c>
      <c r="AN108" s="240">
        <v>4494.08</v>
      </c>
      <c r="AO108" s="240">
        <v>0</v>
      </c>
      <c r="AP108" s="240">
        <v>4494.08</v>
      </c>
      <c r="AQ108" s="239">
        <v>4156.66</v>
      </c>
      <c r="AR108" s="239">
        <v>1204.8800000000001</v>
      </c>
      <c r="AS108" s="240">
        <v>2951.7799999999997</v>
      </c>
      <c r="AT108" s="240">
        <v>0</v>
      </c>
      <c r="AU108" s="240">
        <v>2951.7799999999997</v>
      </c>
      <c r="AV108" s="239">
        <v>4601.1799999999994</v>
      </c>
      <c r="AW108" s="239">
        <v>4001.6000000000004</v>
      </c>
      <c r="AX108" s="240">
        <v>599.57999999999902</v>
      </c>
      <c r="AY108" s="240">
        <v>0</v>
      </c>
      <c r="AZ108" s="240">
        <v>599.57999999999902</v>
      </c>
      <c r="BA108" s="239">
        <v>1074.2</v>
      </c>
      <c r="BB108" s="239">
        <v>953.54</v>
      </c>
      <c r="BC108" s="240">
        <v>120.66000000000008</v>
      </c>
      <c r="BD108" s="240">
        <v>0</v>
      </c>
      <c r="BE108" s="240">
        <v>120.66000000000008</v>
      </c>
      <c r="BF108" s="239">
        <v>231.27000000000004</v>
      </c>
      <c r="BG108" s="239">
        <v>340.08000000000004</v>
      </c>
      <c r="BH108" s="240">
        <v>0</v>
      </c>
      <c r="BI108" s="240">
        <v>-108.81</v>
      </c>
      <c r="BJ108" s="240">
        <v>-108.81</v>
      </c>
      <c r="BK108" s="239">
        <v>2818.7199999999993</v>
      </c>
      <c r="BL108" s="239">
        <v>1922.66</v>
      </c>
      <c r="BM108" s="240">
        <v>896.05999999999926</v>
      </c>
      <c r="BN108" s="240">
        <v>0</v>
      </c>
      <c r="BO108" s="240">
        <v>896.05999999999926</v>
      </c>
      <c r="BP108" s="239">
        <v>804.57</v>
      </c>
      <c r="BQ108" s="239">
        <v>0</v>
      </c>
      <c r="BR108" s="240">
        <v>804.57</v>
      </c>
      <c r="BS108" s="240">
        <v>0</v>
      </c>
      <c r="BT108" s="240">
        <v>804.57</v>
      </c>
      <c r="BU108" s="239">
        <v>9221.3100000000013</v>
      </c>
      <c r="BV108" s="239">
        <v>25806.550000000003</v>
      </c>
      <c r="BW108" s="240">
        <v>0</v>
      </c>
      <c r="BX108" s="240">
        <v>-16585.240000000002</v>
      </c>
      <c r="BY108" s="240">
        <v>-16585.240000000002</v>
      </c>
      <c r="BZ108" s="239">
        <v>560.86000000000013</v>
      </c>
      <c r="CA108" s="239">
        <v>497.57</v>
      </c>
      <c r="CB108" s="240">
        <v>63.290000000000134</v>
      </c>
      <c r="CC108" s="240">
        <v>0</v>
      </c>
      <c r="CD108" s="240">
        <v>63.290000000000134</v>
      </c>
      <c r="CE108" s="239">
        <v>83.24</v>
      </c>
      <c r="CF108" s="239">
        <v>0</v>
      </c>
      <c r="CG108" s="240">
        <v>83.24</v>
      </c>
      <c r="CH108" s="240">
        <v>0</v>
      </c>
      <c r="CI108" s="240">
        <v>83.24</v>
      </c>
      <c r="CJ108" s="240">
        <v>2225.7599999999998</v>
      </c>
      <c r="CK108" s="240">
        <v>2021.8</v>
      </c>
      <c r="CL108" s="240">
        <v>203.95999999999981</v>
      </c>
      <c r="CM108" s="240">
        <v>0</v>
      </c>
      <c r="CN108" s="240">
        <v>203.95999999999981</v>
      </c>
      <c r="CO108" s="239">
        <v>36467.51999999999</v>
      </c>
      <c r="CP108" s="239">
        <v>2734.57</v>
      </c>
      <c r="CQ108" s="240">
        <v>33732.94999999999</v>
      </c>
      <c r="CR108" s="240">
        <v>0</v>
      </c>
      <c r="CS108" s="240">
        <v>33732.94999999999</v>
      </c>
      <c r="CT108" s="239">
        <v>3499.6800000000003</v>
      </c>
      <c r="CU108" s="239">
        <v>623.84</v>
      </c>
      <c r="CV108" s="240">
        <v>2875.84</v>
      </c>
      <c r="CW108" s="240">
        <v>0</v>
      </c>
      <c r="CX108" s="240">
        <v>2875.84</v>
      </c>
      <c r="CY108" s="239">
        <v>6433.34</v>
      </c>
      <c r="CZ108" s="239">
        <v>12971.3</v>
      </c>
      <c r="DA108" s="240">
        <v>0</v>
      </c>
      <c r="DB108" s="240">
        <v>-6537.9599999999991</v>
      </c>
      <c r="DC108" s="240">
        <v>-6537.9599999999991</v>
      </c>
      <c r="DD108" s="239">
        <v>987.66</v>
      </c>
      <c r="DE108" s="239">
        <v>0</v>
      </c>
      <c r="DF108" s="240">
        <v>987.66</v>
      </c>
      <c r="DG108" s="240">
        <v>0</v>
      </c>
      <c r="DH108" s="240">
        <v>987.66</v>
      </c>
      <c r="DI108" s="239">
        <v>1268.5899999999999</v>
      </c>
      <c r="DJ108" s="239">
        <v>0</v>
      </c>
      <c r="DK108" s="240">
        <v>1268.5899999999999</v>
      </c>
      <c r="DL108" s="240">
        <v>0</v>
      </c>
      <c r="DM108" s="240">
        <v>1268.5899999999999</v>
      </c>
      <c r="DN108" s="239">
        <v>552.84999999999991</v>
      </c>
      <c r="DO108" s="239">
        <v>0</v>
      </c>
      <c r="DP108" s="240">
        <v>552.84999999999991</v>
      </c>
      <c r="DQ108" s="240">
        <v>0</v>
      </c>
      <c r="DR108" s="240">
        <v>552.84999999999991</v>
      </c>
      <c r="DS108" s="239">
        <v>671.64</v>
      </c>
      <c r="DT108" s="239">
        <v>0</v>
      </c>
      <c r="DU108" s="240">
        <v>671.64</v>
      </c>
      <c r="DV108" s="240">
        <v>0</v>
      </c>
      <c r="DW108" s="240">
        <v>671.64</v>
      </c>
      <c r="DX108" s="239">
        <v>166.39000000000001</v>
      </c>
      <c r="DY108" s="239">
        <v>0</v>
      </c>
      <c r="DZ108" s="240">
        <v>166.39000000000001</v>
      </c>
      <c r="EA108" s="240">
        <v>0</v>
      </c>
      <c r="EB108" s="240">
        <v>166.39000000000001</v>
      </c>
      <c r="EC108" s="239">
        <v>4817.68</v>
      </c>
      <c r="ED108" s="239">
        <v>6073.5599999999995</v>
      </c>
      <c r="EE108" s="240">
        <v>0</v>
      </c>
      <c r="EF108" s="240">
        <v>-1255.8799999999992</v>
      </c>
      <c r="EG108" s="240">
        <v>-1255.8799999999992</v>
      </c>
      <c r="EH108" s="239">
        <v>9237.7900000000009</v>
      </c>
      <c r="EI108" s="239">
        <v>4186.3500000000004</v>
      </c>
      <c r="EJ108" s="240">
        <v>5051.4400000000005</v>
      </c>
      <c r="EK108" s="240">
        <v>0</v>
      </c>
      <c r="EL108" s="240">
        <v>5051.4400000000005</v>
      </c>
      <c r="EM108" s="239">
        <v>31099.010000000002</v>
      </c>
      <c r="EN108" s="239">
        <v>8714.7900000000009</v>
      </c>
      <c r="EO108" s="240">
        <v>22384.22</v>
      </c>
      <c r="EP108" s="240">
        <v>0</v>
      </c>
      <c r="EQ108" s="240">
        <v>22384.22</v>
      </c>
      <c r="ER108" s="240">
        <v>2110.84</v>
      </c>
      <c r="ES108" s="240">
        <v>1583.8</v>
      </c>
      <c r="ET108" s="240">
        <f t="shared" si="13"/>
        <v>527.04000000000019</v>
      </c>
      <c r="EU108" s="240">
        <f t="shared" si="14"/>
        <v>0</v>
      </c>
      <c r="EV108" s="240">
        <f t="shared" si="15"/>
        <v>527.04000000000019</v>
      </c>
      <c r="EW108" s="239">
        <v>6747.0000000000009</v>
      </c>
      <c r="EX108" s="239">
        <v>4710.0200000000004</v>
      </c>
      <c r="EY108" s="241">
        <f t="shared" si="17"/>
        <v>203249.37000000002</v>
      </c>
      <c r="EZ108" s="241">
        <f t="shared" si="17"/>
        <v>148242.68000000002</v>
      </c>
      <c r="FA108" s="241">
        <f t="shared" si="18"/>
        <v>55006.69</v>
      </c>
      <c r="FB108" s="241">
        <f t="shared" si="19"/>
        <v>0</v>
      </c>
      <c r="FC108" s="242">
        <f t="shared" si="16"/>
        <v>55006.69</v>
      </c>
      <c r="FD108" s="242">
        <v>527.04000000000019</v>
      </c>
      <c r="FE108" s="236">
        <f t="shared" si="20"/>
        <v>90204.34</v>
      </c>
      <c r="FF108" s="243">
        <f t="shared" si="21"/>
        <v>80514.619999999923</v>
      </c>
      <c r="FG108" s="3"/>
      <c r="FH108" s="239">
        <v>1973.66</v>
      </c>
      <c r="FI108" s="244">
        <f t="shared" si="22"/>
        <v>92178</v>
      </c>
      <c r="FJ108" s="243">
        <f t="shared" si="23"/>
        <v>80514.619999999923</v>
      </c>
      <c r="FK108" s="3"/>
      <c r="FL108" s="3"/>
      <c r="FM108" s="3"/>
      <c r="FN108" s="3"/>
      <c r="FO108" s="3"/>
    </row>
    <row r="109" spans="1:171" s="2" customFormat="1" ht="15.75" customHeight="1" x14ac:dyDescent="0.2">
      <c r="A109" s="233">
        <v>102</v>
      </c>
      <c r="B109" s="234" t="s">
        <v>64</v>
      </c>
      <c r="C109" s="235">
        <v>9</v>
      </c>
      <c r="D109" s="235">
        <v>1</v>
      </c>
      <c r="E109" s="236">
        <v>2756.9750000000004</v>
      </c>
      <c r="F109" s="237">
        <v>-55379.039999999994</v>
      </c>
      <c r="G109" s="237">
        <v>-27963.630000000019</v>
      </c>
      <c r="H109" s="238">
        <v>13924.880000000001</v>
      </c>
      <c r="I109" s="238">
        <v>13450.600000000002</v>
      </c>
      <c r="J109" s="238">
        <v>474.27999999999884</v>
      </c>
      <c r="K109" s="238">
        <v>0</v>
      </c>
      <c r="L109" s="238">
        <v>474.27999999999884</v>
      </c>
      <c r="M109" s="238">
        <v>7215.2</v>
      </c>
      <c r="N109" s="238">
        <v>7291.24</v>
      </c>
      <c r="O109" s="238">
        <v>0</v>
      </c>
      <c r="P109" s="238">
        <v>-76.039999999999964</v>
      </c>
      <c r="Q109" s="238">
        <v>-76.039999999999964</v>
      </c>
      <c r="R109" s="238">
        <v>545.69000000000005</v>
      </c>
      <c r="S109" s="238">
        <v>572.99</v>
      </c>
      <c r="T109" s="238">
        <v>0</v>
      </c>
      <c r="U109" s="238">
        <v>-27.299999999999955</v>
      </c>
      <c r="V109" s="238">
        <v>-27.299999999999955</v>
      </c>
      <c r="W109" s="239">
        <v>16470.39</v>
      </c>
      <c r="X109" s="239">
        <v>19802.440000000002</v>
      </c>
      <c r="Y109" s="240">
        <v>0</v>
      </c>
      <c r="Z109" s="240">
        <v>-3332.0500000000029</v>
      </c>
      <c r="AA109" s="240">
        <v>-3332.0500000000029</v>
      </c>
      <c r="AB109" s="239">
        <v>38802.230000000003</v>
      </c>
      <c r="AC109" s="239">
        <v>35544.949999999997</v>
      </c>
      <c r="AD109" s="240">
        <v>3257.2800000000061</v>
      </c>
      <c r="AE109" s="240">
        <v>0</v>
      </c>
      <c r="AF109" s="240">
        <v>3257.2800000000061</v>
      </c>
      <c r="AG109" s="239">
        <v>0</v>
      </c>
      <c r="AH109" s="239">
        <v>0</v>
      </c>
      <c r="AI109" s="240">
        <v>0</v>
      </c>
      <c r="AJ109" s="240">
        <v>0</v>
      </c>
      <c r="AK109" s="240">
        <v>0</v>
      </c>
      <c r="AL109" s="239">
        <v>5405.5299999999988</v>
      </c>
      <c r="AM109" s="239">
        <v>1082.22</v>
      </c>
      <c r="AN109" s="240">
        <v>4323.3099999999986</v>
      </c>
      <c r="AO109" s="240">
        <v>0</v>
      </c>
      <c r="AP109" s="240">
        <v>4323.3099999999986</v>
      </c>
      <c r="AQ109" s="239">
        <v>3559.0299999999997</v>
      </c>
      <c r="AR109" s="239">
        <v>1226.6600000000001</v>
      </c>
      <c r="AS109" s="240">
        <v>2332.37</v>
      </c>
      <c r="AT109" s="240">
        <v>0</v>
      </c>
      <c r="AU109" s="240">
        <v>2332.37</v>
      </c>
      <c r="AV109" s="239">
        <v>4630.0200000000013</v>
      </c>
      <c r="AW109" s="239">
        <v>4020.9499999999994</v>
      </c>
      <c r="AX109" s="240">
        <v>609.07000000000198</v>
      </c>
      <c r="AY109" s="240">
        <v>0</v>
      </c>
      <c r="AZ109" s="240">
        <v>609.07000000000198</v>
      </c>
      <c r="BA109" s="239">
        <v>1041.3699999999999</v>
      </c>
      <c r="BB109" s="239">
        <v>922.03</v>
      </c>
      <c r="BC109" s="240">
        <v>119.33999999999992</v>
      </c>
      <c r="BD109" s="240">
        <v>0</v>
      </c>
      <c r="BE109" s="240">
        <v>119.33999999999992</v>
      </c>
      <c r="BF109" s="239">
        <v>231.93000000000004</v>
      </c>
      <c r="BG109" s="239">
        <v>289.59000000000003</v>
      </c>
      <c r="BH109" s="240">
        <v>0</v>
      </c>
      <c r="BI109" s="240">
        <v>-57.66</v>
      </c>
      <c r="BJ109" s="240">
        <v>-57.66</v>
      </c>
      <c r="BK109" s="239">
        <v>2812.5800000000008</v>
      </c>
      <c r="BL109" s="239">
        <v>1969.6699999999998</v>
      </c>
      <c r="BM109" s="240">
        <v>842.91000000000099</v>
      </c>
      <c r="BN109" s="240">
        <v>0</v>
      </c>
      <c r="BO109" s="240">
        <v>842.91000000000099</v>
      </c>
      <c r="BP109" s="239">
        <v>735.5100000000001</v>
      </c>
      <c r="BQ109" s="239">
        <v>0</v>
      </c>
      <c r="BR109" s="240">
        <v>735.5100000000001</v>
      </c>
      <c r="BS109" s="240">
        <v>0</v>
      </c>
      <c r="BT109" s="240">
        <v>735.5100000000001</v>
      </c>
      <c r="BU109" s="239">
        <v>8434.7900000000009</v>
      </c>
      <c r="BV109" s="239">
        <v>19247.550000000003</v>
      </c>
      <c r="BW109" s="240">
        <v>0</v>
      </c>
      <c r="BX109" s="240">
        <v>-10812.760000000002</v>
      </c>
      <c r="BY109" s="240">
        <v>-10812.760000000002</v>
      </c>
      <c r="BZ109" s="239">
        <v>627.79</v>
      </c>
      <c r="CA109" s="239">
        <v>556.24</v>
      </c>
      <c r="CB109" s="240">
        <v>71.549999999999955</v>
      </c>
      <c r="CC109" s="240">
        <v>0</v>
      </c>
      <c r="CD109" s="240">
        <v>71.549999999999955</v>
      </c>
      <c r="CE109" s="239">
        <v>93.52</v>
      </c>
      <c r="CF109" s="239">
        <v>0</v>
      </c>
      <c r="CG109" s="240">
        <v>93.52</v>
      </c>
      <c r="CH109" s="240">
        <v>0</v>
      </c>
      <c r="CI109" s="240">
        <v>93.52</v>
      </c>
      <c r="CJ109" s="240">
        <v>2295.27</v>
      </c>
      <c r="CK109" s="240">
        <v>2167.73</v>
      </c>
      <c r="CL109" s="240">
        <v>127.53999999999996</v>
      </c>
      <c r="CM109" s="240">
        <v>0</v>
      </c>
      <c r="CN109" s="240">
        <v>127.53999999999996</v>
      </c>
      <c r="CO109" s="239">
        <v>37910.76</v>
      </c>
      <c r="CP109" s="239">
        <v>2485.6</v>
      </c>
      <c r="CQ109" s="240">
        <v>35425.160000000003</v>
      </c>
      <c r="CR109" s="240">
        <v>0</v>
      </c>
      <c r="CS109" s="240">
        <v>35425.160000000003</v>
      </c>
      <c r="CT109" s="239">
        <v>3345.1799999999994</v>
      </c>
      <c r="CU109" s="239">
        <v>2254.2399999999998</v>
      </c>
      <c r="CV109" s="240">
        <v>1090.9399999999996</v>
      </c>
      <c r="CW109" s="240">
        <v>0</v>
      </c>
      <c r="CX109" s="240">
        <v>1090.9399999999996</v>
      </c>
      <c r="CY109" s="239">
        <v>5596.0099999999993</v>
      </c>
      <c r="CZ109" s="239">
        <v>7254.01</v>
      </c>
      <c r="DA109" s="240">
        <v>0</v>
      </c>
      <c r="DB109" s="240">
        <v>-1658.0000000000009</v>
      </c>
      <c r="DC109" s="240">
        <v>-1658.0000000000009</v>
      </c>
      <c r="DD109" s="239">
        <v>793.17000000000007</v>
      </c>
      <c r="DE109" s="239">
        <v>0</v>
      </c>
      <c r="DF109" s="240">
        <v>793.17000000000007</v>
      </c>
      <c r="DG109" s="240">
        <v>0</v>
      </c>
      <c r="DH109" s="240">
        <v>793.17000000000007</v>
      </c>
      <c r="DI109" s="239">
        <v>1254.4799999999998</v>
      </c>
      <c r="DJ109" s="239">
        <v>0</v>
      </c>
      <c r="DK109" s="240">
        <v>1254.4799999999998</v>
      </c>
      <c r="DL109" s="240">
        <v>0</v>
      </c>
      <c r="DM109" s="240">
        <v>1254.4799999999998</v>
      </c>
      <c r="DN109" s="239">
        <v>553.06000000000006</v>
      </c>
      <c r="DO109" s="239">
        <v>0</v>
      </c>
      <c r="DP109" s="240">
        <v>553.06000000000006</v>
      </c>
      <c r="DQ109" s="240">
        <v>0</v>
      </c>
      <c r="DR109" s="240">
        <v>553.06000000000006</v>
      </c>
      <c r="DS109" s="239">
        <v>646.69000000000005</v>
      </c>
      <c r="DT109" s="239">
        <v>255.78</v>
      </c>
      <c r="DU109" s="240">
        <v>390.91000000000008</v>
      </c>
      <c r="DV109" s="240">
        <v>0</v>
      </c>
      <c r="DW109" s="240">
        <v>390.91000000000008</v>
      </c>
      <c r="DX109" s="239">
        <v>202.73000000000002</v>
      </c>
      <c r="DY109" s="239">
        <v>0</v>
      </c>
      <c r="DZ109" s="240">
        <v>202.73000000000002</v>
      </c>
      <c r="EA109" s="240">
        <v>0</v>
      </c>
      <c r="EB109" s="240">
        <v>202.73000000000002</v>
      </c>
      <c r="EC109" s="239">
        <v>4357.13</v>
      </c>
      <c r="ED109" s="239">
        <v>5297.34</v>
      </c>
      <c r="EE109" s="240">
        <v>0</v>
      </c>
      <c r="EF109" s="240">
        <v>-940.21</v>
      </c>
      <c r="EG109" s="240">
        <v>-940.21</v>
      </c>
      <c r="EH109" s="239">
        <v>6038.4599999999991</v>
      </c>
      <c r="EI109" s="239">
        <v>5156.3499999999985</v>
      </c>
      <c r="EJ109" s="240">
        <v>882.11000000000058</v>
      </c>
      <c r="EK109" s="240">
        <v>0</v>
      </c>
      <c r="EL109" s="240">
        <v>882.11000000000058</v>
      </c>
      <c r="EM109" s="239">
        <v>6881.6600000000017</v>
      </c>
      <c r="EN109" s="239">
        <v>6328.6400000000012</v>
      </c>
      <c r="EO109" s="240">
        <v>553.02000000000044</v>
      </c>
      <c r="EP109" s="240">
        <v>0</v>
      </c>
      <c r="EQ109" s="240">
        <v>553.02000000000044</v>
      </c>
      <c r="ER109" s="240">
        <v>2065.4</v>
      </c>
      <c r="ES109" s="240">
        <v>1495.58</v>
      </c>
      <c r="ET109" s="240">
        <f t="shared" si="13"/>
        <v>569.82000000000016</v>
      </c>
      <c r="EU109" s="240">
        <f t="shared" si="14"/>
        <v>0</v>
      </c>
      <c r="EV109" s="240">
        <f t="shared" si="15"/>
        <v>569.82000000000016</v>
      </c>
      <c r="EW109" s="239">
        <v>6185.369999999999</v>
      </c>
      <c r="EX109" s="239">
        <v>4386.58</v>
      </c>
      <c r="EY109" s="241">
        <f t="shared" si="17"/>
        <v>182655.83000000002</v>
      </c>
      <c r="EZ109" s="241">
        <f t="shared" si="17"/>
        <v>143058.97999999998</v>
      </c>
      <c r="FA109" s="241">
        <f t="shared" si="18"/>
        <v>39596.850000000035</v>
      </c>
      <c r="FB109" s="241">
        <f t="shared" si="19"/>
        <v>0</v>
      </c>
      <c r="FC109" s="242">
        <f t="shared" si="16"/>
        <v>39596.850000000035</v>
      </c>
      <c r="FD109" s="242">
        <v>569.82000000000016</v>
      </c>
      <c r="FE109" s="236">
        <f t="shared" si="20"/>
        <v>-15782.189999999959</v>
      </c>
      <c r="FF109" s="243">
        <f t="shared" si="21"/>
        <v>10088.81999999998</v>
      </c>
      <c r="FG109" s="3"/>
      <c r="FH109" s="239">
        <v>2428</v>
      </c>
      <c r="FI109" s="244">
        <f t="shared" si="22"/>
        <v>-13354.189999999959</v>
      </c>
      <c r="FJ109" s="243">
        <f t="shared" si="23"/>
        <v>10088.81999999998</v>
      </c>
      <c r="FK109" s="3"/>
      <c r="FL109" s="3"/>
      <c r="FM109" s="3"/>
      <c r="FN109" s="3"/>
      <c r="FO109" s="3"/>
    </row>
    <row r="110" spans="1:171" s="2" customFormat="1" ht="15.75" customHeight="1" x14ac:dyDescent="0.2">
      <c r="A110" s="233">
        <v>103</v>
      </c>
      <c r="B110" s="234" t="s">
        <v>65</v>
      </c>
      <c r="C110" s="235">
        <v>5</v>
      </c>
      <c r="D110" s="235">
        <v>4</v>
      </c>
      <c r="E110" s="236">
        <v>2122.5350000000003</v>
      </c>
      <c r="F110" s="237">
        <v>-122172.28</v>
      </c>
      <c r="G110" s="237">
        <v>-155659.31000000006</v>
      </c>
      <c r="H110" s="238">
        <v>19092.48</v>
      </c>
      <c r="I110" s="238">
        <v>16767.940000000002</v>
      </c>
      <c r="J110" s="238">
        <v>2324.5399999999972</v>
      </c>
      <c r="K110" s="238">
        <v>0</v>
      </c>
      <c r="L110" s="238">
        <v>2324.5399999999972</v>
      </c>
      <c r="M110" s="238">
        <v>9660.23</v>
      </c>
      <c r="N110" s="238">
        <v>9516.15</v>
      </c>
      <c r="O110" s="238">
        <v>144.07999999999993</v>
      </c>
      <c r="P110" s="238">
        <v>0</v>
      </c>
      <c r="Q110" s="238">
        <v>144.07999999999993</v>
      </c>
      <c r="R110" s="238">
        <v>1088.1500000000001</v>
      </c>
      <c r="S110" s="238">
        <v>527.74000000000012</v>
      </c>
      <c r="T110" s="238">
        <v>560.41</v>
      </c>
      <c r="U110" s="238">
        <v>0</v>
      </c>
      <c r="V110" s="238">
        <v>560.41</v>
      </c>
      <c r="W110" s="239">
        <v>60479</v>
      </c>
      <c r="X110" s="239">
        <v>69484.62000000001</v>
      </c>
      <c r="Y110" s="240">
        <v>0</v>
      </c>
      <c r="Z110" s="240">
        <v>-9005.6200000000099</v>
      </c>
      <c r="AA110" s="240">
        <v>-9005.6200000000099</v>
      </c>
      <c r="AB110" s="239">
        <v>0</v>
      </c>
      <c r="AC110" s="239">
        <v>0</v>
      </c>
      <c r="AD110" s="240">
        <v>0</v>
      </c>
      <c r="AE110" s="240">
        <v>0</v>
      </c>
      <c r="AF110" s="240">
        <v>0</v>
      </c>
      <c r="AG110" s="239">
        <v>0</v>
      </c>
      <c r="AH110" s="239">
        <v>0</v>
      </c>
      <c r="AI110" s="240">
        <v>0</v>
      </c>
      <c r="AJ110" s="240">
        <v>0</v>
      </c>
      <c r="AK110" s="240">
        <v>0</v>
      </c>
      <c r="AL110" s="239">
        <v>8244.32</v>
      </c>
      <c r="AM110" s="239">
        <v>2228.35</v>
      </c>
      <c r="AN110" s="240">
        <v>6015.9699999999993</v>
      </c>
      <c r="AO110" s="240">
        <v>0</v>
      </c>
      <c r="AP110" s="240">
        <v>6015.9699999999993</v>
      </c>
      <c r="AQ110" s="239">
        <v>4616.9399999999996</v>
      </c>
      <c r="AR110" s="239">
        <v>1245.7</v>
      </c>
      <c r="AS110" s="240">
        <v>3371.24</v>
      </c>
      <c r="AT110" s="240">
        <v>0</v>
      </c>
      <c r="AU110" s="240">
        <v>3371.24</v>
      </c>
      <c r="AV110" s="239">
        <v>8334.4</v>
      </c>
      <c r="AW110" s="239">
        <v>8576.5400000000009</v>
      </c>
      <c r="AX110" s="240">
        <v>0</v>
      </c>
      <c r="AY110" s="240">
        <v>-242.14000000000124</v>
      </c>
      <c r="AZ110" s="240">
        <v>-242.14000000000124</v>
      </c>
      <c r="BA110" s="239">
        <v>1883.3600000000001</v>
      </c>
      <c r="BB110" s="239">
        <v>1670.8600000000001</v>
      </c>
      <c r="BC110" s="240">
        <v>212.5</v>
      </c>
      <c r="BD110" s="240">
        <v>0</v>
      </c>
      <c r="BE110" s="240">
        <v>212.5</v>
      </c>
      <c r="BF110" s="239">
        <v>450.82999999999993</v>
      </c>
      <c r="BG110" s="239">
        <v>820.9</v>
      </c>
      <c r="BH110" s="240">
        <v>0</v>
      </c>
      <c r="BI110" s="240">
        <v>-370.07000000000005</v>
      </c>
      <c r="BJ110" s="240">
        <v>-370.07000000000005</v>
      </c>
      <c r="BK110" s="239">
        <v>9125.0499999999993</v>
      </c>
      <c r="BL110" s="239">
        <v>7109.58</v>
      </c>
      <c r="BM110" s="240">
        <v>2015.4699999999993</v>
      </c>
      <c r="BN110" s="240">
        <v>0</v>
      </c>
      <c r="BO110" s="240">
        <v>2015.4699999999993</v>
      </c>
      <c r="BP110" s="239">
        <v>1255.6600000000001</v>
      </c>
      <c r="BQ110" s="239">
        <v>0</v>
      </c>
      <c r="BR110" s="240">
        <v>1255.6600000000001</v>
      </c>
      <c r="BS110" s="240">
        <v>0</v>
      </c>
      <c r="BT110" s="240">
        <v>1255.6600000000001</v>
      </c>
      <c r="BU110" s="239">
        <v>14390.86</v>
      </c>
      <c r="BV110" s="239">
        <v>7239.0099999999993</v>
      </c>
      <c r="BW110" s="240">
        <v>7151.8500000000013</v>
      </c>
      <c r="BX110" s="240">
        <v>0</v>
      </c>
      <c r="BY110" s="240">
        <v>7151.8500000000013</v>
      </c>
      <c r="BZ110" s="239">
        <v>1965.8</v>
      </c>
      <c r="CA110" s="239">
        <v>1745.2400000000002</v>
      </c>
      <c r="CB110" s="240">
        <v>220.55999999999972</v>
      </c>
      <c r="CC110" s="240">
        <v>0</v>
      </c>
      <c r="CD110" s="240">
        <v>220.55999999999972</v>
      </c>
      <c r="CE110" s="239">
        <v>297.18</v>
      </c>
      <c r="CF110" s="239">
        <v>0</v>
      </c>
      <c r="CG110" s="240">
        <v>297.18</v>
      </c>
      <c r="CH110" s="240">
        <v>0</v>
      </c>
      <c r="CI110" s="240">
        <v>297.18</v>
      </c>
      <c r="CJ110" s="240">
        <v>3820.7400000000007</v>
      </c>
      <c r="CK110" s="240">
        <v>3509.29</v>
      </c>
      <c r="CL110" s="240">
        <v>311.45000000000073</v>
      </c>
      <c r="CM110" s="240">
        <v>0</v>
      </c>
      <c r="CN110" s="240">
        <v>311.45000000000073</v>
      </c>
      <c r="CO110" s="239">
        <v>31366.339999999997</v>
      </c>
      <c r="CP110" s="239">
        <v>3013.13</v>
      </c>
      <c r="CQ110" s="240">
        <v>28353.209999999995</v>
      </c>
      <c r="CR110" s="240">
        <v>0</v>
      </c>
      <c r="CS110" s="240">
        <v>28353.209999999995</v>
      </c>
      <c r="CT110" s="239">
        <v>5147.29</v>
      </c>
      <c r="CU110" s="239">
        <v>0</v>
      </c>
      <c r="CV110" s="240">
        <v>5147.29</v>
      </c>
      <c r="CW110" s="240">
        <v>0</v>
      </c>
      <c r="CX110" s="240">
        <v>5147.29</v>
      </c>
      <c r="CY110" s="239">
        <v>6930.05</v>
      </c>
      <c r="CZ110" s="239">
        <v>0</v>
      </c>
      <c r="DA110" s="240">
        <v>6930.05</v>
      </c>
      <c r="DB110" s="240">
        <v>0</v>
      </c>
      <c r="DC110" s="240">
        <v>6930.05</v>
      </c>
      <c r="DD110" s="239">
        <v>1282.4599999999998</v>
      </c>
      <c r="DE110" s="239">
        <v>3176.21</v>
      </c>
      <c r="DF110" s="240">
        <v>0</v>
      </c>
      <c r="DG110" s="240">
        <v>-1893.7500000000002</v>
      </c>
      <c r="DH110" s="240">
        <v>-1893.7500000000002</v>
      </c>
      <c r="DI110" s="239">
        <v>2020.3400000000001</v>
      </c>
      <c r="DJ110" s="239">
        <v>0</v>
      </c>
      <c r="DK110" s="240">
        <v>2020.3400000000001</v>
      </c>
      <c r="DL110" s="240">
        <v>0</v>
      </c>
      <c r="DM110" s="240">
        <v>2020.3400000000001</v>
      </c>
      <c r="DN110" s="239">
        <v>1080.6500000000001</v>
      </c>
      <c r="DO110" s="239">
        <v>0</v>
      </c>
      <c r="DP110" s="240">
        <v>1080.6500000000001</v>
      </c>
      <c r="DQ110" s="240">
        <v>0</v>
      </c>
      <c r="DR110" s="240">
        <v>1080.6500000000001</v>
      </c>
      <c r="DS110" s="239">
        <v>2802.4200000000005</v>
      </c>
      <c r="DT110" s="239">
        <v>345.52</v>
      </c>
      <c r="DU110" s="240">
        <v>2456.9000000000005</v>
      </c>
      <c r="DV110" s="240">
        <v>0</v>
      </c>
      <c r="DW110" s="240">
        <v>2456.9000000000005</v>
      </c>
      <c r="DX110" s="239">
        <v>422.95</v>
      </c>
      <c r="DY110" s="239">
        <v>0</v>
      </c>
      <c r="DZ110" s="240">
        <v>422.95</v>
      </c>
      <c r="EA110" s="240">
        <v>0</v>
      </c>
      <c r="EB110" s="240">
        <v>422.95</v>
      </c>
      <c r="EC110" s="239">
        <v>13504.66</v>
      </c>
      <c r="ED110" s="239">
        <v>19668.849999999999</v>
      </c>
      <c r="EE110" s="240">
        <v>0</v>
      </c>
      <c r="EF110" s="240">
        <v>-6164.1899999999987</v>
      </c>
      <c r="EG110" s="240">
        <v>-6164.1899999999987</v>
      </c>
      <c r="EH110" s="239">
        <v>18080.849999999999</v>
      </c>
      <c r="EI110" s="239">
        <v>9794.0399999999991</v>
      </c>
      <c r="EJ110" s="240">
        <v>8286.81</v>
      </c>
      <c r="EK110" s="240">
        <v>0</v>
      </c>
      <c r="EL110" s="240">
        <v>8286.81</v>
      </c>
      <c r="EM110" s="239">
        <v>0</v>
      </c>
      <c r="EN110" s="239">
        <v>0</v>
      </c>
      <c r="EO110" s="240">
        <v>0</v>
      </c>
      <c r="EP110" s="240">
        <v>0</v>
      </c>
      <c r="EQ110" s="240">
        <v>0</v>
      </c>
      <c r="ER110" s="240">
        <v>3586.6</v>
      </c>
      <c r="ES110" s="240">
        <v>2556.8500000000004</v>
      </c>
      <c r="ET110" s="240">
        <f t="shared" si="13"/>
        <v>1029.7499999999995</v>
      </c>
      <c r="EU110" s="240">
        <f t="shared" si="14"/>
        <v>0</v>
      </c>
      <c r="EV110" s="240">
        <f t="shared" si="15"/>
        <v>1029.7499999999995</v>
      </c>
      <c r="EW110" s="239">
        <v>8091.0399999999991</v>
      </c>
      <c r="EX110" s="239">
        <v>5623.99</v>
      </c>
      <c r="EY110" s="241">
        <f t="shared" si="17"/>
        <v>239020.65</v>
      </c>
      <c r="EZ110" s="241">
        <f t="shared" si="17"/>
        <v>174620.50999999998</v>
      </c>
      <c r="FA110" s="241">
        <f t="shared" si="18"/>
        <v>64400.140000000014</v>
      </c>
      <c r="FB110" s="241">
        <f t="shared" si="19"/>
        <v>0</v>
      </c>
      <c r="FC110" s="242">
        <f t="shared" si="16"/>
        <v>64400.140000000014</v>
      </c>
      <c r="FD110" s="242">
        <v>1029.7499999999995</v>
      </c>
      <c r="FE110" s="236">
        <f t="shared" si="20"/>
        <v>-57772.139999999985</v>
      </c>
      <c r="FF110" s="243">
        <f t="shared" si="21"/>
        <v>-111141.67000000009</v>
      </c>
      <c r="FG110" s="3"/>
      <c r="FH110" s="239">
        <v>2158</v>
      </c>
      <c r="FI110" s="244">
        <f t="shared" si="22"/>
        <v>-55614.139999999985</v>
      </c>
      <c r="FJ110" s="243">
        <f t="shared" si="23"/>
        <v>-111141.67000000009</v>
      </c>
      <c r="FK110" s="3"/>
      <c r="FL110" s="3"/>
      <c r="FM110" s="3"/>
      <c r="FN110" s="3"/>
      <c r="FO110" s="3"/>
    </row>
    <row r="111" spans="1:171" s="2" customFormat="1" ht="15.75" customHeight="1" x14ac:dyDescent="0.2">
      <c r="A111" s="233">
        <v>104</v>
      </c>
      <c r="B111" s="234" t="s">
        <v>66</v>
      </c>
      <c r="C111" s="235">
        <v>9</v>
      </c>
      <c r="D111" s="235">
        <v>1</v>
      </c>
      <c r="E111" s="236">
        <v>1903.6600000000005</v>
      </c>
      <c r="F111" s="237">
        <v>216509.88999999998</v>
      </c>
      <c r="G111" s="237">
        <v>164698.29</v>
      </c>
      <c r="H111" s="238">
        <v>11736.399999999998</v>
      </c>
      <c r="I111" s="238">
        <v>12139.509999999998</v>
      </c>
      <c r="J111" s="238">
        <v>0</v>
      </c>
      <c r="K111" s="238">
        <v>-403.11000000000058</v>
      </c>
      <c r="L111" s="238">
        <v>-403.11000000000058</v>
      </c>
      <c r="M111" s="238">
        <v>5946.83</v>
      </c>
      <c r="N111" s="238">
        <v>2663.07</v>
      </c>
      <c r="O111" s="238">
        <v>3283.7599999999998</v>
      </c>
      <c r="P111" s="238">
        <v>0</v>
      </c>
      <c r="Q111" s="238">
        <v>3283.7599999999998</v>
      </c>
      <c r="R111" s="238">
        <v>652.53</v>
      </c>
      <c r="S111" s="238">
        <v>379.03000000000003</v>
      </c>
      <c r="T111" s="238">
        <v>273.49999999999994</v>
      </c>
      <c r="U111" s="238">
        <v>0</v>
      </c>
      <c r="V111" s="238">
        <v>273.49999999999994</v>
      </c>
      <c r="W111" s="239">
        <v>18846.460000000003</v>
      </c>
      <c r="X111" s="239">
        <v>21499.87</v>
      </c>
      <c r="Y111" s="240">
        <v>0</v>
      </c>
      <c r="Z111" s="240">
        <v>-2653.4099999999962</v>
      </c>
      <c r="AA111" s="240">
        <v>-2653.4099999999962</v>
      </c>
      <c r="AB111" s="239">
        <v>26652.51</v>
      </c>
      <c r="AC111" s="239">
        <v>24449.1</v>
      </c>
      <c r="AD111" s="240">
        <v>2203.41</v>
      </c>
      <c r="AE111" s="240">
        <v>0</v>
      </c>
      <c r="AF111" s="240">
        <v>2203.41</v>
      </c>
      <c r="AG111" s="239">
        <v>2090.56</v>
      </c>
      <c r="AH111" s="239">
        <v>1969.8000000000002</v>
      </c>
      <c r="AI111" s="240">
        <v>120.75999999999976</v>
      </c>
      <c r="AJ111" s="240">
        <v>0</v>
      </c>
      <c r="AK111" s="240">
        <v>120.75999999999976</v>
      </c>
      <c r="AL111" s="239">
        <v>6074.56</v>
      </c>
      <c r="AM111" s="239">
        <v>1108.52</v>
      </c>
      <c r="AN111" s="240">
        <v>4966.0400000000009</v>
      </c>
      <c r="AO111" s="240">
        <v>0</v>
      </c>
      <c r="AP111" s="240">
        <v>4966.0400000000009</v>
      </c>
      <c r="AQ111" s="239">
        <v>4416.49</v>
      </c>
      <c r="AR111" s="239">
        <v>937.12999999999988</v>
      </c>
      <c r="AS111" s="240">
        <v>3479.3599999999997</v>
      </c>
      <c r="AT111" s="240">
        <v>0</v>
      </c>
      <c r="AU111" s="240">
        <v>3479.3599999999997</v>
      </c>
      <c r="AV111" s="239">
        <v>4167.71</v>
      </c>
      <c r="AW111" s="239">
        <v>3625.2299999999996</v>
      </c>
      <c r="AX111" s="240">
        <v>542.48000000000047</v>
      </c>
      <c r="AY111" s="240">
        <v>0</v>
      </c>
      <c r="AZ111" s="240">
        <v>542.48000000000047</v>
      </c>
      <c r="BA111" s="239">
        <v>1039.83</v>
      </c>
      <c r="BB111" s="239">
        <v>921.36999999999989</v>
      </c>
      <c r="BC111" s="240">
        <v>118.46000000000004</v>
      </c>
      <c r="BD111" s="240">
        <v>0</v>
      </c>
      <c r="BE111" s="240">
        <v>118.46000000000004</v>
      </c>
      <c r="BF111" s="239">
        <v>230.30999999999995</v>
      </c>
      <c r="BG111" s="239">
        <v>304.83</v>
      </c>
      <c r="BH111" s="240">
        <v>0</v>
      </c>
      <c r="BI111" s="240">
        <v>-74.520000000000039</v>
      </c>
      <c r="BJ111" s="240">
        <v>-74.520000000000039</v>
      </c>
      <c r="BK111" s="239">
        <v>2749.9400000000005</v>
      </c>
      <c r="BL111" s="239">
        <v>2081.42</v>
      </c>
      <c r="BM111" s="240">
        <v>668.52000000000044</v>
      </c>
      <c r="BN111" s="240">
        <v>0</v>
      </c>
      <c r="BO111" s="240">
        <v>668.52000000000044</v>
      </c>
      <c r="BP111" s="239">
        <v>821.66</v>
      </c>
      <c r="BQ111" s="239">
        <v>0</v>
      </c>
      <c r="BR111" s="240">
        <v>821.66</v>
      </c>
      <c r="BS111" s="240">
        <v>0</v>
      </c>
      <c r="BT111" s="240">
        <v>821.66</v>
      </c>
      <c r="BU111" s="239">
        <v>9417.56</v>
      </c>
      <c r="BV111" s="239">
        <v>10755.65</v>
      </c>
      <c r="BW111" s="240">
        <v>0</v>
      </c>
      <c r="BX111" s="240">
        <v>-1338.0900000000001</v>
      </c>
      <c r="BY111" s="240">
        <v>-1338.0900000000001</v>
      </c>
      <c r="BZ111" s="239">
        <v>694.29000000000008</v>
      </c>
      <c r="CA111" s="239">
        <v>615.93000000000006</v>
      </c>
      <c r="CB111" s="240">
        <v>78.360000000000014</v>
      </c>
      <c r="CC111" s="240">
        <v>0</v>
      </c>
      <c r="CD111" s="240">
        <v>78.360000000000014</v>
      </c>
      <c r="CE111" s="239">
        <v>104.35000000000001</v>
      </c>
      <c r="CF111" s="239">
        <v>0</v>
      </c>
      <c r="CG111" s="240">
        <v>104.35000000000001</v>
      </c>
      <c r="CH111" s="240">
        <v>0</v>
      </c>
      <c r="CI111" s="240">
        <v>104.35000000000001</v>
      </c>
      <c r="CJ111" s="240">
        <v>2163.6800000000003</v>
      </c>
      <c r="CK111" s="240">
        <v>1988.61</v>
      </c>
      <c r="CL111" s="240">
        <v>175.07000000000039</v>
      </c>
      <c r="CM111" s="240">
        <v>0</v>
      </c>
      <c r="CN111" s="240">
        <v>175.07000000000039</v>
      </c>
      <c r="CO111" s="239">
        <v>32423.360000000004</v>
      </c>
      <c r="CP111" s="239">
        <v>8192.2099999999991</v>
      </c>
      <c r="CQ111" s="240">
        <v>24231.150000000005</v>
      </c>
      <c r="CR111" s="240">
        <v>0</v>
      </c>
      <c r="CS111" s="240">
        <v>24231.150000000005</v>
      </c>
      <c r="CT111" s="239">
        <v>3782.17</v>
      </c>
      <c r="CU111" s="239">
        <v>0</v>
      </c>
      <c r="CV111" s="240">
        <v>3782.17</v>
      </c>
      <c r="CW111" s="240">
        <v>0</v>
      </c>
      <c r="CX111" s="240">
        <v>3782.17</v>
      </c>
      <c r="CY111" s="239">
        <v>6884.66</v>
      </c>
      <c r="CZ111" s="239">
        <v>6621.98</v>
      </c>
      <c r="DA111" s="240">
        <v>262.68000000000029</v>
      </c>
      <c r="DB111" s="240">
        <v>0</v>
      </c>
      <c r="DC111" s="240">
        <v>262.68000000000029</v>
      </c>
      <c r="DD111" s="239">
        <v>977.61000000000013</v>
      </c>
      <c r="DE111" s="239">
        <v>0</v>
      </c>
      <c r="DF111" s="240">
        <v>977.61000000000013</v>
      </c>
      <c r="DG111" s="240">
        <v>0</v>
      </c>
      <c r="DH111" s="240">
        <v>977.61000000000013</v>
      </c>
      <c r="DI111" s="239">
        <v>1276.1899999999996</v>
      </c>
      <c r="DJ111" s="239">
        <v>0</v>
      </c>
      <c r="DK111" s="240">
        <v>1276.1899999999996</v>
      </c>
      <c r="DL111" s="240">
        <v>0</v>
      </c>
      <c r="DM111" s="240">
        <v>1276.1899999999996</v>
      </c>
      <c r="DN111" s="239">
        <v>552.80000000000007</v>
      </c>
      <c r="DO111" s="239">
        <v>0</v>
      </c>
      <c r="DP111" s="240">
        <v>552.80000000000007</v>
      </c>
      <c r="DQ111" s="240">
        <v>0</v>
      </c>
      <c r="DR111" s="240">
        <v>552.80000000000007</v>
      </c>
      <c r="DS111" s="239">
        <v>633.04999999999995</v>
      </c>
      <c r="DT111" s="239">
        <v>605.58999999999992</v>
      </c>
      <c r="DU111" s="240">
        <v>27.460000000000036</v>
      </c>
      <c r="DV111" s="240">
        <v>0</v>
      </c>
      <c r="DW111" s="240">
        <v>27.460000000000036</v>
      </c>
      <c r="DX111" s="239">
        <v>135.44</v>
      </c>
      <c r="DY111" s="239">
        <v>0</v>
      </c>
      <c r="DZ111" s="240">
        <v>135.44</v>
      </c>
      <c r="EA111" s="240">
        <v>0</v>
      </c>
      <c r="EB111" s="240">
        <v>135.44</v>
      </c>
      <c r="EC111" s="239">
        <v>8876.380000000001</v>
      </c>
      <c r="ED111" s="239">
        <v>6063.92</v>
      </c>
      <c r="EE111" s="240">
        <v>2812.4600000000009</v>
      </c>
      <c r="EF111" s="240">
        <v>0</v>
      </c>
      <c r="EG111" s="240">
        <v>2812.4600000000009</v>
      </c>
      <c r="EH111" s="239">
        <v>11246.49</v>
      </c>
      <c r="EI111" s="239">
        <v>0</v>
      </c>
      <c r="EJ111" s="240">
        <v>11246.49</v>
      </c>
      <c r="EK111" s="240">
        <v>0</v>
      </c>
      <c r="EL111" s="240">
        <v>11246.49</v>
      </c>
      <c r="EM111" s="239">
        <v>9431.8700000000008</v>
      </c>
      <c r="EN111" s="239">
        <v>11520.820000000002</v>
      </c>
      <c r="EO111" s="240">
        <v>0</v>
      </c>
      <c r="EP111" s="240">
        <v>-2088.9500000000007</v>
      </c>
      <c r="EQ111" s="240">
        <v>-2088.9500000000007</v>
      </c>
      <c r="ER111" s="240">
        <v>2165.63</v>
      </c>
      <c r="ES111" s="240">
        <v>1600.4199999999998</v>
      </c>
      <c r="ET111" s="240">
        <f t="shared" si="13"/>
        <v>565.21000000000026</v>
      </c>
      <c r="EU111" s="240">
        <f t="shared" si="14"/>
        <v>0</v>
      </c>
      <c r="EV111" s="240">
        <f t="shared" si="15"/>
        <v>565.21000000000026</v>
      </c>
      <c r="EW111" s="239">
        <v>6139.9400000000005</v>
      </c>
      <c r="EX111" s="239">
        <v>4094.1000000000004</v>
      </c>
      <c r="EY111" s="241">
        <f t="shared" si="17"/>
        <v>182331.25999999998</v>
      </c>
      <c r="EZ111" s="241">
        <f t="shared" si="17"/>
        <v>124138.10999999997</v>
      </c>
      <c r="FA111" s="241">
        <f t="shared" si="18"/>
        <v>58193.150000000009</v>
      </c>
      <c r="FB111" s="241">
        <f t="shared" si="19"/>
        <v>0</v>
      </c>
      <c r="FC111" s="242">
        <f t="shared" si="16"/>
        <v>58193.150000000009</v>
      </c>
      <c r="FD111" s="242">
        <v>565.21000000000026</v>
      </c>
      <c r="FE111" s="236">
        <f t="shared" si="20"/>
        <v>274703.03999999998</v>
      </c>
      <c r="FF111" s="243">
        <f t="shared" si="21"/>
        <v>195943.79</v>
      </c>
      <c r="FG111" s="3"/>
      <c r="FH111" s="239">
        <v>1973.66</v>
      </c>
      <c r="FI111" s="244">
        <f t="shared" si="22"/>
        <v>276676.69999999995</v>
      </c>
      <c r="FJ111" s="243">
        <f t="shared" si="23"/>
        <v>195943.79</v>
      </c>
      <c r="FK111" s="3"/>
      <c r="FL111" s="3"/>
      <c r="FM111" s="3"/>
      <c r="FN111" s="3"/>
      <c r="FO111" s="3"/>
    </row>
    <row r="112" spans="1:171" s="2" customFormat="1" ht="15.75" customHeight="1" x14ac:dyDescent="0.2">
      <c r="A112" s="233">
        <v>105</v>
      </c>
      <c r="B112" s="234" t="s">
        <v>67</v>
      </c>
      <c r="C112" s="235">
        <v>9</v>
      </c>
      <c r="D112" s="235">
        <v>1</v>
      </c>
      <c r="E112" s="236">
        <v>3111.2916666666674</v>
      </c>
      <c r="F112" s="237">
        <v>-29087.23</v>
      </c>
      <c r="G112" s="237">
        <v>-18209.080000000009</v>
      </c>
      <c r="H112" s="238">
        <v>14645.040000000005</v>
      </c>
      <c r="I112" s="238">
        <v>14613.95</v>
      </c>
      <c r="J112" s="238">
        <v>31.090000000003783</v>
      </c>
      <c r="K112" s="238">
        <v>0</v>
      </c>
      <c r="L112" s="238">
        <v>31.090000000003783</v>
      </c>
      <c r="M112" s="238">
        <v>7660.69</v>
      </c>
      <c r="N112" s="238">
        <v>7749.15</v>
      </c>
      <c r="O112" s="238">
        <v>0</v>
      </c>
      <c r="P112" s="238">
        <v>-88.460000000000036</v>
      </c>
      <c r="Q112" s="238">
        <v>-88.460000000000036</v>
      </c>
      <c r="R112" s="238">
        <v>542.22</v>
      </c>
      <c r="S112" s="238">
        <v>318.35999999999996</v>
      </c>
      <c r="T112" s="238">
        <v>223.86000000000007</v>
      </c>
      <c r="U112" s="238">
        <v>0</v>
      </c>
      <c r="V112" s="238">
        <v>223.86000000000007</v>
      </c>
      <c r="W112" s="239">
        <v>26604.190000000002</v>
      </c>
      <c r="X112" s="239">
        <v>30846</v>
      </c>
      <c r="Y112" s="240">
        <v>0</v>
      </c>
      <c r="Z112" s="240">
        <v>-4241.8099999999977</v>
      </c>
      <c r="AA112" s="240">
        <v>-4241.8099999999977</v>
      </c>
      <c r="AB112" s="239">
        <v>39180.17</v>
      </c>
      <c r="AC112" s="239">
        <v>35940.049999999996</v>
      </c>
      <c r="AD112" s="240">
        <v>3240.1200000000026</v>
      </c>
      <c r="AE112" s="240">
        <v>0</v>
      </c>
      <c r="AF112" s="240">
        <v>3240.1200000000026</v>
      </c>
      <c r="AG112" s="239">
        <v>0</v>
      </c>
      <c r="AH112" s="239">
        <v>0</v>
      </c>
      <c r="AI112" s="240">
        <v>0</v>
      </c>
      <c r="AJ112" s="240">
        <v>0</v>
      </c>
      <c r="AK112" s="240">
        <v>0</v>
      </c>
      <c r="AL112" s="239">
        <v>3796.62</v>
      </c>
      <c r="AM112" s="239">
        <v>1065.3500000000001</v>
      </c>
      <c r="AN112" s="240">
        <v>2731.2699999999995</v>
      </c>
      <c r="AO112" s="240">
        <v>0</v>
      </c>
      <c r="AP112" s="240">
        <v>2731.2699999999995</v>
      </c>
      <c r="AQ112" s="239">
        <v>2374.77</v>
      </c>
      <c r="AR112" s="239">
        <v>918.03</v>
      </c>
      <c r="AS112" s="240">
        <v>1456.74</v>
      </c>
      <c r="AT112" s="240">
        <v>0</v>
      </c>
      <c r="AU112" s="240">
        <v>1456.74</v>
      </c>
      <c r="AV112" s="239">
        <v>4512.68</v>
      </c>
      <c r="AW112" s="239">
        <v>3924.1699999999996</v>
      </c>
      <c r="AX112" s="240">
        <v>588.51000000000067</v>
      </c>
      <c r="AY112" s="240">
        <v>0</v>
      </c>
      <c r="AZ112" s="240">
        <v>588.51000000000067</v>
      </c>
      <c r="BA112" s="239">
        <v>1038.54</v>
      </c>
      <c r="BB112" s="239">
        <v>919.43000000000006</v>
      </c>
      <c r="BC112" s="240">
        <v>119.1099999999999</v>
      </c>
      <c r="BD112" s="240">
        <v>0</v>
      </c>
      <c r="BE112" s="240">
        <v>119.1099999999999</v>
      </c>
      <c r="BF112" s="239">
        <v>231.14000000000001</v>
      </c>
      <c r="BG112" s="239">
        <v>304.83</v>
      </c>
      <c r="BH112" s="240">
        <v>0</v>
      </c>
      <c r="BI112" s="240">
        <v>-73.689999999999969</v>
      </c>
      <c r="BJ112" s="240">
        <v>-73.689999999999969</v>
      </c>
      <c r="BK112" s="239">
        <v>2599.1000000000004</v>
      </c>
      <c r="BL112" s="239">
        <v>2001.5099999999998</v>
      </c>
      <c r="BM112" s="240">
        <v>597.5900000000006</v>
      </c>
      <c r="BN112" s="240">
        <v>0</v>
      </c>
      <c r="BO112" s="240">
        <v>597.5900000000006</v>
      </c>
      <c r="BP112" s="239">
        <v>721.94999999999993</v>
      </c>
      <c r="BQ112" s="239">
        <v>0</v>
      </c>
      <c r="BR112" s="240">
        <v>721.94999999999993</v>
      </c>
      <c r="BS112" s="240">
        <v>0</v>
      </c>
      <c r="BT112" s="240">
        <v>721.94999999999993</v>
      </c>
      <c r="BU112" s="239">
        <v>8274.59</v>
      </c>
      <c r="BV112" s="239">
        <v>21183.489999999998</v>
      </c>
      <c r="BW112" s="240">
        <v>0</v>
      </c>
      <c r="BX112" s="240">
        <v>-12908.899999999998</v>
      </c>
      <c r="BY112" s="240">
        <v>-12908.899999999998</v>
      </c>
      <c r="BZ112" s="239">
        <v>585.5</v>
      </c>
      <c r="CA112" s="239">
        <v>520.4</v>
      </c>
      <c r="CB112" s="240">
        <v>65.100000000000023</v>
      </c>
      <c r="CC112" s="240">
        <v>0</v>
      </c>
      <c r="CD112" s="240">
        <v>65.100000000000023</v>
      </c>
      <c r="CE112" s="239">
        <v>88.8</v>
      </c>
      <c r="CF112" s="239">
        <v>0</v>
      </c>
      <c r="CG112" s="240">
        <v>88.8</v>
      </c>
      <c r="CH112" s="240">
        <v>0</v>
      </c>
      <c r="CI112" s="240">
        <v>88.8</v>
      </c>
      <c r="CJ112" s="240">
        <v>2290.85</v>
      </c>
      <c r="CK112" s="240">
        <v>3058.6</v>
      </c>
      <c r="CL112" s="240">
        <v>0</v>
      </c>
      <c r="CM112" s="240">
        <v>-767.75</v>
      </c>
      <c r="CN112" s="240">
        <v>-767.75</v>
      </c>
      <c r="CO112" s="239">
        <v>31170.500000000004</v>
      </c>
      <c r="CP112" s="239">
        <v>1782.48</v>
      </c>
      <c r="CQ112" s="240">
        <v>29388.020000000004</v>
      </c>
      <c r="CR112" s="240">
        <v>0</v>
      </c>
      <c r="CS112" s="240">
        <v>29388.020000000004</v>
      </c>
      <c r="CT112" s="239">
        <v>2415.5</v>
      </c>
      <c r="CU112" s="239">
        <v>0</v>
      </c>
      <c r="CV112" s="240">
        <v>2415.5</v>
      </c>
      <c r="CW112" s="240">
        <v>0</v>
      </c>
      <c r="CX112" s="240">
        <v>2415.5</v>
      </c>
      <c r="CY112" s="239">
        <v>3759.7400000000007</v>
      </c>
      <c r="CZ112" s="239">
        <v>0</v>
      </c>
      <c r="DA112" s="240">
        <v>3759.7400000000007</v>
      </c>
      <c r="DB112" s="240">
        <v>0</v>
      </c>
      <c r="DC112" s="240">
        <v>3759.7400000000007</v>
      </c>
      <c r="DD112" s="239">
        <v>777.20999999999992</v>
      </c>
      <c r="DE112" s="239">
        <v>0</v>
      </c>
      <c r="DF112" s="240">
        <v>777.20999999999992</v>
      </c>
      <c r="DG112" s="240">
        <v>0</v>
      </c>
      <c r="DH112" s="240">
        <v>777.20999999999992</v>
      </c>
      <c r="DI112" s="239">
        <v>1413.0900000000001</v>
      </c>
      <c r="DJ112" s="239">
        <v>0</v>
      </c>
      <c r="DK112" s="240">
        <v>1413.0900000000001</v>
      </c>
      <c r="DL112" s="240">
        <v>0</v>
      </c>
      <c r="DM112" s="240">
        <v>1413.0900000000001</v>
      </c>
      <c r="DN112" s="239">
        <v>552.81999999999994</v>
      </c>
      <c r="DO112" s="239">
        <v>0</v>
      </c>
      <c r="DP112" s="240">
        <v>552.81999999999994</v>
      </c>
      <c r="DQ112" s="240">
        <v>0</v>
      </c>
      <c r="DR112" s="240">
        <v>552.81999999999994</v>
      </c>
      <c r="DS112" s="239">
        <v>408.11999999999995</v>
      </c>
      <c r="DT112" s="239">
        <v>11401.36</v>
      </c>
      <c r="DU112" s="240">
        <v>0</v>
      </c>
      <c r="DV112" s="240">
        <v>-10993.24</v>
      </c>
      <c r="DW112" s="240">
        <v>-10993.24</v>
      </c>
      <c r="DX112" s="239">
        <v>201.79999999999998</v>
      </c>
      <c r="DY112" s="239">
        <v>0</v>
      </c>
      <c r="DZ112" s="240">
        <v>201.79999999999998</v>
      </c>
      <c r="EA112" s="240">
        <v>0</v>
      </c>
      <c r="EB112" s="240">
        <v>201.79999999999998</v>
      </c>
      <c r="EC112" s="239">
        <v>5580.3700000000008</v>
      </c>
      <c r="ED112" s="239">
        <v>15993.34</v>
      </c>
      <c r="EE112" s="240">
        <v>0</v>
      </c>
      <c r="EF112" s="240">
        <v>-10412.969999999999</v>
      </c>
      <c r="EG112" s="240">
        <v>-10412.969999999999</v>
      </c>
      <c r="EH112" s="239">
        <v>4264.3700000000008</v>
      </c>
      <c r="EI112" s="239">
        <v>4831.74</v>
      </c>
      <c r="EJ112" s="240">
        <v>0</v>
      </c>
      <c r="EK112" s="240">
        <v>-567.36999999999898</v>
      </c>
      <c r="EL112" s="240">
        <v>-567.36999999999898</v>
      </c>
      <c r="EM112" s="239">
        <v>5208.2900000000009</v>
      </c>
      <c r="EN112" s="239">
        <v>5905.2199999999993</v>
      </c>
      <c r="EO112" s="240">
        <v>0</v>
      </c>
      <c r="EP112" s="240">
        <v>-696.92999999999847</v>
      </c>
      <c r="EQ112" s="240">
        <v>-696.92999999999847</v>
      </c>
      <c r="ER112" s="240">
        <v>2113.8000000000002</v>
      </c>
      <c r="ES112" s="240">
        <v>1503.58</v>
      </c>
      <c r="ET112" s="240">
        <f t="shared" si="13"/>
        <v>610.22000000000025</v>
      </c>
      <c r="EU112" s="240">
        <f t="shared" si="14"/>
        <v>0</v>
      </c>
      <c r="EV112" s="240">
        <f t="shared" si="15"/>
        <v>610.22000000000025</v>
      </c>
      <c r="EW112" s="239">
        <v>6071.18</v>
      </c>
      <c r="EX112" s="239">
        <v>5792.21</v>
      </c>
      <c r="EY112" s="241">
        <f t="shared" si="17"/>
        <v>179083.63999999996</v>
      </c>
      <c r="EZ112" s="241">
        <f t="shared" si="17"/>
        <v>170573.24999999994</v>
      </c>
      <c r="FA112" s="241">
        <f t="shared" si="18"/>
        <v>8510.390000000014</v>
      </c>
      <c r="FB112" s="241">
        <f t="shared" si="19"/>
        <v>0</v>
      </c>
      <c r="FC112" s="242">
        <f t="shared" si="16"/>
        <v>8510.390000000014</v>
      </c>
      <c r="FD112" s="242">
        <v>610.22000000000025</v>
      </c>
      <c r="FE112" s="236">
        <f t="shared" si="20"/>
        <v>-20576.839999999997</v>
      </c>
      <c r="FF112" s="243">
        <f t="shared" si="21"/>
        <v>9305.8599999999933</v>
      </c>
      <c r="FG112" s="3"/>
      <c r="FH112" s="239">
        <v>2428</v>
      </c>
      <c r="FI112" s="244">
        <f t="shared" si="22"/>
        <v>-18148.839999999997</v>
      </c>
      <c r="FJ112" s="243">
        <f t="shared" si="23"/>
        <v>9305.8599999999933</v>
      </c>
      <c r="FK112" s="3"/>
      <c r="FL112" s="3"/>
      <c r="FM112" s="3"/>
      <c r="FN112" s="3"/>
      <c r="FO112" s="3"/>
    </row>
    <row r="113" spans="1:171" s="2" customFormat="1" ht="15.75" customHeight="1" x14ac:dyDescent="0.2">
      <c r="A113" s="233">
        <v>106</v>
      </c>
      <c r="B113" s="234" t="s">
        <v>68</v>
      </c>
      <c r="C113" s="235">
        <v>5</v>
      </c>
      <c r="D113" s="235">
        <v>4</v>
      </c>
      <c r="E113" s="236">
        <v>2201.7791666666672</v>
      </c>
      <c r="F113" s="237">
        <v>101304.97</v>
      </c>
      <c r="G113" s="237">
        <v>31273.294000000013</v>
      </c>
      <c r="H113" s="238">
        <v>15175.119999999999</v>
      </c>
      <c r="I113" s="238">
        <v>15305.260000000002</v>
      </c>
      <c r="J113" s="238">
        <v>0</v>
      </c>
      <c r="K113" s="238">
        <v>-130.14000000000306</v>
      </c>
      <c r="L113" s="238">
        <v>-130.14000000000306</v>
      </c>
      <c r="M113" s="238">
        <v>7715.02</v>
      </c>
      <c r="N113" s="238">
        <v>7598.9800000000005</v>
      </c>
      <c r="O113" s="238">
        <v>116.03999999999996</v>
      </c>
      <c r="P113" s="238">
        <v>0</v>
      </c>
      <c r="Q113" s="238">
        <v>116.03999999999996</v>
      </c>
      <c r="R113" s="238">
        <v>826.29000000000008</v>
      </c>
      <c r="S113" s="238">
        <v>11.2</v>
      </c>
      <c r="T113" s="238">
        <v>815.09</v>
      </c>
      <c r="U113" s="238">
        <v>0</v>
      </c>
      <c r="V113" s="238">
        <v>815.09</v>
      </c>
      <c r="W113" s="239">
        <v>42444.669999999991</v>
      </c>
      <c r="X113" s="239">
        <v>47100.479999999996</v>
      </c>
      <c r="Y113" s="240">
        <v>0</v>
      </c>
      <c r="Z113" s="240">
        <v>-4655.8100000000049</v>
      </c>
      <c r="AA113" s="240">
        <v>-4655.8100000000049</v>
      </c>
      <c r="AB113" s="239">
        <v>0</v>
      </c>
      <c r="AC113" s="239">
        <v>0</v>
      </c>
      <c r="AD113" s="240">
        <v>0</v>
      </c>
      <c r="AE113" s="240">
        <v>0</v>
      </c>
      <c r="AF113" s="240">
        <v>0</v>
      </c>
      <c r="AG113" s="239">
        <v>0</v>
      </c>
      <c r="AH113" s="239">
        <v>0</v>
      </c>
      <c r="AI113" s="240">
        <v>0</v>
      </c>
      <c r="AJ113" s="240">
        <v>0</v>
      </c>
      <c r="AK113" s="240">
        <v>0</v>
      </c>
      <c r="AL113" s="239">
        <v>6993.369999999999</v>
      </c>
      <c r="AM113" s="239">
        <v>2823.77</v>
      </c>
      <c r="AN113" s="240">
        <v>4169.5999999999985</v>
      </c>
      <c r="AO113" s="240">
        <v>0</v>
      </c>
      <c r="AP113" s="240">
        <v>4169.5999999999985</v>
      </c>
      <c r="AQ113" s="239">
        <v>4580.41</v>
      </c>
      <c r="AR113" s="239">
        <v>903.95</v>
      </c>
      <c r="AS113" s="240">
        <v>3676.46</v>
      </c>
      <c r="AT113" s="240">
        <v>0</v>
      </c>
      <c r="AU113" s="240">
        <v>3676.46</v>
      </c>
      <c r="AV113" s="239">
        <v>7092.24</v>
      </c>
      <c r="AW113" s="239">
        <v>6169.7300000000005</v>
      </c>
      <c r="AX113" s="240">
        <v>922.50999999999931</v>
      </c>
      <c r="AY113" s="240">
        <v>0</v>
      </c>
      <c r="AZ113" s="240">
        <v>922.50999999999931</v>
      </c>
      <c r="BA113" s="239">
        <v>1615.7600000000002</v>
      </c>
      <c r="BB113" s="239">
        <v>1432.6200000000003</v>
      </c>
      <c r="BC113" s="240">
        <v>183.13999999999987</v>
      </c>
      <c r="BD113" s="240">
        <v>0</v>
      </c>
      <c r="BE113" s="240">
        <v>183.13999999999987</v>
      </c>
      <c r="BF113" s="239">
        <v>420.85</v>
      </c>
      <c r="BG113" s="239">
        <v>802.74</v>
      </c>
      <c r="BH113" s="240">
        <v>0</v>
      </c>
      <c r="BI113" s="240">
        <v>-381.89</v>
      </c>
      <c r="BJ113" s="240">
        <v>-381.89</v>
      </c>
      <c r="BK113" s="239">
        <v>8194.1200000000008</v>
      </c>
      <c r="BL113" s="239">
        <v>6170.8899999999994</v>
      </c>
      <c r="BM113" s="240">
        <v>2023.2300000000014</v>
      </c>
      <c r="BN113" s="240">
        <v>0</v>
      </c>
      <c r="BO113" s="240">
        <v>2023.2300000000014</v>
      </c>
      <c r="BP113" s="239">
        <v>1074.3</v>
      </c>
      <c r="BQ113" s="239">
        <v>0</v>
      </c>
      <c r="BR113" s="240">
        <v>1074.3</v>
      </c>
      <c r="BS113" s="240">
        <v>0</v>
      </c>
      <c r="BT113" s="240">
        <v>1074.3</v>
      </c>
      <c r="BU113" s="239">
        <v>12312.789999999997</v>
      </c>
      <c r="BV113" s="239">
        <v>7339.4000000000005</v>
      </c>
      <c r="BW113" s="240">
        <v>4973.3899999999967</v>
      </c>
      <c r="BX113" s="240">
        <v>0</v>
      </c>
      <c r="BY113" s="240">
        <v>4973.3899999999967</v>
      </c>
      <c r="BZ113" s="239">
        <v>1474.5500000000002</v>
      </c>
      <c r="CA113" s="239">
        <v>1309.99</v>
      </c>
      <c r="CB113" s="240">
        <v>164.56000000000017</v>
      </c>
      <c r="CC113" s="240">
        <v>0</v>
      </c>
      <c r="CD113" s="240">
        <v>164.56000000000017</v>
      </c>
      <c r="CE113" s="239">
        <v>222.39999999999995</v>
      </c>
      <c r="CF113" s="239">
        <v>0</v>
      </c>
      <c r="CG113" s="240">
        <v>222.39999999999995</v>
      </c>
      <c r="CH113" s="240">
        <v>0</v>
      </c>
      <c r="CI113" s="240">
        <v>222.39999999999995</v>
      </c>
      <c r="CJ113" s="240">
        <v>3817.0000000000005</v>
      </c>
      <c r="CK113" s="240">
        <v>3509.29</v>
      </c>
      <c r="CL113" s="240">
        <v>307.71000000000049</v>
      </c>
      <c r="CM113" s="240">
        <v>0</v>
      </c>
      <c r="CN113" s="240">
        <v>307.71000000000049</v>
      </c>
      <c r="CO113" s="239">
        <v>43651.32</v>
      </c>
      <c r="CP113" s="239">
        <v>11430.349999999999</v>
      </c>
      <c r="CQ113" s="240">
        <v>32220.97</v>
      </c>
      <c r="CR113" s="240">
        <v>0</v>
      </c>
      <c r="CS113" s="240">
        <v>32220.97</v>
      </c>
      <c r="CT113" s="239">
        <v>4395.2999999999993</v>
      </c>
      <c r="CU113" s="239">
        <v>1652.68</v>
      </c>
      <c r="CV113" s="240">
        <v>2742.619999999999</v>
      </c>
      <c r="CW113" s="240">
        <v>0</v>
      </c>
      <c r="CX113" s="240">
        <v>2742.619999999999</v>
      </c>
      <c r="CY113" s="239">
        <v>7103.5099999999984</v>
      </c>
      <c r="CZ113" s="239">
        <v>6635.68</v>
      </c>
      <c r="DA113" s="240">
        <v>467.82999999999811</v>
      </c>
      <c r="DB113" s="240">
        <v>0</v>
      </c>
      <c r="DC113" s="240">
        <v>467.82999999999811</v>
      </c>
      <c r="DD113" s="239">
        <v>1050.1799999999998</v>
      </c>
      <c r="DE113" s="239">
        <v>850.18</v>
      </c>
      <c r="DF113" s="240">
        <v>199.99999999999989</v>
      </c>
      <c r="DG113" s="240">
        <v>0</v>
      </c>
      <c r="DH113" s="240">
        <v>199.99999999999989</v>
      </c>
      <c r="DI113" s="239">
        <v>1830.8000000000002</v>
      </c>
      <c r="DJ113" s="239">
        <v>0</v>
      </c>
      <c r="DK113" s="240">
        <v>1830.8000000000002</v>
      </c>
      <c r="DL113" s="240">
        <v>0</v>
      </c>
      <c r="DM113" s="240">
        <v>1830.8000000000002</v>
      </c>
      <c r="DN113" s="239">
        <v>1004.6699999999998</v>
      </c>
      <c r="DO113" s="239">
        <v>0</v>
      </c>
      <c r="DP113" s="240">
        <v>1004.6699999999998</v>
      </c>
      <c r="DQ113" s="240">
        <v>0</v>
      </c>
      <c r="DR113" s="240">
        <v>1004.6699999999998</v>
      </c>
      <c r="DS113" s="239">
        <v>2586.2699999999995</v>
      </c>
      <c r="DT113" s="239">
        <v>0</v>
      </c>
      <c r="DU113" s="240">
        <v>2586.2699999999995</v>
      </c>
      <c r="DV113" s="240">
        <v>0</v>
      </c>
      <c r="DW113" s="240">
        <v>2586.2699999999995</v>
      </c>
      <c r="DX113" s="239">
        <v>339.93000000000006</v>
      </c>
      <c r="DY113" s="239">
        <v>0</v>
      </c>
      <c r="DZ113" s="240">
        <v>339.93000000000006</v>
      </c>
      <c r="EA113" s="240">
        <v>0</v>
      </c>
      <c r="EB113" s="240">
        <v>339.93000000000006</v>
      </c>
      <c r="EC113" s="239">
        <v>12704.79</v>
      </c>
      <c r="ED113" s="239">
        <v>15360.759999999998</v>
      </c>
      <c r="EE113" s="240">
        <v>0</v>
      </c>
      <c r="EF113" s="240">
        <v>-2655.9699999999975</v>
      </c>
      <c r="EG113" s="240">
        <v>-2655.9699999999975</v>
      </c>
      <c r="EH113" s="239">
        <v>11109.04</v>
      </c>
      <c r="EI113" s="239">
        <v>9878.43</v>
      </c>
      <c r="EJ113" s="240">
        <v>1230.6100000000006</v>
      </c>
      <c r="EK113" s="240">
        <v>0</v>
      </c>
      <c r="EL113" s="240">
        <v>1230.6100000000006</v>
      </c>
      <c r="EM113" s="239">
        <v>0</v>
      </c>
      <c r="EN113" s="239">
        <v>0</v>
      </c>
      <c r="EO113" s="240">
        <v>0</v>
      </c>
      <c r="EP113" s="240">
        <v>0</v>
      </c>
      <c r="EQ113" s="240">
        <v>0</v>
      </c>
      <c r="ER113" s="240">
        <v>3332.51</v>
      </c>
      <c r="ES113" s="240">
        <v>2403.0299999999997</v>
      </c>
      <c r="ET113" s="240">
        <f t="shared" si="13"/>
        <v>929.48000000000047</v>
      </c>
      <c r="EU113" s="240">
        <f t="shared" si="14"/>
        <v>0</v>
      </c>
      <c r="EV113" s="240">
        <f t="shared" si="15"/>
        <v>929.48000000000047</v>
      </c>
      <c r="EW113" s="239">
        <v>7096.65</v>
      </c>
      <c r="EX113" s="239">
        <v>4886.01</v>
      </c>
      <c r="EY113" s="241">
        <f t="shared" si="17"/>
        <v>210163.86</v>
      </c>
      <c r="EZ113" s="241">
        <f t="shared" si="17"/>
        <v>153575.41999999998</v>
      </c>
      <c r="FA113" s="241">
        <f t="shared" si="18"/>
        <v>56588.44</v>
      </c>
      <c r="FB113" s="241">
        <f t="shared" si="19"/>
        <v>0</v>
      </c>
      <c r="FC113" s="242">
        <f t="shared" si="16"/>
        <v>56588.44</v>
      </c>
      <c r="FD113" s="242">
        <v>929.48000000000047</v>
      </c>
      <c r="FE113" s="236">
        <f t="shared" si="20"/>
        <v>157893.40999999997</v>
      </c>
      <c r="FF113" s="243">
        <f t="shared" si="21"/>
        <v>72666.384000000005</v>
      </c>
      <c r="FG113" s="3"/>
      <c r="FH113" s="239">
        <v>2038</v>
      </c>
      <c r="FI113" s="244">
        <f t="shared" si="22"/>
        <v>159931.40999999997</v>
      </c>
      <c r="FJ113" s="243">
        <f t="shared" si="23"/>
        <v>72666.384000000005</v>
      </c>
      <c r="FK113" s="3"/>
      <c r="FL113" s="3"/>
      <c r="FM113" s="3"/>
      <c r="FN113" s="3"/>
      <c r="FO113" s="3"/>
    </row>
    <row r="114" spans="1:171" s="2" customFormat="1" ht="15.75" customHeight="1" x14ac:dyDescent="0.2">
      <c r="A114" s="233">
        <v>107</v>
      </c>
      <c r="B114" s="234" t="s">
        <v>69</v>
      </c>
      <c r="C114" s="235">
        <v>5</v>
      </c>
      <c r="D114" s="235">
        <v>8</v>
      </c>
      <c r="E114" s="236">
        <v>1874.3291666666667</v>
      </c>
      <c r="F114" s="237">
        <v>227464.49</v>
      </c>
      <c r="G114" s="237">
        <v>92509.61000000003</v>
      </c>
      <c r="H114" s="238">
        <v>31077.869999999995</v>
      </c>
      <c r="I114" s="238">
        <v>27051.360000000001</v>
      </c>
      <c r="J114" s="238">
        <v>4026.5099999999948</v>
      </c>
      <c r="K114" s="238">
        <v>0</v>
      </c>
      <c r="L114" s="238">
        <v>4026.5099999999948</v>
      </c>
      <c r="M114" s="238">
        <v>15766.25</v>
      </c>
      <c r="N114" s="238">
        <v>15687.869999999999</v>
      </c>
      <c r="O114" s="238">
        <v>78.380000000001019</v>
      </c>
      <c r="P114" s="238">
        <v>0</v>
      </c>
      <c r="Q114" s="238">
        <v>78.380000000001019</v>
      </c>
      <c r="R114" s="238">
        <v>1681.8400000000001</v>
      </c>
      <c r="S114" s="238">
        <v>841.31000000000006</v>
      </c>
      <c r="T114" s="238">
        <v>840.53000000000009</v>
      </c>
      <c r="U114" s="238">
        <v>0</v>
      </c>
      <c r="V114" s="238">
        <v>840.53000000000009</v>
      </c>
      <c r="W114" s="239">
        <v>73958.689999999988</v>
      </c>
      <c r="X114" s="239">
        <v>89152.290000000008</v>
      </c>
      <c r="Y114" s="240">
        <v>0</v>
      </c>
      <c r="Z114" s="240">
        <v>-15193.60000000002</v>
      </c>
      <c r="AA114" s="240">
        <v>-15193.60000000002</v>
      </c>
      <c r="AB114" s="239">
        <v>0</v>
      </c>
      <c r="AC114" s="239">
        <v>0</v>
      </c>
      <c r="AD114" s="240">
        <v>0</v>
      </c>
      <c r="AE114" s="240">
        <v>0</v>
      </c>
      <c r="AF114" s="240">
        <v>0</v>
      </c>
      <c r="AG114" s="239">
        <v>0</v>
      </c>
      <c r="AH114" s="239">
        <v>0</v>
      </c>
      <c r="AI114" s="240">
        <v>0</v>
      </c>
      <c r="AJ114" s="240">
        <v>0</v>
      </c>
      <c r="AK114" s="240">
        <v>0</v>
      </c>
      <c r="AL114" s="239">
        <v>13163.39</v>
      </c>
      <c r="AM114" s="239">
        <v>3132.9199999999996</v>
      </c>
      <c r="AN114" s="240">
        <v>10030.469999999999</v>
      </c>
      <c r="AO114" s="240">
        <v>0</v>
      </c>
      <c r="AP114" s="240">
        <v>10030.469999999999</v>
      </c>
      <c r="AQ114" s="239">
        <v>10573.880000000001</v>
      </c>
      <c r="AR114" s="239">
        <v>1483.88</v>
      </c>
      <c r="AS114" s="240">
        <v>9090</v>
      </c>
      <c r="AT114" s="240">
        <v>0</v>
      </c>
      <c r="AU114" s="240">
        <v>9090</v>
      </c>
      <c r="AV114" s="239">
        <v>15188.220000000003</v>
      </c>
      <c r="AW114" s="239">
        <v>13202.339999999998</v>
      </c>
      <c r="AX114" s="240">
        <v>1985.8800000000047</v>
      </c>
      <c r="AY114" s="240">
        <v>0</v>
      </c>
      <c r="AZ114" s="240">
        <v>1985.8800000000047</v>
      </c>
      <c r="BA114" s="239">
        <v>3412.21</v>
      </c>
      <c r="BB114" s="239">
        <v>3022.42</v>
      </c>
      <c r="BC114" s="240">
        <v>389.78999999999996</v>
      </c>
      <c r="BD114" s="240">
        <v>0</v>
      </c>
      <c r="BE114" s="240">
        <v>389.78999999999996</v>
      </c>
      <c r="BF114" s="239">
        <v>839.61000000000013</v>
      </c>
      <c r="BG114" s="239">
        <v>1414.0700000000002</v>
      </c>
      <c r="BH114" s="240">
        <v>0</v>
      </c>
      <c r="BI114" s="240">
        <v>-574.46</v>
      </c>
      <c r="BJ114" s="240">
        <v>-574.46</v>
      </c>
      <c r="BK114" s="239">
        <v>22763.760000000002</v>
      </c>
      <c r="BL114" s="239">
        <v>19499.769999999997</v>
      </c>
      <c r="BM114" s="240">
        <v>3263.9900000000052</v>
      </c>
      <c r="BN114" s="240">
        <v>0</v>
      </c>
      <c r="BO114" s="240">
        <v>3263.9900000000052</v>
      </c>
      <c r="BP114" s="239">
        <v>2242.5500000000002</v>
      </c>
      <c r="BQ114" s="239">
        <v>1048.92</v>
      </c>
      <c r="BR114" s="240">
        <v>1193.6300000000001</v>
      </c>
      <c r="BS114" s="240">
        <v>0</v>
      </c>
      <c r="BT114" s="240">
        <v>1193.6300000000001</v>
      </c>
      <c r="BU114" s="239">
        <v>25704.820000000003</v>
      </c>
      <c r="BV114" s="239">
        <v>15963.559999999998</v>
      </c>
      <c r="BW114" s="240">
        <v>9741.2600000000057</v>
      </c>
      <c r="BX114" s="240">
        <v>0</v>
      </c>
      <c r="BY114" s="240">
        <v>9741.2600000000057</v>
      </c>
      <c r="BZ114" s="239">
        <v>3117.5299999999997</v>
      </c>
      <c r="CA114" s="239">
        <v>2764.51</v>
      </c>
      <c r="CB114" s="240">
        <v>353.01999999999953</v>
      </c>
      <c r="CC114" s="240">
        <v>0</v>
      </c>
      <c r="CD114" s="240">
        <v>353.01999999999953</v>
      </c>
      <c r="CE114" s="239">
        <v>471.09000000000003</v>
      </c>
      <c r="CF114" s="239">
        <v>346.69</v>
      </c>
      <c r="CG114" s="240">
        <v>124.40000000000003</v>
      </c>
      <c r="CH114" s="240">
        <v>0</v>
      </c>
      <c r="CI114" s="240">
        <v>124.40000000000003</v>
      </c>
      <c r="CJ114" s="240">
        <v>7578.1699999999992</v>
      </c>
      <c r="CK114" s="240">
        <v>6995.69</v>
      </c>
      <c r="CL114" s="240">
        <v>582.47999999999956</v>
      </c>
      <c r="CM114" s="240">
        <v>0</v>
      </c>
      <c r="CN114" s="240">
        <v>582.47999999999956</v>
      </c>
      <c r="CO114" s="239">
        <v>95474.1</v>
      </c>
      <c r="CP114" s="239">
        <v>17472.690000000002</v>
      </c>
      <c r="CQ114" s="240">
        <v>78001.41</v>
      </c>
      <c r="CR114" s="240">
        <v>0</v>
      </c>
      <c r="CS114" s="240">
        <v>78001.41</v>
      </c>
      <c r="CT114" s="239">
        <v>8120.0199999999986</v>
      </c>
      <c r="CU114" s="239">
        <v>0</v>
      </c>
      <c r="CV114" s="240">
        <v>8120.0199999999986</v>
      </c>
      <c r="CW114" s="240">
        <v>0</v>
      </c>
      <c r="CX114" s="240">
        <v>8120.0199999999986</v>
      </c>
      <c r="CY114" s="239">
        <v>16155.22</v>
      </c>
      <c r="CZ114" s="239">
        <v>20588.57</v>
      </c>
      <c r="DA114" s="240">
        <v>0</v>
      </c>
      <c r="DB114" s="240">
        <v>-4433.3500000000004</v>
      </c>
      <c r="DC114" s="240">
        <v>-4433.3500000000004</v>
      </c>
      <c r="DD114" s="239">
        <v>2281.67</v>
      </c>
      <c r="DE114" s="239">
        <v>3420.53</v>
      </c>
      <c r="DF114" s="240">
        <v>0</v>
      </c>
      <c r="DG114" s="240">
        <v>-1138.8600000000001</v>
      </c>
      <c r="DH114" s="240">
        <v>-1138.8600000000001</v>
      </c>
      <c r="DI114" s="239">
        <v>3741.8800000000006</v>
      </c>
      <c r="DJ114" s="239">
        <v>0</v>
      </c>
      <c r="DK114" s="240">
        <v>3741.8800000000006</v>
      </c>
      <c r="DL114" s="240">
        <v>0</v>
      </c>
      <c r="DM114" s="240">
        <v>3741.8800000000006</v>
      </c>
      <c r="DN114" s="239">
        <v>2010.4900000000002</v>
      </c>
      <c r="DO114" s="239">
        <v>0</v>
      </c>
      <c r="DP114" s="240">
        <v>2010.4900000000002</v>
      </c>
      <c r="DQ114" s="240">
        <v>0</v>
      </c>
      <c r="DR114" s="240">
        <v>2010.4900000000002</v>
      </c>
      <c r="DS114" s="239">
        <v>8565.5800000000017</v>
      </c>
      <c r="DT114" s="239">
        <v>171.7</v>
      </c>
      <c r="DU114" s="240">
        <v>8393.880000000001</v>
      </c>
      <c r="DV114" s="240">
        <v>0</v>
      </c>
      <c r="DW114" s="240">
        <v>8393.880000000001</v>
      </c>
      <c r="DX114" s="239">
        <v>686.64</v>
      </c>
      <c r="DY114" s="239">
        <v>0</v>
      </c>
      <c r="DZ114" s="240">
        <v>686.64</v>
      </c>
      <c r="EA114" s="240">
        <v>0</v>
      </c>
      <c r="EB114" s="240">
        <v>686.64</v>
      </c>
      <c r="EC114" s="239">
        <v>26124.539999999994</v>
      </c>
      <c r="ED114" s="239">
        <v>26379.019999999997</v>
      </c>
      <c r="EE114" s="240">
        <v>0</v>
      </c>
      <c r="EF114" s="240">
        <v>-254.4800000000032</v>
      </c>
      <c r="EG114" s="240">
        <v>-254.4800000000032</v>
      </c>
      <c r="EH114" s="239">
        <v>13830.829999999998</v>
      </c>
      <c r="EI114" s="239">
        <v>10277.01</v>
      </c>
      <c r="EJ114" s="240">
        <v>3553.8199999999979</v>
      </c>
      <c r="EK114" s="240">
        <v>0</v>
      </c>
      <c r="EL114" s="240">
        <v>3553.8199999999979</v>
      </c>
      <c r="EM114" s="239">
        <v>0</v>
      </c>
      <c r="EN114" s="239">
        <v>0</v>
      </c>
      <c r="EO114" s="240">
        <v>0</v>
      </c>
      <c r="EP114" s="240">
        <v>0</v>
      </c>
      <c r="EQ114" s="240">
        <v>0</v>
      </c>
      <c r="ER114" s="240">
        <v>6816.65</v>
      </c>
      <c r="ES114" s="240">
        <v>4853.24</v>
      </c>
      <c r="ET114" s="240">
        <f t="shared" si="13"/>
        <v>1963.4099999999999</v>
      </c>
      <c r="EU114" s="240">
        <f t="shared" si="14"/>
        <v>0</v>
      </c>
      <c r="EV114" s="240">
        <f t="shared" si="15"/>
        <v>1963.4099999999999</v>
      </c>
      <c r="EW114" s="239">
        <v>14416.150000000001</v>
      </c>
      <c r="EX114" s="239">
        <v>9218.07</v>
      </c>
      <c r="EY114" s="241">
        <f t="shared" si="17"/>
        <v>425763.65</v>
      </c>
      <c r="EZ114" s="241">
        <f t="shared" si="17"/>
        <v>293988.43000000011</v>
      </c>
      <c r="FA114" s="241">
        <f t="shared" si="18"/>
        <v>131775.21999999991</v>
      </c>
      <c r="FB114" s="241">
        <f t="shared" si="19"/>
        <v>0</v>
      </c>
      <c r="FC114" s="242">
        <f t="shared" si="16"/>
        <v>131775.21999999991</v>
      </c>
      <c r="FD114" s="242">
        <v>1963.4099999999999</v>
      </c>
      <c r="FE114" s="236">
        <f t="shared" si="20"/>
        <v>359239.7099999999</v>
      </c>
      <c r="FF114" s="243">
        <f t="shared" si="21"/>
        <v>187891.72000000003</v>
      </c>
      <c r="FG114" s="3"/>
      <c r="FH114" s="239">
        <v>2025</v>
      </c>
      <c r="FI114" s="244">
        <f t="shared" si="22"/>
        <v>361264.7099999999</v>
      </c>
      <c r="FJ114" s="243">
        <f t="shared" si="23"/>
        <v>187891.72000000003</v>
      </c>
      <c r="FK114" s="3"/>
      <c r="FL114" s="3"/>
      <c r="FM114" s="3"/>
      <c r="FN114" s="3"/>
      <c r="FO114" s="3"/>
    </row>
    <row r="115" spans="1:171" s="2" customFormat="1" ht="15.75" customHeight="1" x14ac:dyDescent="0.2">
      <c r="A115" s="233">
        <v>108</v>
      </c>
      <c r="B115" s="234" t="s">
        <v>70</v>
      </c>
      <c r="C115" s="235">
        <v>5</v>
      </c>
      <c r="D115" s="235">
        <v>4</v>
      </c>
      <c r="E115" s="236">
        <v>2681.9599999999996</v>
      </c>
      <c r="F115" s="237">
        <v>-114683.01000000001</v>
      </c>
      <c r="G115" s="237">
        <v>-53245.479999999989</v>
      </c>
      <c r="H115" s="238">
        <v>15369.839999999998</v>
      </c>
      <c r="I115" s="238">
        <v>13321.72</v>
      </c>
      <c r="J115" s="238">
        <v>2048.119999999999</v>
      </c>
      <c r="K115" s="238">
        <v>0</v>
      </c>
      <c r="L115" s="238">
        <v>2048.119999999999</v>
      </c>
      <c r="M115" s="238">
        <v>7776.91</v>
      </c>
      <c r="N115" s="238">
        <v>7658.77</v>
      </c>
      <c r="O115" s="238">
        <v>118.13999999999942</v>
      </c>
      <c r="P115" s="238">
        <v>0</v>
      </c>
      <c r="Q115" s="238">
        <v>118.13999999999942</v>
      </c>
      <c r="R115" s="238">
        <v>830.75</v>
      </c>
      <c r="S115" s="238">
        <v>399.35999999999996</v>
      </c>
      <c r="T115" s="238">
        <v>431.39000000000004</v>
      </c>
      <c r="U115" s="238">
        <v>0</v>
      </c>
      <c r="V115" s="238">
        <v>431.39000000000004</v>
      </c>
      <c r="W115" s="239">
        <v>52780.150000000009</v>
      </c>
      <c r="X115" s="239">
        <v>58149.760000000009</v>
      </c>
      <c r="Y115" s="240">
        <v>0</v>
      </c>
      <c r="Z115" s="240">
        <v>-5369.6100000000006</v>
      </c>
      <c r="AA115" s="240">
        <v>-5369.6100000000006</v>
      </c>
      <c r="AB115" s="239">
        <v>0</v>
      </c>
      <c r="AC115" s="239">
        <v>0</v>
      </c>
      <c r="AD115" s="240">
        <v>0</v>
      </c>
      <c r="AE115" s="240">
        <v>0</v>
      </c>
      <c r="AF115" s="240">
        <v>0</v>
      </c>
      <c r="AG115" s="239">
        <v>0</v>
      </c>
      <c r="AH115" s="239">
        <v>0</v>
      </c>
      <c r="AI115" s="240">
        <v>0</v>
      </c>
      <c r="AJ115" s="240">
        <v>0</v>
      </c>
      <c r="AK115" s="240">
        <v>0</v>
      </c>
      <c r="AL115" s="239">
        <v>6898.9400000000005</v>
      </c>
      <c r="AM115" s="239">
        <v>2132.2199999999998</v>
      </c>
      <c r="AN115" s="240">
        <v>4766.7200000000012</v>
      </c>
      <c r="AO115" s="240">
        <v>0</v>
      </c>
      <c r="AP115" s="240">
        <v>4766.7200000000012</v>
      </c>
      <c r="AQ115" s="239">
        <v>4594.93</v>
      </c>
      <c r="AR115" s="239">
        <v>992.48</v>
      </c>
      <c r="AS115" s="240">
        <v>3602.4500000000003</v>
      </c>
      <c r="AT115" s="240">
        <v>0</v>
      </c>
      <c r="AU115" s="240">
        <v>3602.4500000000003</v>
      </c>
      <c r="AV115" s="239">
        <v>7030.73</v>
      </c>
      <c r="AW115" s="239">
        <v>6095.48</v>
      </c>
      <c r="AX115" s="240">
        <v>935.25</v>
      </c>
      <c r="AY115" s="240">
        <v>0</v>
      </c>
      <c r="AZ115" s="240">
        <v>935.25</v>
      </c>
      <c r="BA115" s="239">
        <v>1611.1099999999997</v>
      </c>
      <c r="BB115" s="239">
        <v>1424.48</v>
      </c>
      <c r="BC115" s="240">
        <v>186.62999999999965</v>
      </c>
      <c r="BD115" s="240">
        <v>0</v>
      </c>
      <c r="BE115" s="240">
        <v>186.62999999999965</v>
      </c>
      <c r="BF115" s="239">
        <v>421.56999999999994</v>
      </c>
      <c r="BG115" s="239">
        <v>820.85</v>
      </c>
      <c r="BH115" s="240">
        <v>0</v>
      </c>
      <c r="BI115" s="240">
        <v>-399.28000000000009</v>
      </c>
      <c r="BJ115" s="240">
        <v>-399.28000000000009</v>
      </c>
      <c r="BK115" s="239">
        <v>8218.68</v>
      </c>
      <c r="BL115" s="239">
        <v>6094</v>
      </c>
      <c r="BM115" s="240">
        <v>2124.6800000000003</v>
      </c>
      <c r="BN115" s="240">
        <v>0</v>
      </c>
      <c r="BO115" s="240">
        <v>2124.6800000000003</v>
      </c>
      <c r="BP115" s="239">
        <v>1070.42</v>
      </c>
      <c r="BQ115" s="239">
        <v>0</v>
      </c>
      <c r="BR115" s="240">
        <v>1070.42</v>
      </c>
      <c r="BS115" s="240">
        <v>0</v>
      </c>
      <c r="BT115" s="240">
        <v>1070.42</v>
      </c>
      <c r="BU115" s="239">
        <v>12268.460000000001</v>
      </c>
      <c r="BV115" s="239">
        <v>6170.8200000000006</v>
      </c>
      <c r="BW115" s="240">
        <v>6097.64</v>
      </c>
      <c r="BX115" s="240">
        <v>0</v>
      </c>
      <c r="BY115" s="240">
        <v>6097.64</v>
      </c>
      <c r="BZ115" s="239">
        <v>1482.5099999999998</v>
      </c>
      <c r="CA115" s="239">
        <v>1313.23</v>
      </c>
      <c r="CB115" s="240">
        <v>169.27999999999975</v>
      </c>
      <c r="CC115" s="240">
        <v>0</v>
      </c>
      <c r="CD115" s="240">
        <v>169.27999999999975</v>
      </c>
      <c r="CE115" s="239">
        <v>223.79000000000002</v>
      </c>
      <c r="CF115" s="239">
        <v>0</v>
      </c>
      <c r="CG115" s="240">
        <v>223.79000000000002</v>
      </c>
      <c r="CH115" s="240">
        <v>0</v>
      </c>
      <c r="CI115" s="240">
        <v>223.79000000000002</v>
      </c>
      <c r="CJ115" s="240">
        <v>3828.6199999999994</v>
      </c>
      <c r="CK115" s="240">
        <v>3494.64</v>
      </c>
      <c r="CL115" s="240">
        <v>333.97999999999956</v>
      </c>
      <c r="CM115" s="240">
        <v>0</v>
      </c>
      <c r="CN115" s="240">
        <v>333.97999999999956</v>
      </c>
      <c r="CO115" s="239">
        <v>40140.630000000005</v>
      </c>
      <c r="CP115" s="239">
        <v>391.07</v>
      </c>
      <c r="CQ115" s="240">
        <v>39749.560000000005</v>
      </c>
      <c r="CR115" s="240">
        <v>0</v>
      </c>
      <c r="CS115" s="240">
        <v>39749.560000000005</v>
      </c>
      <c r="CT115" s="239">
        <v>4240.84</v>
      </c>
      <c r="CU115" s="239">
        <v>0</v>
      </c>
      <c r="CV115" s="240">
        <v>4240.84</v>
      </c>
      <c r="CW115" s="240">
        <v>0</v>
      </c>
      <c r="CX115" s="240">
        <v>4240.84</v>
      </c>
      <c r="CY115" s="239">
        <v>7122.14</v>
      </c>
      <c r="CZ115" s="239">
        <v>7200.17</v>
      </c>
      <c r="DA115" s="240">
        <v>0</v>
      </c>
      <c r="DB115" s="240">
        <v>-78.029999999999745</v>
      </c>
      <c r="DC115" s="240">
        <v>-78.029999999999745</v>
      </c>
      <c r="DD115" s="239">
        <v>1044.2599999999998</v>
      </c>
      <c r="DE115" s="239">
        <v>0</v>
      </c>
      <c r="DF115" s="240">
        <v>1044.2599999999998</v>
      </c>
      <c r="DG115" s="240">
        <v>0</v>
      </c>
      <c r="DH115" s="240">
        <v>1044.2599999999998</v>
      </c>
      <c r="DI115" s="239">
        <v>1875.8000000000002</v>
      </c>
      <c r="DJ115" s="239">
        <v>2823.02</v>
      </c>
      <c r="DK115" s="240">
        <v>0</v>
      </c>
      <c r="DL115" s="240">
        <v>-947.2199999999998</v>
      </c>
      <c r="DM115" s="240">
        <v>-947.2199999999998</v>
      </c>
      <c r="DN115" s="239">
        <v>1007.73</v>
      </c>
      <c r="DO115" s="239">
        <v>0</v>
      </c>
      <c r="DP115" s="240">
        <v>1007.73</v>
      </c>
      <c r="DQ115" s="240">
        <v>0</v>
      </c>
      <c r="DR115" s="240">
        <v>1007.73</v>
      </c>
      <c r="DS115" s="239">
        <v>2592.3900000000003</v>
      </c>
      <c r="DT115" s="239">
        <v>171.04</v>
      </c>
      <c r="DU115" s="240">
        <v>2421.3500000000004</v>
      </c>
      <c r="DV115" s="240">
        <v>0</v>
      </c>
      <c r="DW115" s="240">
        <v>2421.3500000000004</v>
      </c>
      <c r="DX115" s="239">
        <v>340.88000000000011</v>
      </c>
      <c r="DY115" s="239">
        <v>0</v>
      </c>
      <c r="DZ115" s="240">
        <v>340.88000000000011</v>
      </c>
      <c r="EA115" s="240">
        <v>0</v>
      </c>
      <c r="EB115" s="240">
        <v>340.88000000000011</v>
      </c>
      <c r="EC115" s="239">
        <v>13116.489999999998</v>
      </c>
      <c r="ED115" s="239">
        <v>17497.300000000003</v>
      </c>
      <c r="EE115" s="240">
        <v>0</v>
      </c>
      <c r="EF115" s="240">
        <v>-4380.8100000000049</v>
      </c>
      <c r="EG115" s="240">
        <v>-4380.8100000000049</v>
      </c>
      <c r="EH115" s="239">
        <v>10728.84</v>
      </c>
      <c r="EI115" s="239">
        <v>1060.05</v>
      </c>
      <c r="EJ115" s="240">
        <v>9668.7900000000009</v>
      </c>
      <c r="EK115" s="240">
        <v>0</v>
      </c>
      <c r="EL115" s="240">
        <v>9668.7900000000009</v>
      </c>
      <c r="EM115" s="239">
        <v>0</v>
      </c>
      <c r="EN115" s="239">
        <v>0</v>
      </c>
      <c r="EO115" s="240">
        <v>0</v>
      </c>
      <c r="EP115" s="240">
        <v>0</v>
      </c>
      <c r="EQ115" s="240">
        <v>0</v>
      </c>
      <c r="ER115" s="240">
        <v>3362.35</v>
      </c>
      <c r="ES115" s="240">
        <v>2377</v>
      </c>
      <c r="ET115" s="240">
        <f t="shared" si="13"/>
        <v>985.34999999999991</v>
      </c>
      <c r="EU115" s="240">
        <f t="shared" si="14"/>
        <v>0</v>
      </c>
      <c r="EV115" s="240">
        <f t="shared" si="15"/>
        <v>985.34999999999991</v>
      </c>
      <c r="EW115" s="239">
        <v>7350.08</v>
      </c>
      <c r="EX115" s="239">
        <v>4490.5099999999993</v>
      </c>
      <c r="EY115" s="241">
        <f t="shared" si="17"/>
        <v>217329.84000000003</v>
      </c>
      <c r="EZ115" s="241">
        <f t="shared" si="17"/>
        <v>144077.97000000003</v>
      </c>
      <c r="FA115" s="241">
        <f t="shared" si="18"/>
        <v>73251.87</v>
      </c>
      <c r="FB115" s="241">
        <f t="shared" si="19"/>
        <v>0</v>
      </c>
      <c r="FC115" s="242">
        <f t="shared" si="16"/>
        <v>73251.87</v>
      </c>
      <c r="FD115" s="242">
        <v>985.34999999999991</v>
      </c>
      <c r="FE115" s="236">
        <f t="shared" si="20"/>
        <v>-41431.140000000014</v>
      </c>
      <c r="FF115" s="243">
        <f t="shared" si="21"/>
        <v>-5466.1099999999815</v>
      </c>
      <c r="FG115" s="3"/>
      <c r="FH115" s="239">
        <v>830</v>
      </c>
      <c r="FI115" s="244">
        <f t="shared" si="22"/>
        <v>-40601.140000000014</v>
      </c>
      <c r="FJ115" s="243">
        <f t="shared" si="23"/>
        <v>-5466.1099999999815</v>
      </c>
      <c r="FK115" s="3"/>
      <c r="FL115" s="3"/>
      <c r="FM115" s="3"/>
      <c r="FN115" s="3"/>
      <c r="FO115" s="3"/>
    </row>
    <row r="116" spans="1:171" s="2" customFormat="1" ht="15.75" customHeight="1" x14ac:dyDescent="0.2">
      <c r="A116" s="233">
        <v>109</v>
      </c>
      <c r="B116" s="234" t="s">
        <v>71</v>
      </c>
      <c r="C116" s="235">
        <v>5</v>
      </c>
      <c r="D116" s="235">
        <v>2</v>
      </c>
      <c r="E116" s="236">
        <v>5506.5349999999999</v>
      </c>
      <c r="F116" s="237">
        <v>39649.710000000006</v>
      </c>
      <c r="G116" s="237">
        <v>3976.4900000000553</v>
      </c>
      <c r="H116" s="238">
        <v>7551.7600000000011</v>
      </c>
      <c r="I116" s="238">
        <v>7208.6399999999994</v>
      </c>
      <c r="J116" s="238">
        <v>343.12000000000171</v>
      </c>
      <c r="K116" s="238">
        <v>0</v>
      </c>
      <c r="L116" s="238">
        <v>343.12000000000171</v>
      </c>
      <c r="M116" s="238">
        <v>3770.67</v>
      </c>
      <c r="N116" s="238">
        <v>3714.5</v>
      </c>
      <c r="O116" s="238">
        <v>56.170000000000073</v>
      </c>
      <c r="P116" s="238">
        <v>0</v>
      </c>
      <c r="Q116" s="238">
        <v>56.170000000000073</v>
      </c>
      <c r="R116" s="238">
        <v>464.42999999999995</v>
      </c>
      <c r="S116" s="238">
        <v>324.73</v>
      </c>
      <c r="T116" s="238">
        <v>139.69999999999993</v>
      </c>
      <c r="U116" s="238">
        <v>0</v>
      </c>
      <c r="V116" s="238">
        <v>139.69999999999993</v>
      </c>
      <c r="W116" s="239">
        <v>29470.75</v>
      </c>
      <c r="X116" s="239">
        <v>33017.97</v>
      </c>
      <c r="Y116" s="240">
        <v>0</v>
      </c>
      <c r="Z116" s="240">
        <v>-3547.2200000000012</v>
      </c>
      <c r="AA116" s="240">
        <v>-3547.2200000000012</v>
      </c>
      <c r="AB116" s="239">
        <v>0</v>
      </c>
      <c r="AC116" s="239">
        <v>0</v>
      </c>
      <c r="AD116" s="240">
        <v>0</v>
      </c>
      <c r="AE116" s="240">
        <v>0</v>
      </c>
      <c r="AF116" s="240">
        <v>0</v>
      </c>
      <c r="AG116" s="239">
        <v>0</v>
      </c>
      <c r="AH116" s="239">
        <v>0</v>
      </c>
      <c r="AI116" s="240">
        <v>0</v>
      </c>
      <c r="AJ116" s="240">
        <v>0</v>
      </c>
      <c r="AK116" s="240">
        <v>0</v>
      </c>
      <c r="AL116" s="239">
        <v>4664.66</v>
      </c>
      <c r="AM116" s="239">
        <v>1353.92</v>
      </c>
      <c r="AN116" s="240">
        <v>3310.74</v>
      </c>
      <c r="AO116" s="240">
        <v>0</v>
      </c>
      <c r="AP116" s="240">
        <v>3310.74</v>
      </c>
      <c r="AQ116" s="239">
        <v>3097.09</v>
      </c>
      <c r="AR116" s="239">
        <v>714.37</v>
      </c>
      <c r="AS116" s="240">
        <v>2382.7200000000003</v>
      </c>
      <c r="AT116" s="240">
        <v>0</v>
      </c>
      <c r="AU116" s="240">
        <v>2382.7200000000003</v>
      </c>
      <c r="AV116" s="239">
        <v>4161.1499999999996</v>
      </c>
      <c r="AW116" s="239">
        <v>3618.69</v>
      </c>
      <c r="AX116" s="240">
        <v>542.45999999999958</v>
      </c>
      <c r="AY116" s="240">
        <v>0</v>
      </c>
      <c r="AZ116" s="240">
        <v>542.45999999999958</v>
      </c>
      <c r="BA116" s="239">
        <v>991.45999999999981</v>
      </c>
      <c r="BB116" s="239">
        <v>879.42</v>
      </c>
      <c r="BC116" s="240">
        <v>112.03999999999985</v>
      </c>
      <c r="BD116" s="240">
        <v>0</v>
      </c>
      <c r="BE116" s="240">
        <v>112.03999999999985</v>
      </c>
      <c r="BF116" s="239">
        <v>209.58</v>
      </c>
      <c r="BG116" s="239">
        <v>420.51</v>
      </c>
      <c r="BH116" s="240">
        <v>0</v>
      </c>
      <c r="BI116" s="240">
        <v>-210.92999999999998</v>
      </c>
      <c r="BJ116" s="240">
        <v>-210.92999999999998</v>
      </c>
      <c r="BK116" s="239">
        <v>3445.4299999999994</v>
      </c>
      <c r="BL116" s="239">
        <v>2661.3300000000004</v>
      </c>
      <c r="BM116" s="240">
        <v>784.099999999999</v>
      </c>
      <c r="BN116" s="240">
        <v>0</v>
      </c>
      <c r="BO116" s="240">
        <v>784.099999999999</v>
      </c>
      <c r="BP116" s="239">
        <v>669.71</v>
      </c>
      <c r="BQ116" s="239">
        <v>0</v>
      </c>
      <c r="BR116" s="240">
        <v>669.71</v>
      </c>
      <c r="BS116" s="240">
        <v>0</v>
      </c>
      <c r="BT116" s="240">
        <v>669.71</v>
      </c>
      <c r="BU116" s="239">
        <v>7675.4000000000005</v>
      </c>
      <c r="BV116" s="239">
        <v>3860.6600000000003</v>
      </c>
      <c r="BW116" s="240">
        <v>3814.7400000000002</v>
      </c>
      <c r="BX116" s="240">
        <v>0</v>
      </c>
      <c r="BY116" s="240">
        <v>3814.7400000000002</v>
      </c>
      <c r="BZ116" s="239">
        <v>901.9899999999999</v>
      </c>
      <c r="CA116" s="239">
        <v>801.1099999999999</v>
      </c>
      <c r="CB116" s="240">
        <v>100.88</v>
      </c>
      <c r="CC116" s="240">
        <v>0</v>
      </c>
      <c r="CD116" s="240">
        <v>100.88</v>
      </c>
      <c r="CE116" s="239">
        <v>135.83000000000001</v>
      </c>
      <c r="CF116" s="239">
        <v>0</v>
      </c>
      <c r="CG116" s="240">
        <v>135.83000000000001</v>
      </c>
      <c r="CH116" s="240">
        <v>0</v>
      </c>
      <c r="CI116" s="240">
        <v>135.83000000000001</v>
      </c>
      <c r="CJ116" s="240">
        <v>2545.41</v>
      </c>
      <c r="CK116" s="240">
        <v>2339.52</v>
      </c>
      <c r="CL116" s="240">
        <v>205.88999999999987</v>
      </c>
      <c r="CM116" s="240">
        <v>0</v>
      </c>
      <c r="CN116" s="240">
        <v>205.88999999999987</v>
      </c>
      <c r="CO116" s="239">
        <v>28118.14</v>
      </c>
      <c r="CP116" s="239">
        <v>174.61</v>
      </c>
      <c r="CQ116" s="240">
        <v>27943.53</v>
      </c>
      <c r="CR116" s="240">
        <v>0</v>
      </c>
      <c r="CS116" s="240">
        <v>27943.53</v>
      </c>
      <c r="CT116" s="239">
        <v>2954.69</v>
      </c>
      <c r="CU116" s="239">
        <v>0</v>
      </c>
      <c r="CV116" s="240">
        <v>2954.69</v>
      </c>
      <c r="CW116" s="240">
        <v>0</v>
      </c>
      <c r="CX116" s="240">
        <v>2954.69</v>
      </c>
      <c r="CY116" s="239">
        <v>4802.66</v>
      </c>
      <c r="CZ116" s="239">
        <v>15098.3</v>
      </c>
      <c r="DA116" s="240">
        <v>0</v>
      </c>
      <c r="DB116" s="240">
        <v>-10295.64</v>
      </c>
      <c r="DC116" s="240">
        <v>-10295.64</v>
      </c>
      <c r="DD116" s="239">
        <v>551.54999999999995</v>
      </c>
      <c r="DE116" s="239">
        <v>1382.32</v>
      </c>
      <c r="DF116" s="240">
        <v>0</v>
      </c>
      <c r="DG116" s="240">
        <v>-830.77</v>
      </c>
      <c r="DH116" s="240">
        <v>-830.77</v>
      </c>
      <c r="DI116" s="239">
        <v>1172.81</v>
      </c>
      <c r="DJ116" s="239">
        <v>3330.3900000000003</v>
      </c>
      <c r="DK116" s="240">
        <v>0</v>
      </c>
      <c r="DL116" s="240">
        <v>-2157.5800000000004</v>
      </c>
      <c r="DM116" s="240">
        <v>-2157.5800000000004</v>
      </c>
      <c r="DN116" s="239">
        <v>502.53999999999996</v>
      </c>
      <c r="DO116" s="239">
        <v>0</v>
      </c>
      <c r="DP116" s="240">
        <v>502.53999999999996</v>
      </c>
      <c r="DQ116" s="240">
        <v>0</v>
      </c>
      <c r="DR116" s="240">
        <v>502.53999999999996</v>
      </c>
      <c r="DS116" s="239">
        <v>1066.6299999999999</v>
      </c>
      <c r="DT116" s="239">
        <v>5886.54</v>
      </c>
      <c r="DU116" s="240">
        <v>0</v>
      </c>
      <c r="DV116" s="240">
        <v>-4819.91</v>
      </c>
      <c r="DW116" s="240">
        <v>-4819.91</v>
      </c>
      <c r="DX116" s="239">
        <v>193.37</v>
      </c>
      <c r="DY116" s="239">
        <v>0</v>
      </c>
      <c r="DZ116" s="240">
        <v>193.37</v>
      </c>
      <c r="EA116" s="240">
        <v>0</v>
      </c>
      <c r="EB116" s="240">
        <v>193.37</v>
      </c>
      <c r="EC116" s="239">
        <v>7902.3899999999985</v>
      </c>
      <c r="ED116" s="239">
        <v>10233.65</v>
      </c>
      <c r="EE116" s="240">
        <v>0</v>
      </c>
      <c r="EF116" s="240">
        <v>-2331.2600000000011</v>
      </c>
      <c r="EG116" s="240">
        <v>-2331.2600000000011</v>
      </c>
      <c r="EH116" s="239">
        <v>6347.34</v>
      </c>
      <c r="EI116" s="239">
        <v>3387.9999999999995</v>
      </c>
      <c r="EJ116" s="240">
        <v>2959.3400000000006</v>
      </c>
      <c r="EK116" s="240">
        <v>0</v>
      </c>
      <c r="EL116" s="240">
        <v>2959.3400000000006</v>
      </c>
      <c r="EM116" s="239">
        <v>0</v>
      </c>
      <c r="EN116" s="239">
        <v>0</v>
      </c>
      <c r="EO116" s="240">
        <v>0</v>
      </c>
      <c r="EP116" s="240">
        <v>0</v>
      </c>
      <c r="EQ116" s="240">
        <v>0</v>
      </c>
      <c r="ER116" s="240">
        <v>2187.98</v>
      </c>
      <c r="ES116" s="240">
        <v>1542.01</v>
      </c>
      <c r="ET116" s="240">
        <f t="shared" si="13"/>
        <v>645.97</v>
      </c>
      <c r="EU116" s="240">
        <f t="shared" si="14"/>
        <v>0</v>
      </c>
      <c r="EV116" s="240">
        <f t="shared" si="15"/>
        <v>645.97</v>
      </c>
      <c r="EW116" s="239">
        <v>4399.2700000000013</v>
      </c>
      <c r="EX116" s="239">
        <v>3354.3099999999995</v>
      </c>
      <c r="EY116" s="241">
        <f t="shared" si="17"/>
        <v>129954.69</v>
      </c>
      <c r="EZ116" s="241">
        <f t="shared" si="17"/>
        <v>105305.49999999999</v>
      </c>
      <c r="FA116" s="241">
        <f t="shared" si="18"/>
        <v>24649.190000000017</v>
      </c>
      <c r="FB116" s="241">
        <f t="shared" si="19"/>
        <v>0</v>
      </c>
      <c r="FC116" s="242">
        <f t="shared" si="16"/>
        <v>24649.190000000017</v>
      </c>
      <c r="FD116" s="242">
        <v>645.97</v>
      </c>
      <c r="FE116" s="236">
        <f t="shared" si="20"/>
        <v>64298.900000000038</v>
      </c>
      <c r="FF116" s="243">
        <f t="shared" si="21"/>
        <v>17466.720000000056</v>
      </c>
      <c r="FG116" s="3"/>
      <c r="FH116" s="239">
        <v>1821.66</v>
      </c>
      <c r="FI116" s="244">
        <f t="shared" si="22"/>
        <v>66120.560000000041</v>
      </c>
      <c r="FJ116" s="243">
        <f t="shared" si="23"/>
        <v>17466.720000000056</v>
      </c>
      <c r="FK116" s="3"/>
      <c r="FL116" s="3"/>
      <c r="FM116" s="3"/>
      <c r="FN116" s="3"/>
      <c r="FO116" s="3"/>
    </row>
    <row r="117" spans="1:171" s="2" customFormat="1" ht="15.75" customHeight="1" x14ac:dyDescent="0.2">
      <c r="A117" s="233">
        <v>110</v>
      </c>
      <c r="B117" s="234" t="s">
        <v>72</v>
      </c>
      <c r="C117" s="235">
        <v>5</v>
      </c>
      <c r="D117" s="235">
        <v>6</v>
      </c>
      <c r="E117" s="236">
        <v>2997.9333333333329</v>
      </c>
      <c r="F117" s="237">
        <v>446716.32</v>
      </c>
      <c r="G117" s="237">
        <v>309639.37000000011</v>
      </c>
      <c r="H117" s="238">
        <v>20490.560000000001</v>
      </c>
      <c r="I117" s="238">
        <v>18267.890000000003</v>
      </c>
      <c r="J117" s="238">
        <v>2222.6699999999983</v>
      </c>
      <c r="K117" s="238">
        <v>0</v>
      </c>
      <c r="L117" s="238">
        <v>2222.6699999999983</v>
      </c>
      <c r="M117" s="238">
        <v>10273.48</v>
      </c>
      <c r="N117" s="238">
        <v>8817.66</v>
      </c>
      <c r="O117" s="238">
        <v>1455.8199999999997</v>
      </c>
      <c r="P117" s="238">
        <v>0</v>
      </c>
      <c r="Q117" s="238">
        <v>1455.8199999999997</v>
      </c>
      <c r="R117" s="238">
        <v>1223.79</v>
      </c>
      <c r="S117" s="238">
        <v>962.14</v>
      </c>
      <c r="T117" s="238">
        <v>261.64999999999998</v>
      </c>
      <c r="U117" s="238">
        <v>0</v>
      </c>
      <c r="V117" s="238">
        <v>261.64999999999998</v>
      </c>
      <c r="W117" s="239">
        <v>66574.570000000007</v>
      </c>
      <c r="X117" s="239">
        <v>75316.829999999987</v>
      </c>
      <c r="Y117" s="240">
        <v>0</v>
      </c>
      <c r="Z117" s="240">
        <v>-8742.2599999999802</v>
      </c>
      <c r="AA117" s="240">
        <v>-8742.2599999999802</v>
      </c>
      <c r="AB117" s="239">
        <v>0</v>
      </c>
      <c r="AC117" s="239">
        <v>0</v>
      </c>
      <c r="AD117" s="240">
        <v>0</v>
      </c>
      <c r="AE117" s="240">
        <v>0</v>
      </c>
      <c r="AF117" s="240">
        <v>0</v>
      </c>
      <c r="AG117" s="239">
        <v>0</v>
      </c>
      <c r="AH117" s="239">
        <v>0</v>
      </c>
      <c r="AI117" s="240">
        <v>0</v>
      </c>
      <c r="AJ117" s="240">
        <v>0</v>
      </c>
      <c r="AK117" s="240">
        <v>0</v>
      </c>
      <c r="AL117" s="239">
        <v>10685.53</v>
      </c>
      <c r="AM117" s="239">
        <v>3032.8299999999995</v>
      </c>
      <c r="AN117" s="240">
        <v>7652.7000000000007</v>
      </c>
      <c r="AO117" s="240">
        <v>0</v>
      </c>
      <c r="AP117" s="240">
        <v>7652.7000000000007</v>
      </c>
      <c r="AQ117" s="239">
        <v>6806.6999999999989</v>
      </c>
      <c r="AR117" s="239">
        <v>1096.79</v>
      </c>
      <c r="AS117" s="240">
        <v>5709.9099999999989</v>
      </c>
      <c r="AT117" s="240">
        <v>0</v>
      </c>
      <c r="AU117" s="240">
        <v>5709.9099999999989</v>
      </c>
      <c r="AV117" s="239">
        <v>11642.549999999997</v>
      </c>
      <c r="AW117" s="239">
        <v>10123.83</v>
      </c>
      <c r="AX117" s="240">
        <v>1518.7199999999975</v>
      </c>
      <c r="AY117" s="240">
        <v>0</v>
      </c>
      <c r="AZ117" s="240">
        <v>1518.7199999999975</v>
      </c>
      <c r="BA117" s="239">
        <v>0</v>
      </c>
      <c r="BB117" s="239">
        <v>0</v>
      </c>
      <c r="BC117" s="240">
        <v>0</v>
      </c>
      <c r="BD117" s="240">
        <v>0</v>
      </c>
      <c r="BE117" s="240">
        <v>0</v>
      </c>
      <c r="BF117" s="239">
        <v>734.98</v>
      </c>
      <c r="BG117" s="239">
        <v>1265.8000000000002</v>
      </c>
      <c r="BH117" s="240">
        <v>0</v>
      </c>
      <c r="BI117" s="240">
        <v>-530.82000000000016</v>
      </c>
      <c r="BJ117" s="240">
        <v>-530.82000000000016</v>
      </c>
      <c r="BK117" s="239">
        <v>15379.489999999998</v>
      </c>
      <c r="BL117" s="239">
        <v>11792.89</v>
      </c>
      <c r="BM117" s="240">
        <v>3586.5999999999985</v>
      </c>
      <c r="BN117" s="240">
        <v>0</v>
      </c>
      <c r="BO117" s="240">
        <v>3586.5999999999985</v>
      </c>
      <c r="BP117" s="239">
        <v>1735.42</v>
      </c>
      <c r="BQ117" s="239">
        <v>0</v>
      </c>
      <c r="BR117" s="240">
        <v>1735.42</v>
      </c>
      <c r="BS117" s="240">
        <v>0</v>
      </c>
      <c r="BT117" s="240">
        <v>1735.42</v>
      </c>
      <c r="BU117" s="239">
        <v>19528.46</v>
      </c>
      <c r="BV117" s="239">
        <v>10004.730000000001</v>
      </c>
      <c r="BW117" s="240">
        <v>9523.7299999999977</v>
      </c>
      <c r="BX117" s="240">
        <v>0</v>
      </c>
      <c r="BY117" s="240">
        <v>9523.7299999999977</v>
      </c>
      <c r="BZ117" s="239">
        <v>2097.09</v>
      </c>
      <c r="CA117" s="239">
        <v>1860.4699999999998</v>
      </c>
      <c r="CB117" s="240">
        <v>236.62000000000035</v>
      </c>
      <c r="CC117" s="240">
        <v>0</v>
      </c>
      <c r="CD117" s="240">
        <v>236.62000000000035</v>
      </c>
      <c r="CE117" s="239">
        <v>312.95000000000005</v>
      </c>
      <c r="CF117" s="239">
        <v>0</v>
      </c>
      <c r="CG117" s="240">
        <v>312.95000000000005</v>
      </c>
      <c r="CH117" s="240">
        <v>0</v>
      </c>
      <c r="CI117" s="240">
        <v>312.95000000000005</v>
      </c>
      <c r="CJ117" s="240">
        <v>9607.9499999999989</v>
      </c>
      <c r="CK117" s="240">
        <v>7275.51</v>
      </c>
      <c r="CL117" s="240">
        <v>2332.4399999999987</v>
      </c>
      <c r="CM117" s="240">
        <v>0</v>
      </c>
      <c r="CN117" s="240">
        <v>2332.4399999999987</v>
      </c>
      <c r="CO117" s="239">
        <v>93186.6</v>
      </c>
      <c r="CP117" s="239">
        <v>11759.03</v>
      </c>
      <c r="CQ117" s="240">
        <v>81427.570000000007</v>
      </c>
      <c r="CR117" s="240">
        <v>0</v>
      </c>
      <c r="CS117" s="240">
        <v>81427.570000000007</v>
      </c>
      <c r="CT117" s="239">
        <v>6652.05</v>
      </c>
      <c r="CU117" s="239">
        <v>0</v>
      </c>
      <c r="CV117" s="240">
        <v>6652.05</v>
      </c>
      <c r="CW117" s="240">
        <v>0</v>
      </c>
      <c r="CX117" s="240">
        <v>6652.05</v>
      </c>
      <c r="CY117" s="239">
        <v>10556.44</v>
      </c>
      <c r="CZ117" s="239">
        <v>0</v>
      </c>
      <c r="DA117" s="240">
        <v>10556.44</v>
      </c>
      <c r="DB117" s="240">
        <v>0</v>
      </c>
      <c r="DC117" s="240">
        <v>10556.44</v>
      </c>
      <c r="DD117" s="239">
        <v>1767.2800000000002</v>
      </c>
      <c r="DE117" s="239">
        <v>36315.72</v>
      </c>
      <c r="DF117" s="240">
        <v>0</v>
      </c>
      <c r="DG117" s="240">
        <v>-34548.44</v>
      </c>
      <c r="DH117" s="240">
        <v>-34548.44</v>
      </c>
      <c r="DI117" s="239">
        <v>0</v>
      </c>
      <c r="DJ117" s="239">
        <v>0</v>
      </c>
      <c r="DK117" s="240">
        <v>0</v>
      </c>
      <c r="DL117" s="240">
        <v>0</v>
      </c>
      <c r="DM117" s="240">
        <v>0</v>
      </c>
      <c r="DN117" s="239">
        <v>1759.54</v>
      </c>
      <c r="DO117" s="239">
        <v>0</v>
      </c>
      <c r="DP117" s="240">
        <v>1759.54</v>
      </c>
      <c r="DQ117" s="240">
        <v>0</v>
      </c>
      <c r="DR117" s="240">
        <v>1759.54</v>
      </c>
      <c r="DS117" s="239">
        <v>5016.3099999999995</v>
      </c>
      <c r="DT117" s="239">
        <v>1042.18</v>
      </c>
      <c r="DU117" s="240">
        <v>3974.1299999999992</v>
      </c>
      <c r="DV117" s="240">
        <v>0</v>
      </c>
      <c r="DW117" s="240">
        <v>3974.1299999999992</v>
      </c>
      <c r="DX117" s="239">
        <v>513.56000000000006</v>
      </c>
      <c r="DY117" s="239">
        <v>0</v>
      </c>
      <c r="DZ117" s="240">
        <v>513.56000000000006</v>
      </c>
      <c r="EA117" s="240">
        <v>0</v>
      </c>
      <c r="EB117" s="240">
        <v>513.56000000000006</v>
      </c>
      <c r="EC117" s="239">
        <v>19604.460000000003</v>
      </c>
      <c r="ED117" s="239">
        <v>23376.66</v>
      </c>
      <c r="EE117" s="240">
        <v>0</v>
      </c>
      <c r="EF117" s="240">
        <v>-3772.1999999999971</v>
      </c>
      <c r="EG117" s="240">
        <v>-3772.1999999999971</v>
      </c>
      <c r="EH117" s="239">
        <v>20527.960000000003</v>
      </c>
      <c r="EI117" s="239">
        <v>27501.38</v>
      </c>
      <c r="EJ117" s="240">
        <v>0</v>
      </c>
      <c r="EK117" s="240">
        <v>-6973.4199999999983</v>
      </c>
      <c r="EL117" s="240">
        <v>-6973.4199999999983</v>
      </c>
      <c r="EM117" s="239">
        <v>0</v>
      </c>
      <c r="EN117" s="239">
        <v>0</v>
      </c>
      <c r="EO117" s="240">
        <v>0</v>
      </c>
      <c r="EP117" s="240">
        <v>0</v>
      </c>
      <c r="EQ117" s="240">
        <v>0</v>
      </c>
      <c r="ER117" s="240">
        <v>5166.68</v>
      </c>
      <c r="ES117" s="240">
        <v>3691.6899999999996</v>
      </c>
      <c r="ET117" s="240">
        <f t="shared" si="13"/>
        <v>1474.9900000000007</v>
      </c>
      <c r="EU117" s="240">
        <f t="shared" si="14"/>
        <v>0</v>
      </c>
      <c r="EV117" s="240">
        <f t="shared" si="15"/>
        <v>1474.9900000000007</v>
      </c>
      <c r="EW117" s="239">
        <v>11951.140000000001</v>
      </c>
      <c r="EX117" s="239">
        <v>8600.34</v>
      </c>
      <c r="EY117" s="241">
        <f t="shared" si="17"/>
        <v>353795.54000000004</v>
      </c>
      <c r="EZ117" s="241">
        <f t="shared" si="17"/>
        <v>262104.37</v>
      </c>
      <c r="FA117" s="241">
        <f t="shared" si="18"/>
        <v>91691.170000000042</v>
      </c>
      <c r="FB117" s="241">
        <f t="shared" si="19"/>
        <v>0</v>
      </c>
      <c r="FC117" s="242">
        <f t="shared" si="16"/>
        <v>91691.170000000042</v>
      </c>
      <c r="FD117" s="242">
        <v>1474.9900000000007</v>
      </c>
      <c r="FE117" s="236">
        <f t="shared" si="20"/>
        <v>538407.49000000011</v>
      </c>
      <c r="FF117" s="243">
        <f t="shared" si="21"/>
        <v>379974.22000000009</v>
      </c>
      <c r="FG117" s="3"/>
      <c r="FH117" s="239">
        <v>2190</v>
      </c>
      <c r="FI117" s="244">
        <f t="shared" si="22"/>
        <v>540597.49000000011</v>
      </c>
      <c r="FJ117" s="243">
        <f t="shared" si="23"/>
        <v>379974.22000000009</v>
      </c>
      <c r="FK117" s="3"/>
      <c r="FL117" s="3"/>
      <c r="FM117" s="3"/>
      <c r="FN117" s="3"/>
      <c r="FO117" s="3"/>
    </row>
    <row r="118" spans="1:171" s="2" customFormat="1" ht="15.75" customHeight="1" x14ac:dyDescent="0.2">
      <c r="A118" s="233">
        <v>111</v>
      </c>
      <c r="B118" s="234" t="s">
        <v>73</v>
      </c>
      <c r="C118" s="235">
        <v>5</v>
      </c>
      <c r="D118" s="235">
        <v>2</v>
      </c>
      <c r="E118" s="236">
        <v>1804.5316666666665</v>
      </c>
      <c r="F118" s="237">
        <v>-253826.99000000002</v>
      </c>
      <c r="G118" s="237">
        <v>-133191.97799999997</v>
      </c>
      <c r="H118" s="238">
        <v>8158</v>
      </c>
      <c r="I118" s="238">
        <v>7620.09</v>
      </c>
      <c r="J118" s="238">
        <v>537.90999999999985</v>
      </c>
      <c r="K118" s="238">
        <v>0</v>
      </c>
      <c r="L118" s="238">
        <v>537.90999999999985</v>
      </c>
      <c r="M118" s="238">
        <v>4100.6900000000005</v>
      </c>
      <c r="N118" s="238">
        <v>3517.06</v>
      </c>
      <c r="O118" s="238">
        <v>583.63000000000056</v>
      </c>
      <c r="P118" s="238">
        <v>0</v>
      </c>
      <c r="Q118" s="238">
        <v>583.63000000000056</v>
      </c>
      <c r="R118" s="238">
        <v>493.15000000000003</v>
      </c>
      <c r="S118" s="238">
        <v>251.09</v>
      </c>
      <c r="T118" s="238">
        <v>242.06000000000003</v>
      </c>
      <c r="U118" s="238">
        <v>0</v>
      </c>
      <c r="V118" s="238">
        <v>242.06000000000003</v>
      </c>
      <c r="W118" s="239">
        <v>29976.709999999992</v>
      </c>
      <c r="X118" s="239">
        <v>28802.629999999997</v>
      </c>
      <c r="Y118" s="240">
        <v>1174.0799999999945</v>
      </c>
      <c r="Z118" s="240">
        <v>0</v>
      </c>
      <c r="AA118" s="240">
        <v>1174.0799999999945</v>
      </c>
      <c r="AB118" s="239">
        <v>0</v>
      </c>
      <c r="AC118" s="239">
        <v>0</v>
      </c>
      <c r="AD118" s="240">
        <v>0</v>
      </c>
      <c r="AE118" s="240">
        <v>0</v>
      </c>
      <c r="AF118" s="240">
        <v>0</v>
      </c>
      <c r="AG118" s="239">
        <v>0</v>
      </c>
      <c r="AH118" s="239">
        <v>0</v>
      </c>
      <c r="AI118" s="240">
        <v>0</v>
      </c>
      <c r="AJ118" s="240">
        <v>0</v>
      </c>
      <c r="AK118" s="240">
        <v>0</v>
      </c>
      <c r="AL118" s="239">
        <v>4664.130000000001</v>
      </c>
      <c r="AM118" s="239">
        <v>1354.0300000000002</v>
      </c>
      <c r="AN118" s="240">
        <v>3310.1000000000008</v>
      </c>
      <c r="AO118" s="240">
        <v>0</v>
      </c>
      <c r="AP118" s="240">
        <v>3310.1000000000008</v>
      </c>
      <c r="AQ118" s="239">
        <v>3095.7300000000005</v>
      </c>
      <c r="AR118" s="239">
        <v>714.37</v>
      </c>
      <c r="AS118" s="240">
        <v>2381.3600000000006</v>
      </c>
      <c r="AT118" s="240">
        <v>0</v>
      </c>
      <c r="AU118" s="240">
        <v>2381.3600000000006</v>
      </c>
      <c r="AV118" s="239">
        <v>4248.8000000000011</v>
      </c>
      <c r="AW118" s="239">
        <v>3694.33</v>
      </c>
      <c r="AX118" s="240">
        <v>554.47000000000116</v>
      </c>
      <c r="AY118" s="240">
        <v>0</v>
      </c>
      <c r="AZ118" s="240">
        <v>554.47000000000116</v>
      </c>
      <c r="BA118" s="239">
        <v>0</v>
      </c>
      <c r="BB118" s="239">
        <v>0</v>
      </c>
      <c r="BC118" s="240">
        <v>0</v>
      </c>
      <c r="BD118" s="240">
        <v>0</v>
      </c>
      <c r="BE118" s="240">
        <v>0</v>
      </c>
      <c r="BF118" s="239">
        <v>210.14</v>
      </c>
      <c r="BG118" s="239">
        <v>378.83</v>
      </c>
      <c r="BH118" s="240">
        <v>0</v>
      </c>
      <c r="BI118" s="240">
        <v>-168.69</v>
      </c>
      <c r="BJ118" s="240">
        <v>-168.69</v>
      </c>
      <c r="BK118" s="239">
        <v>3445.07</v>
      </c>
      <c r="BL118" s="239">
        <v>2590.0100000000002</v>
      </c>
      <c r="BM118" s="240">
        <v>855.06</v>
      </c>
      <c r="BN118" s="240">
        <v>0</v>
      </c>
      <c r="BO118" s="240">
        <v>855.06</v>
      </c>
      <c r="BP118" s="239">
        <v>671.4899999999999</v>
      </c>
      <c r="BQ118" s="239">
        <v>0</v>
      </c>
      <c r="BR118" s="240">
        <v>671.4899999999999</v>
      </c>
      <c r="BS118" s="240">
        <v>0</v>
      </c>
      <c r="BT118" s="240">
        <v>671.4899999999999</v>
      </c>
      <c r="BU118" s="239">
        <v>7555.71</v>
      </c>
      <c r="BV118" s="239">
        <v>12633.23</v>
      </c>
      <c r="BW118" s="240">
        <v>0</v>
      </c>
      <c r="BX118" s="240">
        <v>-5077.5199999999995</v>
      </c>
      <c r="BY118" s="240">
        <v>-5077.5199999999995</v>
      </c>
      <c r="BZ118" s="239">
        <v>906.53999999999985</v>
      </c>
      <c r="CA118" s="239">
        <v>804.70000000000016</v>
      </c>
      <c r="CB118" s="240">
        <v>101.83999999999969</v>
      </c>
      <c r="CC118" s="240">
        <v>0</v>
      </c>
      <c r="CD118" s="240">
        <v>101.83999999999969</v>
      </c>
      <c r="CE118" s="239">
        <v>136.22</v>
      </c>
      <c r="CF118" s="239">
        <v>696.29</v>
      </c>
      <c r="CG118" s="240">
        <v>0</v>
      </c>
      <c r="CH118" s="240">
        <v>-560.06999999999994</v>
      </c>
      <c r="CI118" s="240">
        <v>-560.06999999999994</v>
      </c>
      <c r="CJ118" s="240">
        <v>4269.7300000000005</v>
      </c>
      <c r="CK118" s="240">
        <v>3233.5499999999997</v>
      </c>
      <c r="CL118" s="240">
        <v>1036.1800000000007</v>
      </c>
      <c r="CM118" s="240">
        <v>0</v>
      </c>
      <c r="CN118" s="240">
        <v>1036.1800000000007</v>
      </c>
      <c r="CO118" s="239">
        <v>35446.100000000006</v>
      </c>
      <c r="CP118" s="239">
        <v>642.35</v>
      </c>
      <c r="CQ118" s="240">
        <v>34803.750000000007</v>
      </c>
      <c r="CR118" s="240">
        <v>0</v>
      </c>
      <c r="CS118" s="240">
        <v>34803.750000000007</v>
      </c>
      <c r="CT118" s="239">
        <v>2954.31</v>
      </c>
      <c r="CU118" s="239">
        <v>0</v>
      </c>
      <c r="CV118" s="240">
        <v>2954.31</v>
      </c>
      <c r="CW118" s="240">
        <v>0</v>
      </c>
      <c r="CX118" s="240">
        <v>2954.31</v>
      </c>
      <c r="CY118" s="239">
        <v>4802.4800000000005</v>
      </c>
      <c r="CZ118" s="239">
        <v>8324.2800000000007</v>
      </c>
      <c r="DA118" s="240">
        <v>0</v>
      </c>
      <c r="DB118" s="240">
        <v>-3521.8</v>
      </c>
      <c r="DC118" s="240">
        <v>-3521.8</v>
      </c>
      <c r="DD118" s="239">
        <v>568.09</v>
      </c>
      <c r="DE118" s="239">
        <v>0</v>
      </c>
      <c r="DF118" s="240">
        <v>568.09</v>
      </c>
      <c r="DG118" s="240">
        <v>0</v>
      </c>
      <c r="DH118" s="240">
        <v>568.09</v>
      </c>
      <c r="DI118" s="239">
        <v>0</v>
      </c>
      <c r="DJ118" s="239">
        <v>0</v>
      </c>
      <c r="DK118" s="240">
        <v>0</v>
      </c>
      <c r="DL118" s="240">
        <v>0</v>
      </c>
      <c r="DM118" s="240">
        <v>0</v>
      </c>
      <c r="DN118" s="239">
        <v>501.84999999999991</v>
      </c>
      <c r="DO118" s="239">
        <v>0</v>
      </c>
      <c r="DP118" s="240">
        <v>501.84999999999991</v>
      </c>
      <c r="DQ118" s="240">
        <v>0</v>
      </c>
      <c r="DR118" s="240">
        <v>501.84999999999991</v>
      </c>
      <c r="DS118" s="239">
        <v>1066.75</v>
      </c>
      <c r="DT118" s="239">
        <v>508.37</v>
      </c>
      <c r="DU118" s="240">
        <v>558.38</v>
      </c>
      <c r="DV118" s="240">
        <v>0</v>
      </c>
      <c r="DW118" s="240">
        <v>558.38</v>
      </c>
      <c r="DX118" s="239">
        <v>193.92000000000004</v>
      </c>
      <c r="DY118" s="239">
        <v>0</v>
      </c>
      <c r="DZ118" s="240">
        <v>193.92000000000004</v>
      </c>
      <c r="EA118" s="240">
        <v>0</v>
      </c>
      <c r="EB118" s="240">
        <v>193.92000000000004</v>
      </c>
      <c r="EC118" s="239">
        <v>5507.6200000000008</v>
      </c>
      <c r="ED118" s="239">
        <v>8942.9699999999993</v>
      </c>
      <c r="EE118" s="240">
        <v>0</v>
      </c>
      <c r="EF118" s="240">
        <v>-3435.3499999999985</v>
      </c>
      <c r="EG118" s="240">
        <v>-3435.3499999999985</v>
      </c>
      <c r="EH118" s="239">
        <v>4041.28</v>
      </c>
      <c r="EI118" s="239">
        <v>3824.1</v>
      </c>
      <c r="EJ118" s="240">
        <v>217.18000000000029</v>
      </c>
      <c r="EK118" s="240">
        <v>0</v>
      </c>
      <c r="EL118" s="240">
        <v>217.18000000000029</v>
      </c>
      <c r="EM118" s="239">
        <v>0</v>
      </c>
      <c r="EN118" s="239">
        <v>0</v>
      </c>
      <c r="EO118" s="240">
        <v>0</v>
      </c>
      <c r="EP118" s="240">
        <v>0</v>
      </c>
      <c r="EQ118" s="240">
        <v>0</v>
      </c>
      <c r="ER118" s="240">
        <v>2189.81</v>
      </c>
      <c r="ES118" s="240">
        <v>1543.74</v>
      </c>
      <c r="ET118" s="240">
        <f t="shared" si="13"/>
        <v>646.06999999999994</v>
      </c>
      <c r="EU118" s="240">
        <f t="shared" si="14"/>
        <v>0</v>
      </c>
      <c r="EV118" s="240">
        <f t="shared" si="15"/>
        <v>646.06999999999994</v>
      </c>
      <c r="EW118" s="239">
        <v>4473.28</v>
      </c>
      <c r="EX118" s="239">
        <v>2914.1</v>
      </c>
      <c r="EY118" s="241">
        <f t="shared" si="17"/>
        <v>133677.59999999998</v>
      </c>
      <c r="EZ118" s="241">
        <f t="shared" si="17"/>
        <v>92990.12000000001</v>
      </c>
      <c r="FA118" s="241">
        <f t="shared" si="18"/>
        <v>40687.479999999967</v>
      </c>
      <c r="FB118" s="241">
        <f t="shared" si="19"/>
        <v>0</v>
      </c>
      <c r="FC118" s="242">
        <f t="shared" si="16"/>
        <v>40687.479999999967</v>
      </c>
      <c r="FD118" s="242">
        <v>646.06999999999994</v>
      </c>
      <c r="FE118" s="236">
        <f t="shared" si="20"/>
        <v>-213139.51000000007</v>
      </c>
      <c r="FF118" s="243">
        <f t="shared" si="21"/>
        <v>-97133.477999999974</v>
      </c>
      <c r="FG118" s="3"/>
      <c r="FH118" s="239">
        <v>1590</v>
      </c>
      <c r="FI118" s="244">
        <f t="shared" si="22"/>
        <v>-211549.51000000007</v>
      </c>
      <c r="FJ118" s="243">
        <f t="shared" si="23"/>
        <v>-97133.477999999974</v>
      </c>
      <c r="FK118" s="3"/>
      <c r="FL118" s="3"/>
      <c r="FM118" s="3"/>
      <c r="FN118" s="3"/>
      <c r="FO118" s="3"/>
    </row>
    <row r="119" spans="1:171" s="2" customFormat="1" ht="15.75" customHeight="1" x14ac:dyDescent="0.2">
      <c r="A119" s="233">
        <v>112</v>
      </c>
      <c r="B119" s="234" t="s">
        <v>74</v>
      </c>
      <c r="C119" s="235">
        <v>5</v>
      </c>
      <c r="D119" s="235">
        <v>2</v>
      </c>
      <c r="E119" s="236">
        <v>4226.4066666666677</v>
      </c>
      <c r="F119" s="237">
        <v>76818.819999999978</v>
      </c>
      <c r="G119" s="237">
        <v>72999.462000000014</v>
      </c>
      <c r="H119" s="238">
        <v>43666.400000000001</v>
      </c>
      <c r="I119" s="238">
        <v>38461.370000000003</v>
      </c>
      <c r="J119" s="238">
        <v>5205.0299999999988</v>
      </c>
      <c r="K119" s="238">
        <v>0</v>
      </c>
      <c r="L119" s="238">
        <v>5205.0299999999988</v>
      </c>
      <c r="M119" s="238">
        <v>22945.08</v>
      </c>
      <c r="N119" s="238">
        <v>22592.329999999994</v>
      </c>
      <c r="O119" s="238">
        <v>352.75000000000728</v>
      </c>
      <c r="P119" s="238">
        <v>0</v>
      </c>
      <c r="Q119" s="238">
        <v>352.75000000000728</v>
      </c>
      <c r="R119" s="238">
        <v>1637.8799999999999</v>
      </c>
      <c r="S119" s="238">
        <v>20.52</v>
      </c>
      <c r="T119" s="238">
        <v>1617.36</v>
      </c>
      <c r="U119" s="238">
        <v>0</v>
      </c>
      <c r="V119" s="238">
        <v>1617.36</v>
      </c>
      <c r="W119" s="239">
        <v>59083.729999999989</v>
      </c>
      <c r="X119" s="239">
        <v>62288.4</v>
      </c>
      <c r="Y119" s="240">
        <v>0</v>
      </c>
      <c r="Z119" s="240">
        <v>-3204.6700000000128</v>
      </c>
      <c r="AA119" s="240">
        <v>-3204.6700000000128</v>
      </c>
      <c r="AB119" s="239">
        <v>0</v>
      </c>
      <c r="AC119" s="239">
        <v>0</v>
      </c>
      <c r="AD119" s="240">
        <v>0</v>
      </c>
      <c r="AE119" s="240">
        <v>0</v>
      </c>
      <c r="AF119" s="240">
        <v>0</v>
      </c>
      <c r="AG119" s="239">
        <v>0</v>
      </c>
      <c r="AH119" s="239">
        <v>0</v>
      </c>
      <c r="AI119" s="240">
        <v>0</v>
      </c>
      <c r="AJ119" s="240">
        <v>0</v>
      </c>
      <c r="AK119" s="240">
        <v>0</v>
      </c>
      <c r="AL119" s="239">
        <v>10580.679999999997</v>
      </c>
      <c r="AM119" s="239">
        <v>1953.4599999999998</v>
      </c>
      <c r="AN119" s="240">
        <v>8627.2199999999975</v>
      </c>
      <c r="AO119" s="240">
        <v>0</v>
      </c>
      <c r="AP119" s="240">
        <v>8627.2199999999975</v>
      </c>
      <c r="AQ119" s="239">
        <v>6309.4099999999989</v>
      </c>
      <c r="AR119" s="239">
        <v>1300.3900000000001</v>
      </c>
      <c r="AS119" s="240">
        <v>5009.0199999999986</v>
      </c>
      <c r="AT119" s="240">
        <v>0</v>
      </c>
      <c r="AU119" s="240">
        <v>5009.0199999999986</v>
      </c>
      <c r="AV119" s="239">
        <v>11989.329999999998</v>
      </c>
      <c r="AW119" s="239">
        <v>10424.34</v>
      </c>
      <c r="AX119" s="240">
        <v>1564.989999999998</v>
      </c>
      <c r="AY119" s="240">
        <v>0</v>
      </c>
      <c r="AZ119" s="240">
        <v>1564.989999999998</v>
      </c>
      <c r="BA119" s="239">
        <v>0</v>
      </c>
      <c r="BB119" s="239">
        <v>0</v>
      </c>
      <c r="BC119" s="240">
        <v>0</v>
      </c>
      <c r="BD119" s="240">
        <v>0</v>
      </c>
      <c r="BE119" s="240">
        <v>0</v>
      </c>
      <c r="BF119" s="239">
        <v>420.22999999999996</v>
      </c>
      <c r="BG119" s="239">
        <v>0.85000000000000009</v>
      </c>
      <c r="BH119" s="240">
        <v>419.37999999999994</v>
      </c>
      <c r="BI119" s="240">
        <v>0</v>
      </c>
      <c r="BJ119" s="240">
        <v>419.37999999999994</v>
      </c>
      <c r="BK119" s="239">
        <v>6714.5500000000011</v>
      </c>
      <c r="BL119" s="239">
        <v>6814.3099999999995</v>
      </c>
      <c r="BM119" s="240">
        <v>0</v>
      </c>
      <c r="BN119" s="240">
        <v>-99.759999999998399</v>
      </c>
      <c r="BO119" s="240">
        <v>-99.759999999998399</v>
      </c>
      <c r="BP119" s="239">
        <v>1725.7099999999998</v>
      </c>
      <c r="BQ119" s="239">
        <v>0</v>
      </c>
      <c r="BR119" s="240">
        <v>1725.7099999999998</v>
      </c>
      <c r="BS119" s="240">
        <v>0</v>
      </c>
      <c r="BT119" s="240">
        <v>1725.7099999999998</v>
      </c>
      <c r="BU119" s="239">
        <v>19420.829999999998</v>
      </c>
      <c r="BV119" s="239">
        <v>12813.639999999998</v>
      </c>
      <c r="BW119" s="240">
        <v>6607.1900000000005</v>
      </c>
      <c r="BX119" s="240">
        <v>0</v>
      </c>
      <c r="BY119" s="240">
        <v>6607.1900000000005</v>
      </c>
      <c r="BZ119" s="239">
        <v>2159.89</v>
      </c>
      <c r="CA119" s="239">
        <v>1917.8600000000001</v>
      </c>
      <c r="CB119" s="240">
        <v>242.02999999999975</v>
      </c>
      <c r="CC119" s="240">
        <v>0</v>
      </c>
      <c r="CD119" s="240">
        <v>242.02999999999975</v>
      </c>
      <c r="CE119" s="239">
        <v>323.56</v>
      </c>
      <c r="CF119" s="239">
        <v>693.38</v>
      </c>
      <c r="CG119" s="240">
        <v>0</v>
      </c>
      <c r="CH119" s="240">
        <v>-369.82</v>
      </c>
      <c r="CI119" s="240">
        <v>-369.82</v>
      </c>
      <c r="CJ119" s="240">
        <v>30551.91</v>
      </c>
      <c r="CK119" s="240">
        <v>34248.800000000003</v>
      </c>
      <c r="CL119" s="240">
        <v>0</v>
      </c>
      <c r="CM119" s="240">
        <v>-3696.8900000000031</v>
      </c>
      <c r="CN119" s="240">
        <v>-3696.8900000000031</v>
      </c>
      <c r="CO119" s="239">
        <v>68640.22</v>
      </c>
      <c r="CP119" s="239">
        <v>67085.55</v>
      </c>
      <c r="CQ119" s="240">
        <v>1554.6699999999983</v>
      </c>
      <c r="CR119" s="240">
        <v>0</v>
      </c>
      <c r="CS119" s="240">
        <v>1554.6699999999983</v>
      </c>
      <c r="CT119" s="239">
        <v>6895.9</v>
      </c>
      <c r="CU119" s="239">
        <v>0</v>
      </c>
      <c r="CV119" s="240">
        <v>6895.9</v>
      </c>
      <c r="CW119" s="240">
        <v>0</v>
      </c>
      <c r="CX119" s="240">
        <v>6895.9</v>
      </c>
      <c r="CY119" s="239">
        <v>9749.59</v>
      </c>
      <c r="CZ119" s="239">
        <v>0</v>
      </c>
      <c r="DA119" s="240">
        <v>9749.59</v>
      </c>
      <c r="DB119" s="240">
        <v>0</v>
      </c>
      <c r="DC119" s="240">
        <v>9749.59</v>
      </c>
      <c r="DD119" s="239">
        <v>1754.05</v>
      </c>
      <c r="DE119" s="239">
        <v>3397.45</v>
      </c>
      <c r="DF119" s="240">
        <v>0</v>
      </c>
      <c r="DG119" s="240">
        <v>-1643.3999999999999</v>
      </c>
      <c r="DH119" s="240">
        <v>-1643.3999999999999</v>
      </c>
      <c r="DI119" s="239">
        <v>0</v>
      </c>
      <c r="DJ119" s="239">
        <v>0</v>
      </c>
      <c r="DK119" s="240">
        <v>0</v>
      </c>
      <c r="DL119" s="240">
        <v>0</v>
      </c>
      <c r="DM119" s="240">
        <v>0</v>
      </c>
      <c r="DN119" s="239">
        <v>1004.4099999999999</v>
      </c>
      <c r="DO119" s="239">
        <v>0</v>
      </c>
      <c r="DP119" s="240">
        <v>1004.4099999999999</v>
      </c>
      <c r="DQ119" s="240">
        <v>0</v>
      </c>
      <c r="DR119" s="240">
        <v>1004.4099999999999</v>
      </c>
      <c r="DS119" s="239">
        <v>2299.17</v>
      </c>
      <c r="DT119" s="239">
        <v>896.34</v>
      </c>
      <c r="DU119" s="240">
        <v>1402.83</v>
      </c>
      <c r="DV119" s="240">
        <v>0</v>
      </c>
      <c r="DW119" s="240">
        <v>1402.83</v>
      </c>
      <c r="DX119" s="239">
        <v>540.76</v>
      </c>
      <c r="DY119" s="239">
        <v>0</v>
      </c>
      <c r="DZ119" s="240">
        <v>540.76</v>
      </c>
      <c r="EA119" s="240">
        <v>0</v>
      </c>
      <c r="EB119" s="240">
        <v>540.76</v>
      </c>
      <c r="EC119" s="239">
        <v>15102.93</v>
      </c>
      <c r="ED119" s="239">
        <v>17399.98</v>
      </c>
      <c r="EE119" s="240">
        <v>0</v>
      </c>
      <c r="EF119" s="240">
        <v>-2297.0499999999993</v>
      </c>
      <c r="EG119" s="240">
        <v>-2297.0499999999993</v>
      </c>
      <c r="EH119" s="239">
        <v>27610.870000000003</v>
      </c>
      <c r="EI119" s="239">
        <v>21960.300000000003</v>
      </c>
      <c r="EJ119" s="240">
        <v>5650.57</v>
      </c>
      <c r="EK119" s="240">
        <v>0</v>
      </c>
      <c r="EL119" s="240">
        <v>5650.57</v>
      </c>
      <c r="EM119" s="239">
        <v>0</v>
      </c>
      <c r="EN119" s="239">
        <v>0</v>
      </c>
      <c r="EO119" s="240">
        <v>0</v>
      </c>
      <c r="EP119" s="240">
        <v>0</v>
      </c>
      <c r="EQ119" s="240">
        <v>0</v>
      </c>
      <c r="ER119" s="240">
        <v>7601.13</v>
      </c>
      <c r="ES119" s="240">
        <v>5242.8</v>
      </c>
      <c r="ET119" s="240">
        <f t="shared" si="13"/>
        <v>2358.33</v>
      </c>
      <c r="EU119" s="240">
        <f t="shared" si="14"/>
        <v>0</v>
      </c>
      <c r="EV119" s="240">
        <f t="shared" si="15"/>
        <v>2358.33</v>
      </c>
      <c r="EW119" s="239">
        <v>12356.2</v>
      </c>
      <c r="EX119" s="239">
        <v>10611.529999999999</v>
      </c>
      <c r="EY119" s="241">
        <f t="shared" si="17"/>
        <v>371084.42</v>
      </c>
      <c r="EZ119" s="241">
        <f t="shared" si="17"/>
        <v>320123.59999999992</v>
      </c>
      <c r="FA119" s="241">
        <f t="shared" si="18"/>
        <v>50960.820000000065</v>
      </c>
      <c r="FB119" s="241">
        <f t="shared" si="19"/>
        <v>0</v>
      </c>
      <c r="FC119" s="242">
        <f t="shared" si="16"/>
        <v>50960.820000000065</v>
      </c>
      <c r="FD119" s="242">
        <v>2358.33</v>
      </c>
      <c r="FE119" s="236">
        <f t="shared" si="20"/>
        <v>127779.64000000007</v>
      </c>
      <c r="FF119" s="243">
        <f t="shared" si="21"/>
        <v>92504.222000000023</v>
      </c>
      <c r="FG119" s="3"/>
      <c r="FH119" s="239">
        <v>2098.09</v>
      </c>
      <c r="FI119" s="244">
        <f t="shared" si="22"/>
        <v>129877.73000000007</v>
      </c>
      <c r="FJ119" s="243">
        <f t="shared" si="23"/>
        <v>92504.222000000023</v>
      </c>
      <c r="FK119" s="3"/>
      <c r="FL119" s="3"/>
      <c r="FM119" s="3"/>
      <c r="FN119" s="3"/>
      <c r="FO119" s="3"/>
    </row>
    <row r="120" spans="1:171" s="2" customFormat="1" ht="15.75" customHeight="1" x14ac:dyDescent="0.2">
      <c r="A120" s="233">
        <v>113</v>
      </c>
      <c r="B120" s="234" t="s">
        <v>75</v>
      </c>
      <c r="C120" s="235">
        <v>5</v>
      </c>
      <c r="D120" s="235">
        <v>4</v>
      </c>
      <c r="E120" s="236">
        <v>1950.9899999999998</v>
      </c>
      <c r="F120" s="237">
        <v>22432.530000000002</v>
      </c>
      <c r="G120" s="237">
        <v>-7861.4000000000287</v>
      </c>
      <c r="H120" s="238">
        <v>15232.800000000001</v>
      </c>
      <c r="I120" s="238">
        <v>14796.61</v>
      </c>
      <c r="J120" s="238">
        <v>436.19000000000051</v>
      </c>
      <c r="K120" s="238">
        <v>0</v>
      </c>
      <c r="L120" s="238">
        <v>436.19000000000051</v>
      </c>
      <c r="M120" s="238">
        <v>7747.51</v>
      </c>
      <c r="N120" s="238">
        <v>7628.87</v>
      </c>
      <c r="O120" s="238">
        <v>118.64000000000033</v>
      </c>
      <c r="P120" s="238">
        <v>0</v>
      </c>
      <c r="Q120" s="238">
        <v>118.64000000000033</v>
      </c>
      <c r="R120" s="238">
        <v>799.98</v>
      </c>
      <c r="S120" s="238">
        <v>11.2</v>
      </c>
      <c r="T120" s="238">
        <v>788.78</v>
      </c>
      <c r="U120" s="238">
        <v>0</v>
      </c>
      <c r="V120" s="238">
        <v>788.78</v>
      </c>
      <c r="W120" s="239">
        <v>51802.249999999993</v>
      </c>
      <c r="X120" s="239">
        <v>56297.710000000014</v>
      </c>
      <c r="Y120" s="240">
        <v>0</v>
      </c>
      <c r="Z120" s="240">
        <v>-4495.460000000021</v>
      </c>
      <c r="AA120" s="240">
        <v>-4495.460000000021</v>
      </c>
      <c r="AB120" s="239">
        <v>0</v>
      </c>
      <c r="AC120" s="239">
        <v>0</v>
      </c>
      <c r="AD120" s="240">
        <v>0</v>
      </c>
      <c r="AE120" s="240">
        <v>0</v>
      </c>
      <c r="AF120" s="240">
        <v>0</v>
      </c>
      <c r="AG120" s="239">
        <v>0</v>
      </c>
      <c r="AH120" s="239">
        <v>0</v>
      </c>
      <c r="AI120" s="240">
        <v>0</v>
      </c>
      <c r="AJ120" s="240">
        <v>0</v>
      </c>
      <c r="AK120" s="240">
        <v>0</v>
      </c>
      <c r="AL120" s="239">
        <v>7048.5500000000011</v>
      </c>
      <c r="AM120" s="239">
        <v>2215.5899999999997</v>
      </c>
      <c r="AN120" s="240">
        <v>4832.9600000000009</v>
      </c>
      <c r="AO120" s="240">
        <v>0</v>
      </c>
      <c r="AP120" s="240">
        <v>4832.9600000000009</v>
      </c>
      <c r="AQ120" s="239">
        <v>4579.95</v>
      </c>
      <c r="AR120" s="239">
        <v>903.94</v>
      </c>
      <c r="AS120" s="240">
        <v>3676.0099999999998</v>
      </c>
      <c r="AT120" s="240">
        <v>0</v>
      </c>
      <c r="AU120" s="240">
        <v>3676.0099999999998</v>
      </c>
      <c r="AV120" s="239">
        <v>7095.6</v>
      </c>
      <c r="AW120" s="239">
        <v>6170.5700000000006</v>
      </c>
      <c r="AX120" s="240">
        <v>925.02999999999975</v>
      </c>
      <c r="AY120" s="240">
        <v>0</v>
      </c>
      <c r="AZ120" s="240">
        <v>925.02999999999975</v>
      </c>
      <c r="BA120" s="239">
        <v>1625.47</v>
      </c>
      <c r="BB120" s="239">
        <v>1441.5700000000002</v>
      </c>
      <c r="BC120" s="240">
        <v>183.89999999999986</v>
      </c>
      <c r="BD120" s="240">
        <v>0</v>
      </c>
      <c r="BE120" s="240">
        <v>183.89999999999986</v>
      </c>
      <c r="BF120" s="239">
        <v>421.16</v>
      </c>
      <c r="BG120" s="239">
        <v>779.11</v>
      </c>
      <c r="BH120" s="240">
        <v>0</v>
      </c>
      <c r="BI120" s="240">
        <v>-357.95</v>
      </c>
      <c r="BJ120" s="240">
        <v>-357.95</v>
      </c>
      <c r="BK120" s="239">
        <v>8194.59</v>
      </c>
      <c r="BL120" s="239">
        <v>6392.85</v>
      </c>
      <c r="BM120" s="240">
        <v>1801.7399999999998</v>
      </c>
      <c r="BN120" s="240">
        <v>0</v>
      </c>
      <c r="BO120" s="240">
        <v>1801.7399999999998</v>
      </c>
      <c r="BP120" s="239">
        <v>1077.7899999999997</v>
      </c>
      <c r="BQ120" s="239">
        <v>0</v>
      </c>
      <c r="BR120" s="240">
        <v>1077.7899999999997</v>
      </c>
      <c r="BS120" s="240">
        <v>0</v>
      </c>
      <c r="BT120" s="240">
        <v>1077.7899999999997</v>
      </c>
      <c r="BU120" s="239">
        <v>12353.230000000001</v>
      </c>
      <c r="BV120" s="239">
        <v>6213.6100000000006</v>
      </c>
      <c r="BW120" s="240">
        <v>6139.6200000000008</v>
      </c>
      <c r="BX120" s="240">
        <v>0</v>
      </c>
      <c r="BY120" s="240">
        <v>6139.6200000000008</v>
      </c>
      <c r="BZ120" s="239">
        <v>1475.0199999999998</v>
      </c>
      <c r="CA120" s="239">
        <v>1309.3100000000002</v>
      </c>
      <c r="CB120" s="240">
        <v>165.70999999999958</v>
      </c>
      <c r="CC120" s="240">
        <v>0</v>
      </c>
      <c r="CD120" s="240">
        <v>165.70999999999958</v>
      </c>
      <c r="CE120" s="239">
        <v>221.99000000000007</v>
      </c>
      <c r="CF120" s="239">
        <v>343.7</v>
      </c>
      <c r="CG120" s="240">
        <v>0</v>
      </c>
      <c r="CH120" s="240">
        <v>-121.70999999999992</v>
      </c>
      <c r="CI120" s="240">
        <v>-121.70999999999992</v>
      </c>
      <c r="CJ120" s="240">
        <v>3753.3699999999994</v>
      </c>
      <c r="CK120" s="240">
        <v>3436.4</v>
      </c>
      <c r="CL120" s="240">
        <v>316.96999999999935</v>
      </c>
      <c r="CM120" s="240">
        <v>0</v>
      </c>
      <c r="CN120" s="240">
        <v>316.96999999999935</v>
      </c>
      <c r="CO120" s="239">
        <v>43184.88</v>
      </c>
      <c r="CP120" s="239">
        <v>78353.710000000006</v>
      </c>
      <c r="CQ120" s="240">
        <v>0</v>
      </c>
      <c r="CR120" s="240">
        <v>-35168.830000000009</v>
      </c>
      <c r="CS120" s="240">
        <v>-35168.830000000009</v>
      </c>
      <c r="CT120" s="239">
        <v>4414.12</v>
      </c>
      <c r="CU120" s="239">
        <v>885.78</v>
      </c>
      <c r="CV120" s="240">
        <v>3528.34</v>
      </c>
      <c r="CW120" s="240">
        <v>0</v>
      </c>
      <c r="CX120" s="240">
        <v>3528.34</v>
      </c>
      <c r="CY120" s="239">
        <v>7104.82</v>
      </c>
      <c r="CZ120" s="239">
        <v>0</v>
      </c>
      <c r="DA120" s="240">
        <v>7104.82</v>
      </c>
      <c r="DB120" s="240">
        <v>0</v>
      </c>
      <c r="DC120" s="240">
        <v>7104.82</v>
      </c>
      <c r="DD120" s="239">
        <v>1059.18</v>
      </c>
      <c r="DE120" s="239">
        <v>1382.32</v>
      </c>
      <c r="DF120" s="240">
        <v>0</v>
      </c>
      <c r="DG120" s="240">
        <v>-323.13999999999987</v>
      </c>
      <c r="DH120" s="240">
        <v>-323.13999999999987</v>
      </c>
      <c r="DI120" s="239">
        <v>1873.1699999999998</v>
      </c>
      <c r="DJ120" s="239">
        <v>0</v>
      </c>
      <c r="DK120" s="240">
        <v>1873.1699999999998</v>
      </c>
      <c r="DL120" s="240">
        <v>0</v>
      </c>
      <c r="DM120" s="240">
        <v>1873.1699999999998</v>
      </c>
      <c r="DN120" s="239">
        <v>1004.6600000000001</v>
      </c>
      <c r="DO120" s="239">
        <v>0</v>
      </c>
      <c r="DP120" s="240">
        <v>1004.6600000000001</v>
      </c>
      <c r="DQ120" s="240">
        <v>0</v>
      </c>
      <c r="DR120" s="240">
        <v>1004.6600000000001</v>
      </c>
      <c r="DS120" s="239">
        <v>2585.9900000000002</v>
      </c>
      <c r="DT120" s="239">
        <v>1496.6</v>
      </c>
      <c r="DU120" s="240">
        <v>1089.3900000000003</v>
      </c>
      <c r="DV120" s="240">
        <v>0</v>
      </c>
      <c r="DW120" s="240">
        <v>1089.3900000000003</v>
      </c>
      <c r="DX120" s="239">
        <v>339.92</v>
      </c>
      <c r="DY120" s="239">
        <v>0</v>
      </c>
      <c r="DZ120" s="240">
        <v>339.92</v>
      </c>
      <c r="EA120" s="240">
        <v>0</v>
      </c>
      <c r="EB120" s="240">
        <v>339.92</v>
      </c>
      <c r="EC120" s="239">
        <v>13458.970000000001</v>
      </c>
      <c r="ED120" s="239">
        <v>17826.350000000002</v>
      </c>
      <c r="EE120" s="240">
        <v>0</v>
      </c>
      <c r="EF120" s="240">
        <v>-4367.380000000001</v>
      </c>
      <c r="EG120" s="240">
        <v>-4367.380000000001</v>
      </c>
      <c r="EH120" s="239">
        <v>11740.470000000003</v>
      </c>
      <c r="EI120" s="239">
        <v>7110.9599999999991</v>
      </c>
      <c r="EJ120" s="240">
        <v>4629.5100000000039</v>
      </c>
      <c r="EK120" s="240">
        <v>0</v>
      </c>
      <c r="EL120" s="240">
        <v>4629.5100000000039</v>
      </c>
      <c r="EM120" s="239">
        <v>0</v>
      </c>
      <c r="EN120" s="239">
        <v>0</v>
      </c>
      <c r="EO120" s="240">
        <v>0</v>
      </c>
      <c r="EP120" s="240">
        <v>0</v>
      </c>
      <c r="EQ120" s="240">
        <v>0</v>
      </c>
      <c r="ER120" s="240">
        <v>3335.94</v>
      </c>
      <c r="ES120" s="240">
        <v>2361.92</v>
      </c>
      <c r="ET120" s="240">
        <f t="shared" si="13"/>
        <v>974.02</v>
      </c>
      <c r="EU120" s="240">
        <f t="shared" si="14"/>
        <v>0</v>
      </c>
      <c r="EV120" s="240">
        <f t="shared" si="15"/>
        <v>974.02</v>
      </c>
      <c r="EW120" s="239">
        <v>7444.3899999999994</v>
      </c>
      <c r="EX120" s="239">
        <v>6591.86</v>
      </c>
      <c r="EY120" s="241">
        <f t="shared" si="17"/>
        <v>220975.77000000002</v>
      </c>
      <c r="EZ120" s="241">
        <f t="shared" si="17"/>
        <v>223950.54000000004</v>
      </c>
      <c r="FA120" s="241">
        <f t="shared" si="18"/>
        <v>0</v>
      </c>
      <c r="FB120" s="241">
        <f t="shared" si="19"/>
        <v>-2974.7700000000186</v>
      </c>
      <c r="FC120" s="242">
        <f t="shared" si="16"/>
        <v>-2974.7700000000186</v>
      </c>
      <c r="FD120" s="242">
        <v>974.02</v>
      </c>
      <c r="FE120" s="236">
        <f t="shared" si="20"/>
        <v>19457.75999999998</v>
      </c>
      <c r="FF120" s="243">
        <f t="shared" si="21"/>
        <v>-28413.070000000036</v>
      </c>
      <c r="FG120" s="3"/>
      <c r="FH120" s="239">
        <v>2421.7800000000002</v>
      </c>
      <c r="FI120" s="244">
        <f t="shared" si="22"/>
        <v>21879.539999999979</v>
      </c>
      <c r="FJ120" s="243">
        <f t="shared" si="23"/>
        <v>-28413.070000000036</v>
      </c>
      <c r="FK120" s="3"/>
      <c r="FL120" s="3"/>
      <c r="FM120" s="3"/>
      <c r="FN120" s="3"/>
      <c r="FO120" s="3"/>
    </row>
    <row r="121" spans="1:171" s="2" customFormat="1" ht="15.75" customHeight="1" x14ac:dyDescent="0.2">
      <c r="A121" s="233">
        <v>114</v>
      </c>
      <c r="B121" s="234" t="s">
        <v>76</v>
      </c>
      <c r="C121" s="235">
        <v>5</v>
      </c>
      <c r="D121" s="235">
        <v>6</v>
      </c>
      <c r="E121" s="236">
        <v>4204.2624999999998</v>
      </c>
      <c r="F121" s="237">
        <v>274179.95</v>
      </c>
      <c r="G121" s="237">
        <v>123785.78999999998</v>
      </c>
      <c r="H121" s="238">
        <v>22323.059999999998</v>
      </c>
      <c r="I121" s="238">
        <v>18811.100000000002</v>
      </c>
      <c r="J121" s="238">
        <v>3511.9599999999955</v>
      </c>
      <c r="K121" s="238">
        <v>0</v>
      </c>
      <c r="L121" s="238">
        <v>3511.9599999999955</v>
      </c>
      <c r="M121" s="238">
        <v>11268.19</v>
      </c>
      <c r="N121" s="238">
        <v>8874.09</v>
      </c>
      <c r="O121" s="238">
        <v>2394.1000000000004</v>
      </c>
      <c r="P121" s="238">
        <v>0</v>
      </c>
      <c r="Q121" s="238">
        <v>2394.1000000000004</v>
      </c>
      <c r="R121" s="238">
        <v>1301.6600000000001</v>
      </c>
      <c r="S121" s="238">
        <v>17.940000000000001</v>
      </c>
      <c r="T121" s="238">
        <v>1283.72</v>
      </c>
      <c r="U121" s="238">
        <v>0</v>
      </c>
      <c r="V121" s="238">
        <v>1283.72</v>
      </c>
      <c r="W121" s="239">
        <v>82466.310000000012</v>
      </c>
      <c r="X121" s="239">
        <v>84340.7</v>
      </c>
      <c r="Y121" s="240">
        <v>0</v>
      </c>
      <c r="Z121" s="240">
        <v>-1874.3899999999849</v>
      </c>
      <c r="AA121" s="240">
        <v>-1874.3899999999849</v>
      </c>
      <c r="AB121" s="239">
        <v>0</v>
      </c>
      <c r="AC121" s="239">
        <v>0</v>
      </c>
      <c r="AD121" s="240">
        <v>0</v>
      </c>
      <c r="AE121" s="240">
        <v>0</v>
      </c>
      <c r="AF121" s="240">
        <v>0</v>
      </c>
      <c r="AG121" s="239">
        <v>0</v>
      </c>
      <c r="AH121" s="239">
        <v>0</v>
      </c>
      <c r="AI121" s="240">
        <v>0</v>
      </c>
      <c r="AJ121" s="240">
        <v>0</v>
      </c>
      <c r="AK121" s="240">
        <v>0</v>
      </c>
      <c r="AL121" s="239">
        <v>10440.300000000001</v>
      </c>
      <c r="AM121" s="239">
        <v>3066.62</v>
      </c>
      <c r="AN121" s="240">
        <v>7373.6800000000012</v>
      </c>
      <c r="AO121" s="240">
        <v>0</v>
      </c>
      <c r="AP121" s="240">
        <v>7373.6800000000012</v>
      </c>
      <c r="AQ121" s="239">
        <v>6809.0000000000009</v>
      </c>
      <c r="AR121" s="239">
        <v>1192.06</v>
      </c>
      <c r="AS121" s="240">
        <v>5616.9400000000005</v>
      </c>
      <c r="AT121" s="240">
        <v>0</v>
      </c>
      <c r="AU121" s="240">
        <v>5616.9400000000005</v>
      </c>
      <c r="AV121" s="239">
        <v>11770.740000000003</v>
      </c>
      <c r="AW121" s="239">
        <v>12498.059999999998</v>
      </c>
      <c r="AX121" s="240">
        <v>0</v>
      </c>
      <c r="AY121" s="240">
        <v>-727.31999999999425</v>
      </c>
      <c r="AZ121" s="240">
        <v>-727.31999999999425</v>
      </c>
      <c r="BA121" s="239">
        <v>2577.42</v>
      </c>
      <c r="BB121" s="239">
        <v>4863.1000000000004</v>
      </c>
      <c r="BC121" s="240">
        <v>0</v>
      </c>
      <c r="BD121" s="240">
        <v>-2285.6800000000003</v>
      </c>
      <c r="BE121" s="240">
        <v>-2285.6800000000003</v>
      </c>
      <c r="BF121" s="239">
        <v>945.19999999999993</v>
      </c>
      <c r="BG121" s="239">
        <v>3759.44</v>
      </c>
      <c r="BH121" s="240">
        <v>0</v>
      </c>
      <c r="BI121" s="240">
        <v>-2814.2400000000002</v>
      </c>
      <c r="BJ121" s="240">
        <v>-2814.2400000000002</v>
      </c>
      <c r="BK121" s="239">
        <v>15697.769999999995</v>
      </c>
      <c r="BL121" s="239">
        <v>12750.73</v>
      </c>
      <c r="BM121" s="240">
        <v>2947.0399999999954</v>
      </c>
      <c r="BN121" s="240">
        <v>0</v>
      </c>
      <c r="BO121" s="240">
        <v>2947.0399999999954</v>
      </c>
      <c r="BP121" s="239">
        <v>1743.36</v>
      </c>
      <c r="BQ121" s="239">
        <v>0</v>
      </c>
      <c r="BR121" s="240">
        <v>1743.36</v>
      </c>
      <c r="BS121" s="240">
        <v>0</v>
      </c>
      <c r="BT121" s="240">
        <v>1743.36</v>
      </c>
      <c r="BU121" s="239">
        <v>19981.469999999998</v>
      </c>
      <c r="BV121" s="239">
        <v>10050.549999999999</v>
      </c>
      <c r="BW121" s="240">
        <v>9930.9199999999983</v>
      </c>
      <c r="BX121" s="240">
        <v>0</v>
      </c>
      <c r="BY121" s="240">
        <v>9930.9199999999983</v>
      </c>
      <c r="BZ121" s="239">
        <v>2366.0700000000002</v>
      </c>
      <c r="CA121" s="239">
        <v>2099.84</v>
      </c>
      <c r="CB121" s="240">
        <v>266.23</v>
      </c>
      <c r="CC121" s="240">
        <v>0</v>
      </c>
      <c r="CD121" s="240">
        <v>266.23</v>
      </c>
      <c r="CE121" s="239">
        <v>355.49</v>
      </c>
      <c r="CF121" s="239">
        <v>0</v>
      </c>
      <c r="CG121" s="240">
        <v>355.49</v>
      </c>
      <c r="CH121" s="240">
        <v>0</v>
      </c>
      <c r="CI121" s="240">
        <v>355.49</v>
      </c>
      <c r="CJ121" s="240">
        <v>5728.26</v>
      </c>
      <c r="CK121" s="240">
        <v>5241.97</v>
      </c>
      <c r="CL121" s="240">
        <v>486.28999999999996</v>
      </c>
      <c r="CM121" s="240">
        <v>0</v>
      </c>
      <c r="CN121" s="240">
        <v>486.28999999999996</v>
      </c>
      <c r="CO121" s="239">
        <v>72852.76999999999</v>
      </c>
      <c r="CP121" s="239">
        <v>81258.14</v>
      </c>
      <c r="CQ121" s="240">
        <v>0</v>
      </c>
      <c r="CR121" s="240">
        <v>-8405.3700000000099</v>
      </c>
      <c r="CS121" s="240">
        <v>-8405.3700000000099</v>
      </c>
      <c r="CT121" s="239">
        <v>6582.9400000000005</v>
      </c>
      <c r="CU121" s="239">
        <v>644.70000000000005</v>
      </c>
      <c r="CV121" s="240">
        <v>5938.2400000000007</v>
      </c>
      <c r="CW121" s="240">
        <v>0</v>
      </c>
      <c r="CX121" s="240">
        <v>5938.2400000000007</v>
      </c>
      <c r="CY121" s="239">
        <v>10558.039999999999</v>
      </c>
      <c r="CZ121" s="239">
        <v>12935.95</v>
      </c>
      <c r="DA121" s="240">
        <v>0</v>
      </c>
      <c r="DB121" s="240">
        <v>-2377.9100000000017</v>
      </c>
      <c r="DC121" s="240">
        <v>-2377.9100000000017</v>
      </c>
      <c r="DD121" s="239">
        <v>1768.21</v>
      </c>
      <c r="DE121" s="239">
        <v>0</v>
      </c>
      <c r="DF121" s="240">
        <v>1768.21</v>
      </c>
      <c r="DG121" s="240">
        <v>0</v>
      </c>
      <c r="DH121" s="240">
        <v>1768.21</v>
      </c>
      <c r="DI121" s="239">
        <v>2425.44</v>
      </c>
      <c r="DJ121" s="239">
        <v>0</v>
      </c>
      <c r="DK121" s="240">
        <v>2425.44</v>
      </c>
      <c r="DL121" s="240">
        <v>0</v>
      </c>
      <c r="DM121" s="240">
        <v>2425.44</v>
      </c>
      <c r="DN121" s="239">
        <v>2262.2999999999997</v>
      </c>
      <c r="DO121" s="239">
        <v>0</v>
      </c>
      <c r="DP121" s="240">
        <v>2262.2999999999997</v>
      </c>
      <c r="DQ121" s="240">
        <v>0</v>
      </c>
      <c r="DR121" s="240">
        <v>2262.2999999999997</v>
      </c>
      <c r="DS121" s="239">
        <v>5377.24</v>
      </c>
      <c r="DT121" s="239">
        <v>4437.1000000000004</v>
      </c>
      <c r="DU121" s="240">
        <v>940.13999999999942</v>
      </c>
      <c r="DV121" s="240">
        <v>0</v>
      </c>
      <c r="DW121" s="240">
        <v>940.13999999999942</v>
      </c>
      <c r="DX121" s="239">
        <v>510.4899999999999</v>
      </c>
      <c r="DY121" s="239">
        <v>0</v>
      </c>
      <c r="DZ121" s="240">
        <v>510.4899999999999</v>
      </c>
      <c r="EA121" s="240">
        <v>0</v>
      </c>
      <c r="EB121" s="240">
        <v>510.4899999999999</v>
      </c>
      <c r="EC121" s="239">
        <v>20009.280000000002</v>
      </c>
      <c r="ED121" s="239">
        <v>22556.55</v>
      </c>
      <c r="EE121" s="240">
        <v>0</v>
      </c>
      <c r="EF121" s="240">
        <v>-2547.2699999999968</v>
      </c>
      <c r="EG121" s="240">
        <v>-2547.2699999999968</v>
      </c>
      <c r="EH121" s="239">
        <v>15982.229999999998</v>
      </c>
      <c r="EI121" s="239">
        <v>15142.319999999998</v>
      </c>
      <c r="EJ121" s="240">
        <v>839.90999999999985</v>
      </c>
      <c r="EK121" s="240">
        <v>0</v>
      </c>
      <c r="EL121" s="240">
        <v>839.90999999999985</v>
      </c>
      <c r="EM121" s="239">
        <v>0</v>
      </c>
      <c r="EN121" s="239">
        <v>0</v>
      </c>
      <c r="EO121" s="240">
        <v>0</v>
      </c>
      <c r="EP121" s="240">
        <v>0</v>
      </c>
      <c r="EQ121" s="240">
        <v>0</v>
      </c>
      <c r="ER121" s="240">
        <v>5210.91</v>
      </c>
      <c r="ES121" s="240">
        <v>3721.58</v>
      </c>
      <c r="ET121" s="240">
        <f t="shared" si="13"/>
        <v>1489.33</v>
      </c>
      <c r="EU121" s="240">
        <f t="shared" si="14"/>
        <v>0</v>
      </c>
      <c r="EV121" s="240">
        <f t="shared" si="15"/>
        <v>1489.33</v>
      </c>
      <c r="EW121" s="239">
        <v>11883.98</v>
      </c>
      <c r="EX121" s="239">
        <v>9541.6099999999988</v>
      </c>
      <c r="EY121" s="241">
        <f t="shared" si="17"/>
        <v>351198.12999999995</v>
      </c>
      <c r="EZ121" s="241">
        <f t="shared" si="17"/>
        <v>317804.14999999997</v>
      </c>
      <c r="FA121" s="241">
        <f t="shared" si="18"/>
        <v>33393.979999999981</v>
      </c>
      <c r="FB121" s="241">
        <f t="shared" si="19"/>
        <v>0</v>
      </c>
      <c r="FC121" s="242">
        <f t="shared" si="16"/>
        <v>33393.979999999981</v>
      </c>
      <c r="FD121" s="242">
        <v>1489.33</v>
      </c>
      <c r="FE121" s="236">
        <f t="shared" si="20"/>
        <v>307573.93</v>
      </c>
      <c r="FF121" s="243">
        <f t="shared" si="21"/>
        <v>126847.33</v>
      </c>
      <c r="FG121" s="3"/>
      <c r="FH121" s="239">
        <v>3047.11</v>
      </c>
      <c r="FI121" s="244">
        <f t="shared" si="22"/>
        <v>310621.03999999998</v>
      </c>
      <c r="FJ121" s="243">
        <f t="shared" si="23"/>
        <v>126847.33</v>
      </c>
      <c r="FK121" s="3"/>
      <c r="FL121" s="3"/>
      <c r="FM121" s="3"/>
      <c r="FN121" s="3"/>
      <c r="FO121" s="3"/>
    </row>
    <row r="122" spans="1:171" s="2" customFormat="1" ht="15.75" customHeight="1" x14ac:dyDescent="0.2">
      <c r="A122" s="233">
        <v>115</v>
      </c>
      <c r="B122" s="234" t="s">
        <v>77</v>
      </c>
      <c r="C122" s="235">
        <v>5</v>
      </c>
      <c r="D122" s="235">
        <v>4</v>
      </c>
      <c r="E122" s="236">
        <v>2904.962500000001</v>
      </c>
      <c r="F122" s="237">
        <v>105034.07</v>
      </c>
      <c r="G122" s="237">
        <v>51335.330000000067</v>
      </c>
      <c r="H122" s="238">
        <v>15116.060000000001</v>
      </c>
      <c r="I122" s="238">
        <v>14586.210000000001</v>
      </c>
      <c r="J122" s="238">
        <v>529.85000000000036</v>
      </c>
      <c r="K122" s="238">
        <v>0</v>
      </c>
      <c r="L122" s="238">
        <v>529.85000000000036</v>
      </c>
      <c r="M122" s="238">
        <v>7699.73</v>
      </c>
      <c r="N122" s="238">
        <v>7578.9</v>
      </c>
      <c r="O122" s="238">
        <v>120.82999999999993</v>
      </c>
      <c r="P122" s="238">
        <v>0</v>
      </c>
      <c r="Q122" s="238">
        <v>120.82999999999993</v>
      </c>
      <c r="R122" s="238">
        <v>782.67000000000007</v>
      </c>
      <c r="S122" s="238">
        <v>10.65</v>
      </c>
      <c r="T122" s="238">
        <v>772.0200000000001</v>
      </c>
      <c r="U122" s="238">
        <v>0</v>
      </c>
      <c r="V122" s="238">
        <v>772.0200000000001</v>
      </c>
      <c r="W122" s="239">
        <v>26210.080000000002</v>
      </c>
      <c r="X122" s="239">
        <v>35084.79</v>
      </c>
      <c r="Y122" s="240">
        <v>0</v>
      </c>
      <c r="Z122" s="240">
        <v>-8874.7099999999991</v>
      </c>
      <c r="AA122" s="240">
        <v>-8874.7099999999991</v>
      </c>
      <c r="AB122" s="239">
        <v>0</v>
      </c>
      <c r="AC122" s="239">
        <v>0</v>
      </c>
      <c r="AD122" s="240">
        <v>0</v>
      </c>
      <c r="AE122" s="240">
        <v>0</v>
      </c>
      <c r="AF122" s="240">
        <v>0</v>
      </c>
      <c r="AG122" s="239">
        <v>0</v>
      </c>
      <c r="AH122" s="239">
        <v>0</v>
      </c>
      <c r="AI122" s="240">
        <v>0</v>
      </c>
      <c r="AJ122" s="240">
        <v>0</v>
      </c>
      <c r="AK122" s="240">
        <v>0</v>
      </c>
      <c r="AL122" s="239">
        <v>7060.4400000000005</v>
      </c>
      <c r="AM122" s="239">
        <v>2216.7000000000003</v>
      </c>
      <c r="AN122" s="240">
        <v>4843.74</v>
      </c>
      <c r="AO122" s="240">
        <v>0</v>
      </c>
      <c r="AP122" s="240">
        <v>4843.74</v>
      </c>
      <c r="AQ122" s="239">
        <v>4581.2699999999995</v>
      </c>
      <c r="AR122" s="239">
        <v>903.93000000000006</v>
      </c>
      <c r="AS122" s="240">
        <v>3677.3399999999992</v>
      </c>
      <c r="AT122" s="240">
        <v>0</v>
      </c>
      <c r="AU122" s="240">
        <v>3677.3399999999992</v>
      </c>
      <c r="AV122" s="239">
        <v>7083.1399999999985</v>
      </c>
      <c r="AW122" s="239">
        <v>6158.31</v>
      </c>
      <c r="AX122" s="240">
        <v>924.82999999999811</v>
      </c>
      <c r="AY122" s="240">
        <v>0</v>
      </c>
      <c r="AZ122" s="240">
        <v>924.82999999999811</v>
      </c>
      <c r="BA122" s="239">
        <v>1617.3499999999995</v>
      </c>
      <c r="BB122" s="239">
        <v>1433.5500000000002</v>
      </c>
      <c r="BC122" s="240">
        <v>183.79999999999927</v>
      </c>
      <c r="BD122" s="240">
        <v>0</v>
      </c>
      <c r="BE122" s="240">
        <v>183.79999999999927</v>
      </c>
      <c r="BF122" s="239">
        <v>420.16</v>
      </c>
      <c r="BG122" s="239">
        <v>779.11</v>
      </c>
      <c r="BH122" s="240">
        <v>0</v>
      </c>
      <c r="BI122" s="240">
        <v>-358.95</v>
      </c>
      <c r="BJ122" s="240">
        <v>-358.95</v>
      </c>
      <c r="BK122" s="239">
        <v>8197.52</v>
      </c>
      <c r="BL122" s="239">
        <v>7002.66</v>
      </c>
      <c r="BM122" s="240">
        <v>1194.8600000000006</v>
      </c>
      <c r="BN122" s="240">
        <v>0</v>
      </c>
      <c r="BO122" s="240">
        <v>1194.8600000000006</v>
      </c>
      <c r="BP122" s="239">
        <v>1072.3699999999999</v>
      </c>
      <c r="BQ122" s="239">
        <v>0</v>
      </c>
      <c r="BR122" s="240">
        <v>1072.3699999999999</v>
      </c>
      <c r="BS122" s="240">
        <v>0</v>
      </c>
      <c r="BT122" s="240">
        <v>1072.3699999999999</v>
      </c>
      <c r="BU122" s="239">
        <v>12291.419999999998</v>
      </c>
      <c r="BV122" s="239">
        <v>6181.29</v>
      </c>
      <c r="BW122" s="240">
        <v>6110.1299999999983</v>
      </c>
      <c r="BX122" s="240">
        <v>0</v>
      </c>
      <c r="BY122" s="240">
        <v>6110.1299999999983</v>
      </c>
      <c r="BZ122" s="239">
        <v>1474.2099999999998</v>
      </c>
      <c r="CA122" s="239">
        <v>1309.0500000000002</v>
      </c>
      <c r="CB122" s="240">
        <v>165.15999999999963</v>
      </c>
      <c r="CC122" s="240">
        <v>0</v>
      </c>
      <c r="CD122" s="240">
        <v>165.15999999999963</v>
      </c>
      <c r="CE122" s="239">
        <v>221.96999999999997</v>
      </c>
      <c r="CF122" s="239">
        <v>0</v>
      </c>
      <c r="CG122" s="240">
        <v>221.96999999999997</v>
      </c>
      <c r="CH122" s="240">
        <v>0</v>
      </c>
      <c r="CI122" s="240">
        <v>221.96999999999997</v>
      </c>
      <c r="CJ122" s="240">
        <v>3818.0899999999997</v>
      </c>
      <c r="CK122" s="240">
        <v>3494.64</v>
      </c>
      <c r="CL122" s="240">
        <v>323.44999999999982</v>
      </c>
      <c r="CM122" s="240">
        <v>0</v>
      </c>
      <c r="CN122" s="240">
        <v>323.44999999999982</v>
      </c>
      <c r="CO122" s="239">
        <v>55982.94</v>
      </c>
      <c r="CP122" s="239">
        <v>130985.82999999999</v>
      </c>
      <c r="CQ122" s="240">
        <v>0</v>
      </c>
      <c r="CR122" s="240">
        <v>-75002.889999999985</v>
      </c>
      <c r="CS122" s="240">
        <v>-75002.889999999985</v>
      </c>
      <c r="CT122" s="239">
        <v>4424.9799999999996</v>
      </c>
      <c r="CU122" s="239">
        <v>0</v>
      </c>
      <c r="CV122" s="240">
        <v>4424.9799999999996</v>
      </c>
      <c r="CW122" s="240">
        <v>0</v>
      </c>
      <c r="CX122" s="240">
        <v>4424.9799999999996</v>
      </c>
      <c r="CY122" s="239">
        <v>7105.5500000000011</v>
      </c>
      <c r="CZ122" s="239">
        <v>12418.21</v>
      </c>
      <c r="DA122" s="240">
        <v>0</v>
      </c>
      <c r="DB122" s="240">
        <v>-5312.659999999998</v>
      </c>
      <c r="DC122" s="240">
        <v>-5312.659999999998</v>
      </c>
      <c r="DD122" s="239">
        <v>1049.4700000000003</v>
      </c>
      <c r="DE122" s="239">
        <v>0</v>
      </c>
      <c r="DF122" s="240">
        <v>1049.4700000000003</v>
      </c>
      <c r="DG122" s="240">
        <v>0</v>
      </c>
      <c r="DH122" s="240">
        <v>1049.4700000000003</v>
      </c>
      <c r="DI122" s="239">
        <v>1862.7200000000003</v>
      </c>
      <c r="DJ122" s="239">
        <v>0</v>
      </c>
      <c r="DK122" s="240">
        <v>1862.7200000000003</v>
      </c>
      <c r="DL122" s="240">
        <v>0</v>
      </c>
      <c r="DM122" s="240">
        <v>1862.7200000000003</v>
      </c>
      <c r="DN122" s="239">
        <v>1004.0799999999998</v>
      </c>
      <c r="DO122" s="239">
        <v>0</v>
      </c>
      <c r="DP122" s="240">
        <v>1004.0799999999998</v>
      </c>
      <c r="DQ122" s="240">
        <v>0</v>
      </c>
      <c r="DR122" s="240">
        <v>1004.0799999999998</v>
      </c>
      <c r="DS122" s="239">
        <v>2586.25</v>
      </c>
      <c r="DT122" s="239">
        <v>6613.87</v>
      </c>
      <c r="DU122" s="240">
        <v>0</v>
      </c>
      <c r="DV122" s="240">
        <v>-4027.62</v>
      </c>
      <c r="DW122" s="240">
        <v>-4027.62</v>
      </c>
      <c r="DX122" s="239">
        <v>339.33999999999992</v>
      </c>
      <c r="DY122" s="239">
        <v>0</v>
      </c>
      <c r="DZ122" s="240">
        <v>339.33999999999992</v>
      </c>
      <c r="EA122" s="240">
        <v>0</v>
      </c>
      <c r="EB122" s="240">
        <v>339.33999999999992</v>
      </c>
      <c r="EC122" s="239">
        <v>13194.13</v>
      </c>
      <c r="ED122" s="239">
        <v>10933.56</v>
      </c>
      <c r="EE122" s="240">
        <v>2260.5699999999997</v>
      </c>
      <c r="EF122" s="240">
        <v>0</v>
      </c>
      <c r="EG122" s="240">
        <v>2260.5699999999997</v>
      </c>
      <c r="EH122" s="239">
        <v>14329.34</v>
      </c>
      <c r="EI122" s="239">
        <v>11165.330000000002</v>
      </c>
      <c r="EJ122" s="240">
        <v>3164.0099999999984</v>
      </c>
      <c r="EK122" s="240">
        <v>0</v>
      </c>
      <c r="EL122" s="240">
        <v>3164.0099999999984</v>
      </c>
      <c r="EM122" s="239">
        <v>0</v>
      </c>
      <c r="EN122" s="239">
        <v>0</v>
      </c>
      <c r="EO122" s="240">
        <v>0</v>
      </c>
      <c r="EP122" s="240">
        <v>0</v>
      </c>
      <c r="EQ122" s="240">
        <v>0</v>
      </c>
      <c r="ER122" s="240">
        <v>3365.69</v>
      </c>
      <c r="ES122" s="240">
        <v>2423.61</v>
      </c>
      <c r="ET122" s="240">
        <f t="shared" si="13"/>
        <v>942.07999999999993</v>
      </c>
      <c r="EU122" s="240">
        <f t="shared" si="14"/>
        <v>0</v>
      </c>
      <c r="EV122" s="240">
        <f t="shared" si="15"/>
        <v>942.07999999999993</v>
      </c>
      <c r="EW122" s="239">
        <v>7061.9000000000005</v>
      </c>
      <c r="EX122" s="239">
        <v>10779.8</v>
      </c>
      <c r="EY122" s="241">
        <f t="shared" si="17"/>
        <v>209952.87</v>
      </c>
      <c r="EZ122" s="241">
        <f t="shared" si="17"/>
        <v>272059.99999999994</v>
      </c>
      <c r="FA122" s="241">
        <f t="shared" si="18"/>
        <v>0</v>
      </c>
      <c r="FB122" s="241">
        <f t="shared" si="19"/>
        <v>-62107.129999999946</v>
      </c>
      <c r="FC122" s="242">
        <f t="shared" si="16"/>
        <v>-62107.129999999946</v>
      </c>
      <c r="FD122" s="242">
        <v>942.07999999999993</v>
      </c>
      <c r="FE122" s="236">
        <f t="shared" si="20"/>
        <v>42926.940000000061</v>
      </c>
      <c r="FF122" s="243">
        <f t="shared" si="21"/>
        <v>-24327.249999999909</v>
      </c>
      <c r="FG122" s="3"/>
      <c r="FH122" s="239">
        <v>3383.52</v>
      </c>
      <c r="FI122" s="244">
        <f t="shared" si="22"/>
        <v>46310.460000000057</v>
      </c>
      <c r="FJ122" s="243">
        <f t="shared" si="23"/>
        <v>-24327.249999999909</v>
      </c>
      <c r="FK122" s="3"/>
      <c r="FL122" s="3"/>
      <c r="FM122" s="3"/>
      <c r="FN122" s="3"/>
      <c r="FO122" s="3"/>
    </row>
    <row r="123" spans="1:171" s="2" customFormat="1" ht="15.75" customHeight="1" x14ac:dyDescent="0.2">
      <c r="A123" s="233">
        <v>116</v>
      </c>
      <c r="B123" s="234" t="s">
        <v>78</v>
      </c>
      <c r="C123" s="235">
        <v>9</v>
      </c>
      <c r="D123" s="235">
        <v>2</v>
      </c>
      <c r="E123" s="236">
        <v>4332.28</v>
      </c>
      <c r="F123" s="237">
        <v>-127697.16</v>
      </c>
      <c r="G123" s="237">
        <v>-41136.222000000031</v>
      </c>
      <c r="H123" s="238">
        <v>27944.109999999993</v>
      </c>
      <c r="I123" s="238">
        <v>30784.770000000004</v>
      </c>
      <c r="J123" s="238">
        <v>0</v>
      </c>
      <c r="K123" s="238">
        <v>-2840.6600000000108</v>
      </c>
      <c r="L123" s="238">
        <v>-2840.6600000000108</v>
      </c>
      <c r="M123" s="238">
        <v>14499.650000000001</v>
      </c>
      <c r="N123" s="238">
        <v>16565.490000000002</v>
      </c>
      <c r="O123" s="238">
        <v>0</v>
      </c>
      <c r="P123" s="238">
        <v>-2065.84</v>
      </c>
      <c r="Q123" s="238">
        <v>-2065.84</v>
      </c>
      <c r="R123" s="238">
        <v>1097.1600000000001</v>
      </c>
      <c r="S123" s="238">
        <v>9.42</v>
      </c>
      <c r="T123" s="238">
        <v>1087.74</v>
      </c>
      <c r="U123" s="238">
        <v>0</v>
      </c>
      <c r="V123" s="238">
        <v>1087.74</v>
      </c>
      <c r="W123" s="239">
        <v>36957.829999999994</v>
      </c>
      <c r="X123" s="239">
        <v>43018.020000000004</v>
      </c>
      <c r="Y123" s="240">
        <v>0</v>
      </c>
      <c r="Z123" s="240">
        <v>-6060.1900000000096</v>
      </c>
      <c r="AA123" s="240">
        <v>-6060.1900000000096</v>
      </c>
      <c r="AB123" s="239">
        <v>53291.270000000011</v>
      </c>
      <c r="AC123" s="239">
        <v>48897.990000000005</v>
      </c>
      <c r="AD123" s="240">
        <v>4393.2800000000061</v>
      </c>
      <c r="AE123" s="240">
        <v>0</v>
      </c>
      <c r="AF123" s="240">
        <v>4393.2800000000061</v>
      </c>
      <c r="AG123" s="239">
        <v>4181.2099999999991</v>
      </c>
      <c r="AH123" s="239">
        <v>3939.3300000000008</v>
      </c>
      <c r="AI123" s="240">
        <v>241.87999999999829</v>
      </c>
      <c r="AJ123" s="240">
        <v>0</v>
      </c>
      <c r="AK123" s="240">
        <v>241.87999999999829</v>
      </c>
      <c r="AL123" s="239">
        <v>10527.990000000002</v>
      </c>
      <c r="AM123" s="239">
        <v>1827.1900000000003</v>
      </c>
      <c r="AN123" s="240">
        <v>8700.8000000000011</v>
      </c>
      <c r="AO123" s="240">
        <v>0</v>
      </c>
      <c r="AP123" s="240">
        <v>8700.8000000000011</v>
      </c>
      <c r="AQ123" s="239">
        <v>6977.3499999999995</v>
      </c>
      <c r="AR123" s="239">
        <v>1559.59</v>
      </c>
      <c r="AS123" s="240">
        <v>5417.7599999999993</v>
      </c>
      <c r="AT123" s="240">
        <v>0</v>
      </c>
      <c r="AU123" s="240">
        <v>5417.7599999999993</v>
      </c>
      <c r="AV123" s="239">
        <v>8701.86</v>
      </c>
      <c r="AW123" s="239">
        <v>7564.18</v>
      </c>
      <c r="AX123" s="240">
        <v>1137.6800000000003</v>
      </c>
      <c r="AY123" s="240">
        <v>0</v>
      </c>
      <c r="AZ123" s="240">
        <v>1137.6800000000003</v>
      </c>
      <c r="BA123" s="239">
        <v>2010.19</v>
      </c>
      <c r="BB123" s="239">
        <v>1783.1499999999999</v>
      </c>
      <c r="BC123" s="240">
        <v>227.04000000000019</v>
      </c>
      <c r="BD123" s="240">
        <v>0</v>
      </c>
      <c r="BE123" s="240">
        <v>227.04000000000019</v>
      </c>
      <c r="BF123" s="239">
        <v>462.78999999999996</v>
      </c>
      <c r="BG123" s="239">
        <v>600.75</v>
      </c>
      <c r="BH123" s="240">
        <v>0</v>
      </c>
      <c r="BI123" s="240">
        <v>-137.96000000000004</v>
      </c>
      <c r="BJ123" s="240">
        <v>-137.96000000000004</v>
      </c>
      <c r="BK123" s="239">
        <v>4642.4500000000007</v>
      </c>
      <c r="BL123" s="239">
        <v>4479.4799999999996</v>
      </c>
      <c r="BM123" s="240">
        <v>162.97000000000116</v>
      </c>
      <c r="BN123" s="240">
        <v>0</v>
      </c>
      <c r="BO123" s="240">
        <v>162.97000000000116</v>
      </c>
      <c r="BP123" s="239">
        <v>1449.79</v>
      </c>
      <c r="BQ123" s="239">
        <v>0</v>
      </c>
      <c r="BR123" s="240">
        <v>1449.79</v>
      </c>
      <c r="BS123" s="240">
        <v>0</v>
      </c>
      <c r="BT123" s="240">
        <v>1449.79</v>
      </c>
      <c r="BU123" s="239">
        <v>16619.34</v>
      </c>
      <c r="BV123" s="239">
        <v>19975.63</v>
      </c>
      <c r="BW123" s="240">
        <v>0</v>
      </c>
      <c r="BX123" s="240">
        <v>-3356.2900000000009</v>
      </c>
      <c r="BY123" s="240">
        <v>-3356.2900000000009</v>
      </c>
      <c r="BZ123" s="239">
        <v>1256.4000000000001</v>
      </c>
      <c r="CA123" s="239">
        <v>1113.8200000000002</v>
      </c>
      <c r="CB123" s="240">
        <v>142.57999999999993</v>
      </c>
      <c r="CC123" s="240">
        <v>0</v>
      </c>
      <c r="CD123" s="240">
        <v>142.57999999999993</v>
      </c>
      <c r="CE123" s="239">
        <v>188.70000000000002</v>
      </c>
      <c r="CF123" s="239">
        <v>0</v>
      </c>
      <c r="CG123" s="240">
        <v>188.70000000000002</v>
      </c>
      <c r="CH123" s="240">
        <v>0</v>
      </c>
      <c r="CI123" s="240">
        <v>188.70000000000002</v>
      </c>
      <c r="CJ123" s="240">
        <v>4581.7699999999995</v>
      </c>
      <c r="CK123" s="240">
        <v>4157.4399999999996</v>
      </c>
      <c r="CL123" s="240">
        <v>424.32999999999993</v>
      </c>
      <c r="CM123" s="240">
        <v>0</v>
      </c>
      <c r="CN123" s="240">
        <v>424.32999999999993</v>
      </c>
      <c r="CO123" s="239">
        <v>75698.170000000013</v>
      </c>
      <c r="CP123" s="239">
        <v>31271.129999999997</v>
      </c>
      <c r="CQ123" s="240">
        <v>44427.040000000015</v>
      </c>
      <c r="CR123" s="240">
        <v>0</v>
      </c>
      <c r="CS123" s="240">
        <v>44427.040000000015</v>
      </c>
      <c r="CT123" s="239">
        <v>6476.2799999999988</v>
      </c>
      <c r="CU123" s="239">
        <v>0</v>
      </c>
      <c r="CV123" s="240">
        <v>6476.2799999999988</v>
      </c>
      <c r="CW123" s="240">
        <v>0</v>
      </c>
      <c r="CX123" s="240">
        <v>6476.2799999999988</v>
      </c>
      <c r="CY123" s="239">
        <v>10970.699999999999</v>
      </c>
      <c r="CZ123" s="239">
        <v>14033.55</v>
      </c>
      <c r="DA123" s="240">
        <v>0</v>
      </c>
      <c r="DB123" s="240">
        <v>-3062.8500000000004</v>
      </c>
      <c r="DC123" s="240">
        <v>-3062.8500000000004</v>
      </c>
      <c r="DD123" s="239">
        <v>1756.29</v>
      </c>
      <c r="DE123" s="239">
        <v>0</v>
      </c>
      <c r="DF123" s="240">
        <v>1756.29</v>
      </c>
      <c r="DG123" s="240">
        <v>0</v>
      </c>
      <c r="DH123" s="240">
        <v>1756.29</v>
      </c>
      <c r="DI123" s="239">
        <v>2489.58</v>
      </c>
      <c r="DJ123" s="239">
        <v>734.12</v>
      </c>
      <c r="DK123" s="240">
        <v>1755.46</v>
      </c>
      <c r="DL123" s="240">
        <v>0</v>
      </c>
      <c r="DM123" s="240">
        <v>1755.46</v>
      </c>
      <c r="DN123" s="239">
        <v>1105.93</v>
      </c>
      <c r="DO123" s="239">
        <v>0</v>
      </c>
      <c r="DP123" s="240">
        <v>1105.93</v>
      </c>
      <c r="DQ123" s="240">
        <v>0</v>
      </c>
      <c r="DR123" s="240">
        <v>1105.93</v>
      </c>
      <c r="DS123" s="239">
        <v>1007.7</v>
      </c>
      <c r="DT123" s="239">
        <v>417.21000000000004</v>
      </c>
      <c r="DU123" s="240">
        <v>590.49</v>
      </c>
      <c r="DV123" s="240">
        <v>0</v>
      </c>
      <c r="DW123" s="240">
        <v>590.49</v>
      </c>
      <c r="DX123" s="239">
        <v>389.01999999999992</v>
      </c>
      <c r="DY123" s="239">
        <v>0</v>
      </c>
      <c r="DZ123" s="240">
        <v>389.01999999999992</v>
      </c>
      <c r="EA123" s="240">
        <v>0</v>
      </c>
      <c r="EB123" s="240">
        <v>389.01999999999992</v>
      </c>
      <c r="EC123" s="239">
        <v>8683.66</v>
      </c>
      <c r="ED123" s="239">
        <v>13410.31</v>
      </c>
      <c r="EE123" s="240">
        <v>0</v>
      </c>
      <c r="EF123" s="240">
        <v>-4726.6499999999996</v>
      </c>
      <c r="EG123" s="240">
        <v>-4726.6499999999996</v>
      </c>
      <c r="EH123" s="239">
        <v>15160.72</v>
      </c>
      <c r="EI123" s="239">
        <v>12665.699999999999</v>
      </c>
      <c r="EJ123" s="240">
        <v>2495.0200000000004</v>
      </c>
      <c r="EK123" s="240">
        <v>0</v>
      </c>
      <c r="EL123" s="240">
        <v>2495.0200000000004</v>
      </c>
      <c r="EM123" s="239">
        <v>16065.209999999995</v>
      </c>
      <c r="EN123" s="239">
        <v>15498.439999999999</v>
      </c>
      <c r="EO123" s="240">
        <v>566.7699999999968</v>
      </c>
      <c r="EP123" s="240">
        <v>0</v>
      </c>
      <c r="EQ123" s="240">
        <v>566.7699999999968</v>
      </c>
      <c r="ER123" s="240">
        <v>4236.5</v>
      </c>
      <c r="ES123" s="240">
        <v>3013.52</v>
      </c>
      <c r="ET123" s="240">
        <f t="shared" si="13"/>
        <v>1222.98</v>
      </c>
      <c r="EU123" s="240">
        <f t="shared" si="14"/>
        <v>0</v>
      </c>
      <c r="EV123" s="240">
        <f t="shared" si="15"/>
        <v>1222.98</v>
      </c>
      <c r="EW123" s="239">
        <v>11874.2</v>
      </c>
      <c r="EX123" s="239">
        <v>9155.33</v>
      </c>
      <c r="EY123" s="241">
        <f t="shared" si="17"/>
        <v>351303.82000000007</v>
      </c>
      <c r="EZ123" s="241">
        <f t="shared" si="17"/>
        <v>286475.56</v>
      </c>
      <c r="FA123" s="241">
        <f t="shared" si="18"/>
        <v>64828.260000000068</v>
      </c>
      <c r="FB123" s="241">
        <f t="shared" si="19"/>
        <v>0</v>
      </c>
      <c r="FC123" s="242">
        <f t="shared" si="16"/>
        <v>64828.260000000068</v>
      </c>
      <c r="FD123" s="242">
        <v>1222.98</v>
      </c>
      <c r="FE123" s="236">
        <f t="shared" si="20"/>
        <v>-62868.899999999936</v>
      </c>
      <c r="FF123" s="243">
        <f t="shared" si="21"/>
        <v>12301.437999999984</v>
      </c>
      <c r="FG123" s="3"/>
      <c r="FH123" s="239">
        <v>2851.2400000000002</v>
      </c>
      <c r="FI123" s="244">
        <f t="shared" si="22"/>
        <v>-60017.659999999938</v>
      </c>
      <c r="FJ123" s="243">
        <f t="shared" si="23"/>
        <v>12301.437999999984</v>
      </c>
      <c r="FK123" s="3"/>
      <c r="FL123" s="3"/>
      <c r="FM123" s="3"/>
      <c r="FN123" s="3"/>
      <c r="FO123" s="3"/>
    </row>
    <row r="124" spans="1:171" s="2" customFormat="1" ht="15.75" customHeight="1" x14ac:dyDescent="0.2">
      <c r="A124" s="233">
        <v>117</v>
      </c>
      <c r="B124" s="234" t="s">
        <v>79</v>
      </c>
      <c r="C124" s="235">
        <v>5</v>
      </c>
      <c r="D124" s="235">
        <v>2</v>
      </c>
      <c r="E124" s="236">
        <v>2896.0866666666661</v>
      </c>
      <c r="F124" s="237">
        <v>75935.47</v>
      </c>
      <c r="G124" s="237">
        <v>52625.572000000015</v>
      </c>
      <c r="H124" s="238">
        <v>10402.32</v>
      </c>
      <c r="I124" s="238">
        <v>9659.1400000000012</v>
      </c>
      <c r="J124" s="238">
        <v>743.17999999999847</v>
      </c>
      <c r="K124" s="238">
        <v>0</v>
      </c>
      <c r="L124" s="238">
        <v>743.17999999999847</v>
      </c>
      <c r="M124" s="238">
        <v>4728.08</v>
      </c>
      <c r="N124" s="238">
        <v>5187.3500000000004</v>
      </c>
      <c r="O124" s="238">
        <v>0</v>
      </c>
      <c r="P124" s="238">
        <v>-459.27000000000044</v>
      </c>
      <c r="Q124" s="238">
        <v>-459.27000000000044</v>
      </c>
      <c r="R124" s="238">
        <v>616.99</v>
      </c>
      <c r="S124" s="238">
        <v>8.23</v>
      </c>
      <c r="T124" s="238">
        <v>608.76</v>
      </c>
      <c r="U124" s="238">
        <v>0</v>
      </c>
      <c r="V124" s="238">
        <v>608.76</v>
      </c>
      <c r="W124" s="239">
        <v>31135.439999999995</v>
      </c>
      <c r="X124" s="239">
        <v>42152.22</v>
      </c>
      <c r="Y124" s="240">
        <v>0</v>
      </c>
      <c r="Z124" s="240">
        <v>-11016.780000000006</v>
      </c>
      <c r="AA124" s="240">
        <v>-11016.780000000006</v>
      </c>
      <c r="AB124" s="239">
        <v>0</v>
      </c>
      <c r="AC124" s="239">
        <v>0</v>
      </c>
      <c r="AD124" s="240">
        <v>0</v>
      </c>
      <c r="AE124" s="240">
        <v>0</v>
      </c>
      <c r="AF124" s="240">
        <v>0</v>
      </c>
      <c r="AG124" s="239">
        <v>0</v>
      </c>
      <c r="AH124" s="239">
        <v>0</v>
      </c>
      <c r="AI124" s="240">
        <v>0</v>
      </c>
      <c r="AJ124" s="240">
        <v>0</v>
      </c>
      <c r="AK124" s="240">
        <v>0</v>
      </c>
      <c r="AL124" s="239">
        <v>7394.66</v>
      </c>
      <c r="AM124" s="239">
        <v>1468.01</v>
      </c>
      <c r="AN124" s="240">
        <v>5926.65</v>
      </c>
      <c r="AO124" s="240">
        <v>0</v>
      </c>
      <c r="AP124" s="240">
        <v>5926.65</v>
      </c>
      <c r="AQ124" s="239">
        <v>5097.24</v>
      </c>
      <c r="AR124" s="239">
        <v>1177.5899999999999</v>
      </c>
      <c r="AS124" s="240">
        <v>3919.6499999999996</v>
      </c>
      <c r="AT124" s="240">
        <v>0</v>
      </c>
      <c r="AU124" s="240">
        <v>3919.6499999999996</v>
      </c>
      <c r="AV124" s="239">
        <v>5261.23</v>
      </c>
      <c r="AW124" s="239">
        <v>3206.83</v>
      </c>
      <c r="AX124" s="240">
        <v>2054.3999999999996</v>
      </c>
      <c r="AY124" s="240">
        <v>0</v>
      </c>
      <c r="AZ124" s="240">
        <v>2054.3999999999996</v>
      </c>
      <c r="BA124" s="239">
        <v>1290.53</v>
      </c>
      <c r="BB124" s="239">
        <v>487.38</v>
      </c>
      <c r="BC124" s="240">
        <v>803.15</v>
      </c>
      <c r="BD124" s="240">
        <v>0</v>
      </c>
      <c r="BE124" s="240">
        <v>803.15</v>
      </c>
      <c r="BF124" s="239">
        <v>209.70000000000002</v>
      </c>
      <c r="BG124" s="239">
        <v>421.73</v>
      </c>
      <c r="BH124" s="240">
        <v>0</v>
      </c>
      <c r="BI124" s="240">
        <v>-212.03</v>
      </c>
      <c r="BJ124" s="240">
        <v>-212.03</v>
      </c>
      <c r="BK124" s="239">
        <v>3073.03</v>
      </c>
      <c r="BL124" s="239">
        <v>6488.7</v>
      </c>
      <c r="BM124" s="240">
        <v>0</v>
      </c>
      <c r="BN124" s="240">
        <v>-3415.6699999999996</v>
      </c>
      <c r="BO124" s="240">
        <v>-3415.6699999999996</v>
      </c>
      <c r="BP124" s="239">
        <v>756.61999999999989</v>
      </c>
      <c r="BQ124" s="239">
        <v>0</v>
      </c>
      <c r="BR124" s="240">
        <v>756.61999999999989</v>
      </c>
      <c r="BS124" s="240">
        <v>0</v>
      </c>
      <c r="BT124" s="240">
        <v>756.61999999999989</v>
      </c>
      <c r="BU124" s="239">
        <v>8671.5500000000011</v>
      </c>
      <c r="BV124" s="239">
        <v>17850.849999999999</v>
      </c>
      <c r="BW124" s="240">
        <v>0</v>
      </c>
      <c r="BX124" s="240">
        <v>-9179.2999999999975</v>
      </c>
      <c r="BY124" s="240">
        <v>-9179.2999999999975</v>
      </c>
      <c r="BZ124" s="239">
        <v>1072.7</v>
      </c>
      <c r="CA124" s="239">
        <v>952.51</v>
      </c>
      <c r="CB124" s="240">
        <v>120.19000000000005</v>
      </c>
      <c r="CC124" s="240">
        <v>0</v>
      </c>
      <c r="CD124" s="240">
        <v>120.19000000000005</v>
      </c>
      <c r="CE124" s="239">
        <v>161.27999999999997</v>
      </c>
      <c r="CF124" s="239">
        <v>0</v>
      </c>
      <c r="CG124" s="240">
        <v>161.27999999999997</v>
      </c>
      <c r="CH124" s="240">
        <v>0</v>
      </c>
      <c r="CI124" s="240">
        <v>161.27999999999997</v>
      </c>
      <c r="CJ124" s="240">
        <v>3818.0299999999997</v>
      </c>
      <c r="CK124" s="240">
        <v>3465.94</v>
      </c>
      <c r="CL124" s="240">
        <v>352.08999999999969</v>
      </c>
      <c r="CM124" s="240">
        <v>0</v>
      </c>
      <c r="CN124" s="240">
        <v>352.08999999999969</v>
      </c>
      <c r="CO124" s="239">
        <v>20250.990000000002</v>
      </c>
      <c r="CP124" s="239">
        <v>1468.76</v>
      </c>
      <c r="CQ124" s="240">
        <v>18782.230000000003</v>
      </c>
      <c r="CR124" s="240">
        <v>0</v>
      </c>
      <c r="CS124" s="240">
        <v>18782.230000000003</v>
      </c>
      <c r="CT124" s="239">
        <v>5008.93</v>
      </c>
      <c r="CU124" s="239">
        <v>0</v>
      </c>
      <c r="CV124" s="240">
        <v>5008.93</v>
      </c>
      <c r="CW124" s="240">
        <v>0</v>
      </c>
      <c r="CX124" s="240">
        <v>5008.93</v>
      </c>
      <c r="CY124" s="239">
        <v>8121.52</v>
      </c>
      <c r="CZ124" s="239">
        <v>0</v>
      </c>
      <c r="DA124" s="240">
        <v>8121.52</v>
      </c>
      <c r="DB124" s="240">
        <v>0</v>
      </c>
      <c r="DC124" s="240">
        <v>8121.52</v>
      </c>
      <c r="DD124" s="239">
        <v>946.38000000000022</v>
      </c>
      <c r="DE124" s="239">
        <v>15975.35</v>
      </c>
      <c r="DF124" s="240">
        <v>0</v>
      </c>
      <c r="DG124" s="240">
        <v>-15028.97</v>
      </c>
      <c r="DH124" s="240">
        <v>-15028.97</v>
      </c>
      <c r="DI124" s="239">
        <v>824.51999999999987</v>
      </c>
      <c r="DJ124" s="239">
        <v>0</v>
      </c>
      <c r="DK124" s="240">
        <v>824.51999999999987</v>
      </c>
      <c r="DL124" s="240">
        <v>0</v>
      </c>
      <c r="DM124" s="240">
        <v>824.51999999999987</v>
      </c>
      <c r="DN124" s="239">
        <v>502.89</v>
      </c>
      <c r="DO124" s="239">
        <v>0</v>
      </c>
      <c r="DP124" s="240">
        <v>502.89</v>
      </c>
      <c r="DQ124" s="240">
        <v>0</v>
      </c>
      <c r="DR124" s="240">
        <v>502.89</v>
      </c>
      <c r="DS124" s="239">
        <v>1013.4599999999999</v>
      </c>
      <c r="DT124" s="239">
        <v>1067.83</v>
      </c>
      <c r="DU124" s="240">
        <v>0</v>
      </c>
      <c r="DV124" s="240">
        <v>-54.370000000000005</v>
      </c>
      <c r="DW124" s="240">
        <v>-54.370000000000005</v>
      </c>
      <c r="DX124" s="239">
        <v>475.77</v>
      </c>
      <c r="DY124" s="239">
        <v>0</v>
      </c>
      <c r="DZ124" s="240">
        <v>475.77</v>
      </c>
      <c r="EA124" s="240">
        <v>0</v>
      </c>
      <c r="EB124" s="240">
        <v>475.77</v>
      </c>
      <c r="EC124" s="239">
        <v>7714.3899999999994</v>
      </c>
      <c r="ED124" s="239">
        <v>12213.099999999999</v>
      </c>
      <c r="EE124" s="240">
        <v>0</v>
      </c>
      <c r="EF124" s="240">
        <v>-4498.7099999999991</v>
      </c>
      <c r="EG124" s="240">
        <v>-4498.7099999999991</v>
      </c>
      <c r="EH124" s="239">
        <v>15659.269999999997</v>
      </c>
      <c r="EI124" s="239">
        <v>23956.62</v>
      </c>
      <c r="EJ124" s="240">
        <v>0</v>
      </c>
      <c r="EK124" s="240">
        <v>-8297.3500000000022</v>
      </c>
      <c r="EL124" s="240">
        <v>-8297.3500000000022</v>
      </c>
      <c r="EM124" s="239">
        <v>0</v>
      </c>
      <c r="EN124" s="239">
        <v>0</v>
      </c>
      <c r="EO124" s="240">
        <v>0</v>
      </c>
      <c r="EP124" s="240">
        <v>0</v>
      </c>
      <c r="EQ124" s="240">
        <v>0</v>
      </c>
      <c r="ER124" s="240">
        <v>5046.170000000001</v>
      </c>
      <c r="ES124" s="240">
        <v>3409.84</v>
      </c>
      <c r="ET124" s="240">
        <f t="shared" si="13"/>
        <v>1636.3300000000008</v>
      </c>
      <c r="EU124" s="240">
        <f t="shared" si="14"/>
        <v>0</v>
      </c>
      <c r="EV124" s="240">
        <f t="shared" si="15"/>
        <v>1636.3300000000008</v>
      </c>
      <c r="EW124" s="239">
        <v>5267.61</v>
      </c>
      <c r="EX124" s="239">
        <v>5122.8900000000003</v>
      </c>
      <c r="EY124" s="241">
        <f t="shared" si="17"/>
        <v>154521.29999999999</v>
      </c>
      <c r="EZ124" s="241">
        <f t="shared" si="17"/>
        <v>155740.87</v>
      </c>
      <c r="FA124" s="241">
        <f t="shared" si="18"/>
        <v>0</v>
      </c>
      <c r="FB124" s="241">
        <f t="shared" si="19"/>
        <v>-1219.570000000007</v>
      </c>
      <c r="FC124" s="242">
        <f t="shared" si="16"/>
        <v>-1219.570000000007</v>
      </c>
      <c r="FD124" s="242">
        <v>1636.3300000000008</v>
      </c>
      <c r="FE124" s="236">
        <f t="shared" si="20"/>
        <v>74715.899999999994</v>
      </c>
      <c r="FF124" s="243">
        <f t="shared" si="21"/>
        <v>71258.092000000033</v>
      </c>
      <c r="FG124" s="3"/>
      <c r="FH124" s="239">
        <v>2038</v>
      </c>
      <c r="FI124" s="244">
        <f t="shared" si="22"/>
        <v>76753.899999999994</v>
      </c>
      <c r="FJ124" s="243">
        <f t="shared" si="23"/>
        <v>71258.092000000033</v>
      </c>
      <c r="FK124" s="3"/>
      <c r="FL124" s="3"/>
      <c r="FM124" s="3"/>
      <c r="FN124" s="3"/>
      <c r="FO124" s="3"/>
    </row>
    <row r="125" spans="1:171" s="2" customFormat="1" ht="15.75" customHeight="1" x14ac:dyDescent="0.2">
      <c r="A125" s="233">
        <v>118</v>
      </c>
      <c r="B125" s="234" t="s">
        <v>80</v>
      </c>
      <c r="C125" s="235">
        <v>5</v>
      </c>
      <c r="D125" s="235">
        <v>4</v>
      </c>
      <c r="E125" s="236">
        <v>3640.9516666666664</v>
      </c>
      <c r="F125" s="237">
        <v>50239.070000000007</v>
      </c>
      <c r="G125" s="237">
        <v>-20391.690000000017</v>
      </c>
      <c r="H125" s="238">
        <v>15120.789999999999</v>
      </c>
      <c r="I125" s="238">
        <v>13036.760000000002</v>
      </c>
      <c r="J125" s="238">
        <v>2084.029999999997</v>
      </c>
      <c r="K125" s="238">
        <v>0</v>
      </c>
      <c r="L125" s="238">
        <v>2084.029999999997</v>
      </c>
      <c r="M125" s="238">
        <v>7683.35</v>
      </c>
      <c r="N125" s="238">
        <v>7568.81</v>
      </c>
      <c r="O125" s="238">
        <v>114.53999999999996</v>
      </c>
      <c r="P125" s="238">
        <v>0</v>
      </c>
      <c r="Q125" s="238">
        <v>114.53999999999996</v>
      </c>
      <c r="R125" s="238">
        <v>825.03</v>
      </c>
      <c r="S125" s="238">
        <v>411.93</v>
      </c>
      <c r="T125" s="238">
        <v>413.09999999999997</v>
      </c>
      <c r="U125" s="238">
        <v>0</v>
      </c>
      <c r="V125" s="238">
        <v>413.09999999999997</v>
      </c>
      <c r="W125" s="239">
        <v>42107.579999999994</v>
      </c>
      <c r="X125" s="239">
        <v>46650.23</v>
      </c>
      <c r="Y125" s="240">
        <v>0</v>
      </c>
      <c r="Z125" s="240">
        <v>-4542.6500000000087</v>
      </c>
      <c r="AA125" s="240">
        <v>-4542.6500000000087</v>
      </c>
      <c r="AB125" s="239">
        <v>0</v>
      </c>
      <c r="AC125" s="239">
        <v>0</v>
      </c>
      <c r="AD125" s="240">
        <v>0</v>
      </c>
      <c r="AE125" s="240">
        <v>0</v>
      </c>
      <c r="AF125" s="240">
        <v>0</v>
      </c>
      <c r="AG125" s="239">
        <v>0</v>
      </c>
      <c r="AH125" s="239">
        <v>0</v>
      </c>
      <c r="AI125" s="240">
        <v>0</v>
      </c>
      <c r="AJ125" s="240">
        <v>0</v>
      </c>
      <c r="AK125" s="240">
        <v>0</v>
      </c>
      <c r="AL125" s="239">
        <v>7055.8899999999994</v>
      </c>
      <c r="AM125" s="239">
        <v>2216.7300000000005</v>
      </c>
      <c r="AN125" s="240">
        <v>4839.1599999999989</v>
      </c>
      <c r="AO125" s="240">
        <v>0</v>
      </c>
      <c r="AP125" s="240">
        <v>4839.1599999999989</v>
      </c>
      <c r="AQ125" s="239">
        <v>4578.6500000000005</v>
      </c>
      <c r="AR125" s="239">
        <v>903.96</v>
      </c>
      <c r="AS125" s="240">
        <v>3674.6900000000005</v>
      </c>
      <c r="AT125" s="240">
        <v>0</v>
      </c>
      <c r="AU125" s="240">
        <v>3674.6900000000005</v>
      </c>
      <c r="AV125" s="239">
        <v>7029.74</v>
      </c>
      <c r="AW125" s="239">
        <v>6111.76</v>
      </c>
      <c r="AX125" s="240">
        <v>917.97999999999956</v>
      </c>
      <c r="AY125" s="240">
        <v>0</v>
      </c>
      <c r="AZ125" s="240">
        <v>917.97999999999956</v>
      </c>
      <c r="BA125" s="239">
        <v>1611.1100000000001</v>
      </c>
      <c r="BB125" s="239">
        <v>1426.5200000000002</v>
      </c>
      <c r="BC125" s="240">
        <v>184.58999999999992</v>
      </c>
      <c r="BD125" s="240">
        <v>0</v>
      </c>
      <c r="BE125" s="240">
        <v>184.58999999999992</v>
      </c>
      <c r="BF125" s="239">
        <v>420.96</v>
      </c>
      <c r="BG125" s="239">
        <v>779.11</v>
      </c>
      <c r="BH125" s="240">
        <v>0</v>
      </c>
      <c r="BI125" s="240">
        <v>-358.15000000000003</v>
      </c>
      <c r="BJ125" s="240">
        <v>-358.15000000000003</v>
      </c>
      <c r="BK125" s="239">
        <v>8197.4300000000021</v>
      </c>
      <c r="BL125" s="239">
        <v>6308.7400000000007</v>
      </c>
      <c r="BM125" s="240">
        <v>1888.6900000000014</v>
      </c>
      <c r="BN125" s="240">
        <v>0</v>
      </c>
      <c r="BO125" s="240">
        <v>1888.6900000000014</v>
      </c>
      <c r="BP125" s="239">
        <v>1066.17</v>
      </c>
      <c r="BQ125" s="239">
        <v>0</v>
      </c>
      <c r="BR125" s="240">
        <v>1066.17</v>
      </c>
      <c r="BS125" s="240">
        <v>0</v>
      </c>
      <c r="BT125" s="240">
        <v>1066.17</v>
      </c>
      <c r="BU125" s="239">
        <v>12219.400000000001</v>
      </c>
      <c r="BV125" s="239">
        <v>9028.5099999999984</v>
      </c>
      <c r="BW125" s="240">
        <v>3190.8900000000031</v>
      </c>
      <c r="BX125" s="240">
        <v>0</v>
      </c>
      <c r="BY125" s="240">
        <v>3190.8900000000031</v>
      </c>
      <c r="BZ125" s="239">
        <v>1472.17</v>
      </c>
      <c r="CA125" s="239">
        <v>1308.06</v>
      </c>
      <c r="CB125" s="240">
        <v>164.11000000000013</v>
      </c>
      <c r="CC125" s="240">
        <v>0</v>
      </c>
      <c r="CD125" s="240">
        <v>164.11000000000013</v>
      </c>
      <c r="CE125" s="239">
        <v>220.68</v>
      </c>
      <c r="CF125" s="239">
        <v>0</v>
      </c>
      <c r="CG125" s="240">
        <v>220.68</v>
      </c>
      <c r="CH125" s="240">
        <v>0</v>
      </c>
      <c r="CI125" s="240">
        <v>220.68</v>
      </c>
      <c r="CJ125" s="240">
        <v>3817.5299999999997</v>
      </c>
      <c r="CK125" s="240">
        <v>5066.68</v>
      </c>
      <c r="CL125" s="240">
        <v>0</v>
      </c>
      <c r="CM125" s="240">
        <v>-1249.1500000000005</v>
      </c>
      <c r="CN125" s="240">
        <v>-1249.1500000000005</v>
      </c>
      <c r="CO125" s="239">
        <v>43162.19999999999</v>
      </c>
      <c r="CP125" s="239">
        <v>15361.74</v>
      </c>
      <c r="CQ125" s="240">
        <v>27800.459999999992</v>
      </c>
      <c r="CR125" s="240">
        <v>0</v>
      </c>
      <c r="CS125" s="240">
        <v>27800.459999999992</v>
      </c>
      <c r="CT125" s="239">
        <v>4419.5999999999995</v>
      </c>
      <c r="CU125" s="239">
        <v>649.73</v>
      </c>
      <c r="CV125" s="240">
        <v>3769.8699999999994</v>
      </c>
      <c r="CW125" s="240">
        <v>0</v>
      </c>
      <c r="CX125" s="240">
        <v>3769.8699999999994</v>
      </c>
      <c r="CY125" s="239">
        <v>7102.1200000000008</v>
      </c>
      <c r="CZ125" s="239">
        <v>0</v>
      </c>
      <c r="DA125" s="240">
        <v>7102.1200000000008</v>
      </c>
      <c r="DB125" s="240">
        <v>0</v>
      </c>
      <c r="DC125" s="240">
        <v>7102.1200000000008</v>
      </c>
      <c r="DD125" s="239">
        <v>1042.23</v>
      </c>
      <c r="DE125" s="239">
        <v>0</v>
      </c>
      <c r="DF125" s="240">
        <v>1042.23</v>
      </c>
      <c r="DG125" s="240">
        <v>0</v>
      </c>
      <c r="DH125" s="240">
        <v>1042.23</v>
      </c>
      <c r="DI125" s="239">
        <v>1882.36</v>
      </c>
      <c r="DJ125" s="239">
        <v>0</v>
      </c>
      <c r="DK125" s="240">
        <v>1882.36</v>
      </c>
      <c r="DL125" s="240">
        <v>0</v>
      </c>
      <c r="DM125" s="240">
        <v>1882.36</v>
      </c>
      <c r="DN125" s="239">
        <v>1005.7800000000001</v>
      </c>
      <c r="DO125" s="239">
        <v>0</v>
      </c>
      <c r="DP125" s="240">
        <v>1005.7800000000001</v>
      </c>
      <c r="DQ125" s="240">
        <v>0</v>
      </c>
      <c r="DR125" s="240">
        <v>1005.7800000000001</v>
      </c>
      <c r="DS125" s="239">
        <v>2587.35</v>
      </c>
      <c r="DT125" s="239">
        <v>176.86</v>
      </c>
      <c r="DU125" s="240">
        <v>2410.4899999999998</v>
      </c>
      <c r="DV125" s="240">
        <v>0</v>
      </c>
      <c r="DW125" s="240">
        <v>2410.4899999999998</v>
      </c>
      <c r="DX125" s="239">
        <v>340.6</v>
      </c>
      <c r="DY125" s="239">
        <v>0</v>
      </c>
      <c r="DZ125" s="240">
        <v>340.6</v>
      </c>
      <c r="EA125" s="240">
        <v>0</v>
      </c>
      <c r="EB125" s="240">
        <v>340.6</v>
      </c>
      <c r="EC125" s="239">
        <v>12678.089999999998</v>
      </c>
      <c r="ED125" s="239">
        <v>16206.63</v>
      </c>
      <c r="EE125" s="240">
        <v>0</v>
      </c>
      <c r="EF125" s="240">
        <v>-3528.5400000000009</v>
      </c>
      <c r="EG125" s="240">
        <v>-3528.5400000000009</v>
      </c>
      <c r="EH125" s="239">
        <v>13067.22</v>
      </c>
      <c r="EI125" s="239">
        <v>18444.660000000003</v>
      </c>
      <c r="EJ125" s="240">
        <v>0</v>
      </c>
      <c r="EK125" s="240">
        <v>-5377.4400000000041</v>
      </c>
      <c r="EL125" s="240">
        <v>-5377.4400000000041</v>
      </c>
      <c r="EM125" s="239">
        <v>0</v>
      </c>
      <c r="EN125" s="239">
        <v>0</v>
      </c>
      <c r="EO125" s="240">
        <v>0</v>
      </c>
      <c r="EP125" s="240">
        <v>0</v>
      </c>
      <c r="EQ125" s="240">
        <v>0</v>
      </c>
      <c r="ER125" s="240">
        <v>3356.14</v>
      </c>
      <c r="ES125" s="240">
        <v>2439.7800000000002</v>
      </c>
      <c r="ET125" s="240">
        <f t="shared" si="13"/>
        <v>916.35999999999967</v>
      </c>
      <c r="EU125" s="240">
        <f t="shared" si="14"/>
        <v>0</v>
      </c>
      <c r="EV125" s="240">
        <f t="shared" si="15"/>
        <v>916.35999999999967</v>
      </c>
      <c r="EW125" s="239">
        <v>7137.67</v>
      </c>
      <c r="EX125" s="239">
        <v>5343.89</v>
      </c>
      <c r="EY125" s="241">
        <f t="shared" si="17"/>
        <v>211207.84000000003</v>
      </c>
      <c r="EZ125" s="241">
        <f t="shared" si="17"/>
        <v>159441.09000000003</v>
      </c>
      <c r="FA125" s="241">
        <f t="shared" si="18"/>
        <v>51766.75</v>
      </c>
      <c r="FB125" s="241">
        <f t="shared" si="19"/>
        <v>0</v>
      </c>
      <c r="FC125" s="242">
        <f t="shared" si="16"/>
        <v>51766.75</v>
      </c>
      <c r="FD125" s="242">
        <v>916.35999999999967</v>
      </c>
      <c r="FE125" s="236">
        <f t="shared" si="20"/>
        <v>102005.82</v>
      </c>
      <c r="FF125" s="243">
        <f t="shared" si="21"/>
        <v>24962.219999999968</v>
      </c>
      <c r="FG125" s="3"/>
      <c r="FH125" s="239">
        <v>1590</v>
      </c>
      <c r="FI125" s="244">
        <f t="shared" si="22"/>
        <v>103595.82</v>
      </c>
      <c r="FJ125" s="243">
        <f t="shared" si="23"/>
        <v>24962.219999999968</v>
      </c>
      <c r="FK125" s="3"/>
      <c r="FL125" s="3"/>
      <c r="FM125" s="3"/>
      <c r="FN125" s="3"/>
      <c r="FO125" s="3"/>
    </row>
    <row r="126" spans="1:171" s="2" customFormat="1" ht="15.75" customHeight="1" x14ac:dyDescent="0.2">
      <c r="A126" s="233">
        <v>119</v>
      </c>
      <c r="B126" s="234" t="s">
        <v>81</v>
      </c>
      <c r="C126" s="235">
        <v>5</v>
      </c>
      <c r="D126" s="235">
        <v>6</v>
      </c>
      <c r="E126" s="236">
        <v>2090.0833333333335</v>
      </c>
      <c r="F126" s="237">
        <v>161915.42000000001</v>
      </c>
      <c r="G126" s="237">
        <v>57822.719999999987</v>
      </c>
      <c r="H126" s="238">
        <v>22784.820000000003</v>
      </c>
      <c r="I126" s="238">
        <v>21506.83</v>
      </c>
      <c r="J126" s="238">
        <v>1277.9900000000016</v>
      </c>
      <c r="K126" s="238">
        <v>0</v>
      </c>
      <c r="L126" s="238">
        <v>1277.9900000000016</v>
      </c>
      <c r="M126" s="238">
        <v>11579.06</v>
      </c>
      <c r="N126" s="238">
        <v>10235.59</v>
      </c>
      <c r="O126" s="238">
        <v>1343.4699999999993</v>
      </c>
      <c r="P126" s="238">
        <v>0</v>
      </c>
      <c r="Q126" s="238">
        <v>1343.4699999999993</v>
      </c>
      <c r="R126" s="238">
        <v>1262.7</v>
      </c>
      <c r="S126" s="238">
        <v>17.96</v>
      </c>
      <c r="T126" s="238">
        <v>1244.74</v>
      </c>
      <c r="U126" s="238">
        <v>0</v>
      </c>
      <c r="V126" s="238">
        <v>1244.74</v>
      </c>
      <c r="W126" s="239">
        <v>69643.319999999992</v>
      </c>
      <c r="X126" s="239">
        <v>73587.16</v>
      </c>
      <c r="Y126" s="240">
        <v>0</v>
      </c>
      <c r="Z126" s="240">
        <v>-3943.8400000000111</v>
      </c>
      <c r="AA126" s="240">
        <v>-3943.8400000000111</v>
      </c>
      <c r="AB126" s="239">
        <v>0</v>
      </c>
      <c r="AC126" s="239">
        <v>0</v>
      </c>
      <c r="AD126" s="240">
        <v>0</v>
      </c>
      <c r="AE126" s="240">
        <v>0</v>
      </c>
      <c r="AF126" s="240">
        <v>0</v>
      </c>
      <c r="AG126" s="239">
        <v>0</v>
      </c>
      <c r="AH126" s="239">
        <v>0</v>
      </c>
      <c r="AI126" s="240">
        <v>0</v>
      </c>
      <c r="AJ126" s="240">
        <v>0</v>
      </c>
      <c r="AK126" s="240">
        <v>0</v>
      </c>
      <c r="AL126" s="239">
        <v>10419.549999999999</v>
      </c>
      <c r="AM126" s="239">
        <v>2934.47</v>
      </c>
      <c r="AN126" s="240">
        <v>7485.08</v>
      </c>
      <c r="AO126" s="240">
        <v>0</v>
      </c>
      <c r="AP126" s="240">
        <v>7485.08</v>
      </c>
      <c r="AQ126" s="239">
        <v>7151.2199999999993</v>
      </c>
      <c r="AR126" s="239">
        <v>1293.3799999999999</v>
      </c>
      <c r="AS126" s="240">
        <v>5857.8399999999992</v>
      </c>
      <c r="AT126" s="240">
        <v>0</v>
      </c>
      <c r="AU126" s="240">
        <v>5857.8399999999992</v>
      </c>
      <c r="AV126" s="239">
        <v>11685.969999999998</v>
      </c>
      <c r="AW126" s="239">
        <v>10164.549999999999</v>
      </c>
      <c r="AX126" s="240">
        <v>1521.4199999999983</v>
      </c>
      <c r="AY126" s="240">
        <v>0</v>
      </c>
      <c r="AZ126" s="240">
        <v>1521.4199999999983</v>
      </c>
      <c r="BA126" s="239">
        <v>2626.91</v>
      </c>
      <c r="BB126" s="239">
        <v>2328.0100000000002</v>
      </c>
      <c r="BC126" s="240">
        <v>298.89999999999964</v>
      </c>
      <c r="BD126" s="240">
        <v>0</v>
      </c>
      <c r="BE126" s="240">
        <v>298.89999999999964</v>
      </c>
      <c r="BF126" s="239">
        <v>838.3399999999998</v>
      </c>
      <c r="BG126" s="239">
        <v>1280.6000000000001</v>
      </c>
      <c r="BH126" s="240">
        <v>0</v>
      </c>
      <c r="BI126" s="240">
        <v>-442.26000000000033</v>
      </c>
      <c r="BJ126" s="240">
        <v>-442.26000000000033</v>
      </c>
      <c r="BK126" s="239">
        <v>15532.72</v>
      </c>
      <c r="BL126" s="239">
        <v>12830.730000000001</v>
      </c>
      <c r="BM126" s="240">
        <v>2701.989999999998</v>
      </c>
      <c r="BN126" s="240">
        <v>0</v>
      </c>
      <c r="BO126" s="240">
        <v>2701.989999999998</v>
      </c>
      <c r="BP126" s="239">
        <v>1728.97</v>
      </c>
      <c r="BQ126" s="239">
        <v>0</v>
      </c>
      <c r="BR126" s="240">
        <v>1728.97</v>
      </c>
      <c r="BS126" s="240">
        <v>0</v>
      </c>
      <c r="BT126" s="240">
        <v>1728.97</v>
      </c>
      <c r="BU126" s="239">
        <v>19816.560000000001</v>
      </c>
      <c r="BV126" s="239">
        <v>9967.48</v>
      </c>
      <c r="BW126" s="240">
        <v>9849.0800000000017</v>
      </c>
      <c r="BX126" s="240">
        <v>0</v>
      </c>
      <c r="BY126" s="240">
        <v>9849.0800000000017</v>
      </c>
      <c r="BZ126" s="239">
        <v>2073.2199999999998</v>
      </c>
      <c r="CA126" s="239">
        <v>1839.4899999999998</v>
      </c>
      <c r="CB126" s="240">
        <v>233.73000000000002</v>
      </c>
      <c r="CC126" s="240">
        <v>0</v>
      </c>
      <c r="CD126" s="240">
        <v>233.73000000000002</v>
      </c>
      <c r="CE126" s="239">
        <v>311.78000000000003</v>
      </c>
      <c r="CF126" s="239">
        <v>0</v>
      </c>
      <c r="CG126" s="240">
        <v>311.78000000000003</v>
      </c>
      <c r="CH126" s="240">
        <v>0</v>
      </c>
      <c r="CI126" s="240">
        <v>311.78000000000003</v>
      </c>
      <c r="CJ126" s="240">
        <v>5727.0600000000013</v>
      </c>
      <c r="CK126" s="240">
        <v>5198.8999999999996</v>
      </c>
      <c r="CL126" s="240">
        <v>528.16000000000167</v>
      </c>
      <c r="CM126" s="240">
        <v>0</v>
      </c>
      <c r="CN126" s="240">
        <v>528.16000000000167</v>
      </c>
      <c r="CO126" s="239">
        <v>81459.700000000012</v>
      </c>
      <c r="CP126" s="239">
        <v>21889.56</v>
      </c>
      <c r="CQ126" s="240">
        <v>59570.140000000014</v>
      </c>
      <c r="CR126" s="240">
        <v>0</v>
      </c>
      <c r="CS126" s="240">
        <v>59570.140000000014</v>
      </c>
      <c r="CT126" s="239">
        <v>6587.2099999999991</v>
      </c>
      <c r="CU126" s="239">
        <v>0</v>
      </c>
      <c r="CV126" s="240">
        <v>6587.2099999999991</v>
      </c>
      <c r="CW126" s="240">
        <v>0</v>
      </c>
      <c r="CX126" s="240">
        <v>6587.2099999999991</v>
      </c>
      <c r="CY126" s="239">
        <v>11109.099999999999</v>
      </c>
      <c r="CZ126" s="239">
        <v>7302.74</v>
      </c>
      <c r="DA126" s="240">
        <v>3806.3599999999988</v>
      </c>
      <c r="DB126" s="240">
        <v>0</v>
      </c>
      <c r="DC126" s="240">
        <v>3806.3599999999988</v>
      </c>
      <c r="DD126" s="239">
        <v>1758.9000000000003</v>
      </c>
      <c r="DE126" s="239">
        <v>0</v>
      </c>
      <c r="DF126" s="240">
        <v>1758.9000000000003</v>
      </c>
      <c r="DG126" s="240">
        <v>0</v>
      </c>
      <c r="DH126" s="240">
        <v>1758.9000000000003</v>
      </c>
      <c r="DI126" s="239">
        <v>2982.0300000000007</v>
      </c>
      <c r="DJ126" s="239">
        <v>0</v>
      </c>
      <c r="DK126" s="240">
        <v>2982.0300000000007</v>
      </c>
      <c r="DL126" s="240">
        <v>0</v>
      </c>
      <c r="DM126" s="240">
        <v>2982.0300000000007</v>
      </c>
      <c r="DN126" s="239">
        <v>2007.11</v>
      </c>
      <c r="DO126" s="239">
        <v>0</v>
      </c>
      <c r="DP126" s="240">
        <v>2007.11</v>
      </c>
      <c r="DQ126" s="240">
        <v>0</v>
      </c>
      <c r="DR126" s="240">
        <v>2007.11</v>
      </c>
      <c r="DS126" s="239">
        <v>5196.8999999999996</v>
      </c>
      <c r="DT126" s="239">
        <v>6503.1299999999992</v>
      </c>
      <c r="DU126" s="240">
        <v>0</v>
      </c>
      <c r="DV126" s="240">
        <v>-1306.2299999999996</v>
      </c>
      <c r="DW126" s="240">
        <v>-1306.2299999999996</v>
      </c>
      <c r="DX126" s="239">
        <v>511.61000000000007</v>
      </c>
      <c r="DY126" s="239">
        <v>0</v>
      </c>
      <c r="DZ126" s="240">
        <v>511.61000000000007</v>
      </c>
      <c r="EA126" s="240">
        <v>0</v>
      </c>
      <c r="EB126" s="240">
        <v>511.61000000000007</v>
      </c>
      <c r="EC126" s="239">
        <v>12524.989999999998</v>
      </c>
      <c r="ED126" s="239">
        <v>19549.21</v>
      </c>
      <c r="EE126" s="240">
        <v>0</v>
      </c>
      <c r="EF126" s="240">
        <v>-7024.2200000000012</v>
      </c>
      <c r="EG126" s="240">
        <v>-7024.2200000000012</v>
      </c>
      <c r="EH126" s="239">
        <v>15150.59</v>
      </c>
      <c r="EI126" s="239">
        <v>9621.84</v>
      </c>
      <c r="EJ126" s="240">
        <v>5528.75</v>
      </c>
      <c r="EK126" s="240">
        <v>0</v>
      </c>
      <c r="EL126" s="240">
        <v>5528.75</v>
      </c>
      <c r="EM126" s="239">
        <v>0</v>
      </c>
      <c r="EN126" s="239">
        <v>0</v>
      </c>
      <c r="EO126" s="240">
        <v>0</v>
      </c>
      <c r="EP126" s="240">
        <v>0</v>
      </c>
      <c r="EQ126" s="240">
        <v>0</v>
      </c>
      <c r="ER126" s="240">
        <v>5192.2300000000005</v>
      </c>
      <c r="ES126" s="240">
        <v>3685.3300000000004</v>
      </c>
      <c r="ET126" s="240">
        <f t="shared" si="13"/>
        <v>1506.9</v>
      </c>
      <c r="EU126" s="240">
        <f t="shared" si="14"/>
        <v>0</v>
      </c>
      <c r="EV126" s="240">
        <f t="shared" si="15"/>
        <v>1506.9</v>
      </c>
      <c r="EW126" s="239">
        <v>11484.29</v>
      </c>
      <c r="EX126" s="239">
        <v>7130.63</v>
      </c>
      <c r="EY126" s="241">
        <f t="shared" si="17"/>
        <v>339146.86000000004</v>
      </c>
      <c r="EZ126" s="241">
        <f t="shared" si="17"/>
        <v>228867.59</v>
      </c>
      <c r="FA126" s="241">
        <f t="shared" si="18"/>
        <v>110279.27000000005</v>
      </c>
      <c r="FB126" s="241">
        <f t="shared" si="19"/>
        <v>0</v>
      </c>
      <c r="FC126" s="242">
        <f t="shared" si="16"/>
        <v>110279.27000000005</v>
      </c>
      <c r="FD126" s="242">
        <v>1506.9</v>
      </c>
      <c r="FE126" s="236">
        <f t="shared" si="20"/>
        <v>272194.69000000006</v>
      </c>
      <c r="FF126" s="243">
        <f t="shared" si="21"/>
        <v>133739.84999999995</v>
      </c>
      <c r="FG126" s="3"/>
      <c r="FH126" s="239">
        <v>1870.24</v>
      </c>
      <c r="FI126" s="244">
        <f t="shared" si="22"/>
        <v>274064.93000000005</v>
      </c>
      <c r="FJ126" s="243">
        <f t="shared" si="23"/>
        <v>133739.84999999995</v>
      </c>
      <c r="FK126" s="3"/>
      <c r="FL126" s="3"/>
      <c r="FM126" s="3"/>
      <c r="FN126" s="3"/>
      <c r="FO126" s="3"/>
    </row>
    <row r="127" spans="1:171" s="2" customFormat="1" ht="15.75" customHeight="1" x14ac:dyDescent="0.2">
      <c r="A127" s="233">
        <v>120</v>
      </c>
      <c r="B127" s="234" t="s">
        <v>82</v>
      </c>
      <c r="C127" s="235">
        <v>5</v>
      </c>
      <c r="D127" s="235">
        <v>2</v>
      </c>
      <c r="E127" s="236">
        <v>2670.293333333334</v>
      </c>
      <c r="F127" s="237">
        <v>-67725.039999999994</v>
      </c>
      <c r="G127" s="237">
        <v>12058.899999999998</v>
      </c>
      <c r="H127" s="238">
        <v>47097.600000000006</v>
      </c>
      <c r="I127" s="238">
        <v>45249.09</v>
      </c>
      <c r="J127" s="238">
        <v>1848.5100000000093</v>
      </c>
      <c r="K127" s="238">
        <v>0</v>
      </c>
      <c r="L127" s="238">
        <v>1848.5100000000093</v>
      </c>
      <c r="M127" s="238">
        <v>25333.300000000003</v>
      </c>
      <c r="N127" s="238">
        <v>24898.260000000002</v>
      </c>
      <c r="O127" s="238">
        <v>435.04000000000087</v>
      </c>
      <c r="P127" s="238">
        <v>0</v>
      </c>
      <c r="Q127" s="238">
        <v>435.04000000000087</v>
      </c>
      <c r="R127" s="238">
        <v>1691.2599999999998</v>
      </c>
      <c r="S127" s="238">
        <v>623.74</v>
      </c>
      <c r="T127" s="238">
        <v>1067.5199999999998</v>
      </c>
      <c r="U127" s="238">
        <v>0</v>
      </c>
      <c r="V127" s="238">
        <v>1067.5199999999998</v>
      </c>
      <c r="W127" s="239">
        <v>72141.759999999995</v>
      </c>
      <c r="X127" s="239">
        <v>83286.559999999998</v>
      </c>
      <c r="Y127" s="240">
        <v>0</v>
      </c>
      <c r="Z127" s="240">
        <v>-11144.800000000003</v>
      </c>
      <c r="AA127" s="240">
        <v>-11144.800000000003</v>
      </c>
      <c r="AB127" s="239">
        <v>0</v>
      </c>
      <c r="AC127" s="239">
        <v>0</v>
      </c>
      <c r="AD127" s="240">
        <v>0</v>
      </c>
      <c r="AE127" s="240">
        <v>0</v>
      </c>
      <c r="AF127" s="240">
        <v>0</v>
      </c>
      <c r="AG127" s="239">
        <v>0</v>
      </c>
      <c r="AH127" s="239">
        <v>0</v>
      </c>
      <c r="AI127" s="240">
        <v>0</v>
      </c>
      <c r="AJ127" s="240">
        <v>0</v>
      </c>
      <c r="AK127" s="240">
        <v>0</v>
      </c>
      <c r="AL127" s="239">
        <v>10656.42</v>
      </c>
      <c r="AM127" s="239">
        <v>2384.25</v>
      </c>
      <c r="AN127" s="240">
        <v>8272.17</v>
      </c>
      <c r="AO127" s="240">
        <v>0</v>
      </c>
      <c r="AP127" s="240">
        <v>8272.17</v>
      </c>
      <c r="AQ127" s="239">
        <v>6995.23</v>
      </c>
      <c r="AR127" s="239">
        <v>2164.5</v>
      </c>
      <c r="AS127" s="240">
        <v>4830.7299999999996</v>
      </c>
      <c r="AT127" s="240">
        <v>0</v>
      </c>
      <c r="AU127" s="240">
        <v>4830.7299999999996</v>
      </c>
      <c r="AV127" s="239">
        <v>11690.720000000001</v>
      </c>
      <c r="AW127" s="239">
        <v>10140.67</v>
      </c>
      <c r="AX127" s="240">
        <v>1550.0500000000011</v>
      </c>
      <c r="AY127" s="240">
        <v>0</v>
      </c>
      <c r="AZ127" s="240">
        <v>1550.0500000000011</v>
      </c>
      <c r="BA127" s="239">
        <v>2557.6299999999997</v>
      </c>
      <c r="BB127" s="239">
        <v>2262.52</v>
      </c>
      <c r="BC127" s="240">
        <v>295.10999999999967</v>
      </c>
      <c r="BD127" s="240">
        <v>0</v>
      </c>
      <c r="BE127" s="240">
        <v>295.10999999999967</v>
      </c>
      <c r="BF127" s="239">
        <v>0</v>
      </c>
      <c r="BG127" s="239">
        <v>0</v>
      </c>
      <c r="BH127" s="240">
        <v>0</v>
      </c>
      <c r="BI127" s="240">
        <v>0</v>
      </c>
      <c r="BJ127" s="240">
        <v>0</v>
      </c>
      <c r="BK127" s="239">
        <v>7809.2199999999993</v>
      </c>
      <c r="BL127" s="239">
        <v>9788.42</v>
      </c>
      <c r="BM127" s="240">
        <v>0</v>
      </c>
      <c r="BN127" s="240">
        <v>-1979.2000000000007</v>
      </c>
      <c r="BO127" s="240">
        <v>-1979.2000000000007</v>
      </c>
      <c r="BP127" s="239">
        <v>1724.8799999999997</v>
      </c>
      <c r="BQ127" s="239">
        <v>0</v>
      </c>
      <c r="BR127" s="240">
        <v>1724.8799999999997</v>
      </c>
      <c r="BS127" s="240">
        <v>0</v>
      </c>
      <c r="BT127" s="240">
        <v>1724.8799999999997</v>
      </c>
      <c r="BU127" s="239">
        <v>19773.7</v>
      </c>
      <c r="BV127" s="239">
        <v>12841.880000000001</v>
      </c>
      <c r="BW127" s="240">
        <v>6931.82</v>
      </c>
      <c r="BX127" s="240">
        <v>0</v>
      </c>
      <c r="BY127" s="240">
        <v>6931.82</v>
      </c>
      <c r="BZ127" s="239">
        <v>2376.9</v>
      </c>
      <c r="CA127" s="239">
        <v>2104.3999999999996</v>
      </c>
      <c r="CB127" s="240">
        <v>272.50000000000045</v>
      </c>
      <c r="CC127" s="240">
        <v>0</v>
      </c>
      <c r="CD127" s="240">
        <v>272.50000000000045</v>
      </c>
      <c r="CE127" s="239">
        <v>357.06000000000006</v>
      </c>
      <c r="CF127" s="239">
        <v>716.84</v>
      </c>
      <c r="CG127" s="240">
        <v>0</v>
      </c>
      <c r="CH127" s="240">
        <v>-359.78</v>
      </c>
      <c r="CI127" s="240">
        <v>-359.78</v>
      </c>
      <c r="CJ127" s="240">
        <v>10210.27</v>
      </c>
      <c r="CK127" s="240">
        <v>9061.2800000000007</v>
      </c>
      <c r="CL127" s="240">
        <v>1148.9899999999998</v>
      </c>
      <c r="CM127" s="240">
        <v>0</v>
      </c>
      <c r="CN127" s="240">
        <v>1148.9899999999998</v>
      </c>
      <c r="CO127" s="239">
        <v>40617.33</v>
      </c>
      <c r="CP127" s="239">
        <v>31158.93</v>
      </c>
      <c r="CQ127" s="240">
        <v>9458.4000000000015</v>
      </c>
      <c r="CR127" s="240">
        <v>0</v>
      </c>
      <c r="CS127" s="240">
        <v>9458.4000000000015</v>
      </c>
      <c r="CT127" s="239">
        <v>6994.0400000000009</v>
      </c>
      <c r="CU127" s="239">
        <v>0</v>
      </c>
      <c r="CV127" s="240">
        <v>6994.0400000000009</v>
      </c>
      <c r="CW127" s="240">
        <v>0</v>
      </c>
      <c r="CX127" s="240">
        <v>6994.0400000000009</v>
      </c>
      <c r="CY127" s="239">
        <v>10847.94</v>
      </c>
      <c r="CZ127" s="239">
        <v>19269.629999999997</v>
      </c>
      <c r="DA127" s="240">
        <v>0</v>
      </c>
      <c r="DB127" s="240">
        <v>-8421.6899999999969</v>
      </c>
      <c r="DC127" s="240">
        <v>-8421.6899999999969</v>
      </c>
      <c r="DD127" s="239">
        <v>1596.9</v>
      </c>
      <c r="DE127" s="239">
        <v>26891.48</v>
      </c>
      <c r="DF127" s="240">
        <v>0</v>
      </c>
      <c r="DG127" s="240">
        <v>-25294.579999999998</v>
      </c>
      <c r="DH127" s="240">
        <v>-25294.579999999998</v>
      </c>
      <c r="DI127" s="239">
        <v>2559.2899999999995</v>
      </c>
      <c r="DJ127" s="239">
        <v>11671.71</v>
      </c>
      <c r="DK127" s="240">
        <v>0</v>
      </c>
      <c r="DL127" s="240">
        <v>-9112.42</v>
      </c>
      <c r="DM127" s="240">
        <v>-9112.42</v>
      </c>
      <c r="DN127" s="239">
        <v>0</v>
      </c>
      <c r="DO127" s="239">
        <v>0</v>
      </c>
      <c r="DP127" s="240">
        <v>0</v>
      </c>
      <c r="DQ127" s="240">
        <v>0</v>
      </c>
      <c r="DR127" s="240">
        <v>0</v>
      </c>
      <c r="DS127" s="239">
        <v>2712.58</v>
      </c>
      <c r="DT127" s="239">
        <v>7626.26</v>
      </c>
      <c r="DU127" s="240">
        <v>0</v>
      </c>
      <c r="DV127" s="240">
        <v>-4913.68</v>
      </c>
      <c r="DW127" s="240">
        <v>-4913.68</v>
      </c>
      <c r="DX127" s="239">
        <v>551.15</v>
      </c>
      <c r="DY127" s="239">
        <v>0</v>
      </c>
      <c r="DZ127" s="240">
        <v>551.15</v>
      </c>
      <c r="EA127" s="240">
        <v>0</v>
      </c>
      <c r="EB127" s="240">
        <v>551.15</v>
      </c>
      <c r="EC127" s="239">
        <v>16382.25</v>
      </c>
      <c r="ED127" s="239">
        <v>25678.199999999997</v>
      </c>
      <c r="EE127" s="240">
        <v>0</v>
      </c>
      <c r="EF127" s="240">
        <v>-9295.9499999999971</v>
      </c>
      <c r="EG127" s="240">
        <v>-9295.9499999999971</v>
      </c>
      <c r="EH127" s="239">
        <v>23700.17</v>
      </c>
      <c r="EI127" s="239">
        <v>12809.23</v>
      </c>
      <c r="EJ127" s="240">
        <v>10890.939999999999</v>
      </c>
      <c r="EK127" s="240">
        <v>0</v>
      </c>
      <c r="EL127" s="240">
        <v>10890.939999999999</v>
      </c>
      <c r="EM127" s="239">
        <v>0</v>
      </c>
      <c r="EN127" s="239">
        <v>0</v>
      </c>
      <c r="EO127" s="240">
        <v>0</v>
      </c>
      <c r="EP127" s="240">
        <v>0</v>
      </c>
      <c r="EQ127" s="240">
        <v>0</v>
      </c>
      <c r="ER127" s="240">
        <v>7608.28</v>
      </c>
      <c r="ES127" s="240">
        <v>5242.7700000000004</v>
      </c>
      <c r="ET127" s="240">
        <f t="shared" si="13"/>
        <v>2365.5099999999993</v>
      </c>
      <c r="EU127" s="240">
        <f t="shared" si="14"/>
        <v>0</v>
      </c>
      <c r="EV127" s="240">
        <f t="shared" si="15"/>
        <v>2365.5099999999993</v>
      </c>
      <c r="EW127" s="239">
        <v>11710.260000000002</v>
      </c>
      <c r="EX127" s="239">
        <v>12512.24</v>
      </c>
      <c r="EY127" s="241">
        <f t="shared" si="17"/>
        <v>345696.14000000007</v>
      </c>
      <c r="EZ127" s="241">
        <f t="shared" si="17"/>
        <v>358382.86000000004</v>
      </c>
      <c r="FA127" s="241">
        <f t="shared" si="18"/>
        <v>0</v>
      </c>
      <c r="FB127" s="241">
        <f t="shared" si="19"/>
        <v>-12686.719999999972</v>
      </c>
      <c r="FC127" s="242">
        <f t="shared" si="16"/>
        <v>-12686.719999999972</v>
      </c>
      <c r="FD127" s="242">
        <v>2365.5099999999993</v>
      </c>
      <c r="FE127" s="236">
        <f t="shared" si="20"/>
        <v>-80411.759999999951</v>
      </c>
      <c r="FF127" s="243">
        <f t="shared" si="21"/>
        <v>-18679.879999999997</v>
      </c>
      <c r="FG127" s="3"/>
      <c r="FH127" s="239">
        <v>720</v>
      </c>
      <c r="FI127" s="244">
        <f t="shared" si="22"/>
        <v>-79691.759999999951</v>
      </c>
      <c r="FJ127" s="243">
        <f t="shared" si="23"/>
        <v>-18679.879999999997</v>
      </c>
      <c r="FK127" s="3"/>
      <c r="FL127" s="3"/>
      <c r="FM127" s="3"/>
      <c r="FN127" s="3"/>
      <c r="FO127" s="3"/>
    </row>
    <row r="128" spans="1:171" s="2" customFormat="1" ht="15.75" customHeight="1" x14ac:dyDescent="0.2">
      <c r="A128" s="233">
        <v>121</v>
      </c>
      <c r="B128" s="234" t="s">
        <v>83</v>
      </c>
      <c r="C128" s="235">
        <v>5</v>
      </c>
      <c r="D128" s="235">
        <v>2</v>
      </c>
      <c r="E128" s="236">
        <v>4295.9316666666682</v>
      </c>
      <c r="F128" s="237">
        <v>-130268.04000000001</v>
      </c>
      <c r="G128" s="237">
        <v>-109921.20200000002</v>
      </c>
      <c r="H128" s="238">
        <v>26057.539999999997</v>
      </c>
      <c r="I128" s="238">
        <v>23969.870000000003</v>
      </c>
      <c r="J128" s="238">
        <v>2087.6699999999946</v>
      </c>
      <c r="K128" s="238">
        <v>0</v>
      </c>
      <c r="L128" s="238">
        <v>2087.6699999999946</v>
      </c>
      <c r="M128" s="238">
        <v>13817.25</v>
      </c>
      <c r="N128" s="238">
        <v>13626.06</v>
      </c>
      <c r="O128" s="238">
        <v>191.19000000000051</v>
      </c>
      <c r="P128" s="238">
        <v>0</v>
      </c>
      <c r="Q128" s="238">
        <v>191.19000000000051</v>
      </c>
      <c r="R128" s="238">
        <v>1555.3600000000001</v>
      </c>
      <c r="S128" s="238">
        <v>568.21</v>
      </c>
      <c r="T128" s="238">
        <v>987.15000000000009</v>
      </c>
      <c r="U128" s="238">
        <v>0</v>
      </c>
      <c r="V128" s="238">
        <v>987.15000000000009</v>
      </c>
      <c r="W128" s="239">
        <v>66507.13</v>
      </c>
      <c r="X128" s="239">
        <v>68837.95</v>
      </c>
      <c r="Y128" s="240">
        <v>0</v>
      </c>
      <c r="Z128" s="240">
        <v>-2330.8199999999924</v>
      </c>
      <c r="AA128" s="240">
        <v>-2330.8199999999924</v>
      </c>
      <c r="AB128" s="239">
        <v>0</v>
      </c>
      <c r="AC128" s="239">
        <v>0</v>
      </c>
      <c r="AD128" s="240">
        <v>0</v>
      </c>
      <c r="AE128" s="240">
        <v>0</v>
      </c>
      <c r="AF128" s="240">
        <v>0</v>
      </c>
      <c r="AG128" s="239">
        <v>0</v>
      </c>
      <c r="AH128" s="239">
        <v>0</v>
      </c>
      <c r="AI128" s="240">
        <v>0</v>
      </c>
      <c r="AJ128" s="240">
        <v>0</v>
      </c>
      <c r="AK128" s="240">
        <v>0</v>
      </c>
      <c r="AL128" s="239">
        <v>10646.85</v>
      </c>
      <c r="AM128" s="239">
        <v>2384.25</v>
      </c>
      <c r="AN128" s="240">
        <v>8262.6</v>
      </c>
      <c r="AO128" s="240">
        <v>0</v>
      </c>
      <c r="AP128" s="240">
        <v>8262.6</v>
      </c>
      <c r="AQ128" s="239">
        <v>6991.619999999999</v>
      </c>
      <c r="AR128" s="239">
        <v>1990.99</v>
      </c>
      <c r="AS128" s="240">
        <v>5000.6299999999992</v>
      </c>
      <c r="AT128" s="240">
        <v>0</v>
      </c>
      <c r="AU128" s="240">
        <v>5000.6299999999992</v>
      </c>
      <c r="AV128" s="239">
        <v>11526.9</v>
      </c>
      <c r="AW128" s="239">
        <v>10004.27</v>
      </c>
      <c r="AX128" s="240">
        <v>1522.6299999999992</v>
      </c>
      <c r="AY128" s="240">
        <v>0</v>
      </c>
      <c r="AZ128" s="240">
        <v>1522.6299999999992</v>
      </c>
      <c r="BA128" s="239">
        <v>2533.89</v>
      </c>
      <c r="BB128" s="239">
        <v>2240.2199999999998</v>
      </c>
      <c r="BC128" s="240">
        <v>293.67000000000007</v>
      </c>
      <c r="BD128" s="240">
        <v>0</v>
      </c>
      <c r="BE128" s="240">
        <v>293.67000000000007</v>
      </c>
      <c r="BF128" s="239">
        <v>0</v>
      </c>
      <c r="BG128" s="239">
        <v>0</v>
      </c>
      <c r="BH128" s="240">
        <v>0</v>
      </c>
      <c r="BI128" s="240">
        <v>0</v>
      </c>
      <c r="BJ128" s="240">
        <v>0</v>
      </c>
      <c r="BK128" s="239">
        <v>7797.5</v>
      </c>
      <c r="BL128" s="239">
        <v>7233.5300000000007</v>
      </c>
      <c r="BM128" s="240">
        <v>563.96999999999935</v>
      </c>
      <c r="BN128" s="240">
        <v>0</v>
      </c>
      <c r="BO128" s="240">
        <v>563.96999999999935</v>
      </c>
      <c r="BP128" s="239">
        <v>1705.4399999999998</v>
      </c>
      <c r="BQ128" s="239">
        <v>0</v>
      </c>
      <c r="BR128" s="240">
        <v>1705.4399999999998</v>
      </c>
      <c r="BS128" s="240">
        <v>0</v>
      </c>
      <c r="BT128" s="240">
        <v>1705.4399999999998</v>
      </c>
      <c r="BU128" s="239">
        <v>19549.52</v>
      </c>
      <c r="BV128" s="239">
        <v>12678.07</v>
      </c>
      <c r="BW128" s="240">
        <v>6871.4500000000007</v>
      </c>
      <c r="BX128" s="240">
        <v>0</v>
      </c>
      <c r="BY128" s="240">
        <v>6871.4500000000007</v>
      </c>
      <c r="BZ128" s="239">
        <v>2321.98</v>
      </c>
      <c r="CA128" s="239">
        <v>2056.2600000000002</v>
      </c>
      <c r="CB128" s="240">
        <v>265.7199999999998</v>
      </c>
      <c r="CC128" s="240">
        <v>0</v>
      </c>
      <c r="CD128" s="240">
        <v>265.7199999999998</v>
      </c>
      <c r="CE128" s="239">
        <v>347.78</v>
      </c>
      <c r="CF128" s="239">
        <v>0</v>
      </c>
      <c r="CG128" s="240">
        <v>347.78</v>
      </c>
      <c r="CH128" s="240">
        <v>0</v>
      </c>
      <c r="CI128" s="240">
        <v>347.78</v>
      </c>
      <c r="CJ128" s="240">
        <v>10199.400000000001</v>
      </c>
      <c r="CK128" s="240">
        <v>9634.36</v>
      </c>
      <c r="CL128" s="240">
        <v>565.04000000000087</v>
      </c>
      <c r="CM128" s="240">
        <v>0</v>
      </c>
      <c r="CN128" s="240">
        <v>565.04000000000087</v>
      </c>
      <c r="CO128" s="239">
        <v>46250.38</v>
      </c>
      <c r="CP128" s="239">
        <v>39633.130000000005</v>
      </c>
      <c r="CQ128" s="240">
        <v>6617.2499999999927</v>
      </c>
      <c r="CR128" s="240">
        <v>0</v>
      </c>
      <c r="CS128" s="240">
        <v>6617.2499999999927</v>
      </c>
      <c r="CT128" s="239">
        <v>6987.8600000000006</v>
      </c>
      <c r="CU128" s="239">
        <v>521.98</v>
      </c>
      <c r="CV128" s="240">
        <v>6465.880000000001</v>
      </c>
      <c r="CW128" s="240">
        <v>0</v>
      </c>
      <c r="CX128" s="240">
        <v>6465.880000000001</v>
      </c>
      <c r="CY128" s="239">
        <v>10836.8</v>
      </c>
      <c r="CZ128" s="239">
        <v>6226.51</v>
      </c>
      <c r="DA128" s="240">
        <v>4610.2899999999991</v>
      </c>
      <c r="DB128" s="240">
        <v>0</v>
      </c>
      <c r="DC128" s="240">
        <v>4610.2899999999991</v>
      </c>
      <c r="DD128" s="239">
        <v>1570.11</v>
      </c>
      <c r="DE128" s="239">
        <v>0</v>
      </c>
      <c r="DF128" s="240">
        <v>1570.11</v>
      </c>
      <c r="DG128" s="240">
        <v>0</v>
      </c>
      <c r="DH128" s="240">
        <v>1570.11</v>
      </c>
      <c r="DI128" s="239">
        <v>2584.37</v>
      </c>
      <c r="DJ128" s="239">
        <v>0</v>
      </c>
      <c r="DK128" s="240">
        <v>2584.37</v>
      </c>
      <c r="DL128" s="240">
        <v>0</v>
      </c>
      <c r="DM128" s="240">
        <v>2584.37</v>
      </c>
      <c r="DN128" s="239">
        <v>0</v>
      </c>
      <c r="DO128" s="239">
        <v>0</v>
      </c>
      <c r="DP128" s="240">
        <v>0</v>
      </c>
      <c r="DQ128" s="240">
        <v>0</v>
      </c>
      <c r="DR128" s="240">
        <v>0</v>
      </c>
      <c r="DS128" s="239">
        <v>2709.62</v>
      </c>
      <c r="DT128" s="239">
        <v>4306.8</v>
      </c>
      <c r="DU128" s="240">
        <v>0</v>
      </c>
      <c r="DV128" s="240">
        <v>-1597.1800000000003</v>
      </c>
      <c r="DW128" s="240">
        <v>-1597.1800000000003</v>
      </c>
      <c r="DX128" s="239">
        <v>551.85</v>
      </c>
      <c r="DY128" s="239">
        <v>0</v>
      </c>
      <c r="DZ128" s="240">
        <v>551.85</v>
      </c>
      <c r="EA128" s="240">
        <v>0</v>
      </c>
      <c r="EB128" s="240">
        <v>551.85</v>
      </c>
      <c r="EC128" s="239">
        <v>12879.699999999999</v>
      </c>
      <c r="ED128" s="239">
        <v>20876.64</v>
      </c>
      <c r="EE128" s="240">
        <v>0</v>
      </c>
      <c r="EF128" s="240">
        <v>-7996.9400000000005</v>
      </c>
      <c r="EG128" s="240">
        <v>-7996.9400000000005</v>
      </c>
      <c r="EH128" s="239">
        <v>32213.460000000003</v>
      </c>
      <c r="EI128" s="239">
        <v>16387.18</v>
      </c>
      <c r="EJ128" s="240">
        <v>15826.280000000002</v>
      </c>
      <c r="EK128" s="240">
        <v>0</v>
      </c>
      <c r="EL128" s="240">
        <v>15826.280000000002</v>
      </c>
      <c r="EM128" s="239">
        <v>0</v>
      </c>
      <c r="EN128" s="239">
        <v>0</v>
      </c>
      <c r="EO128" s="240">
        <v>0</v>
      </c>
      <c r="EP128" s="240">
        <v>0</v>
      </c>
      <c r="EQ128" s="240">
        <v>0</v>
      </c>
      <c r="ER128" s="240">
        <v>7575.4800000000005</v>
      </c>
      <c r="ES128" s="240">
        <v>5223.5200000000004</v>
      </c>
      <c r="ET128" s="240">
        <f t="shared" si="13"/>
        <v>2351.96</v>
      </c>
      <c r="EU128" s="240">
        <f t="shared" si="14"/>
        <v>0</v>
      </c>
      <c r="EV128" s="240">
        <f t="shared" si="15"/>
        <v>2351.96</v>
      </c>
      <c r="EW128" s="239">
        <v>10714.9</v>
      </c>
      <c r="EX128" s="239">
        <v>7964.0700000000006</v>
      </c>
      <c r="EY128" s="241">
        <f t="shared" si="17"/>
        <v>316432.69</v>
      </c>
      <c r="EZ128" s="241">
        <f t="shared" si="17"/>
        <v>256363.87000000002</v>
      </c>
      <c r="FA128" s="241">
        <f t="shared" si="18"/>
        <v>60068.819999999978</v>
      </c>
      <c r="FB128" s="241">
        <f t="shared" si="19"/>
        <v>0</v>
      </c>
      <c r="FC128" s="242">
        <f t="shared" si="16"/>
        <v>60068.819999999978</v>
      </c>
      <c r="FD128" s="242">
        <v>2351.96</v>
      </c>
      <c r="FE128" s="236">
        <f t="shared" si="20"/>
        <v>-70199.22000000003</v>
      </c>
      <c r="FF128" s="243">
        <f t="shared" si="21"/>
        <v>-89118.632000000012</v>
      </c>
      <c r="FG128" s="3"/>
      <c r="FH128" s="239">
        <v>720</v>
      </c>
      <c r="FI128" s="244">
        <f t="shared" si="22"/>
        <v>-69479.22000000003</v>
      </c>
      <c r="FJ128" s="243">
        <f t="shared" si="23"/>
        <v>-89118.632000000012</v>
      </c>
      <c r="FK128" s="3"/>
      <c r="FL128" s="3"/>
      <c r="FM128" s="3"/>
      <c r="FN128" s="3"/>
      <c r="FO128" s="3"/>
    </row>
    <row r="129" spans="1:171" s="2" customFormat="1" ht="15.75" customHeight="1" x14ac:dyDescent="0.2">
      <c r="A129" s="233">
        <v>122</v>
      </c>
      <c r="B129" s="234" t="s">
        <v>84</v>
      </c>
      <c r="C129" s="235">
        <v>5</v>
      </c>
      <c r="D129" s="235">
        <v>4</v>
      </c>
      <c r="E129" s="236">
        <v>4429.0916666666653</v>
      </c>
      <c r="F129" s="237">
        <v>-22090.059999999994</v>
      </c>
      <c r="G129" s="237">
        <v>-34255.591999999982</v>
      </c>
      <c r="H129" s="238">
        <v>14941.119999999999</v>
      </c>
      <c r="I129" s="238">
        <v>13760.080000000002</v>
      </c>
      <c r="J129" s="238">
        <v>1181.0399999999972</v>
      </c>
      <c r="K129" s="238">
        <v>0</v>
      </c>
      <c r="L129" s="238">
        <v>1181.0399999999972</v>
      </c>
      <c r="M129" s="238">
        <v>7620.9400000000005</v>
      </c>
      <c r="N129" s="238">
        <v>5182.37</v>
      </c>
      <c r="O129" s="238">
        <v>2438.5700000000006</v>
      </c>
      <c r="P129" s="238">
        <v>0</v>
      </c>
      <c r="Q129" s="238">
        <v>2438.5700000000006</v>
      </c>
      <c r="R129" s="238">
        <v>795.55000000000007</v>
      </c>
      <c r="S129" s="238">
        <v>369.36</v>
      </c>
      <c r="T129" s="238">
        <v>426.19000000000005</v>
      </c>
      <c r="U129" s="238">
        <v>0</v>
      </c>
      <c r="V129" s="238">
        <v>426.19000000000005</v>
      </c>
      <c r="W129" s="239">
        <v>63800.820000000007</v>
      </c>
      <c r="X129" s="239">
        <v>69365.55</v>
      </c>
      <c r="Y129" s="240">
        <v>0</v>
      </c>
      <c r="Z129" s="240">
        <v>-5564.7299999999959</v>
      </c>
      <c r="AA129" s="240">
        <v>-5564.7299999999959</v>
      </c>
      <c r="AB129" s="239">
        <v>0</v>
      </c>
      <c r="AC129" s="239">
        <v>0</v>
      </c>
      <c r="AD129" s="240">
        <v>0</v>
      </c>
      <c r="AE129" s="240">
        <v>0</v>
      </c>
      <c r="AF129" s="240">
        <v>0</v>
      </c>
      <c r="AG129" s="239">
        <v>0</v>
      </c>
      <c r="AH129" s="239">
        <v>0</v>
      </c>
      <c r="AI129" s="240">
        <v>0</v>
      </c>
      <c r="AJ129" s="240">
        <v>0</v>
      </c>
      <c r="AK129" s="240">
        <v>0</v>
      </c>
      <c r="AL129" s="239">
        <v>7058.2799999999988</v>
      </c>
      <c r="AM129" s="239">
        <v>2033.4</v>
      </c>
      <c r="AN129" s="240">
        <v>5024.8799999999992</v>
      </c>
      <c r="AO129" s="240">
        <v>0</v>
      </c>
      <c r="AP129" s="240">
        <v>5024.8799999999992</v>
      </c>
      <c r="AQ129" s="239">
        <v>4579.8899999999985</v>
      </c>
      <c r="AR129" s="239">
        <v>912.03</v>
      </c>
      <c r="AS129" s="240">
        <v>3667.8599999999988</v>
      </c>
      <c r="AT129" s="240">
        <v>0</v>
      </c>
      <c r="AU129" s="240">
        <v>3667.8599999999988</v>
      </c>
      <c r="AV129" s="239">
        <v>7074.5600000000013</v>
      </c>
      <c r="AW129" s="239">
        <v>6155.21</v>
      </c>
      <c r="AX129" s="240">
        <v>919.35000000000127</v>
      </c>
      <c r="AY129" s="240">
        <v>0</v>
      </c>
      <c r="AZ129" s="240">
        <v>919.35000000000127</v>
      </c>
      <c r="BA129" s="239">
        <v>1616.5700000000002</v>
      </c>
      <c r="BB129" s="239">
        <v>1433.9700000000003</v>
      </c>
      <c r="BC129" s="240">
        <v>182.59999999999991</v>
      </c>
      <c r="BD129" s="240">
        <v>0</v>
      </c>
      <c r="BE129" s="240">
        <v>182.59999999999991</v>
      </c>
      <c r="BF129" s="239">
        <v>420.22</v>
      </c>
      <c r="BG129" s="239">
        <v>467.76</v>
      </c>
      <c r="BH129" s="240">
        <v>0</v>
      </c>
      <c r="BI129" s="240">
        <v>-47.539999999999964</v>
      </c>
      <c r="BJ129" s="240">
        <v>-47.539999999999964</v>
      </c>
      <c r="BK129" s="239">
        <v>8195.57</v>
      </c>
      <c r="BL129" s="239">
        <v>6668.1500000000005</v>
      </c>
      <c r="BM129" s="240">
        <v>1527.4199999999992</v>
      </c>
      <c r="BN129" s="240">
        <v>0</v>
      </c>
      <c r="BO129" s="240">
        <v>1527.4199999999992</v>
      </c>
      <c r="BP129" s="239">
        <v>1072.5999999999999</v>
      </c>
      <c r="BQ129" s="239">
        <v>0</v>
      </c>
      <c r="BR129" s="240">
        <v>1072.5999999999999</v>
      </c>
      <c r="BS129" s="240">
        <v>0</v>
      </c>
      <c r="BT129" s="240">
        <v>1072.5999999999999</v>
      </c>
      <c r="BU129" s="239">
        <v>12293.569999999998</v>
      </c>
      <c r="BV129" s="239">
        <v>8971.15</v>
      </c>
      <c r="BW129" s="240">
        <v>3322.4199999999983</v>
      </c>
      <c r="BX129" s="240">
        <v>0</v>
      </c>
      <c r="BY129" s="240">
        <v>3322.4199999999983</v>
      </c>
      <c r="BZ129" s="239">
        <v>1299.3700000000003</v>
      </c>
      <c r="CA129" s="239">
        <v>1154.17</v>
      </c>
      <c r="CB129" s="240">
        <v>145.20000000000027</v>
      </c>
      <c r="CC129" s="240">
        <v>0</v>
      </c>
      <c r="CD129" s="240">
        <v>145.20000000000027</v>
      </c>
      <c r="CE129" s="239">
        <v>196.73000000000002</v>
      </c>
      <c r="CF129" s="239">
        <v>0</v>
      </c>
      <c r="CG129" s="240">
        <v>196.73000000000002</v>
      </c>
      <c r="CH129" s="240">
        <v>0</v>
      </c>
      <c r="CI129" s="240">
        <v>196.73000000000002</v>
      </c>
      <c r="CJ129" s="240">
        <v>3818.7100000000005</v>
      </c>
      <c r="CK129" s="240">
        <v>3612.89</v>
      </c>
      <c r="CL129" s="240">
        <v>205.82000000000062</v>
      </c>
      <c r="CM129" s="240">
        <v>0</v>
      </c>
      <c r="CN129" s="240">
        <v>205.82000000000062</v>
      </c>
      <c r="CO129" s="239">
        <v>30526.269999999997</v>
      </c>
      <c r="CP129" s="239">
        <v>20748.990000000002</v>
      </c>
      <c r="CQ129" s="240">
        <v>9777.2799999999952</v>
      </c>
      <c r="CR129" s="240">
        <v>0</v>
      </c>
      <c r="CS129" s="240">
        <v>9777.2799999999952</v>
      </c>
      <c r="CT129" s="239">
        <v>4422.42</v>
      </c>
      <c r="CU129" s="239">
        <v>38066.46</v>
      </c>
      <c r="CV129" s="240">
        <v>0</v>
      </c>
      <c r="CW129" s="240">
        <v>-33644.04</v>
      </c>
      <c r="CX129" s="240">
        <v>-33644.04</v>
      </c>
      <c r="CY129" s="239">
        <v>7103.4599999999991</v>
      </c>
      <c r="CZ129" s="239">
        <v>0</v>
      </c>
      <c r="DA129" s="240">
        <v>7103.4599999999991</v>
      </c>
      <c r="DB129" s="240">
        <v>0</v>
      </c>
      <c r="DC129" s="240">
        <v>7103.4599999999991</v>
      </c>
      <c r="DD129" s="239">
        <v>1049.6000000000001</v>
      </c>
      <c r="DE129" s="239">
        <v>0</v>
      </c>
      <c r="DF129" s="240">
        <v>1049.6000000000001</v>
      </c>
      <c r="DG129" s="240">
        <v>0</v>
      </c>
      <c r="DH129" s="240">
        <v>1049.6000000000001</v>
      </c>
      <c r="DI129" s="239">
        <v>1863.1100000000001</v>
      </c>
      <c r="DJ129" s="239">
        <v>0</v>
      </c>
      <c r="DK129" s="240">
        <v>1863.1100000000001</v>
      </c>
      <c r="DL129" s="240">
        <v>0</v>
      </c>
      <c r="DM129" s="240">
        <v>1863.1100000000001</v>
      </c>
      <c r="DN129" s="239">
        <v>1004.2099999999999</v>
      </c>
      <c r="DO129" s="239">
        <v>0</v>
      </c>
      <c r="DP129" s="240">
        <v>1004.2099999999999</v>
      </c>
      <c r="DQ129" s="240">
        <v>0</v>
      </c>
      <c r="DR129" s="240">
        <v>1004.2099999999999</v>
      </c>
      <c r="DS129" s="239">
        <v>2586.65</v>
      </c>
      <c r="DT129" s="239">
        <v>4496.8999999999996</v>
      </c>
      <c r="DU129" s="240">
        <v>0</v>
      </c>
      <c r="DV129" s="240">
        <v>-1910.2499999999995</v>
      </c>
      <c r="DW129" s="240">
        <v>-1910.2499999999995</v>
      </c>
      <c r="DX129" s="239">
        <v>339.36999999999989</v>
      </c>
      <c r="DY129" s="239">
        <v>0</v>
      </c>
      <c r="DZ129" s="240">
        <v>339.36999999999989</v>
      </c>
      <c r="EA129" s="240">
        <v>0</v>
      </c>
      <c r="EB129" s="240">
        <v>339.36999999999989</v>
      </c>
      <c r="EC129" s="239">
        <v>14812.21</v>
      </c>
      <c r="ED129" s="239">
        <v>20675.63</v>
      </c>
      <c r="EE129" s="240">
        <v>0</v>
      </c>
      <c r="EF129" s="240">
        <v>-5863.4200000000019</v>
      </c>
      <c r="EG129" s="240">
        <v>-5863.4200000000019</v>
      </c>
      <c r="EH129" s="239">
        <v>10312.33</v>
      </c>
      <c r="EI129" s="239">
        <v>4630.49</v>
      </c>
      <c r="EJ129" s="240">
        <v>5681.84</v>
      </c>
      <c r="EK129" s="240">
        <v>0</v>
      </c>
      <c r="EL129" s="240">
        <v>5681.84</v>
      </c>
      <c r="EM129" s="239">
        <v>0</v>
      </c>
      <c r="EN129" s="239">
        <v>0</v>
      </c>
      <c r="EO129" s="240">
        <v>0</v>
      </c>
      <c r="EP129" s="240">
        <v>0</v>
      </c>
      <c r="EQ129" s="240">
        <v>0</v>
      </c>
      <c r="ER129" s="240">
        <v>3364.88</v>
      </c>
      <c r="ES129" s="240">
        <v>2379.13</v>
      </c>
      <c r="ET129" s="240">
        <f t="shared" si="13"/>
        <v>985.75</v>
      </c>
      <c r="EU129" s="240">
        <f t="shared" si="14"/>
        <v>0</v>
      </c>
      <c r="EV129" s="240">
        <f t="shared" si="15"/>
        <v>985.75</v>
      </c>
      <c r="EW129" s="239">
        <v>7413.81</v>
      </c>
      <c r="EX129" s="239">
        <v>6383.81</v>
      </c>
      <c r="EY129" s="241">
        <f t="shared" si="17"/>
        <v>219582.81999999995</v>
      </c>
      <c r="EZ129" s="241">
        <f t="shared" si="17"/>
        <v>217467.49999999997</v>
      </c>
      <c r="FA129" s="241">
        <f t="shared" si="18"/>
        <v>2115.3199999999779</v>
      </c>
      <c r="FB129" s="241">
        <f t="shared" si="19"/>
        <v>0</v>
      </c>
      <c r="FC129" s="242">
        <f t="shared" si="16"/>
        <v>2115.3199999999779</v>
      </c>
      <c r="FD129" s="242">
        <v>985.75</v>
      </c>
      <c r="FE129" s="236">
        <f t="shared" si="20"/>
        <v>-19974.74000000002</v>
      </c>
      <c r="FF129" s="243">
        <f t="shared" si="21"/>
        <v>-48672.851999999984</v>
      </c>
      <c r="FG129" s="3"/>
      <c r="FH129" s="239">
        <v>880</v>
      </c>
      <c r="FI129" s="244">
        <f t="shared" si="22"/>
        <v>-19094.74000000002</v>
      </c>
      <c r="FJ129" s="243">
        <f t="shared" si="23"/>
        <v>-48672.851999999984</v>
      </c>
      <c r="FK129" s="3"/>
      <c r="FL129" s="3"/>
      <c r="FM129" s="3"/>
      <c r="FN129" s="3"/>
      <c r="FO129" s="3"/>
    </row>
    <row r="130" spans="1:171" s="2" customFormat="1" ht="15.75" customHeight="1" x14ac:dyDescent="0.2">
      <c r="A130" s="233">
        <v>123</v>
      </c>
      <c r="B130" s="234" t="s">
        <v>85</v>
      </c>
      <c r="C130" s="235">
        <v>5</v>
      </c>
      <c r="D130" s="235">
        <v>4</v>
      </c>
      <c r="E130" s="236">
        <v>4381.791666666667</v>
      </c>
      <c r="F130" s="237">
        <v>-101914.48000000001</v>
      </c>
      <c r="G130" s="237">
        <v>-91973.91</v>
      </c>
      <c r="H130" s="238">
        <v>14812.64</v>
      </c>
      <c r="I130" s="238">
        <v>13589.609999999999</v>
      </c>
      <c r="J130" s="238">
        <v>1223.0300000000007</v>
      </c>
      <c r="K130" s="238">
        <v>0</v>
      </c>
      <c r="L130" s="238">
        <v>1223.0300000000007</v>
      </c>
      <c r="M130" s="238">
        <v>7550.04</v>
      </c>
      <c r="N130" s="238">
        <v>5127.3100000000004</v>
      </c>
      <c r="O130" s="238">
        <v>2422.7299999999996</v>
      </c>
      <c r="P130" s="238">
        <v>0</v>
      </c>
      <c r="Q130" s="238">
        <v>2422.7299999999996</v>
      </c>
      <c r="R130" s="238">
        <v>795.31</v>
      </c>
      <c r="S130" s="238">
        <v>369.36</v>
      </c>
      <c r="T130" s="238">
        <v>425.94999999999993</v>
      </c>
      <c r="U130" s="238">
        <v>0</v>
      </c>
      <c r="V130" s="238">
        <v>425.94999999999993</v>
      </c>
      <c r="W130" s="239">
        <v>61492.62</v>
      </c>
      <c r="X130" s="239">
        <v>62912.130000000005</v>
      </c>
      <c r="Y130" s="240">
        <v>0</v>
      </c>
      <c r="Z130" s="240">
        <v>-1419.510000000002</v>
      </c>
      <c r="AA130" s="240">
        <v>-1419.510000000002</v>
      </c>
      <c r="AB130" s="239">
        <v>0</v>
      </c>
      <c r="AC130" s="239">
        <v>0</v>
      </c>
      <c r="AD130" s="240">
        <v>0</v>
      </c>
      <c r="AE130" s="240">
        <v>0</v>
      </c>
      <c r="AF130" s="240">
        <v>0</v>
      </c>
      <c r="AG130" s="239">
        <v>0</v>
      </c>
      <c r="AH130" s="239">
        <v>0</v>
      </c>
      <c r="AI130" s="240">
        <v>0</v>
      </c>
      <c r="AJ130" s="240">
        <v>0</v>
      </c>
      <c r="AK130" s="240">
        <v>0</v>
      </c>
      <c r="AL130" s="239">
        <v>7066.5899999999992</v>
      </c>
      <c r="AM130" s="239">
        <v>2033.4</v>
      </c>
      <c r="AN130" s="240">
        <v>5033.1899999999987</v>
      </c>
      <c r="AO130" s="240">
        <v>0</v>
      </c>
      <c r="AP130" s="240">
        <v>5033.1899999999987</v>
      </c>
      <c r="AQ130" s="239">
        <v>4583.4999999999991</v>
      </c>
      <c r="AR130" s="239">
        <v>912.03</v>
      </c>
      <c r="AS130" s="240">
        <v>3671.4699999999993</v>
      </c>
      <c r="AT130" s="240">
        <v>0</v>
      </c>
      <c r="AU130" s="240">
        <v>3671.4699999999993</v>
      </c>
      <c r="AV130" s="239">
        <v>7143.78</v>
      </c>
      <c r="AW130" s="239">
        <v>6205.9900000000007</v>
      </c>
      <c r="AX130" s="240">
        <v>937.78999999999905</v>
      </c>
      <c r="AY130" s="240">
        <v>0</v>
      </c>
      <c r="AZ130" s="240">
        <v>937.78999999999905</v>
      </c>
      <c r="BA130" s="239">
        <v>1626.5500000000006</v>
      </c>
      <c r="BB130" s="239">
        <v>1440.4499999999998</v>
      </c>
      <c r="BC130" s="240">
        <v>186.10000000000082</v>
      </c>
      <c r="BD130" s="240">
        <v>0</v>
      </c>
      <c r="BE130" s="240">
        <v>186.10000000000082</v>
      </c>
      <c r="BF130" s="239">
        <v>420.09000000000003</v>
      </c>
      <c r="BG130" s="239">
        <v>467.76</v>
      </c>
      <c r="BH130" s="240">
        <v>0</v>
      </c>
      <c r="BI130" s="240">
        <v>-47.669999999999959</v>
      </c>
      <c r="BJ130" s="240">
        <v>-47.669999999999959</v>
      </c>
      <c r="BK130" s="239">
        <v>8203.6</v>
      </c>
      <c r="BL130" s="239">
        <v>6688.6500000000005</v>
      </c>
      <c r="BM130" s="240">
        <v>1514.9499999999998</v>
      </c>
      <c r="BN130" s="240">
        <v>0</v>
      </c>
      <c r="BO130" s="240">
        <v>1514.9499999999998</v>
      </c>
      <c r="BP130" s="239">
        <v>1080.6999999999998</v>
      </c>
      <c r="BQ130" s="239">
        <v>0</v>
      </c>
      <c r="BR130" s="240">
        <v>1080.6999999999998</v>
      </c>
      <c r="BS130" s="240">
        <v>0</v>
      </c>
      <c r="BT130" s="240">
        <v>1080.6999999999998</v>
      </c>
      <c r="BU130" s="239">
        <v>12386.81</v>
      </c>
      <c r="BV130" s="239">
        <v>11574.99</v>
      </c>
      <c r="BW130" s="240">
        <v>811.81999999999971</v>
      </c>
      <c r="BX130" s="240">
        <v>0</v>
      </c>
      <c r="BY130" s="240">
        <v>811.81999999999971</v>
      </c>
      <c r="BZ130" s="239">
        <v>1302.6100000000001</v>
      </c>
      <c r="CA130" s="239">
        <v>1155.4599999999998</v>
      </c>
      <c r="CB130" s="240">
        <v>147.15000000000032</v>
      </c>
      <c r="CC130" s="240">
        <v>0</v>
      </c>
      <c r="CD130" s="240">
        <v>147.15000000000032</v>
      </c>
      <c r="CE130" s="239">
        <v>194.89000000000004</v>
      </c>
      <c r="CF130" s="239">
        <v>2809.06</v>
      </c>
      <c r="CG130" s="240">
        <v>0</v>
      </c>
      <c r="CH130" s="240">
        <v>-2614.17</v>
      </c>
      <c r="CI130" s="240">
        <v>-2614.17</v>
      </c>
      <c r="CJ130" s="240">
        <v>3821.1600000000008</v>
      </c>
      <c r="CK130" s="240">
        <v>3612.89</v>
      </c>
      <c r="CL130" s="240">
        <v>208.27000000000089</v>
      </c>
      <c r="CM130" s="240">
        <v>0</v>
      </c>
      <c r="CN130" s="240">
        <v>208.27000000000089</v>
      </c>
      <c r="CO130" s="239">
        <v>37233.439999999995</v>
      </c>
      <c r="CP130" s="239">
        <v>10547.89</v>
      </c>
      <c r="CQ130" s="240">
        <v>26685.549999999996</v>
      </c>
      <c r="CR130" s="240">
        <v>0</v>
      </c>
      <c r="CS130" s="240">
        <v>26685.549999999996</v>
      </c>
      <c r="CT130" s="239">
        <v>4427.22</v>
      </c>
      <c r="CU130" s="239">
        <v>0</v>
      </c>
      <c r="CV130" s="240">
        <v>4427.22</v>
      </c>
      <c r="CW130" s="240">
        <v>0</v>
      </c>
      <c r="CX130" s="240">
        <v>4427.22</v>
      </c>
      <c r="CY130" s="239">
        <v>7109.7199999999993</v>
      </c>
      <c r="CZ130" s="239">
        <v>7244.98</v>
      </c>
      <c r="DA130" s="240">
        <v>0</v>
      </c>
      <c r="DB130" s="240">
        <v>-135.26000000000022</v>
      </c>
      <c r="DC130" s="240">
        <v>-135.26000000000022</v>
      </c>
      <c r="DD130" s="239">
        <v>1057.58</v>
      </c>
      <c r="DE130" s="239">
        <v>0</v>
      </c>
      <c r="DF130" s="240">
        <v>1057.58</v>
      </c>
      <c r="DG130" s="240">
        <v>0</v>
      </c>
      <c r="DH130" s="240">
        <v>1057.58</v>
      </c>
      <c r="DI130" s="239">
        <v>1853.98</v>
      </c>
      <c r="DJ130" s="239">
        <v>0</v>
      </c>
      <c r="DK130" s="240">
        <v>1853.98</v>
      </c>
      <c r="DL130" s="240">
        <v>0</v>
      </c>
      <c r="DM130" s="240">
        <v>1853.98</v>
      </c>
      <c r="DN130" s="239">
        <v>1006.3399999999999</v>
      </c>
      <c r="DO130" s="239">
        <v>0</v>
      </c>
      <c r="DP130" s="240">
        <v>1006.3399999999999</v>
      </c>
      <c r="DQ130" s="240">
        <v>0</v>
      </c>
      <c r="DR130" s="240">
        <v>1006.3399999999999</v>
      </c>
      <c r="DS130" s="239">
        <v>2588.6099999999992</v>
      </c>
      <c r="DT130" s="239">
        <v>4618.29</v>
      </c>
      <c r="DU130" s="240">
        <v>0</v>
      </c>
      <c r="DV130" s="240">
        <v>-2029.6800000000007</v>
      </c>
      <c r="DW130" s="240">
        <v>-2029.6800000000007</v>
      </c>
      <c r="DX130" s="239">
        <v>338.59999999999997</v>
      </c>
      <c r="DY130" s="239">
        <v>0</v>
      </c>
      <c r="DZ130" s="240">
        <v>338.59999999999997</v>
      </c>
      <c r="EA130" s="240">
        <v>0</v>
      </c>
      <c r="EB130" s="240">
        <v>338.59999999999997</v>
      </c>
      <c r="EC130" s="239">
        <v>13079.74</v>
      </c>
      <c r="ED130" s="239">
        <v>18011.899999999998</v>
      </c>
      <c r="EE130" s="240">
        <v>0</v>
      </c>
      <c r="EF130" s="240">
        <v>-4932.159999999998</v>
      </c>
      <c r="EG130" s="240">
        <v>-4932.159999999998</v>
      </c>
      <c r="EH130" s="239">
        <v>7338.7500000000009</v>
      </c>
      <c r="EI130" s="239">
        <v>351.74</v>
      </c>
      <c r="EJ130" s="240">
        <v>6987.0100000000011</v>
      </c>
      <c r="EK130" s="240">
        <v>0</v>
      </c>
      <c r="EL130" s="240">
        <v>6987.0100000000011</v>
      </c>
      <c r="EM130" s="239">
        <v>0</v>
      </c>
      <c r="EN130" s="239">
        <v>0</v>
      </c>
      <c r="EO130" s="240">
        <v>0</v>
      </c>
      <c r="EP130" s="240">
        <v>0</v>
      </c>
      <c r="EQ130" s="240">
        <v>0</v>
      </c>
      <c r="ER130" s="240">
        <v>3376.38</v>
      </c>
      <c r="ES130" s="240">
        <v>2387.06</v>
      </c>
      <c r="ET130" s="240">
        <f t="shared" si="13"/>
        <v>989.32000000000016</v>
      </c>
      <c r="EU130" s="240">
        <f t="shared" si="14"/>
        <v>0</v>
      </c>
      <c r="EV130" s="240">
        <f t="shared" si="15"/>
        <v>989.32000000000016</v>
      </c>
      <c r="EW130" s="239">
        <v>7404.23</v>
      </c>
      <c r="EX130" s="239">
        <v>5309.0899999999992</v>
      </c>
      <c r="EY130" s="241">
        <f t="shared" si="17"/>
        <v>219295.47999999998</v>
      </c>
      <c r="EZ130" s="241">
        <f t="shared" si="17"/>
        <v>167370.03999999998</v>
      </c>
      <c r="FA130" s="241">
        <f t="shared" si="18"/>
        <v>51925.440000000002</v>
      </c>
      <c r="FB130" s="241">
        <f t="shared" si="19"/>
        <v>0</v>
      </c>
      <c r="FC130" s="242">
        <f t="shared" si="16"/>
        <v>51925.440000000002</v>
      </c>
      <c r="FD130" s="242">
        <v>989.32000000000016</v>
      </c>
      <c r="FE130" s="236">
        <f t="shared" si="20"/>
        <v>-49989.040000000008</v>
      </c>
      <c r="FF130" s="243">
        <f t="shared" si="21"/>
        <v>-58769.580000000009</v>
      </c>
      <c r="FG130" s="3"/>
      <c r="FH130" s="239">
        <v>880</v>
      </c>
      <c r="FI130" s="244">
        <f t="shared" si="22"/>
        <v>-49109.040000000008</v>
      </c>
      <c r="FJ130" s="243">
        <f t="shared" si="23"/>
        <v>-58769.580000000009</v>
      </c>
      <c r="FK130" s="3"/>
      <c r="FL130" s="3"/>
      <c r="FM130" s="3"/>
      <c r="FN130" s="3"/>
      <c r="FO130" s="3"/>
    </row>
    <row r="131" spans="1:171" s="2" customFormat="1" ht="15.75" customHeight="1" x14ac:dyDescent="0.2">
      <c r="A131" s="233">
        <v>124</v>
      </c>
      <c r="B131" s="234" t="s">
        <v>86</v>
      </c>
      <c r="C131" s="235">
        <v>5</v>
      </c>
      <c r="D131" s="235">
        <v>6</v>
      </c>
      <c r="E131" s="236">
        <v>2888.3333333333335</v>
      </c>
      <c r="F131" s="237">
        <v>-94664.07</v>
      </c>
      <c r="G131" s="237">
        <v>-144690.92999999993</v>
      </c>
      <c r="H131" s="238">
        <v>21101.200000000001</v>
      </c>
      <c r="I131" s="238">
        <v>20313.38</v>
      </c>
      <c r="J131" s="238">
        <v>787.81999999999971</v>
      </c>
      <c r="K131" s="238">
        <v>0</v>
      </c>
      <c r="L131" s="238">
        <v>787.81999999999971</v>
      </c>
      <c r="M131" s="238">
        <v>11086.490000000002</v>
      </c>
      <c r="N131" s="238">
        <v>10947.97</v>
      </c>
      <c r="O131" s="238">
        <v>138.52000000000226</v>
      </c>
      <c r="P131" s="238">
        <v>0</v>
      </c>
      <c r="Q131" s="238">
        <v>138.52000000000226</v>
      </c>
      <c r="R131" s="238">
        <v>1271.1399999999999</v>
      </c>
      <c r="S131" s="238">
        <v>612.47</v>
      </c>
      <c r="T131" s="238">
        <v>658.66999999999985</v>
      </c>
      <c r="U131" s="238">
        <v>0</v>
      </c>
      <c r="V131" s="238">
        <v>658.66999999999985</v>
      </c>
      <c r="W131" s="239">
        <v>63581.680000000015</v>
      </c>
      <c r="X131" s="239">
        <v>64877.96</v>
      </c>
      <c r="Y131" s="240">
        <v>0</v>
      </c>
      <c r="Z131" s="240">
        <v>-1296.2799999999843</v>
      </c>
      <c r="AA131" s="240">
        <v>-1296.2799999999843</v>
      </c>
      <c r="AB131" s="239">
        <v>0</v>
      </c>
      <c r="AC131" s="239">
        <v>0</v>
      </c>
      <c r="AD131" s="240">
        <v>0</v>
      </c>
      <c r="AE131" s="240">
        <v>0</v>
      </c>
      <c r="AF131" s="240">
        <v>0</v>
      </c>
      <c r="AG131" s="239">
        <v>0</v>
      </c>
      <c r="AH131" s="239">
        <v>0</v>
      </c>
      <c r="AI131" s="240">
        <v>0</v>
      </c>
      <c r="AJ131" s="240">
        <v>0</v>
      </c>
      <c r="AK131" s="240">
        <v>0</v>
      </c>
      <c r="AL131" s="239">
        <v>10877.94</v>
      </c>
      <c r="AM131" s="239">
        <v>2627.4</v>
      </c>
      <c r="AN131" s="240">
        <v>8250.5400000000009</v>
      </c>
      <c r="AO131" s="240">
        <v>0</v>
      </c>
      <c r="AP131" s="240">
        <v>8250.5400000000009</v>
      </c>
      <c r="AQ131" s="239">
        <v>8265.85</v>
      </c>
      <c r="AR131" s="239">
        <v>1666.77</v>
      </c>
      <c r="AS131" s="240">
        <v>6599.08</v>
      </c>
      <c r="AT131" s="240">
        <v>0</v>
      </c>
      <c r="AU131" s="240">
        <v>6599.08</v>
      </c>
      <c r="AV131" s="239">
        <v>11690.93</v>
      </c>
      <c r="AW131" s="239">
        <v>10162.349999999999</v>
      </c>
      <c r="AX131" s="240">
        <v>1528.5800000000017</v>
      </c>
      <c r="AY131" s="240">
        <v>0</v>
      </c>
      <c r="AZ131" s="240">
        <v>1528.5800000000017</v>
      </c>
      <c r="BA131" s="239">
        <v>2620.2099999999996</v>
      </c>
      <c r="BB131" s="239">
        <v>2325.33</v>
      </c>
      <c r="BC131" s="240">
        <v>294.87999999999965</v>
      </c>
      <c r="BD131" s="240">
        <v>0</v>
      </c>
      <c r="BE131" s="240">
        <v>294.87999999999965</v>
      </c>
      <c r="BF131" s="239">
        <v>0</v>
      </c>
      <c r="BG131" s="239">
        <v>0</v>
      </c>
      <c r="BH131" s="240">
        <v>0</v>
      </c>
      <c r="BI131" s="240">
        <v>0</v>
      </c>
      <c r="BJ131" s="240">
        <v>0</v>
      </c>
      <c r="BK131" s="239">
        <v>15945.13</v>
      </c>
      <c r="BL131" s="239">
        <v>12640.960000000001</v>
      </c>
      <c r="BM131" s="240">
        <v>3304.1699999999983</v>
      </c>
      <c r="BN131" s="240">
        <v>0</v>
      </c>
      <c r="BO131" s="240">
        <v>3304.1699999999983</v>
      </c>
      <c r="BP131" s="239">
        <v>1729.1899999999998</v>
      </c>
      <c r="BQ131" s="239">
        <v>0</v>
      </c>
      <c r="BR131" s="240">
        <v>1729.1899999999998</v>
      </c>
      <c r="BS131" s="240">
        <v>0</v>
      </c>
      <c r="BT131" s="240">
        <v>1729.1899999999998</v>
      </c>
      <c r="BU131" s="239">
        <v>19818.89</v>
      </c>
      <c r="BV131" s="239">
        <v>15587</v>
      </c>
      <c r="BW131" s="240">
        <v>4231.8899999999994</v>
      </c>
      <c r="BX131" s="240">
        <v>0</v>
      </c>
      <c r="BY131" s="240">
        <v>4231.8899999999994</v>
      </c>
      <c r="BZ131" s="239">
        <v>2190.64</v>
      </c>
      <c r="CA131" s="239">
        <v>1944.6999999999998</v>
      </c>
      <c r="CB131" s="240">
        <v>245.94000000000005</v>
      </c>
      <c r="CC131" s="240">
        <v>0</v>
      </c>
      <c r="CD131" s="240">
        <v>245.94000000000005</v>
      </c>
      <c r="CE131" s="239">
        <v>329.57</v>
      </c>
      <c r="CF131" s="239">
        <v>0</v>
      </c>
      <c r="CG131" s="240">
        <v>329.57</v>
      </c>
      <c r="CH131" s="240">
        <v>0</v>
      </c>
      <c r="CI131" s="240">
        <v>329.57</v>
      </c>
      <c r="CJ131" s="240">
        <v>5984.5599999999986</v>
      </c>
      <c r="CK131" s="240">
        <v>5474.94</v>
      </c>
      <c r="CL131" s="240">
        <v>509.61999999999898</v>
      </c>
      <c r="CM131" s="240">
        <v>0</v>
      </c>
      <c r="CN131" s="240">
        <v>509.61999999999898</v>
      </c>
      <c r="CO131" s="239">
        <v>39929.919999999998</v>
      </c>
      <c r="CP131" s="239">
        <v>40559.56</v>
      </c>
      <c r="CQ131" s="240">
        <v>0</v>
      </c>
      <c r="CR131" s="240">
        <v>-629.63999999999942</v>
      </c>
      <c r="CS131" s="240">
        <v>-629.63999999999942</v>
      </c>
      <c r="CT131" s="239">
        <v>6942.24</v>
      </c>
      <c r="CU131" s="239">
        <v>0</v>
      </c>
      <c r="CV131" s="240">
        <v>6942.24</v>
      </c>
      <c r="CW131" s="240">
        <v>0</v>
      </c>
      <c r="CX131" s="240">
        <v>6942.24</v>
      </c>
      <c r="CY131" s="239">
        <v>12815.66</v>
      </c>
      <c r="CZ131" s="239">
        <v>0</v>
      </c>
      <c r="DA131" s="240">
        <v>12815.66</v>
      </c>
      <c r="DB131" s="240">
        <v>0</v>
      </c>
      <c r="DC131" s="240">
        <v>12815.66</v>
      </c>
      <c r="DD131" s="239">
        <v>1745.0000000000002</v>
      </c>
      <c r="DE131" s="239">
        <v>0</v>
      </c>
      <c r="DF131" s="240">
        <v>1745.0000000000002</v>
      </c>
      <c r="DG131" s="240">
        <v>0</v>
      </c>
      <c r="DH131" s="240">
        <v>1745.0000000000002</v>
      </c>
      <c r="DI131" s="239">
        <v>2959.3000000000006</v>
      </c>
      <c r="DJ131" s="239">
        <v>0</v>
      </c>
      <c r="DK131" s="240">
        <v>2959.3000000000006</v>
      </c>
      <c r="DL131" s="240">
        <v>0</v>
      </c>
      <c r="DM131" s="240">
        <v>2959.3000000000006</v>
      </c>
      <c r="DN131" s="239">
        <v>0</v>
      </c>
      <c r="DO131" s="239">
        <v>0</v>
      </c>
      <c r="DP131" s="240">
        <v>0</v>
      </c>
      <c r="DQ131" s="240">
        <v>0</v>
      </c>
      <c r="DR131" s="240">
        <v>0</v>
      </c>
      <c r="DS131" s="239">
        <v>5259.33</v>
      </c>
      <c r="DT131" s="239">
        <v>1455.1399999999999</v>
      </c>
      <c r="DU131" s="240">
        <v>3804.19</v>
      </c>
      <c r="DV131" s="240">
        <v>0</v>
      </c>
      <c r="DW131" s="240">
        <v>3804.19</v>
      </c>
      <c r="DX131" s="239">
        <v>541.77999999999986</v>
      </c>
      <c r="DY131" s="239">
        <v>0</v>
      </c>
      <c r="DZ131" s="240">
        <v>541.77999999999986</v>
      </c>
      <c r="EA131" s="240">
        <v>0</v>
      </c>
      <c r="EB131" s="240">
        <v>541.77999999999986</v>
      </c>
      <c r="EC131" s="239">
        <v>12057.079999999998</v>
      </c>
      <c r="ED131" s="239">
        <v>18948.97</v>
      </c>
      <c r="EE131" s="240">
        <v>0</v>
      </c>
      <c r="EF131" s="240">
        <v>-6891.8900000000031</v>
      </c>
      <c r="EG131" s="240">
        <v>-6891.8900000000031</v>
      </c>
      <c r="EH131" s="239">
        <v>25022.320000000003</v>
      </c>
      <c r="EI131" s="239">
        <v>10718.76</v>
      </c>
      <c r="EJ131" s="240">
        <v>14303.560000000003</v>
      </c>
      <c r="EK131" s="240">
        <v>0</v>
      </c>
      <c r="EL131" s="240">
        <v>14303.560000000003</v>
      </c>
      <c r="EM131" s="239">
        <v>0</v>
      </c>
      <c r="EN131" s="239">
        <v>0</v>
      </c>
      <c r="EO131" s="240">
        <v>0</v>
      </c>
      <c r="EP131" s="240">
        <v>0</v>
      </c>
      <c r="EQ131" s="240">
        <v>0</v>
      </c>
      <c r="ER131" s="240">
        <v>5331.18</v>
      </c>
      <c r="ES131" s="240">
        <v>3774.66</v>
      </c>
      <c r="ET131" s="240">
        <f t="shared" si="13"/>
        <v>1556.5200000000004</v>
      </c>
      <c r="EU131" s="240">
        <f t="shared" si="14"/>
        <v>0</v>
      </c>
      <c r="EV131" s="240">
        <f t="shared" si="15"/>
        <v>1556.5200000000004</v>
      </c>
      <c r="EW131" s="239">
        <v>10136.900000000001</v>
      </c>
      <c r="EX131" s="239">
        <v>7082.64</v>
      </c>
      <c r="EY131" s="241">
        <f t="shared" si="17"/>
        <v>299234.13</v>
      </c>
      <c r="EZ131" s="241">
        <f t="shared" si="17"/>
        <v>231720.96000000005</v>
      </c>
      <c r="FA131" s="241">
        <f t="shared" si="18"/>
        <v>67513.169999999955</v>
      </c>
      <c r="FB131" s="241">
        <f t="shared" si="19"/>
        <v>0</v>
      </c>
      <c r="FC131" s="242">
        <f t="shared" si="16"/>
        <v>67513.169999999955</v>
      </c>
      <c r="FD131" s="242">
        <v>1556.5200000000004</v>
      </c>
      <c r="FE131" s="236">
        <f t="shared" si="20"/>
        <v>-27150.900000000052</v>
      </c>
      <c r="FF131" s="243">
        <f t="shared" si="21"/>
        <v>-116512.39999999995</v>
      </c>
      <c r="FG131" s="3"/>
      <c r="FH131" s="239">
        <v>1320</v>
      </c>
      <c r="FI131" s="244">
        <f t="shared" si="22"/>
        <v>-25830.900000000052</v>
      </c>
      <c r="FJ131" s="243">
        <f t="shared" si="23"/>
        <v>-116512.39999999995</v>
      </c>
      <c r="FK131" s="3"/>
      <c r="FL131" s="3"/>
      <c r="FM131" s="3"/>
      <c r="FN131" s="3"/>
      <c r="FO131" s="3"/>
    </row>
    <row r="132" spans="1:171" s="2" customFormat="1" ht="15.75" customHeight="1" x14ac:dyDescent="0.2">
      <c r="A132" s="233">
        <v>125</v>
      </c>
      <c r="B132" s="234" t="s">
        <v>87</v>
      </c>
      <c r="C132" s="235">
        <v>5</v>
      </c>
      <c r="D132" s="235">
        <v>2</v>
      </c>
      <c r="E132" s="236">
        <v>2772.1583333333342</v>
      </c>
      <c r="F132" s="237">
        <v>-115639.69</v>
      </c>
      <c r="G132" s="237">
        <v>-8134.0500000000038</v>
      </c>
      <c r="H132" s="238">
        <v>8579.6200000000008</v>
      </c>
      <c r="I132" s="238">
        <v>8335.1299999999992</v>
      </c>
      <c r="J132" s="238">
        <v>244.4900000000016</v>
      </c>
      <c r="K132" s="238">
        <v>0</v>
      </c>
      <c r="L132" s="238">
        <v>244.4900000000016</v>
      </c>
      <c r="M132" s="238">
        <v>4380.84</v>
      </c>
      <c r="N132" s="238">
        <v>4320.1600000000008</v>
      </c>
      <c r="O132" s="238">
        <v>60.679999999999382</v>
      </c>
      <c r="P132" s="238">
        <v>0</v>
      </c>
      <c r="Q132" s="238">
        <v>60.679999999999382</v>
      </c>
      <c r="R132" s="238">
        <v>928.18</v>
      </c>
      <c r="S132" s="238">
        <v>478.06</v>
      </c>
      <c r="T132" s="238">
        <v>450.11999999999995</v>
      </c>
      <c r="U132" s="238">
        <v>0</v>
      </c>
      <c r="V132" s="238">
        <v>450.11999999999995</v>
      </c>
      <c r="W132" s="239">
        <v>47142.239999999991</v>
      </c>
      <c r="X132" s="239">
        <v>49111.99</v>
      </c>
      <c r="Y132" s="240">
        <v>0</v>
      </c>
      <c r="Z132" s="240">
        <v>-1969.7500000000073</v>
      </c>
      <c r="AA132" s="240">
        <v>-1969.7500000000073</v>
      </c>
      <c r="AB132" s="239">
        <v>0</v>
      </c>
      <c r="AC132" s="239">
        <v>0</v>
      </c>
      <c r="AD132" s="240">
        <v>0</v>
      </c>
      <c r="AE132" s="240">
        <v>0</v>
      </c>
      <c r="AF132" s="240">
        <v>0</v>
      </c>
      <c r="AG132" s="239">
        <v>0</v>
      </c>
      <c r="AH132" s="239">
        <v>0</v>
      </c>
      <c r="AI132" s="240">
        <v>0</v>
      </c>
      <c r="AJ132" s="240">
        <v>0</v>
      </c>
      <c r="AK132" s="240">
        <v>0</v>
      </c>
      <c r="AL132" s="239">
        <v>9524.5599999999977</v>
      </c>
      <c r="AM132" s="239">
        <v>2837.2000000000003</v>
      </c>
      <c r="AN132" s="240">
        <v>6687.3599999999969</v>
      </c>
      <c r="AO132" s="240">
        <v>0</v>
      </c>
      <c r="AP132" s="240">
        <v>6687.3599999999969</v>
      </c>
      <c r="AQ132" s="239">
        <v>6866.4999999999991</v>
      </c>
      <c r="AR132" s="239">
        <v>1687.04</v>
      </c>
      <c r="AS132" s="240">
        <v>5179.4599999999991</v>
      </c>
      <c r="AT132" s="240">
        <v>0</v>
      </c>
      <c r="AU132" s="240">
        <v>5179.4599999999991</v>
      </c>
      <c r="AV132" s="239">
        <v>8715.6500000000015</v>
      </c>
      <c r="AW132" s="239">
        <v>7574.79</v>
      </c>
      <c r="AX132" s="240">
        <v>1140.8600000000015</v>
      </c>
      <c r="AY132" s="240">
        <v>0</v>
      </c>
      <c r="AZ132" s="240">
        <v>1140.8600000000015</v>
      </c>
      <c r="BA132" s="239">
        <v>1973.2499999999995</v>
      </c>
      <c r="BB132" s="239">
        <v>1750.2800000000002</v>
      </c>
      <c r="BC132" s="240">
        <v>222.96999999999935</v>
      </c>
      <c r="BD132" s="240">
        <v>0</v>
      </c>
      <c r="BE132" s="240">
        <v>222.96999999999935</v>
      </c>
      <c r="BF132" s="239">
        <v>0</v>
      </c>
      <c r="BG132" s="239">
        <v>0</v>
      </c>
      <c r="BH132" s="240">
        <v>0</v>
      </c>
      <c r="BI132" s="240">
        <v>0</v>
      </c>
      <c r="BJ132" s="240">
        <v>0</v>
      </c>
      <c r="BK132" s="239">
        <v>7163.6900000000005</v>
      </c>
      <c r="BL132" s="239">
        <v>5215.96</v>
      </c>
      <c r="BM132" s="240">
        <v>1947.7300000000005</v>
      </c>
      <c r="BN132" s="240">
        <v>0</v>
      </c>
      <c r="BO132" s="240">
        <v>1947.7300000000005</v>
      </c>
      <c r="BP132" s="239">
        <v>1307.3800000000001</v>
      </c>
      <c r="BQ132" s="239">
        <v>0</v>
      </c>
      <c r="BR132" s="240">
        <v>1307.3800000000001</v>
      </c>
      <c r="BS132" s="240">
        <v>0</v>
      </c>
      <c r="BT132" s="240">
        <v>1307.3800000000001</v>
      </c>
      <c r="BU132" s="239">
        <v>14986.97</v>
      </c>
      <c r="BV132" s="239">
        <v>13732.87</v>
      </c>
      <c r="BW132" s="240">
        <v>1254.0999999999985</v>
      </c>
      <c r="BX132" s="240">
        <v>0</v>
      </c>
      <c r="BY132" s="240">
        <v>1254.0999999999985</v>
      </c>
      <c r="BZ132" s="239">
        <v>1676.65</v>
      </c>
      <c r="CA132" s="239">
        <v>1488.1200000000001</v>
      </c>
      <c r="CB132" s="240">
        <v>188.52999999999997</v>
      </c>
      <c r="CC132" s="240">
        <v>0</v>
      </c>
      <c r="CD132" s="240">
        <v>188.52999999999997</v>
      </c>
      <c r="CE132" s="239">
        <v>253.23</v>
      </c>
      <c r="CF132" s="239">
        <v>0</v>
      </c>
      <c r="CG132" s="240">
        <v>253.23</v>
      </c>
      <c r="CH132" s="240">
        <v>0</v>
      </c>
      <c r="CI132" s="240">
        <v>253.23</v>
      </c>
      <c r="CJ132" s="240">
        <v>7644.77</v>
      </c>
      <c r="CK132" s="240">
        <v>6989.29</v>
      </c>
      <c r="CL132" s="240">
        <v>655.48000000000047</v>
      </c>
      <c r="CM132" s="240">
        <v>0</v>
      </c>
      <c r="CN132" s="240">
        <v>655.48000000000047</v>
      </c>
      <c r="CO132" s="239">
        <v>39498.630000000005</v>
      </c>
      <c r="CP132" s="239">
        <v>1372.61</v>
      </c>
      <c r="CQ132" s="240">
        <v>38126.020000000004</v>
      </c>
      <c r="CR132" s="240">
        <v>0</v>
      </c>
      <c r="CS132" s="240">
        <v>38126.020000000004</v>
      </c>
      <c r="CT132" s="239">
        <v>6168.93</v>
      </c>
      <c r="CU132" s="239">
        <v>68584.240000000005</v>
      </c>
      <c r="CV132" s="240">
        <v>0</v>
      </c>
      <c r="CW132" s="240">
        <v>-62415.310000000005</v>
      </c>
      <c r="CX132" s="240">
        <v>-62415.310000000005</v>
      </c>
      <c r="CY132" s="239">
        <v>10647.61</v>
      </c>
      <c r="CZ132" s="239">
        <v>0</v>
      </c>
      <c r="DA132" s="240">
        <v>10647.61</v>
      </c>
      <c r="DB132" s="240">
        <v>0</v>
      </c>
      <c r="DC132" s="240">
        <v>10647.61</v>
      </c>
      <c r="DD132" s="239">
        <v>1203.6799999999998</v>
      </c>
      <c r="DE132" s="239">
        <v>0</v>
      </c>
      <c r="DF132" s="240">
        <v>1203.6799999999998</v>
      </c>
      <c r="DG132" s="240">
        <v>0</v>
      </c>
      <c r="DH132" s="240">
        <v>1203.6799999999998</v>
      </c>
      <c r="DI132" s="239">
        <v>2377.1100000000006</v>
      </c>
      <c r="DJ132" s="239">
        <v>0</v>
      </c>
      <c r="DK132" s="240">
        <v>2377.1100000000006</v>
      </c>
      <c r="DL132" s="240">
        <v>0</v>
      </c>
      <c r="DM132" s="240">
        <v>2377.1100000000006</v>
      </c>
      <c r="DN132" s="239">
        <v>0</v>
      </c>
      <c r="DO132" s="239">
        <v>0</v>
      </c>
      <c r="DP132" s="240">
        <v>0</v>
      </c>
      <c r="DQ132" s="240">
        <v>0</v>
      </c>
      <c r="DR132" s="240">
        <v>0</v>
      </c>
      <c r="DS132" s="239">
        <v>2373.27</v>
      </c>
      <c r="DT132" s="239">
        <v>1717.01</v>
      </c>
      <c r="DU132" s="240">
        <v>656.26</v>
      </c>
      <c r="DV132" s="240">
        <v>0</v>
      </c>
      <c r="DW132" s="240">
        <v>656.26</v>
      </c>
      <c r="DX132" s="239">
        <v>399.0100000000001</v>
      </c>
      <c r="DY132" s="239">
        <v>0</v>
      </c>
      <c r="DZ132" s="240">
        <v>399.0100000000001</v>
      </c>
      <c r="EA132" s="240">
        <v>0</v>
      </c>
      <c r="EB132" s="240">
        <v>399.0100000000001</v>
      </c>
      <c r="EC132" s="239">
        <v>10846.630000000001</v>
      </c>
      <c r="ED132" s="239">
        <v>15449.12</v>
      </c>
      <c r="EE132" s="240">
        <v>0</v>
      </c>
      <c r="EF132" s="240">
        <v>-4602.49</v>
      </c>
      <c r="EG132" s="240">
        <v>-4602.49</v>
      </c>
      <c r="EH132" s="239">
        <v>32989.599999999999</v>
      </c>
      <c r="EI132" s="239">
        <v>13956.49</v>
      </c>
      <c r="EJ132" s="240">
        <v>19033.11</v>
      </c>
      <c r="EK132" s="240">
        <v>0</v>
      </c>
      <c r="EL132" s="240">
        <v>19033.11</v>
      </c>
      <c r="EM132" s="239">
        <v>0</v>
      </c>
      <c r="EN132" s="239">
        <v>0</v>
      </c>
      <c r="EO132" s="240">
        <v>0</v>
      </c>
      <c r="EP132" s="240">
        <v>0</v>
      </c>
      <c r="EQ132" s="240">
        <v>0</v>
      </c>
      <c r="ER132" s="240">
        <v>5718.9000000000005</v>
      </c>
      <c r="ES132" s="240">
        <v>3945.12</v>
      </c>
      <c r="ET132" s="240">
        <f t="shared" si="13"/>
        <v>1773.7800000000007</v>
      </c>
      <c r="EU132" s="240">
        <f t="shared" si="14"/>
        <v>0</v>
      </c>
      <c r="EV132" s="240">
        <f t="shared" si="15"/>
        <v>1773.7800000000007</v>
      </c>
      <c r="EW132" s="239">
        <v>8184.9100000000008</v>
      </c>
      <c r="EX132" s="239">
        <v>6392.95</v>
      </c>
      <c r="EY132" s="241">
        <f t="shared" si="17"/>
        <v>241551.81</v>
      </c>
      <c r="EZ132" s="241">
        <f t="shared" si="17"/>
        <v>214938.43</v>
      </c>
      <c r="FA132" s="241">
        <f t="shared" si="18"/>
        <v>26613.380000000005</v>
      </c>
      <c r="FB132" s="241">
        <f t="shared" si="19"/>
        <v>0</v>
      </c>
      <c r="FC132" s="242">
        <f t="shared" si="16"/>
        <v>26613.380000000005</v>
      </c>
      <c r="FD132" s="242">
        <v>1773.7800000000007</v>
      </c>
      <c r="FE132" s="236">
        <f t="shared" si="20"/>
        <v>-89026.31</v>
      </c>
      <c r="FF132" s="243">
        <f t="shared" si="21"/>
        <v>-17139.670000000002</v>
      </c>
      <c r="FG132" s="3"/>
      <c r="FH132" s="239">
        <v>720</v>
      </c>
      <c r="FI132" s="244">
        <f t="shared" si="22"/>
        <v>-88306.31</v>
      </c>
      <c r="FJ132" s="243">
        <f t="shared" si="23"/>
        <v>-17139.670000000002</v>
      </c>
      <c r="FK132" s="3"/>
      <c r="FL132" s="3"/>
      <c r="FM132" s="3"/>
      <c r="FN132" s="3"/>
      <c r="FO132" s="3"/>
    </row>
    <row r="133" spans="1:171" s="2" customFormat="1" ht="15.75" customHeight="1" x14ac:dyDescent="0.2">
      <c r="A133" s="233">
        <v>126</v>
      </c>
      <c r="B133" s="234" t="s">
        <v>88</v>
      </c>
      <c r="C133" s="235">
        <v>5</v>
      </c>
      <c r="D133" s="235">
        <v>2</v>
      </c>
      <c r="E133" s="236">
        <v>4299.5358333333315</v>
      </c>
      <c r="F133" s="237">
        <v>-66276.39</v>
      </c>
      <c r="G133" s="237">
        <v>-59960.501999999993</v>
      </c>
      <c r="H133" s="238">
        <v>9046.34</v>
      </c>
      <c r="I133" s="238">
        <v>8761.6099999999988</v>
      </c>
      <c r="J133" s="238">
        <v>284.73000000000138</v>
      </c>
      <c r="K133" s="238">
        <v>0</v>
      </c>
      <c r="L133" s="238">
        <v>284.73000000000138</v>
      </c>
      <c r="M133" s="238">
        <v>4633.1100000000006</v>
      </c>
      <c r="N133" s="238">
        <v>4579.2300000000005</v>
      </c>
      <c r="O133" s="238">
        <v>53.880000000000109</v>
      </c>
      <c r="P133" s="238">
        <v>0</v>
      </c>
      <c r="Q133" s="238">
        <v>53.880000000000109</v>
      </c>
      <c r="R133" s="238">
        <v>930.68</v>
      </c>
      <c r="S133" s="238">
        <v>478.06</v>
      </c>
      <c r="T133" s="238">
        <v>452.61999999999995</v>
      </c>
      <c r="U133" s="238">
        <v>0</v>
      </c>
      <c r="V133" s="238">
        <v>452.61999999999995</v>
      </c>
      <c r="W133" s="239">
        <v>55014.649999999994</v>
      </c>
      <c r="X133" s="239">
        <v>53723.24</v>
      </c>
      <c r="Y133" s="240">
        <v>1291.4099999999962</v>
      </c>
      <c r="Z133" s="240">
        <v>0</v>
      </c>
      <c r="AA133" s="240">
        <v>1291.4099999999962</v>
      </c>
      <c r="AB133" s="239">
        <v>0</v>
      </c>
      <c r="AC133" s="239">
        <v>0</v>
      </c>
      <c r="AD133" s="240">
        <v>0</v>
      </c>
      <c r="AE133" s="240">
        <v>0</v>
      </c>
      <c r="AF133" s="240">
        <v>0</v>
      </c>
      <c r="AG133" s="239">
        <v>0</v>
      </c>
      <c r="AH133" s="239">
        <v>0</v>
      </c>
      <c r="AI133" s="240">
        <v>0</v>
      </c>
      <c r="AJ133" s="240">
        <v>0</v>
      </c>
      <c r="AK133" s="240">
        <v>0</v>
      </c>
      <c r="AL133" s="239">
        <v>9513.64</v>
      </c>
      <c r="AM133" s="239">
        <v>2837.2000000000003</v>
      </c>
      <c r="AN133" s="240">
        <v>6676.4399999999987</v>
      </c>
      <c r="AO133" s="240">
        <v>0</v>
      </c>
      <c r="AP133" s="240">
        <v>6676.4399999999987</v>
      </c>
      <c r="AQ133" s="239">
        <v>6859.8099999999995</v>
      </c>
      <c r="AR133" s="239">
        <v>1687.04</v>
      </c>
      <c r="AS133" s="240">
        <v>5172.7699999999995</v>
      </c>
      <c r="AT133" s="240">
        <v>0</v>
      </c>
      <c r="AU133" s="240">
        <v>5172.7699999999995</v>
      </c>
      <c r="AV133" s="239">
        <v>8709.8900000000012</v>
      </c>
      <c r="AW133" s="239">
        <v>7572.42</v>
      </c>
      <c r="AX133" s="240">
        <v>1137.4700000000012</v>
      </c>
      <c r="AY133" s="240">
        <v>0</v>
      </c>
      <c r="AZ133" s="240">
        <v>1137.4700000000012</v>
      </c>
      <c r="BA133" s="239">
        <v>1972.56</v>
      </c>
      <c r="BB133" s="239">
        <v>1747.0500000000002</v>
      </c>
      <c r="BC133" s="240">
        <v>225.50999999999976</v>
      </c>
      <c r="BD133" s="240">
        <v>0</v>
      </c>
      <c r="BE133" s="240">
        <v>225.50999999999976</v>
      </c>
      <c r="BF133" s="239">
        <v>0</v>
      </c>
      <c r="BG133" s="239">
        <v>0</v>
      </c>
      <c r="BH133" s="240">
        <v>0</v>
      </c>
      <c r="BI133" s="240">
        <v>0</v>
      </c>
      <c r="BJ133" s="240">
        <v>0</v>
      </c>
      <c r="BK133" s="239">
        <v>7158.01</v>
      </c>
      <c r="BL133" s="239">
        <v>5472.65</v>
      </c>
      <c r="BM133" s="240">
        <v>1685.3600000000006</v>
      </c>
      <c r="BN133" s="240">
        <v>0</v>
      </c>
      <c r="BO133" s="240">
        <v>1685.3600000000006</v>
      </c>
      <c r="BP133" s="239">
        <v>1302.6899999999998</v>
      </c>
      <c r="BQ133" s="239">
        <v>0</v>
      </c>
      <c r="BR133" s="240">
        <v>1302.6899999999998</v>
      </c>
      <c r="BS133" s="240">
        <v>0</v>
      </c>
      <c r="BT133" s="240">
        <v>1302.6899999999998</v>
      </c>
      <c r="BU133" s="239">
        <v>14930.690000000002</v>
      </c>
      <c r="BV133" s="239">
        <v>14236.330000000002</v>
      </c>
      <c r="BW133" s="240">
        <v>694.36000000000058</v>
      </c>
      <c r="BX133" s="240">
        <v>0</v>
      </c>
      <c r="BY133" s="240">
        <v>694.36000000000058</v>
      </c>
      <c r="BZ133" s="239">
        <v>1674.4500000000003</v>
      </c>
      <c r="CA133" s="239">
        <v>1487.12</v>
      </c>
      <c r="CB133" s="240">
        <v>187.33000000000038</v>
      </c>
      <c r="CC133" s="240">
        <v>0</v>
      </c>
      <c r="CD133" s="240">
        <v>187.33000000000038</v>
      </c>
      <c r="CE133" s="239">
        <v>252.26</v>
      </c>
      <c r="CF133" s="239">
        <v>346.69</v>
      </c>
      <c r="CG133" s="240">
        <v>0</v>
      </c>
      <c r="CH133" s="240">
        <v>-94.43</v>
      </c>
      <c r="CI133" s="240">
        <v>-94.43</v>
      </c>
      <c r="CJ133" s="240">
        <v>7637.3899999999994</v>
      </c>
      <c r="CK133" s="240">
        <v>6929.05</v>
      </c>
      <c r="CL133" s="240">
        <v>708.33999999999924</v>
      </c>
      <c r="CM133" s="240">
        <v>0</v>
      </c>
      <c r="CN133" s="240">
        <v>708.33999999999924</v>
      </c>
      <c r="CO133" s="239">
        <v>39648.500000000007</v>
      </c>
      <c r="CP133" s="239">
        <v>4541.99</v>
      </c>
      <c r="CQ133" s="240">
        <v>35106.510000000009</v>
      </c>
      <c r="CR133" s="240">
        <v>0</v>
      </c>
      <c r="CS133" s="240">
        <v>35106.510000000009</v>
      </c>
      <c r="CT133" s="239">
        <v>6164.15</v>
      </c>
      <c r="CU133" s="239">
        <v>8537.7799999999988</v>
      </c>
      <c r="CV133" s="240">
        <v>0</v>
      </c>
      <c r="CW133" s="240">
        <v>-2373.6299999999992</v>
      </c>
      <c r="CX133" s="240">
        <v>-2373.6299999999992</v>
      </c>
      <c r="CY133" s="239">
        <v>10639.649999999998</v>
      </c>
      <c r="CZ133" s="239">
        <v>3695.39</v>
      </c>
      <c r="DA133" s="240">
        <v>6944.2599999999984</v>
      </c>
      <c r="DB133" s="240">
        <v>0</v>
      </c>
      <c r="DC133" s="240">
        <v>6944.2599999999984</v>
      </c>
      <c r="DD133" s="239">
        <v>1204.3799999999999</v>
      </c>
      <c r="DE133" s="239">
        <v>0</v>
      </c>
      <c r="DF133" s="240">
        <v>1204.3799999999999</v>
      </c>
      <c r="DG133" s="240">
        <v>0</v>
      </c>
      <c r="DH133" s="240">
        <v>1204.3799999999999</v>
      </c>
      <c r="DI133" s="239">
        <v>2376.1799999999998</v>
      </c>
      <c r="DJ133" s="239">
        <v>2993.99</v>
      </c>
      <c r="DK133" s="240">
        <v>0</v>
      </c>
      <c r="DL133" s="240">
        <v>-617.80999999999995</v>
      </c>
      <c r="DM133" s="240">
        <v>-617.80999999999995</v>
      </c>
      <c r="DN133" s="239">
        <v>0</v>
      </c>
      <c r="DO133" s="239">
        <v>0</v>
      </c>
      <c r="DP133" s="240">
        <v>0</v>
      </c>
      <c r="DQ133" s="240">
        <v>0</v>
      </c>
      <c r="DR133" s="240">
        <v>0</v>
      </c>
      <c r="DS133" s="239">
        <v>2369.5200000000004</v>
      </c>
      <c r="DT133" s="239">
        <v>4336.0999999999995</v>
      </c>
      <c r="DU133" s="240">
        <v>0</v>
      </c>
      <c r="DV133" s="240">
        <v>-1966.579999999999</v>
      </c>
      <c r="DW133" s="240">
        <v>-1966.579999999999</v>
      </c>
      <c r="DX133" s="239">
        <v>398.84999999999991</v>
      </c>
      <c r="DY133" s="239">
        <v>0</v>
      </c>
      <c r="DZ133" s="240">
        <v>398.84999999999991</v>
      </c>
      <c r="EA133" s="240">
        <v>0</v>
      </c>
      <c r="EB133" s="240">
        <v>398.84999999999991</v>
      </c>
      <c r="EC133" s="239">
        <v>8628.43</v>
      </c>
      <c r="ED133" s="239">
        <v>15800.35</v>
      </c>
      <c r="EE133" s="240">
        <v>0</v>
      </c>
      <c r="EF133" s="240">
        <v>-7171.92</v>
      </c>
      <c r="EG133" s="240">
        <v>-7171.92</v>
      </c>
      <c r="EH133" s="239">
        <v>29702.649999999994</v>
      </c>
      <c r="EI133" s="239">
        <v>18460.289999999997</v>
      </c>
      <c r="EJ133" s="240">
        <v>11242.359999999997</v>
      </c>
      <c r="EK133" s="240">
        <v>0</v>
      </c>
      <c r="EL133" s="240">
        <v>11242.359999999997</v>
      </c>
      <c r="EM133" s="239">
        <v>0</v>
      </c>
      <c r="EN133" s="239">
        <v>0</v>
      </c>
      <c r="EO133" s="240">
        <v>0</v>
      </c>
      <c r="EP133" s="240">
        <v>0</v>
      </c>
      <c r="EQ133" s="240">
        <v>0</v>
      </c>
      <c r="ER133" s="240">
        <v>5707.5999999999995</v>
      </c>
      <c r="ES133" s="240">
        <v>3940.13</v>
      </c>
      <c r="ET133" s="240">
        <f t="shared" si="13"/>
        <v>1767.4699999999993</v>
      </c>
      <c r="EU133" s="240">
        <f t="shared" si="14"/>
        <v>0</v>
      </c>
      <c r="EV133" s="240">
        <f t="shared" si="15"/>
        <v>1767.4699999999993</v>
      </c>
      <c r="EW133" s="239">
        <v>8285.01</v>
      </c>
      <c r="EX133" s="239">
        <v>5754.74</v>
      </c>
      <c r="EY133" s="241">
        <f t="shared" si="17"/>
        <v>244761.08999999997</v>
      </c>
      <c r="EZ133" s="241">
        <f t="shared" si="17"/>
        <v>177918.45</v>
      </c>
      <c r="FA133" s="241">
        <f t="shared" si="18"/>
        <v>66842.639999999956</v>
      </c>
      <c r="FB133" s="241">
        <f t="shared" si="19"/>
        <v>0</v>
      </c>
      <c r="FC133" s="242">
        <f t="shared" si="16"/>
        <v>66842.639999999956</v>
      </c>
      <c r="FD133" s="242">
        <v>1767.4699999999993</v>
      </c>
      <c r="FE133" s="236">
        <f t="shared" si="20"/>
        <v>566.24999999994179</v>
      </c>
      <c r="FF133" s="243">
        <f t="shared" si="21"/>
        <v>-21264.521999999979</v>
      </c>
      <c r="FG133" s="3"/>
      <c r="FH133" s="239">
        <v>720</v>
      </c>
      <c r="FI133" s="244">
        <f t="shared" si="22"/>
        <v>1286.2499999999418</v>
      </c>
      <c r="FJ133" s="243">
        <f t="shared" si="23"/>
        <v>-21264.521999999979</v>
      </c>
      <c r="FK133" s="3"/>
      <c r="FL133" s="3"/>
      <c r="FM133" s="3"/>
      <c r="FN133" s="3"/>
      <c r="FO133" s="3"/>
    </row>
    <row r="134" spans="1:171" s="2" customFormat="1" ht="15.75" customHeight="1" x14ac:dyDescent="0.2">
      <c r="A134" s="233">
        <v>127</v>
      </c>
      <c r="B134" s="234" t="s">
        <v>89</v>
      </c>
      <c r="C134" s="235">
        <v>5</v>
      </c>
      <c r="D134" s="235">
        <v>6</v>
      </c>
      <c r="E134" s="236">
        <v>3446.2316666666666</v>
      </c>
      <c r="F134" s="237">
        <v>1664.9599999999991</v>
      </c>
      <c r="G134" s="237">
        <v>-82029.262000000017</v>
      </c>
      <c r="H134" s="238">
        <v>22188.959999999995</v>
      </c>
      <c r="I134" s="238">
        <v>16773.18</v>
      </c>
      <c r="J134" s="238">
        <v>5415.7799999999952</v>
      </c>
      <c r="K134" s="238">
        <v>0</v>
      </c>
      <c r="L134" s="238">
        <v>5415.7799999999952</v>
      </c>
      <c r="M134" s="238">
        <v>11196.67</v>
      </c>
      <c r="N134" s="238">
        <v>6304.57</v>
      </c>
      <c r="O134" s="238">
        <v>4892.1000000000004</v>
      </c>
      <c r="P134" s="238">
        <v>0</v>
      </c>
      <c r="Q134" s="238">
        <v>4892.1000000000004</v>
      </c>
      <c r="R134" s="238">
        <v>1259.45</v>
      </c>
      <c r="S134" s="238">
        <v>641.71</v>
      </c>
      <c r="T134" s="238">
        <v>617.74</v>
      </c>
      <c r="U134" s="238">
        <v>0</v>
      </c>
      <c r="V134" s="238">
        <v>617.74</v>
      </c>
      <c r="W134" s="239">
        <v>71524.53</v>
      </c>
      <c r="X134" s="239">
        <v>68538.37</v>
      </c>
      <c r="Y134" s="240">
        <v>2986.1600000000035</v>
      </c>
      <c r="Z134" s="240">
        <v>0</v>
      </c>
      <c r="AA134" s="240">
        <v>2986.1600000000035</v>
      </c>
      <c r="AB134" s="239">
        <v>0</v>
      </c>
      <c r="AC134" s="239">
        <v>0</v>
      </c>
      <c r="AD134" s="240">
        <v>0</v>
      </c>
      <c r="AE134" s="240">
        <v>0</v>
      </c>
      <c r="AF134" s="240">
        <v>0</v>
      </c>
      <c r="AG134" s="239">
        <v>0</v>
      </c>
      <c r="AH134" s="239">
        <v>0</v>
      </c>
      <c r="AI134" s="240">
        <v>0</v>
      </c>
      <c r="AJ134" s="240">
        <v>0</v>
      </c>
      <c r="AK134" s="240">
        <v>0</v>
      </c>
      <c r="AL134" s="239">
        <v>10788.240000000002</v>
      </c>
      <c r="AM134" s="239">
        <v>2944.53</v>
      </c>
      <c r="AN134" s="240">
        <v>7843.7100000000009</v>
      </c>
      <c r="AO134" s="240">
        <v>0</v>
      </c>
      <c r="AP134" s="240">
        <v>7843.7100000000009</v>
      </c>
      <c r="AQ134" s="239">
        <v>7443.4999999999982</v>
      </c>
      <c r="AR134" s="239">
        <v>1190.8500000000001</v>
      </c>
      <c r="AS134" s="240">
        <v>6252.6499999999978</v>
      </c>
      <c r="AT134" s="240">
        <v>0</v>
      </c>
      <c r="AU134" s="240">
        <v>6252.6499999999978</v>
      </c>
      <c r="AV134" s="239">
        <v>11782.760000000002</v>
      </c>
      <c r="AW134" s="239">
        <v>10246.169999999998</v>
      </c>
      <c r="AX134" s="240">
        <v>1536.5900000000038</v>
      </c>
      <c r="AY134" s="240">
        <v>0</v>
      </c>
      <c r="AZ134" s="240">
        <v>1536.5900000000038</v>
      </c>
      <c r="BA134" s="239">
        <v>2644.42</v>
      </c>
      <c r="BB134" s="239">
        <v>2346.5300000000002</v>
      </c>
      <c r="BC134" s="240">
        <v>297.88999999999987</v>
      </c>
      <c r="BD134" s="240">
        <v>0</v>
      </c>
      <c r="BE134" s="240">
        <v>297.88999999999987</v>
      </c>
      <c r="BF134" s="239">
        <v>946.18999999999994</v>
      </c>
      <c r="BG134" s="239">
        <v>1503.78</v>
      </c>
      <c r="BH134" s="240">
        <v>0</v>
      </c>
      <c r="BI134" s="240">
        <v>-557.59</v>
      </c>
      <c r="BJ134" s="240">
        <v>-557.59</v>
      </c>
      <c r="BK134" s="239">
        <v>15689.149999999998</v>
      </c>
      <c r="BL134" s="239">
        <v>13729.25</v>
      </c>
      <c r="BM134" s="240">
        <v>1959.8999999999978</v>
      </c>
      <c r="BN134" s="240">
        <v>0</v>
      </c>
      <c r="BO134" s="240">
        <v>1959.8999999999978</v>
      </c>
      <c r="BP134" s="239">
        <v>1744.91</v>
      </c>
      <c r="BQ134" s="239">
        <v>0</v>
      </c>
      <c r="BR134" s="240">
        <v>1744.91</v>
      </c>
      <c r="BS134" s="240">
        <v>0</v>
      </c>
      <c r="BT134" s="240">
        <v>1744.91</v>
      </c>
      <c r="BU134" s="239">
        <v>20002.14</v>
      </c>
      <c r="BV134" s="239">
        <v>10059.530000000001</v>
      </c>
      <c r="BW134" s="240">
        <v>9942.6099999999988</v>
      </c>
      <c r="BX134" s="240">
        <v>0</v>
      </c>
      <c r="BY134" s="240">
        <v>9942.6099999999988</v>
      </c>
      <c r="BZ134" s="239">
        <v>2368.5100000000002</v>
      </c>
      <c r="CA134" s="239">
        <v>2104.3999999999996</v>
      </c>
      <c r="CB134" s="240">
        <v>264.11000000000058</v>
      </c>
      <c r="CC134" s="240">
        <v>0</v>
      </c>
      <c r="CD134" s="240">
        <v>264.11000000000058</v>
      </c>
      <c r="CE134" s="239">
        <v>355.84</v>
      </c>
      <c r="CF134" s="239">
        <v>2408.91</v>
      </c>
      <c r="CG134" s="240">
        <v>0</v>
      </c>
      <c r="CH134" s="240">
        <v>-2053.0699999999997</v>
      </c>
      <c r="CI134" s="240">
        <v>-2053.0699999999997</v>
      </c>
      <c r="CJ134" s="240">
        <v>5727.03</v>
      </c>
      <c r="CK134" s="240">
        <v>5096.9799999999996</v>
      </c>
      <c r="CL134" s="240">
        <v>630.05000000000018</v>
      </c>
      <c r="CM134" s="240">
        <v>0</v>
      </c>
      <c r="CN134" s="240">
        <v>630.05000000000018</v>
      </c>
      <c r="CO134" s="239">
        <v>75610.87</v>
      </c>
      <c r="CP134" s="239">
        <v>3471.92</v>
      </c>
      <c r="CQ134" s="240">
        <v>72138.95</v>
      </c>
      <c r="CR134" s="240">
        <v>0</v>
      </c>
      <c r="CS134" s="240">
        <v>72138.95</v>
      </c>
      <c r="CT134" s="239">
        <v>6789.23</v>
      </c>
      <c r="CU134" s="239">
        <v>12412.27</v>
      </c>
      <c r="CV134" s="240">
        <v>0</v>
      </c>
      <c r="CW134" s="240">
        <v>-5623.0400000000009</v>
      </c>
      <c r="CX134" s="240">
        <v>-5623.0400000000009</v>
      </c>
      <c r="CY134" s="239">
        <v>11577.659999999998</v>
      </c>
      <c r="CZ134" s="239">
        <v>7071.13</v>
      </c>
      <c r="DA134" s="240">
        <v>4506.5299999999979</v>
      </c>
      <c r="DB134" s="240">
        <v>0</v>
      </c>
      <c r="DC134" s="240">
        <v>4506.5299999999979</v>
      </c>
      <c r="DD134" s="239">
        <v>1770.0800000000002</v>
      </c>
      <c r="DE134" s="239">
        <v>0</v>
      </c>
      <c r="DF134" s="240">
        <v>1770.0800000000002</v>
      </c>
      <c r="DG134" s="240">
        <v>0</v>
      </c>
      <c r="DH134" s="240">
        <v>1770.0800000000002</v>
      </c>
      <c r="DI134" s="239">
        <v>2902.7400000000002</v>
      </c>
      <c r="DJ134" s="239">
        <v>0</v>
      </c>
      <c r="DK134" s="240">
        <v>2902.7400000000002</v>
      </c>
      <c r="DL134" s="240">
        <v>0</v>
      </c>
      <c r="DM134" s="240">
        <v>2902.7400000000002</v>
      </c>
      <c r="DN134" s="239">
        <v>2259.41</v>
      </c>
      <c r="DO134" s="239">
        <v>0</v>
      </c>
      <c r="DP134" s="240">
        <v>2259.41</v>
      </c>
      <c r="DQ134" s="240">
        <v>0</v>
      </c>
      <c r="DR134" s="240">
        <v>2259.41</v>
      </c>
      <c r="DS134" s="239">
        <v>5372.24</v>
      </c>
      <c r="DT134" s="239">
        <v>5957.59</v>
      </c>
      <c r="DU134" s="240">
        <v>0</v>
      </c>
      <c r="DV134" s="240">
        <v>-585.35000000000036</v>
      </c>
      <c r="DW134" s="240">
        <v>-585.35000000000036</v>
      </c>
      <c r="DX134" s="239">
        <v>511.05000000000007</v>
      </c>
      <c r="DY134" s="239">
        <v>0</v>
      </c>
      <c r="DZ134" s="240">
        <v>511.05000000000007</v>
      </c>
      <c r="EA134" s="240">
        <v>0</v>
      </c>
      <c r="EB134" s="240">
        <v>511.05000000000007</v>
      </c>
      <c r="EC134" s="239">
        <v>13442.3</v>
      </c>
      <c r="ED134" s="239">
        <v>15109.95</v>
      </c>
      <c r="EE134" s="240">
        <v>0</v>
      </c>
      <c r="EF134" s="240">
        <v>-1667.6500000000015</v>
      </c>
      <c r="EG134" s="240">
        <v>-1667.6500000000015</v>
      </c>
      <c r="EH134" s="239">
        <v>14101.609999999999</v>
      </c>
      <c r="EI134" s="239">
        <v>7615.5399999999991</v>
      </c>
      <c r="EJ134" s="240">
        <v>6486.07</v>
      </c>
      <c r="EK134" s="240">
        <v>0</v>
      </c>
      <c r="EL134" s="240">
        <v>6486.07</v>
      </c>
      <c r="EM134" s="239">
        <v>0</v>
      </c>
      <c r="EN134" s="239">
        <v>0</v>
      </c>
      <c r="EO134" s="240">
        <v>0</v>
      </c>
      <c r="EP134" s="240">
        <v>0</v>
      </c>
      <c r="EQ134" s="240">
        <v>0</v>
      </c>
      <c r="ER134" s="240">
        <v>5213.95</v>
      </c>
      <c r="ES134" s="240">
        <v>3745.5099999999998</v>
      </c>
      <c r="ET134" s="240">
        <f t="shared" si="13"/>
        <v>1468.44</v>
      </c>
      <c r="EU134" s="240">
        <f t="shared" si="14"/>
        <v>0</v>
      </c>
      <c r="EV134" s="240">
        <f t="shared" si="15"/>
        <v>1468.44</v>
      </c>
      <c r="EW134" s="239">
        <v>11374.410000000002</v>
      </c>
      <c r="EX134" s="239">
        <v>6303.9099999999989</v>
      </c>
      <c r="EY134" s="241">
        <f t="shared" si="17"/>
        <v>336587.84999999986</v>
      </c>
      <c r="EZ134" s="241">
        <f t="shared" si="17"/>
        <v>205576.58000000005</v>
      </c>
      <c r="FA134" s="241">
        <f t="shared" si="18"/>
        <v>131011.26999999981</v>
      </c>
      <c r="FB134" s="241">
        <f t="shared" si="19"/>
        <v>0</v>
      </c>
      <c r="FC134" s="242">
        <f t="shared" si="16"/>
        <v>131011.26999999981</v>
      </c>
      <c r="FD134" s="242">
        <v>1468.44</v>
      </c>
      <c r="FE134" s="236">
        <f t="shared" si="20"/>
        <v>132676.22999999984</v>
      </c>
      <c r="FF134" s="243">
        <f t="shared" si="21"/>
        <v>-4148.8920000000262</v>
      </c>
      <c r="FG134" s="3"/>
      <c r="FH134" s="239">
        <v>1480</v>
      </c>
      <c r="FI134" s="244">
        <f t="shared" si="22"/>
        <v>134156.22999999984</v>
      </c>
      <c r="FJ134" s="243">
        <f t="shared" si="23"/>
        <v>-4148.8920000000262</v>
      </c>
      <c r="FK134" s="3"/>
      <c r="FL134" s="3"/>
      <c r="FM134" s="3"/>
      <c r="FN134" s="3"/>
      <c r="FO134" s="3"/>
    </row>
    <row r="135" spans="1:171" s="2" customFormat="1" ht="15.75" customHeight="1" x14ac:dyDescent="0.2">
      <c r="A135" s="233">
        <v>128</v>
      </c>
      <c r="B135" s="234" t="s">
        <v>90</v>
      </c>
      <c r="C135" s="235">
        <v>5</v>
      </c>
      <c r="D135" s="235">
        <v>4</v>
      </c>
      <c r="E135" s="236">
        <v>3344.5358333333338</v>
      </c>
      <c r="F135" s="237">
        <v>137567.74</v>
      </c>
      <c r="G135" s="237">
        <v>90156.390000000058</v>
      </c>
      <c r="H135" s="238">
        <v>14493.570000000002</v>
      </c>
      <c r="I135" s="238">
        <v>13977.419999999998</v>
      </c>
      <c r="J135" s="238">
        <v>516.15000000000327</v>
      </c>
      <c r="K135" s="238">
        <v>0</v>
      </c>
      <c r="L135" s="238">
        <v>516.15000000000327</v>
      </c>
      <c r="M135" s="238">
        <v>7690.84</v>
      </c>
      <c r="N135" s="238">
        <v>7578.7999999999993</v>
      </c>
      <c r="O135" s="238">
        <v>112.04000000000087</v>
      </c>
      <c r="P135" s="238">
        <v>0</v>
      </c>
      <c r="Q135" s="238">
        <v>112.04000000000087</v>
      </c>
      <c r="R135" s="238">
        <v>453.46</v>
      </c>
      <c r="S135" s="238">
        <v>358.16</v>
      </c>
      <c r="T135" s="238">
        <v>95.299999999999955</v>
      </c>
      <c r="U135" s="238">
        <v>0</v>
      </c>
      <c r="V135" s="238">
        <v>95.299999999999955</v>
      </c>
      <c r="W135" s="239">
        <v>46284.89</v>
      </c>
      <c r="X135" s="239">
        <v>48568.009999999995</v>
      </c>
      <c r="Y135" s="240">
        <v>0</v>
      </c>
      <c r="Z135" s="240">
        <v>-2283.1199999999953</v>
      </c>
      <c r="AA135" s="240">
        <v>-2283.1199999999953</v>
      </c>
      <c r="AB135" s="239">
        <v>0</v>
      </c>
      <c r="AC135" s="239">
        <v>0</v>
      </c>
      <c r="AD135" s="240">
        <v>0</v>
      </c>
      <c r="AE135" s="240">
        <v>0</v>
      </c>
      <c r="AF135" s="240">
        <v>0</v>
      </c>
      <c r="AG135" s="239">
        <v>0</v>
      </c>
      <c r="AH135" s="239">
        <v>0</v>
      </c>
      <c r="AI135" s="240">
        <v>0</v>
      </c>
      <c r="AJ135" s="240">
        <v>0</v>
      </c>
      <c r="AK135" s="240">
        <v>0</v>
      </c>
      <c r="AL135" s="239">
        <v>7326.9300000000012</v>
      </c>
      <c r="AM135" s="239">
        <v>2039.28</v>
      </c>
      <c r="AN135" s="240">
        <v>5287.6500000000015</v>
      </c>
      <c r="AO135" s="240">
        <v>0</v>
      </c>
      <c r="AP135" s="240">
        <v>5287.6500000000015</v>
      </c>
      <c r="AQ135" s="239">
        <v>4996.71</v>
      </c>
      <c r="AR135" s="239">
        <v>914.54000000000008</v>
      </c>
      <c r="AS135" s="240">
        <v>4082.17</v>
      </c>
      <c r="AT135" s="240">
        <v>0</v>
      </c>
      <c r="AU135" s="240">
        <v>4082.17</v>
      </c>
      <c r="AV135" s="239">
        <v>7084.8499999999995</v>
      </c>
      <c r="AW135" s="239">
        <v>6161.36</v>
      </c>
      <c r="AX135" s="240">
        <v>923.48999999999978</v>
      </c>
      <c r="AY135" s="240">
        <v>0</v>
      </c>
      <c r="AZ135" s="240">
        <v>923.48999999999978</v>
      </c>
      <c r="BA135" s="239">
        <v>1621.46</v>
      </c>
      <c r="BB135" s="239">
        <v>1438.09</v>
      </c>
      <c r="BC135" s="240">
        <v>183.37000000000012</v>
      </c>
      <c r="BD135" s="240">
        <v>0</v>
      </c>
      <c r="BE135" s="240">
        <v>183.37000000000012</v>
      </c>
      <c r="BF135" s="239">
        <v>0</v>
      </c>
      <c r="BG135" s="239">
        <v>0.9</v>
      </c>
      <c r="BH135" s="240">
        <v>0</v>
      </c>
      <c r="BI135" s="240">
        <v>-0.9</v>
      </c>
      <c r="BJ135" s="240">
        <v>-0.9</v>
      </c>
      <c r="BK135" s="239">
        <v>8196.56</v>
      </c>
      <c r="BL135" s="239">
        <v>6728.85</v>
      </c>
      <c r="BM135" s="240">
        <v>1467.7099999999991</v>
      </c>
      <c r="BN135" s="240">
        <v>0</v>
      </c>
      <c r="BO135" s="240">
        <v>1467.7099999999991</v>
      </c>
      <c r="BP135" s="239">
        <v>1075.2</v>
      </c>
      <c r="BQ135" s="239">
        <v>0</v>
      </c>
      <c r="BR135" s="240">
        <v>1075.2</v>
      </c>
      <c r="BS135" s="240">
        <v>0</v>
      </c>
      <c r="BT135" s="240">
        <v>1075.2</v>
      </c>
      <c r="BU135" s="239">
        <v>12323.040000000005</v>
      </c>
      <c r="BV135" s="239">
        <v>9043.11</v>
      </c>
      <c r="BW135" s="240">
        <v>3279.9300000000039</v>
      </c>
      <c r="BX135" s="240">
        <v>0</v>
      </c>
      <c r="BY135" s="240">
        <v>3279.9300000000039</v>
      </c>
      <c r="BZ135" s="239">
        <v>1302.5000000000002</v>
      </c>
      <c r="CA135" s="239">
        <v>1155.4599999999998</v>
      </c>
      <c r="CB135" s="240">
        <v>147.04000000000042</v>
      </c>
      <c r="CC135" s="240">
        <v>0</v>
      </c>
      <c r="CD135" s="240">
        <v>147.04000000000042</v>
      </c>
      <c r="CE135" s="239">
        <v>196.16000000000005</v>
      </c>
      <c r="CF135" s="239">
        <v>358.42</v>
      </c>
      <c r="CG135" s="240">
        <v>0</v>
      </c>
      <c r="CH135" s="240">
        <v>-162.25999999999996</v>
      </c>
      <c r="CI135" s="240">
        <v>-162.25999999999996</v>
      </c>
      <c r="CJ135" s="240">
        <v>3820.17</v>
      </c>
      <c r="CK135" s="240">
        <v>3527.24</v>
      </c>
      <c r="CL135" s="240">
        <v>292.93000000000029</v>
      </c>
      <c r="CM135" s="240">
        <v>0</v>
      </c>
      <c r="CN135" s="240">
        <v>292.93000000000029</v>
      </c>
      <c r="CO135" s="239">
        <v>36468.74</v>
      </c>
      <c r="CP135" s="239">
        <v>38635.53</v>
      </c>
      <c r="CQ135" s="240">
        <v>0</v>
      </c>
      <c r="CR135" s="240">
        <v>-2166.7900000000009</v>
      </c>
      <c r="CS135" s="240">
        <v>-2166.7900000000009</v>
      </c>
      <c r="CT135" s="239">
        <v>4773.4199999999992</v>
      </c>
      <c r="CU135" s="239">
        <v>2621.27</v>
      </c>
      <c r="CV135" s="240">
        <v>2152.1499999999992</v>
      </c>
      <c r="CW135" s="240">
        <v>0</v>
      </c>
      <c r="CX135" s="240">
        <v>2152.1499999999992</v>
      </c>
      <c r="CY135" s="239">
        <v>7774.1299999999992</v>
      </c>
      <c r="CZ135" s="239">
        <v>7257.35</v>
      </c>
      <c r="DA135" s="240">
        <v>516.77999999999884</v>
      </c>
      <c r="DB135" s="240">
        <v>0</v>
      </c>
      <c r="DC135" s="240">
        <v>516.77999999999884</v>
      </c>
      <c r="DD135" s="239">
        <v>1052.1199999999999</v>
      </c>
      <c r="DE135" s="239">
        <v>0</v>
      </c>
      <c r="DF135" s="240">
        <v>1052.1199999999999</v>
      </c>
      <c r="DG135" s="240">
        <v>0</v>
      </c>
      <c r="DH135" s="240">
        <v>1052.1199999999999</v>
      </c>
      <c r="DI135" s="239">
        <v>1882.96</v>
      </c>
      <c r="DJ135" s="239">
        <v>9899.3700000000008</v>
      </c>
      <c r="DK135" s="240">
        <v>0</v>
      </c>
      <c r="DL135" s="240">
        <v>-8016.4100000000008</v>
      </c>
      <c r="DM135" s="240">
        <v>-8016.4100000000008</v>
      </c>
      <c r="DN135" s="239">
        <v>0</v>
      </c>
      <c r="DO135" s="239">
        <v>0</v>
      </c>
      <c r="DP135" s="240">
        <v>0</v>
      </c>
      <c r="DQ135" s="240">
        <v>0</v>
      </c>
      <c r="DR135" s="240">
        <v>0</v>
      </c>
      <c r="DS135" s="239">
        <v>2587.3700000000003</v>
      </c>
      <c r="DT135" s="239">
        <v>2372.71</v>
      </c>
      <c r="DU135" s="240">
        <v>214.66000000000031</v>
      </c>
      <c r="DV135" s="240">
        <v>0</v>
      </c>
      <c r="DW135" s="240">
        <v>214.66000000000031</v>
      </c>
      <c r="DX135" s="239">
        <v>340.17</v>
      </c>
      <c r="DY135" s="239">
        <v>0</v>
      </c>
      <c r="DZ135" s="240">
        <v>340.17</v>
      </c>
      <c r="EA135" s="240">
        <v>0</v>
      </c>
      <c r="EB135" s="240">
        <v>340.17</v>
      </c>
      <c r="EC135" s="239">
        <v>9942.83</v>
      </c>
      <c r="ED135" s="239">
        <v>14640.64</v>
      </c>
      <c r="EE135" s="240">
        <v>0</v>
      </c>
      <c r="EF135" s="240">
        <v>-4697.8099999999995</v>
      </c>
      <c r="EG135" s="240">
        <v>-4697.8099999999995</v>
      </c>
      <c r="EH135" s="239">
        <v>8320.1</v>
      </c>
      <c r="EI135" s="239">
        <v>8697.3900000000012</v>
      </c>
      <c r="EJ135" s="240">
        <v>0</v>
      </c>
      <c r="EK135" s="240">
        <v>-377.29000000000087</v>
      </c>
      <c r="EL135" s="240">
        <v>-377.29000000000087</v>
      </c>
      <c r="EM135" s="239">
        <v>0</v>
      </c>
      <c r="EN135" s="239">
        <v>0</v>
      </c>
      <c r="EO135" s="240">
        <v>0</v>
      </c>
      <c r="EP135" s="240">
        <v>0</v>
      </c>
      <c r="EQ135" s="240">
        <v>0</v>
      </c>
      <c r="ER135" s="240">
        <v>3367.57</v>
      </c>
      <c r="ES135" s="240">
        <v>2403.92</v>
      </c>
      <c r="ET135" s="240">
        <f t="shared" si="13"/>
        <v>963.65000000000009</v>
      </c>
      <c r="EU135" s="240">
        <f t="shared" si="14"/>
        <v>0</v>
      </c>
      <c r="EV135" s="240">
        <f t="shared" si="15"/>
        <v>963.65000000000009</v>
      </c>
      <c r="EW135" s="239">
        <v>6775.63</v>
      </c>
      <c r="EX135" s="239">
        <v>5844.0599999999995</v>
      </c>
      <c r="EY135" s="241">
        <f t="shared" si="17"/>
        <v>200151.38000000006</v>
      </c>
      <c r="EZ135" s="241">
        <f t="shared" si="17"/>
        <v>194221.87999999998</v>
      </c>
      <c r="FA135" s="241">
        <f t="shared" si="18"/>
        <v>5929.5000000000873</v>
      </c>
      <c r="FB135" s="241">
        <f t="shared" si="19"/>
        <v>0</v>
      </c>
      <c r="FC135" s="242">
        <f t="shared" si="16"/>
        <v>5929.5000000000873</v>
      </c>
      <c r="FD135" s="242">
        <v>963.65000000000009</v>
      </c>
      <c r="FE135" s="236">
        <f t="shared" si="20"/>
        <v>143497.24000000008</v>
      </c>
      <c r="FF135" s="243">
        <f t="shared" si="21"/>
        <v>84249.070000000051</v>
      </c>
      <c r="FG135" s="3"/>
      <c r="FH135" s="239">
        <v>880</v>
      </c>
      <c r="FI135" s="244">
        <f t="shared" si="22"/>
        <v>144377.24000000008</v>
      </c>
      <c r="FJ135" s="243">
        <f t="shared" si="23"/>
        <v>84249.070000000051</v>
      </c>
      <c r="FK135" s="3"/>
      <c r="FL135" s="3"/>
      <c r="FM135" s="3"/>
      <c r="FN135" s="3"/>
      <c r="FO135" s="3"/>
    </row>
    <row r="136" spans="1:171" s="2" customFormat="1" ht="15.75" customHeight="1" x14ac:dyDescent="0.2">
      <c r="A136" s="233">
        <v>129</v>
      </c>
      <c r="B136" s="234" t="s">
        <v>91</v>
      </c>
      <c r="C136" s="235">
        <v>5</v>
      </c>
      <c r="D136" s="235">
        <v>4</v>
      </c>
      <c r="E136" s="236">
        <v>4384.5908333333336</v>
      </c>
      <c r="F136" s="237">
        <v>123783.1</v>
      </c>
      <c r="G136" s="237">
        <v>110470.56000000001</v>
      </c>
      <c r="H136" s="238">
        <v>15171.520000000002</v>
      </c>
      <c r="I136" s="238">
        <v>13954.67</v>
      </c>
      <c r="J136" s="238">
        <v>1216.8500000000022</v>
      </c>
      <c r="K136" s="238">
        <v>0</v>
      </c>
      <c r="L136" s="238">
        <v>1216.8500000000022</v>
      </c>
      <c r="M136" s="238">
        <v>7738.07</v>
      </c>
      <c r="N136" s="238">
        <v>5265</v>
      </c>
      <c r="O136" s="238">
        <v>2473.0699999999997</v>
      </c>
      <c r="P136" s="238">
        <v>0</v>
      </c>
      <c r="Q136" s="238">
        <v>2473.0699999999997</v>
      </c>
      <c r="R136" s="238">
        <v>808.85</v>
      </c>
      <c r="S136" s="238">
        <v>369.36</v>
      </c>
      <c r="T136" s="238">
        <v>439.49</v>
      </c>
      <c r="U136" s="238">
        <v>0</v>
      </c>
      <c r="V136" s="238">
        <v>439.49</v>
      </c>
      <c r="W136" s="239">
        <v>49717.360000000008</v>
      </c>
      <c r="X136" s="239">
        <v>48746.26</v>
      </c>
      <c r="Y136" s="240">
        <v>971.10000000000582</v>
      </c>
      <c r="Z136" s="240">
        <v>0</v>
      </c>
      <c r="AA136" s="240">
        <v>971.10000000000582</v>
      </c>
      <c r="AB136" s="239">
        <v>0</v>
      </c>
      <c r="AC136" s="239">
        <v>0</v>
      </c>
      <c r="AD136" s="240">
        <v>0</v>
      </c>
      <c r="AE136" s="240">
        <v>0</v>
      </c>
      <c r="AF136" s="240">
        <v>0</v>
      </c>
      <c r="AG136" s="239">
        <v>0</v>
      </c>
      <c r="AH136" s="239">
        <v>0</v>
      </c>
      <c r="AI136" s="240">
        <v>0</v>
      </c>
      <c r="AJ136" s="240">
        <v>0</v>
      </c>
      <c r="AK136" s="240">
        <v>0</v>
      </c>
      <c r="AL136" s="239">
        <v>7059.909999999998</v>
      </c>
      <c r="AM136" s="239">
        <v>2033.4</v>
      </c>
      <c r="AN136" s="240">
        <v>5026.5099999999984</v>
      </c>
      <c r="AO136" s="240">
        <v>0</v>
      </c>
      <c r="AP136" s="240">
        <v>5026.5099999999984</v>
      </c>
      <c r="AQ136" s="239">
        <v>4579.4999999999991</v>
      </c>
      <c r="AR136" s="239">
        <v>912.03</v>
      </c>
      <c r="AS136" s="240">
        <v>3667.4699999999993</v>
      </c>
      <c r="AT136" s="240">
        <v>0</v>
      </c>
      <c r="AU136" s="240">
        <v>3667.4699999999993</v>
      </c>
      <c r="AV136" s="239">
        <v>7110.4299999999994</v>
      </c>
      <c r="AW136" s="239">
        <v>6184.7099999999991</v>
      </c>
      <c r="AX136" s="240">
        <v>925.72000000000025</v>
      </c>
      <c r="AY136" s="240">
        <v>0</v>
      </c>
      <c r="AZ136" s="240">
        <v>925.72000000000025</v>
      </c>
      <c r="BA136" s="239">
        <v>1625.3200000000002</v>
      </c>
      <c r="BB136" s="239">
        <v>1441.3400000000001</v>
      </c>
      <c r="BC136" s="240">
        <v>183.98000000000002</v>
      </c>
      <c r="BD136" s="240">
        <v>0</v>
      </c>
      <c r="BE136" s="240">
        <v>183.98000000000002</v>
      </c>
      <c r="BF136" s="239">
        <v>421.12000000000006</v>
      </c>
      <c r="BG136" s="239">
        <v>818.69</v>
      </c>
      <c r="BH136" s="240">
        <v>0</v>
      </c>
      <c r="BI136" s="240">
        <v>-397.57</v>
      </c>
      <c r="BJ136" s="240">
        <v>-397.57</v>
      </c>
      <c r="BK136" s="239">
        <v>8195.9500000000007</v>
      </c>
      <c r="BL136" s="239">
        <v>9116.67</v>
      </c>
      <c r="BM136" s="240">
        <v>0</v>
      </c>
      <c r="BN136" s="240">
        <v>-920.71999999999935</v>
      </c>
      <c r="BO136" s="240">
        <v>-920.71999999999935</v>
      </c>
      <c r="BP136" s="239">
        <v>1077.6999999999998</v>
      </c>
      <c r="BQ136" s="239">
        <v>0</v>
      </c>
      <c r="BR136" s="240">
        <v>1077.6999999999998</v>
      </c>
      <c r="BS136" s="240">
        <v>0</v>
      </c>
      <c r="BT136" s="240">
        <v>1077.6999999999998</v>
      </c>
      <c r="BU136" s="239">
        <v>12352.04</v>
      </c>
      <c r="BV136" s="239">
        <v>15103.169999999998</v>
      </c>
      <c r="BW136" s="240">
        <v>0</v>
      </c>
      <c r="BX136" s="240">
        <v>-2751.1299999999974</v>
      </c>
      <c r="BY136" s="240">
        <v>-2751.1299999999974</v>
      </c>
      <c r="BZ136" s="239">
        <v>1345.4199999999998</v>
      </c>
      <c r="CA136" s="239">
        <v>1195.78</v>
      </c>
      <c r="CB136" s="240">
        <v>149.63999999999987</v>
      </c>
      <c r="CC136" s="240">
        <v>0</v>
      </c>
      <c r="CD136" s="240">
        <v>149.63999999999987</v>
      </c>
      <c r="CE136" s="239">
        <v>202.05999999999995</v>
      </c>
      <c r="CF136" s="239">
        <v>358.42</v>
      </c>
      <c r="CG136" s="240">
        <v>0</v>
      </c>
      <c r="CH136" s="240">
        <v>-156.36000000000007</v>
      </c>
      <c r="CI136" s="240">
        <v>-156.36000000000007</v>
      </c>
      <c r="CJ136" s="240">
        <v>3818.12</v>
      </c>
      <c r="CK136" s="240">
        <v>3527.24</v>
      </c>
      <c r="CL136" s="240">
        <v>290.88000000000011</v>
      </c>
      <c r="CM136" s="240">
        <v>0</v>
      </c>
      <c r="CN136" s="240">
        <v>290.88000000000011</v>
      </c>
      <c r="CO136" s="239">
        <v>45115.009999999995</v>
      </c>
      <c r="CP136" s="239">
        <v>8270.7199999999993</v>
      </c>
      <c r="CQ136" s="240">
        <v>36844.289999999994</v>
      </c>
      <c r="CR136" s="240">
        <v>0</v>
      </c>
      <c r="CS136" s="240">
        <v>36844.289999999994</v>
      </c>
      <c r="CT136" s="239">
        <v>4422.54</v>
      </c>
      <c r="CU136" s="239">
        <v>1967.41</v>
      </c>
      <c r="CV136" s="240">
        <v>2455.13</v>
      </c>
      <c r="CW136" s="240">
        <v>0</v>
      </c>
      <c r="CX136" s="240">
        <v>2455.13</v>
      </c>
      <c r="CY136" s="239">
        <v>7104.11</v>
      </c>
      <c r="CZ136" s="239">
        <v>11696.599999999999</v>
      </c>
      <c r="DA136" s="240">
        <v>0</v>
      </c>
      <c r="DB136" s="240">
        <v>-4592.4899999999989</v>
      </c>
      <c r="DC136" s="240">
        <v>-4592.4899999999989</v>
      </c>
      <c r="DD136" s="239">
        <v>1059.02</v>
      </c>
      <c r="DE136" s="239">
        <v>0</v>
      </c>
      <c r="DF136" s="240">
        <v>1059.02</v>
      </c>
      <c r="DG136" s="240">
        <v>0</v>
      </c>
      <c r="DH136" s="240">
        <v>1059.02</v>
      </c>
      <c r="DI136" s="239">
        <v>1873.01</v>
      </c>
      <c r="DJ136" s="239">
        <v>3640.15</v>
      </c>
      <c r="DK136" s="240">
        <v>0</v>
      </c>
      <c r="DL136" s="240">
        <v>-1767.14</v>
      </c>
      <c r="DM136" s="240">
        <v>-1767.14</v>
      </c>
      <c r="DN136" s="239">
        <v>1004.6100000000001</v>
      </c>
      <c r="DO136" s="239">
        <v>0</v>
      </c>
      <c r="DP136" s="240">
        <v>1004.6100000000001</v>
      </c>
      <c r="DQ136" s="240">
        <v>0</v>
      </c>
      <c r="DR136" s="240">
        <v>1004.6100000000001</v>
      </c>
      <c r="DS136" s="239">
        <v>2585.79</v>
      </c>
      <c r="DT136" s="239">
        <v>2362.2599999999998</v>
      </c>
      <c r="DU136" s="240">
        <v>223.5300000000002</v>
      </c>
      <c r="DV136" s="240">
        <v>0</v>
      </c>
      <c r="DW136" s="240">
        <v>223.5300000000002</v>
      </c>
      <c r="DX136" s="239">
        <v>307.89000000000004</v>
      </c>
      <c r="DY136" s="239">
        <v>0</v>
      </c>
      <c r="DZ136" s="240">
        <v>307.89000000000004</v>
      </c>
      <c r="EA136" s="240">
        <v>0</v>
      </c>
      <c r="EB136" s="240">
        <v>307.89000000000004</v>
      </c>
      <c r="EC136" s="239">
        <v>10439.09</v>
      </c>
      <c r="ED136" s="239">
        <v>14404.43</v>
      </c>
      <c r="EE136" s="240">
        <v>0</v>
      </c>
      <c r="EF136" s="240">
        <v>-3965.34</v>
      </c>
      <c r="EG136" s="240">
        <v>-3965.34</v>
      </c>
      <c r="EH136" s="239">
        <v>9399.64</v>
      </c>
      <c r="EI136" s="239">
        <v>9204.6200000000008</v>
      </c>
      <c r="EJ136" s="240">
        <v>195.01999999999862</v>
      </c>
      <c r="EK136" s="240">
        <v>0</v>
      </c>
      <c r="EL136" s="240">
        <v>195.01999999999862</v>
      </c>
      <c r="EM136" s="239">
        <v>0</v>
      </c>
      <c r="EN136" s="239">
        <v>0</v>
      </c>
      <c r="EO136" s="240">
        <v>0</v>
      </c>
      <c r="EP136" s="240">
        <v>0</v>
      </c>
      <c r="EQ136" s="240">
        <v>0</v>
      </c>
      <c r="ER136" s="240">
        <v>3370.11</v>
      </c>
      <c r="ES136" s="240">
        <v>2384.1</v>
      </c>
      <c r="ET136" s="240">
        <f t="shared" ref="ET136:ET199" si="24">IF(EV136&gt;0,EV136,0)</f>
        <v>986.01000000000022</v>
      </c>
      <c r="EU136" s="240">
        <f t="shared" ref="EU136:EU199" si="25">IF(EV136&gt;0,0,EV136)</f>
        <v>0</v>
      </c>
      <c r="EV136" s="240">
        <f t="shared" ref="EV136:EV199" si="26">ER136-ES136</f>
        <v>986.01000000000022</v>
      </c>
      <c r="EW136" s="239">
        <v>7263.86</v>
      </c>
      <c r="EX136" s="239">
        <v>5516.9</v>
      </c>
      <c r="EY136" s="241">
        <f t="shared" si="17"/>
        <v>215168.05</v>
      </c>
      <c r="EZ136" s="241">
        <f t="shared" si="17"/>
        <v>168473.93</v>
      </c>
      <c r="FA136" s="241">
        <f t="shared" si="18"/>
        <v>46694.119999999995</v>
      </c>
      <c r="FB136" s="241">
        <f t="shared" si="19"/>
        <v>0</v>
      </c>
      <c r="FC136" s="242">
        <f t="shared" ref="FC136:FC199" si="27">EY136-EZ136</f>
        <v>46694.119999999995</v>
      </c>
      <c r="FD136" s="242">
        <v>986.01000000000022</v>
      </c>
      <c r="FE136" s="236">
        <f t="shared" si="20"/>
        <v>170477.22000000003</v>
      </c>
      <c r="FF136" s="243">
        <f t="shared" si="21"/>
        <v>146005.4</v>
      </c>
      <c r="FG136" s="3"/>
      <c r="FH136" s="239">
        <v>880</v>
      </c>
      <c r="FI136" s="244">
        <f t="shared" si="22"/>
        <v>171357.22000000003</v>
      </c>
      <c r="FJ136" s="243">
        <f t="shared" si="23"/>
        <v>146005.4</v>
      </c>
      <c r="FK136" s="3"/>
      <c r="FL136" s="3"/>
      <c r="FM136" s="3"/>
      <c r="FN136" s="3"/>
      <c r="FO136" s="3"/>
    </row>
    <row r="137" spans="1:171" s="2" customFormat="1" ht="15.75" customHeight="1" x14ac:dyDescent="0.2">
      <c r="A137" s="233">
        <v>130</v>
      </c>
      <c r="B137" s="234" t="s">
        <v>92</v>
      </c>
      <c r="C137" s="235">
        <v>5</v>
      </c>
      <c r="D137" s="235">
        <v>4</v>
      </c>
      <c r="E137" s="236">
        <v>2902.8541666666661</v>
      </c>
      <c r="F137" s="237">
        <v>-44799.22</v>
      </c>
      <c r="G137" s="237">
        <v>-114607.988</v>
      </c>
      <c r="H137" s="238">
        <v>16492.8</v>
      </c>
      <c r="I137" s="238">
        <v>15223.880000000001</v>
      </c>
      <c r="J137" s="238">
        <v>1268.9199999999983</v>
      </c>
      <c r="K137" s="238">
        <v>0</v>
      </c>
      <c r="L137" s="238">
        <v>1268.9199999999983</v>
      </c>
      <c r="M137" s="238">
        <v>8746.26</v>
      </c>
      <c r="N137" s="238">
        <v>8624.23</v>
      </c>
      <c r="O137" s="238">
        <v>122.03000000000065</v>
      </c>
      <c r="P137" s="238">
        <v>0</v>
      </c>
      <c r="Q137" s="238">
        <v>122.03000000000065</v>
      </c>
      <c r="R137" s="238">
        <v>1007.2099999999999</v>
      </c>
      <c r="S137" s="238">
        <v>418.37</v>
      </c>
      <c r="T137" s="238">
        <v>588.83999999999992</v>
      </c>
      <c r="U137" s="238">
        <v>0</v>
      </c>
      <c r="V137" s="238">
        <v>588.83999999999992</v>
      </c>
      <c r="W137" s="239">
        <v>44981.39</v>
      </c>
      <c r="X137" s="239">
        <v>47554.17</v>
      </c>
      <c r="Y137" s="240">
        <v>0</v>
      </c>
      <c r="Z137" s="240">
        <v>-2572.7799999999988</v>
      </c>
      <c r="AA137" s="240">
        <v>-2572.7799999999988</v>
      </c>
      <c r="AB137" s="239">
        <v>0</v>
      </c>
      <c r="AC137" s="239">
        <v>0</v>
      </c>
      <c r="AD137" s="240">
        <v>0</v>
      </c>
      <c r="AE137" s="240">
        <v>0</v>
      </c>
      <c r="AF137" s="240">
        <v>0</v>
      </c>
      <c r="AG137" s="239">
        <v>0</v>
      </c>
      <c r="AH137" s="239">
        <v>0</v>
      </c>
      <c r="AI137" s="240">
        <v>0</v>
      </c>
      <c r="AJ137" s="240">
        <v>0</v>
      </c>
      <c r="AK137" s="240">
        <v>0</v>
      </c>
      <c r="AL137" s="239">
        <v>8535.61</v>
      </c>
      <c r="AM137" s="239">
        <v>2131.19</v>
      </c>
      <c r="AN137" s="240">
        <v>6404.42</v>
      </c>
      <c r="AO137" s="240">
        <v>0</v>
      </c>
      <c r="AP137" s="240">
        <v>6404.42</v>
      </c>
      <c r="AQ137" s="239">
        <v>6387.31</v>
      </c>
      <c r="AR137" s="239">
        <v>1314.3400000000001</v>
      </c>
      <c r="AS137" s="240">
        <v>5072.97</v>
      </c>
      <c r="AT137" s="240">
        <v>0</v>
      </c>
      <c r="AU137" s="240">
        <v>5072.97</v>
      </c>
      <c r="AV137" s="239">
        <v>8688.82</v>
      </c>
      <c r="AW137" s="239">
        <v>7225.8099999999995</v>
      </c>
      <c r="AX137" s="240">
        <v>1463.0100000000002</v>
      </c>
      <c r="AY137" s="240">
        <v>0</v>
      </c>
      <c r="AZ137" s="240">
        <v>1463.0100000000002</v>
      </c>
      <c r="BA137" s="239">
        <v>1943.05</v>
      </c>
      <c r="BB137" s="239">
        <v>1645.0600000000002</v>
      </c>
      <c r="BC137" s="240">
        <v>297.98999999999978</v>
      </c>
      <c r="BD137" s="240">
        <v>0</v>
      </c>
      <c r="BE137" s="240">
        <v>297.98999999999978</v>
      </c>
      <c r="BF137" s="239">
        <v>0</v>
      </c>
      <c r="BG137" s="239">
        <v>0</v>
      </c>
      <c r="BH137" s="240">
        <v>0</v>
      </c>
      <c r="BI137" s="240">
        <v>0</v>
      </c>
      <c r="BJ137" s="240">
        <v>0</v>
      </c>
      <c r="BK137" s="239">
        <v>9139.5199999999986</v>
      </c>
      <c r="BL137" s="239">
        <v>7444.41</v>
      </c>
      <c r="BM137" s="240">
        <v>1695.1099999999988</v>
      </c>
      <c r="BN137" s="240">
        <v>0</v>
      </c>
      <c r="BO137" s="240">
        <v>1695.1099999999988</v>
      </c>
      <c r="BP137" s="239">
        <v>1289.33</v>
      </c>
      <c r="BQ137" s="239">
        <v>0</v>
      </c>
      <c r="BR137" s="240">
        <v>1289.33</v>
      </c>
      <c r="BS137" s="240">
        <v>0</v>
      </c>
      <c r="BT137" s="240">
        <v>1289.33</v>
      </c>
      <c r="BU137" s="239">
        <v>14957.8</v>
      </c>
      <c r="BV137" s="239">
        <v>23516.529999999995</v>
      </c>
      <c r="BW137" s="240">
        <v>0</v>
      </c>
      <c r="BX137" s="240">
        <v>-8558.7299999999959</v>
      </c>
      <c r="BY137" s="240">
        <v>-8558.7299999999959</v>
      </c>
      <c r="BZ137" s="239">
        <v>1554.4899999999996</v>
      </c>
      <c r="CA137" s="239">
        <v>1320.0000000000002</v>
      </c>
      <c r="CB137" s="240">
        <v>234.48999999999933</v>
      </c>
      <c r="CC137" s="240">
        <v>0</v>
      </c>
      <c r="CD137" s="240">
        <v>234.48999999999933</v>
      </c>
      <c r="CE137" s="239">
        <v>234.03</v>
      </c>
      <c r="CF137" s="239">
        <v>0</v>
      </c>
      <c r="CG137" s="240">
        <v>234.03</v>
      </c>
      <c r="CH137" s="240">
        <v>0</v>
      </c>
      <c r="CI137" s="240">
        <v>234.03</v>
      </c>
      <c r="CJ137" s="240">
        <v>4399.7700000000004</v>
      </c>
      <c r="CK137" s="240">
        <v>5512.56</v>
      </c>
      <c r="CL137" s="240">
        <v>0</v>
      </c>
      <c r="CM137" s="240">
        <v>-1112.79</v>
      </c>
      <c r="CN137" s="240">
        <v>-1112.79</v>
      </c>
      <c r="CO137" s="239">
        <v>34614.410000000003</v>
      </c>
      <c r="CP137" s="239">
        <v>14928.849999999999</v>
      </c>
      <c r="CQ137" s="240">
        <v>19685.560000000005</v>
      </c>
      <c r="CR137" s="240">
        <v>0</v>
      </c>
      <c r="CS137" s="240">
        <v>19685.560000000005</v>
      </c>
      <c r="CT137" s="239">
        <v>5379.16</v>
      </c>
      <c r="CU137" s="239">
        <v>6170.8300000000008</v>
      </c>
      <c r="CV137" s="240">
        <v>0</v>
      </c>
      <c r="CW137" s="240">
        <v>-791.67000000000098</v>
      </c>
      <c r="CX137" s="240">
        <v>-791.67000000000098</v>
      </c>
      <c r="CY137" s="239">
        <v>9943.2100000000009</v>
      </c>
      <c r="CZ137" s="239">
        <v>7523.66</v>
      </c>
      <c r="DA137" s="240">
        <v>2419.5500000000011</v>
      </c>
      <c r="DB137" s="240">
        <v>0</v>
      </c>
      <c r="DC137" s="240">
        <v>2419.5500000000011</v>
      </c>
      <c r="DD137" s="239">
        <v>1327.04</v>
      </c>
      <c r="DE137" s="239">
        <v>0</v>
      </c>
      <c r="DF137" s="240">
        <v>1327.04</v>
      </c>
      <c r="DG137" s="240">
        <v>0</v>
      </c>
      <c r="DH137" s="240">
        <v>1327.04</v>
      </c>
      <c r="DI137" s="239">
        <v>2303.75</v>
      </c>
      <c r="DJ137" s="239">
        <v>3566.49</v>
      </c>
      <c r="DK137" s="240">
        <v>0</v>
      </c>
      <c r="DL137" s="240">
        <v>-1262.7399999999998</v>
      </c>
      <c r="DM137" s="240">
        <v>-1262.7399999999998</v>
      </c>
      <c r="DN137" s="239">
        <v>0</v>
      </c>
      <c r="DO137" s="239">
        <v>0</v>
      </c>
      <c r="DP137" s="240">
        <v>0</v>
      </c>
      <c r="DQ137" s="240">
        <v>0</v>
      </c>
      <c r="DR137" s="240">
        <v>0</v>
      </c>
      <c r="DS137" s="239">
        <v>2961.9100000000008</v>
      </c>
      <c r="DT137" s="239">
        <v>975.79</v>
      </c>
      <c r="DU137" s="240">
        <v>1986.1200000000008</v>
      </c>
      <c r="DV137" s="240">
        <v>0</v>
      </c>
      <c r="DW137" s="240">
        <v>1986.1200000000008</v>
      </c>
      <c r="DX137" s="239">
        <v>394.46000000000004</v>
      </c>
      <c r="DY137" s="239">
        <v>0</v>
      </c>
      <c r="DZ137" s="240">
        <v>394.46000000000004</v>
      </c>
      <c r="EA137" s="240">
        <v>0</v>
      </c>
      <c r="EB137" s="240">
        <v>394.46000000000004</v>
      </c>
      <c r="EC137" s="239">
        <v>9965</v>
      </c>
      <c r="ED137" s="239">
        <v>14372.760000000002</v>
      </c>
      <c r="EE137" s="240">
        <v>0</v>
      </c>
      <c r="EF137" s="240">
        <v>-4407.760000000002</v>
      </c>
      <c r="EG137" s="240">
        <v>-4407.760000000002</v>
      </c>
      <c r="EH137" s="239">
        <v>12250.619999999999</v>
      </c>
      <c r="EI137" s="239">
        <v>2689.44</v>
      </c>
      <c r="EJ137" s="240">
        <v>9561.1799999999985</v>
      </c>
      <c r="EK137" s="240">
        <v>0</v>
      </c>
      <c r="EL137" s="240">
        <v>9561.1799999999985</v>
      </c>
      <c r="EM137" s="239">
        <v>0</v>
      </c>
      <c r="EN137" s="239">
        <v>0</v>
      </c>
      <c r="EO137" s="240">
        <v>0</v>
      </c>
      <c r="EP137" s="240">
        <v>0</v>
      </c>
      <c r="EQ137" s="240">
        <v>0</v>
      </c>
      <c r="ER137" s="240">
        <v>4187.82</v>
      </c>
      <c r="ES137" s="240">
        <v>2831.2000000000003</v>
      </c>
      <c r="ET137" s="240">
        <f t="shared" si="24"/>
        <v>1356.6199999999994</v>
      </c>
      <c r="EU137" s="240">
        <f t="shared" si="25"/>
        <v>0</v>
      </c>
      <c r="EV137" s="240">
        <f t="shared" si="26"/>
        <v>1356.6199999999994</v>
      </c>
      <c r="EW137" s="239">
        <v>7448.8600000000015</v>
      </c>
      <c r="EX137" s="239">
        <v>5904.28</v>
      </c>
      <c r="EY137" s="241">
        <f t="shared" ref="EY137:EZ200" si="28">H137+M137+R137+W137+AB137+AG137+AL137+AQ137+AV137+BA137+BF137+BK137+BP137+BU137+BZ137+CE137+CJ137+CO137+CT137+CY137+DD137+DI137+DN137+DS137+DX137+EC137+EH137+EM137+EW137+ER137</f>
        <v>219133.63000000003</v>
      </c>
      <c r="EZ137" s="241">
        <f t="shared" si="28"/>
        <v>180893.85</v>
      </c>
      <c r="FA137" s="241">
        <f t="shared" ref="FA137:FA200" si="29">IF(FC137&gt;0,FC137,0)</f>
        <v>38239.780000000028</v>
      </c>
      <c r="FB137" s="241">
        <f t="shared" ref="FB137:FB200" si="30">IF(FC137&gt;0,0,FC137)</f>
        <v>0</v>
      </c>
      <c r="FC137" s="242">
        <f t="shared" si="27"/>
        <v>38239.780000000028</v>
      </c>
      <c r="FD137" s="242">
        <v>1356.6199999999994</v>
      </c>
      <c r="FE137" s="236">
        <f t="shared" ref="FE137:FE200" si="31">F137+EY137-EZ137</f>
        <v>-6559.4399999999732</v>
      </c>
      <c r="FF137" s="243">
        <f t="shared" ref="FF137:FF200" si="32">G137+CO137-CP137+CT137-CU137+CY137-CZ137+DD137-DE137+DI137-DJ137+DN137-DO137+DS137-DT137+DX137-DY137</f>
        <v>-90849.667999999976</v>
      </c>
      <c r="FG137" s="3"/>
      <c r="FH137" s="239">
        <v>720</v>
      </c>
      <c r="FI137" s="244">
        <f t="shared" ref="FI137:FI200" si="33">FE137+FH137</f>
        <v>-5839.4399999999732</v>
      </c>
      <c r="FJ137" s="243">
        <f t="shared" ref="FJ137:FJ200" si="34">FF137</f>
        <v>-90849.667999999976</v>
      </c>
      <c r="FK137" s="3"/>
      <c r="FL137" s="3"/>
      <c r="FM137" s="3"/>
      <c r="FN137" s="3"/>
      <c r="FO137" s="3"/>
    </row>
    <row r="138" spans="1:171" s="2" customFormat="1" ht="15.75" customHeight="1" x14ac:dyDescent="0.2">
      <c r="A138" s="233">
        <v>131</v>
      </c>
      <c r="B138" s="234" t="s">
        <v>93</v>
      </c>
      <c r="C138" s="235">
        <v>5</v>
      </c>
      <c r="D138" s="235">
        <v>2</v>
      </c>
      <c r="E138" s="236">
        <v>2765.5749999999994</v>
      </c>
      <c r="F138" s="237">
        <v>-264823</v>
      </c>
      <c r="G138" s="237">
        <v>-136372.93400000001</v>
      </c>
      <c r="H138" s="238">
        <v>9070.08</v>
      </c>
      <c r="I138" s="238">
        <v>8819.65</v>
      </c>
      <c r="J138" s="238">
        <v>250.43000000000029</v>
      </c>
      <c r="K138" s="238">
        <v>0</v>
      </c>
      <c r="L138" s="238">
        <v>250.43000000000029</v>
      </c>
      <c r="M138" s="238">
        <v>4645.49</v>
      </c>
      <c r="N138" s="238">
        <v>4581.6399999999994</v>
      </c>
      <c r="O138" s="238">
        <v>63.850000000000364</v>
      </c>
      <c r="P138" s="238">
        <v>0</v>
      </c>
      <c r="Q138" s="238">
        <v>63.850000000000364</v>
      </c>
      <c r="R138" s="238">
        <v>924.93000000000006</v>
      </c>
      <c r="S138" s="238">
        <v>478.06</v>
      </c>
      <c r="T138" s="238">
        <v>446.87000000000006</v>
      </c>
      <c r="U138" s="238">
        <v>0</v>
      </c>
      <c r="V138" s="238">
        <v>446.87000000000006</v>
      </c>
      <c r="W138" s="239">
        <v>48720.380000000005</v>
      </c>
      <c r="X138" s="239">
        <v>48173.349999999991</v>
      </c>
      <c r="Y138" s="240">
        <v>547.03000000001339</v>
      </c>
      <c r="Z138" s="240">
        <v>0</v>
      </c>
      <c r="AA138" s="240">
        <v>547.03000000001339</v>
      </c>
      <c r="AB138" s="239">
        <v>0</v>
      </c>
      <c r="AC138" s="239">
        <v>0</v>
      </c>
      <c r="AD138" s="240">
        <v>0</v>
      </c>
      <c r="AE138" s="240">
        <v>0</v>
      </c>
      <c r="AF138" s="240">
        <v>0</v>
      </c>
      <c r="AG138" s="239">
        <v>0</v>
      </c>
      <c r="AH138" s="239">
        <v>0</v>
      </c>
      <c r="AI138" s="240">
        <v>0</v>
      </c>
      <c r="AJ138" s="240">
        <v>0</v>
      </c>
      <c r="AK138" s="240">
        <v>0</v>
      </c>
      <c r="AL138" s="239">
        <v>9384.3200000000015</v>
      </c>
      <c r="AM138" s="239">
        <v>2216.12</v>
      </c>
      <c r="AN138" s="240">
        <v>7168.2000000000016</v>
      </c>
      <c r="AO138" s="240">
        <v>0</v>
      </c>
      <c r="AP138" s="240">
        <v>7168.2000000000016</v>
      </c>
      <c r="AQ138" s="239">
        <v>7047.32</v>
      </c>
      <c r="AR138" s="239">
        <v>1687.8999999999999</v>
      </c>
      <c r="AS138" s="240">
        <v>5359.42</v>
      </c>
      <c r="AT138" s="240">
        <v>0</v>
      </c>
      <c r="AU138" s="240">
        <v>5359.42</v>
      </c>
      <c r="AV138" s="239">
        <v>8716.16</v>
      </c>
      <c r="AW138" s="239">
        <v>7577.6900000000005</v>
      </c>
      <c r="AX138" s="240">
        <v>1138.4699999999993</v>
      </c>
      <c r="AY138" s="240">
        <v>0</v>
      </c>
      <c r="AZ138" s="240">
        <v>1138.4699999999993</v>
      </c>
      <c r="BA138" s="239">
        <v>1974.7</v>
      </c>
      <c r="BB138" s="239">
        <v>1751.77</v>
      </c>
      <c r="BC138" s="240">
        <v>222.93000000000006</v>
      </c>
      <c r="BD138" s="240">
        <v>0</v>
      </c>
      <c r="BE138" s="240">
        <v>222.93000000000006</v>
      </c>
      <c r="BF138" s="239">
        <v>0</v>
      </c>
      <c r="BG138" s="239">
        <v>0</v>
      </c>
      <c r="BH138" s="240">
        <v>0</v>
      </c>
      <c r="BI138" s="240">
        <v>0</v>
      </c>
      <c r="BJ138" s="240">
        <v>0</v>
      </c>
      <c r="BK138" s="239">
        <v>7090.47</v>
      </c>
      <c r="BL138" s="239">
        <v>5011.1200000000008</v>
      </c>
      <c r="BM138" s="240">
        <v>2079.3499999999995</v>
      </c>
      <c r="BN138" s="240">
        <v>0</v>
      </c>
      <c r="BO138" s="240">
        <v>2079.3499999999995</v>
      </c>
      <c r="BP138" s="239">
        <v>1307.6600000000003</v>
      </c>
      <c r="BQ138" s="239">
        <v>0</v>
      </c>
      <c r="BR138" s="240">
        <v>1307.6600000000003</v>
      </c>
      <c r="BS138" s="240">
        <v>0</v>
      </c>
      <c r="BT138" s="240">
        <v>1307.6600000000003</v>
      </c>
      <c r="BU138" s="239">
        <v>14987.569999999998</v>
      </c>
      <c r="BV138" s="239">
        <v>28667.269999999997</v>
      </c>
      <c r="BW138" s="240">
        <v>0</v>
      </c>
      <c r="BX138" s="240">
        <v>-13679.699999999999</v>
      </c>
      <c r="BY138" s="240">
        <v>-13679.699999999999</v>
      </c>
      <c r="BZ138" s="239">
        <v>1692.85</v>
      </c>
      <c r="CA138" s="239">
        <v>1502.9300000000003</v>
      </c>
      <c r="CB138" s="240">
        <v>189.91999999999962</v>
      </c>
      <c r="CC138" s="240">
        <v>0</v>
      </c>
      <c r="CD138" s="240">
        <v>189.91999999999962</v>
      </c>
      <c r="CE138" s="239">
        <v>253.26</v>
      </c>
      <c r="CF138" s="239">
        <v>0</v>
      </c>
      <c r="CG138" s="240">
        <v>253.26</v>
      </c>
      <c r="CH138" s="240">
        <v>0</v>
      </c>
      <c r="CI138" s="240">
        <v>253.26</v>
      </c>
      <c r="CJ138" s="240">
        <v>7636.9500000000007</v>
      </c>
      <c r="CK138" s="240">
        <v>10022.83</v>
      </c>
      <c r="CL138" s="240">
        <v>0</v>
      </c>
      <c r="CM138" s="240">
        <v>-2385.8799999999992</v>
      </c>
      <c r="CN138" s="240">
        <v>-2385.8799999999992</v>
      </c>
      <c r="CO138" s="239">
        <v>41049.770000000004</v>
      </c>
      <c r="CP138" s="239">
        <v>6055.3099999999995</v>
      </c>
      <c r="CQ138" s="240">
        <v>34994.460000000006</v>
      </c>
      <c r="CR138" s="240">
        <v>0</v>
      </c>
      <c r="CS138" s="240">
        <v>34994.460000000006</v>
      </c>
      <c r="CT138" s="239">
        <v>6088.7800000000007</v>
      </c>
      <c r="CU138" s="239">
        <v>0</v>
      </c>
      <c r="CV138" s="240">
        <v>6088.7800000000007</v>
      </c>
      <c r="CW138" s="240">
        <v>0</v>
      </c>
      <c r="CX138" s="240">
        <v>6088.7800000000007</v>
      </c>
      <c r="CY138" s="239">
        <v>10859.890000000001</v>
      </c>
      <c r="CZ138" s="239">
        <v>6428.26</v>
      </c>
      <c r="DA138" s="240">
        <v>4431.630000000001</v>
      </c>
      <c r="DB138" s="240">
        <v>0</v>
      </c>
      <c r="DC138" s="240">
        <v>4431.630000000001</v>
      </c>
      <c r="DD138" s="239">
        <v>1236.94</v>
      </c>
      <c r="DE138" s="239">
        <v>943.25</v>
      </c>
      <c r="DF138" s="240">
        <v>293.69000000000005</v>
      </c>
      <c r="DG138" s="240">
        <v>0</v>
      </c>
      <c r="DH138" s="240">
        <v>293.69000000000005</v>
      </c>
      <c r="DI138" s="239">
        <v>2239.3100000000004</v>
      </c>
      <c r="DJ138" s="239">
        <v>0</v>
      </c>
      <c r="DK138" s="240">
        <v>2239.3100000000004</v>
      </c>
      <c r="DL138" s="240">
        <v>0</v>
      </c>
      <c r="DM138" s="240">
        <v>2239.3100000000004</v>
      </c>
      <c r="DN138" s="239">
        <v>0</v>
      </c>
      <c r="DO138" s="239">
        <v>0</v>
      </c>
      <c r="DP138" s="240">
        <v>0</v>
      </c>
      <c r="DQ138" s="240">
        <v>0</v>
      </c>
      <c r="DR138" s="240">
        <v>0</v>
      </c>
      <c r="DS138" s="239">
        <v>2339.3300000000004</v>
      </c>
      <c r="DT138" s="239">
        <v>2129.91</v>
      </c>
      <c r="DU138" s="240">
        <v>209.42000000000053</v>
      </c>
      <c r="DV138" s="240">
        <v>0</v>
      </c>
      <c r="DW138" s="240">
        <v>209.42000000000053</v>
      </c>
      <c r="DX138" s="239">
        <v>372.2700000000001</v>
      </c>
      <c r="DY138" s="239">
        <v>0</v>
      </c>
      <c r="DZ138" s="240">
        <v>372.2700000000001</v>
      </c>
      <c r="EA138" s="240">
        <v>0</v>
      </c>
      <c r="EB138" s="240">
        <v>372.2700000000001</v>
      </c>
      <c r="EC138" s="239">
        <v>8352.5400000000009</v>
      </c>
      <c r="ED138" s="239">
        <v>13792.5</v>
      </c>
      <c r="EE138" s="240">
        <v>0</v>
      </c>
      <c r="EF138" s="240">
        <v>-5439.9599999999991</v>
      </c>
      <c r="EG138" s="240">
        <v>-5439.9599999999991</v>
      </c>
      <c r="EH138" s="239">
        <v>38430.050000000003</v>
      </c>
      <c r="EI138" s="239">
        <v>32372.740000000005</v>
      </c>
      <c r="EJ138" s="240">
        <v>6057.3099999999977</v>
      </c>
      <c r="EK138" s="240">
        <v>0</v>
      </c>
      <c r="EL138" s="240">
        <v>6057.3099999999977</v>
      </c>
      <c r="EM138" s="239">
        <v>0</v>
      </c>
      <c r="EN138" s="239">
        <v>0</v>
      </c>
      <c r="EO138" s="240">
        <v>0</v>
      </c>
      <c r="EP138" s="240">
        <v>0</v>
      </c>
      <c r="EQ138" s="240">
        <v>0</v>
      </c>
      <c r="ER138" s="240">
        <v>5713.58</v>
      </c>
      <c r="ES138" s="240">
        <v>3944.9799999999996</v>
      </c>
      <c r="ET138" s="240">
        <f t="shared" si="24"/>
        <v>1768.6000000000004</v>
      </c>
      <c r="EU138" s="240">
        <f t="shared" si="25"/>
        <v>0</v>
      </c>
      <c r="EV138" s="240">
        <f t="shared" si="26"/>
        <v>1768.6000000000004</v>
      </c>
      <c r="EW138" s="239">
        <v>8427.42</v>
      </c>
      <c r="EX138" s="239">
        <v>6165.94</v>
      </c>
      <c r="EY138" s="241">
        <f t="shared" si="28"/>
        <v>248562.02000000002</v>
      </c>
      <c r="EZ138" s="241">
        <f t="shared" si="28"/>
        <v>192323.22</v>
      </c>
      <c r="FA138" s="241">
        <f t="shared" si="29"/>
        <v>56238.800000000017</v>
      </c>
      <c r="FB138" s="241">
        <f t="shared" si="30"/>
        <v>0</v>
      </c>
      <c r="FC138" s="242">
        <f t="shared" si="27"/>
        <v>56238.800000000017</v>
      </c>
      <c r="FD138" s="242">
        <v>1768.6000000000004</v>
      </c>
      <c r="FE138" s="236">
        <f t="shared" si="31"/>
        <v>-208584.19999999998</v>
      </c>
      <c r="FF138" s="243">
        <f t="shared" si="32"/>
        <v>-87743.373999999996</v>
      </c>
      <c r="FG138" s="3"/>
      <c r="FH138" s="239">
        <v>720</v>
      </c>
      <c r="FI138" s="244">
        <f t="shared" si="33"/>
        <v>-207864.19999999998</v>
      </c>
      <c r="FJ138" s="243">
        <f t="shared" si="34"/>
        <v>-87743.373999999996</v>
      </c>
      <c r="FK138" s="3"/>
      <c r="FL138" s="3"/>
      <c r="FM138" s="3"/>
      <c r="FN138" s="3"/>
      <c r="FO138" s="3"/>
    </row>
    <row r="139" spans="1:171" s="2" customFormat="1" ht="15.75" customHeight="1" x14ac:dyDescent="0.2">
      <c r="A139" s="233">
        <v>132</v>
      </c>
      <c r="B139" s="234" t="s">
        <v>94</v>
      </c>
      <c r="C139" s="235">
        <v>9</v>
      </c>
      <c r="D139" s="235">
        <v>3</v>
      </c>
      <c r="E139" s="236">
        <v>3308.4558333333334</v>
      </c>
      <c r="F139" s="237">
        <v>-372758.31999999995</v>
      </c>
      <c r="G139" s="237">
        <v>-132421.73999999993</v>
      </c>
      <c r="H139" s="238">
        <v>42768.4</v>
      </c>
      <c r="I139" s="238">
        <v>46509.060000000005</v>
      </c>
      <c r="J139" s="238">
        <v>0</v>
      </c>
      <c r="K139" s="238">
        <v>-3740.6600000000035</v>
      </c>
      <c r="L139" s="238">
        <v>-3740.6600000000035</v>
      </c>
      <c r="M139" s="238">
        <v>22222.36</v>
      </c>
      <c r="N139" s="238">
        <v>25404.219999999998</v>
      </c>
      <c r="O139" s="238">
        <v>0</v>
      </c>
      <c r="P139" s="238">
        <v>-3181.8599999999969</v>
      </c>
      <c r="Q139" s="238">
        <v>-3181.8599999999969</v>
      </c>
      <c r="R139" s="238">
        <v>1755.56</v>
      </c>
      <c r="S139" s="238">
        <v>904.45</v>
      </c>
      <c r="T139" s="238">
        <v>851.1099999999999</v>
      </c>
      <c r="U139" s="238">
        <v>0</v>
      </c>
      <c r="V139" s="238">
        <v>851.1099999999999</v>
      </c>
      <c r="W139" s="239">
        <v>53448.710000000014</v>
      </c>
      <c r="X139" s="239">
        <v>53981.71</v>
      </c>
      <c r="Y139" s="240">
        <v>0</v>
      </c>
      <c r="Z139" s="240">
        <v>-532.99999999998545</v>
      </c>
      <c r="AA139" s="240">
        <v>-532.99999999998545</v>
      </c>
      <c r="AB139" s="239">
        <v>117578.3</v>
      </c>
      <c r="AC139" s="239">
        <v>107820.01000000001</v>
      </c>
      <c r="AD139" s="240">
        <v>9758.2899999999936</v>
      </c>
      <c r="AE139" s="240">
        <v>0</v>
      </c>
      <c r="AF139" s="240">
        <v>9758.2899999999936</v>
      </c>
      <c r="AG139" s="239">
        <v>0</v>
      </c>
      <c r="AH139" s="239">
        <v>0</v>
      </c>
      <c r="AI139" s="240">
        <v>0</v>
      </c>
      <c r="AJ139" s="240">
        <v>0</v>
      </c>
      <c r="AK139" s="240">
        <v>0</v>
      </c>
      <c r="AL139" s="239">
        <v>12355.330000000002</v>
      </c>
      <c r="AM139" s="239">
        <v>2338.9700000000003</v>
      </c>
      <c r="AN139" s="240">
        <v>10016.36</v>
      </c>
      <c r="AO139" s="240">
        <v>0</v>
      </c>
      <c r="AP139" s="240">
        <v>10016.36</v>
      </c>
      <c r="AQ139" s="239">
        <v>11308.199999999997</v>
      </c>
      <c r="AR139" s="239">
        <v>1758.7899999999997</v>
      </c>
      <c r="AS139" s="240">
        <v>9549.409999999998</v>
      </c>
      <c r="AT139" s="240">
        <v>0</v>
      </c>
      <c r="AU139" s="240">
        <v>9549.409999999998</v>
      </c>
      <c r="AV139" s="239">
        <v>14025.759999999998</v>
      </c>
      <c r="AW139" s="239">
        <v>12196.689999999999</v>
      </c>
      <c r="AX139" s="240">
        <v>1829.0699999999997</v>
      </c>
      <c r="AY139" s="240">
        <v>0</v>
      </c>
      <c r="AZ139" s="240">
        <v>1829.0699999999997</v>
      </c>
      <c r="BA139" s="239">
        <v>3212.3700000000003</v>
      </c>
      <c r="BB139" s="239">
        <v>2846.4899999999993</v>
      </c>
      <c r="BC139" s="240">
        <v>365.88000000000102</v>
      </c>
      <c r="BD139" s="240">
        <v>0</v>
      </c>
      <c r="BE139" s="240">
        <v>365.88000000000102</v>
      </c>
      <c r="BF139" s="239">
        <v>694.49</v>
      </c>
      <c r="BG139" s="239">
        <v>942.29</v>
      </c>
      <c r="BH139" s="240">
        <v>0</v>
      </c>
      <c r="BI139" s="240">
        <v>-247.79999999999995</v>
      </c>
      <c r="BJ139" s="240">
        <v>-247.79999999999995</v>
      </c>
      <c r="BK139" s="239">
        <v>9286.2000000000007</v>
      </c>
      <c r="BL139" s="239">
        <v>8227.68</v>
      </c>
      <c r="BM139" s="240">
        <v>1058.5200000000004</v>
      </c>
      <c r="BN139" s="240">
        <v>0</v>
      </c>
      <c r="BO139" s="240">
        <v>1058.5200000000004</v>
      </c>
      <c r="BP139" s="239">
        <v>2424.4899999999998</v>
      </c>
      <c r="BQ139" s="239">
        <v>0</v>
      </c>
      <c r="BR139" s="240">
        <v>2424.4899999999998</v>
      </c>
      <c r="BS139" s="240">
        <v>0</v>
      </c>
      <c r="BT139" s="240">
        <v>2424.4899999999998</v>
      </c>
      <c r="BU139" s="239">
        <v>27789.900000000005</v>
      </c>
      <c r="BV139" s="239">
        <v>19840.269999999997</v>
      </c>
      <c r="BW139" s="240">
        <v>7949.6300000000083</v>
      </c>
      <c r="BX139" s="240">
        <v>0</v>
      </c>
      <c r="BY139" s="240">
        <v>7949.6300000000083</v>
      </c>
      <c r="BZ139" s="239">
        <v>1652.7900000000002</v>
      </c>
      <c r="CA139" s="239">
        <v>1466.14</v>
      </c>
      <c r="CB139" s="240">
        <v>186.65000000000009</v>
      </c>
      <c r="CC139" s="240">
        <v>0</v>
      </c>
      <c r="CD139" s="240">
        <v>186.65000000000009</v>
      </c>
      <c r="CE139" s="239">
        <v>250.92</v>
      </c>
      <c r="CF139" s="239">
        <v>0</v>
      </c>
      <c r="CG139" s="240">
        <v>250.92</v>
      </c>
      <c r="CH139" s="240">
        <v>0</v>
      </c>
      <c r="CI139" s="240">
        <v>250.92</v>
      </c>
      <c r="CJ139" s="240">
        <v>6812.0700000000006</v>
      </c>
      <c r="CK139" s="240">
        <v>6178.42</v>
      </c>
      <c r="CL139" s="240">
        <v>633.65000000000055</v>
      </c>
      <c r="CM139" s="240">
        <v>0</v>
      </c>
      <c r="CN139" s="240">
        <v>633.65000000000055</v>
      </c>
      <c r="CO139" s="239">
        <v>100657.88000000002</v>
      </c>
      <c r="CP139" s="239">
        <v>23210.83</v>
      </c>
      <c r="CQ139" s="240">
        <v>77447.050000000017</v>
      </c>
      <c r="CR139" s="240">
        <v>0</v>
      </c>
      <c r="CS139" s="240">
        <v>77447.050000000017</v>
      </c>
      <c r="CT139" s="239">
        <v>7706.42</v>
      </c>
      <c r="CU139" s="239">
        <v>664.68</v>
      </c>
      <c r="CV139" s="240">
        <v>7041.74</v>
      </c>
      <c r="CW139" s="240">
        <v>0</v>
      </c>
      <c r="CX139" s="240">
        <v>7041.74</v>
      </c>
      <c r="CY139" s="239">
        <v>17768.440000000002</v>
      </c>
      <c r="CZ139" s="239">
        <v>4314.0600000000004</v>
      </c>
      <c r="DA139" s="240">
        <v>13454.380000000001</v>
      </c>
      <c r="DB139" s="240">
        <v>0</v>
      </c>
      <c r="DC139" s="240">
        <v>13454.380000000001</v>
      </c>
      <c r="DD139" s="239">
        <v>3245.81</v>
      </c>
      <c r="DE139" s="239">
        <v>0</v>
      </c>
      <c r="DF139" s="240">
        <v>3245.81</v>
      </c>
      <c r="DG139" s="240">
        <v>0</v>
      </c>
      <c r="DH139" s="240">
        <v>3245.81</v>
      </c>
      <c r="DI139" s="239">
        <v>4029.5</v>
      </c>
      <c r="DJ139" s="239">
        <v>0</v>
      </c>
      <c r="DK139" s="240">
        <v>4029.5</v>
      </c>
      <c r="DL139" s="240">
        <v>0</v>
      </c>
      <c r="DM139" s="240">
        <v>4029.5</v>
      </c>
      <c r="DN139" s="239">
        <v>1658.6699999999998</v>
      </c>
      <c r="DO139" s="239">
        <v>0</v>
      </c>
      <c r="DP139" s="240">
        <v>1658.6699999999998</v>
      </c>
      <c r="DQ139" s="240">
        <v>0</v>
      </c>
      <c r="DR139" s="240">
        <v>1658.6699999999998</v>
      </c>
      <c r="DS139" s="239">
        <v>3350.5099999999998</v>
      </c>
      <c r="DT139" s="239">
        <v>1462.26</v>
      </c>
      <c r="DU139" s="240">
        <v>1888.2499999999998</v>
      </c>
      <c r="DV139" s="240">
        <v>0</v>
      </c>
      <c r="DW139" s="240">
        <v>1888.2499999999998</v>
      </c>
      <c r="DX139" s="239">
        <v>449.36</v>
      </c>
      <c r="DY139" s="239">
        <v>0</v>
      </c>
      <c r="DZ139" s="240">
        <v>449.36</v>
      </c>
      <c r="EA139" s="240">
        <v>0</v>
      </c>
      <c r="EB139" s="240">
        <v>449.36</v>
      </c>
      <c r="EC139" s="239">
        <v>8993.43</v>
      </c>
      <c r="ED139" s="239">
        <v>18830.239999999998</v>
      </c>
      <c r="EE139" s="240">
        <v>0</v>
      </c>
      <c r="EF139" s="240">
        <v>-9836.8099999999977</v>
      </c>
      <c r="EG139" s="240">
        <v>-9836.8099999999977</v>
      </c>
      <c r="EH139" s="239">
        <v>21852.61</v>
      </c>
      <c r="EI139" s="239">
        <v>14071.959999999997</v>
      </c>
      <c r="EJ139" s="240">
        <v>7780.6500000000033</v>
      </c>
      <c r="EK139" s="240">
        <v>0</v>
      </c>
      <c r="EL139" s="240">
        <v>7780.6500000000033</v>
      </c>
      <c r="EM139" s="239">
        <v>56814</v>
      </c>
      <c r="EN139" s="239">
        <v>67483.28</v>
      </c>
      <c r="EO139" s="240">
        <v>0</v>
      </c>
      <c r="EP139" s="240">
        <v>-10669.279999999999</v>
      </c>
      <c r="EQ139" s="240">
        <v>-10669.279999999999</v>
      </c>
      <c r="ER139" s="240">
        <v>6655.82</v>
      </c>
      <c r="ES139" s="240">
        <v>4740.0400000000009</v>
      </c>
      <c r="ET139" s="240">
        <f t="shared" si="24"/>
        <v>1915.7799999999988</v>
      </c>
      <c r="EU139" s="240">
        <f t="shared" si="25"/>
        <v>0</v>
      </c>
      <c r="EV139" s="240">
        <f t="shared" si="26"/>
        <v>1915.7799999999988</v>
      </c>
      <c r="EW139" s="239">
        <v>19653.669999999998</v>
      </c>
      <c r="EX139" s="239">
        <v>14208.58</v>
      </c>
      <c r="EY139" s="241">
        <f t="shared" si="28"/>
        <v>580421.97</v>
      </c>
      <c r="EZ139" s="241">
        <f t="shared" si="28"/>
        <v>439401.12000000011</v>
      </c>
      <c r="FA139" s="241">
        <f t="shared" si="29"/>
        <v>141020.84999999986</v>
      </c>
      <c r="FB139" s="241">
        <f t="shared" si="30"/>
        <v>0</v>
      </c>
      <c r="FC139" s="242">
        <f t="shared" si="27"/>
        <v>141020.84999999986</v>
      </c>
      <c r="FD139" s="242">
        <v>1915.7799999999988</v>
      </c>
      <c r="FE139" s="236">
        <f t="shared" si="31"/>
        <v>-231737.47000000009</v>
      </c>
      <c r="FF139" s="243">
        <f t="shared" si="32"/>
        <v>-23206.979999999912</v>
      </c>
      <c r="FG139" s="3"/>
      <c r="FH139" s="239">
        <v>720</v>
      </c>
      <c r="FI139" s="244">
        <f t="shared" si="33"/>
        <v>-231017.47000000009</v>
      </c>
      <c r="FJ139" s="243">
        <f t="shared" si="34"/>
        <v>-23206.979999999912</v>
      </c>
      <c r="FK139" s="3"/>
      <c r="FL139" s="3"/>
      <c r="FM139" s="3"/>
      <c r="FN139" s="3"/>
      <c r="FO139" s="3"/>
    </row>
    <row r="140" spans="1:171" s="2" customFormat="1" ht="15.75" customHeight="1" x14ac:dyDescent="0.2">
      <c r="A140" s="233">
        <v>133</v>
      </c>
      <c r="B140" s="234" t="s">
        <v>95</v>
      </c>
      <c r="C140" s="235">
        <v>9</v>
      </c>
      <c r="D140" s="235">
        <v>3</v>
      </c>
      <c r="E140" s="236">
        <v>3343.1308333333332</v>
      </c>
      <c r="F140" s="237">
        <v>159453.56000000003</v>
      </c>
      <c r="G140" s="237">
        <v>-746.71000000005813</v>
      </c>
      <c r="H140" s="238">
        <v>40465.919999999991</v>
      </c>
      <c r="I140" s="238">
        <v>44042.89</v>
      </c>
      <c r="J140" s="238">
        <v>0</v>
      </c>
      <c r="K140" s="238">
        <v>-3576.9700000000084</v>
      </c>
      <c r="L140" s="238">
        <v>-3576.9700000000084</v>
      </c>
      <c r="M140" s="238">
        <v>21008.120000000003</v>
      </c>
      <c r="N140" s="238">
        <v>24019.079999999998</v>
      </c>
      <c r="O140" s="238">
        <v>0</v>
      </c>
      <c r="P140" s="238">
        <v>-3010.9599999999955</v>
      </c>
      <c r="Q140" s="238">
        <v>-3010.9599999999955</v>
      </c>
      <c r="R140" s="238">
        <v>1643.2299999999996</v>
      </c>
      <c r="S140" s="238">
        <v>888.74000000000012</v>
      </c>
      <c r="T140" s="238">
        <v>754.48999999999944</v>
      </c>
      <c r="U140" s="238">
        <v>0</v>
      </c>
      <c r="V140" s="238">
        <v>754.48999999999944</v>
      </c>
      <c r="W140" s="239">
        <v>42651.33</v>
      </c>
      <c r="X140" s="239">
        <v>42817.39</v>
      </c>
      <c r="Y140" s="240">
        <v>0</v>
      </c>
      <c r="Z140" s="240">
        <v>-166.05999999999767</v>
      </c>
      <c r="AA140" s="240">
        <v>-166.05999999999767</v>
      </c>
      <c r="AB140" s="239">
        <v>117537.33000000002</v>
      </c>
      <c r="AC140" s="239">
        <v>107820.01000000001</v>
      </c>
      <c r="AD140" s="240">
        <v>9717.320000000007</v>
      </c>
      <c r="AE140" s="240">
        <v>0</v>
      </c>
      <c r="AF140" s="240">
        <v>9717.320000000007</v>
      </c>
      <c r="AG140" s="239">
        <v>0</v>
      </c>
      <c r="AH140" s="239">
        <v>0</v>
      </c>
      <c r="AI140" s="240">
        <v>0</v>
      </c>
      <c r="AJ140" s="240">
        <v>0</v>
      </c>
      <c r="AK140" s="240">
        <v>0</v>
      </c>
      <c r="AL140" s="239">
        <v>12073.100000000002</v>
      </c>
      <c r="AM140" s="239">
        <v>2333.75</v>
      </c>
      <c r="AN140" s="240">
        <v>9739.3500000000022</v>
      </c>
      <c r="AO140" s="240">
        <v>0</v>
      </c>
      <c r="AP140" s="240">
        <v>9739.3500000000022</v>
      </c>
      <c r="AQ140" s="239">
        <v>10393.099999999999</v>
      </c>
      <c r="AR140" s="239">
        <v>1754.77</v>
      </c>
      <c r="AS140" s="240">
        <v>8638.3299999999981</v>
      </c>
      <c r="AT140" s="240">
        <v>0</v>
      </c>
      <c r="AU140" s="240">
        <v>8638.3299999999981</v>
      </c>
      <c r="AV140" s="239">
        <v>13785.899999999998</v>
      </c>
      <c r="AW140" s="239">
        <v>11993.53</v>
      </c>
      <c r="AX140" s="240">
        <v>1792.3699999999972</v>
      </c>
      <c r="AY140" s="240">
        <v>0</v>
      </c>
      <c r="AZ140" s="240">
        <v>1792.3699999999972</v>
      </c>
      <c r="BA140" s="239">
        <v>3065.9199999999996</v>
      </c>
      <c r="BB140" s="239">
        <v>2717.37</v>
      </c>
      <c r="BC140" s="240">
        <v>348.54999999999973</v>
      </c>
      <c r="BD140" s="240">
        <v>0</v>
      </c>
      <c r="BE140" s="240">
        <v>348.54999999999973</v>
      </c>
      <c r="BF140" s="239">
        <v>691.21000000000015</v>
      </c>
      <c r="BG140" s="239">
        <v>942.29</v>
      </c>
      <c r="BH140" s="240">
        <v>0</v>
      </c>
      <c r="BI140" s="240">
        <v>-251.07999999999981</v>
      </c>
      <c r="BJ140" s="240">
        <v>-251.07999999999981</v>
      </c>
      <c r="BK140" s="239">
        <v>9730.1199999999972</v>
      </c>
      <c r="BL140" s="239">
        <v>8895.1999999999989</v>
      </c>
      <c r="BM140" s="240">
        <v>834.91999999999825</v>
      </c>
      <c r="BN140" s="240">
        <v>0</v>
      </c>
      <c r="BO140" s="240">
        <v>834.91999999999825</v>
      </c>
      <c r="BP140" s="239">
        <v>2314.17</v>
      </c>
      <c r="BQ140" s="239">
        <v>0</v>
      </c>
      <c r="BR140" s="240">
        <v>2314.17</v>
      </c>
      <c r="BS140" s="240">
        <v>0</v>
      </c>
      <c r="BT140" s="240">
        <v>2314.17</v>
      </c>
      <c r="BU140" s="239">
        <v>26523.640000000003</v>
      </c>
      <c r="BV140" s="239">
        <v>25721.77</v>
      </c>
      <c r="BW140" s="240">
        <v>801.87000000000262</v>
      </c>
      <c r="BX140" s="240">
        <v>0</v>
      </c>
      <c r="BY140" s="240">
        <v>801.87000000000262</v>
      </c>
      <c r="BZ140" s="239">
        <v>1648.82</v>
      </c>
      <c r="CA140" s="239">
        <v>1466.14</v>
      </c>
      <c r="CB140" s="240">
        <v>182.67999999999984</v>
      </c>
      <c r="CC140" s="240">
        <v>0</v>
      </c>
      <c r="CD140" s="240">
        <v>182.67999999999984</v>
      </c>
      <c r="CE140" s="239">
        <v>246.64</v>
      </c>
      <c r="CF140" s="239">
        <v>0</v>
      </c>
      <c r="CG140" s="240">
        <v>246.64</v>
      </c>
      <c r="CH140" s="240">
        <v>0</v>
      </c>
      <c r="CI140" s="240">
        <v>246.64</v>
      </c>
      <c r="CJ140" s="240">
        <v>6620.1600000000017</v>
      </c>
      <c r="CK140" s="240">
        <v>6005.18</v>
      </c>
      <c r="CL140" s="240">
        <v>614.98000000000138</v>
      </c>
      <c r="CM140" s="240">
        <v>0</v>
      </c>
      <c r="CN140" s="240">
        <v>614.98000000000138</v>
      </c>
      <c r="CO140" s="239">
        <v>102083.91</v>
      </c>
      <c r="CP140" s="239">
        <v>26842.33</v>
      </c>
      <c r="CQ140" s="240">
        <v>75241.58</v>
      </c>
      <c r="CR140" s="240">
        <v>0</v>
      </c>
      <c r="CS140" s="240">
        <v>75241.58</v>
      </c>
      <c r="CT140" s="239">
        <v>7537.1199999999981</v>
      </c>
      <c r="CU140" s="239">
        <v>1788.91</v>
      </c>
      <c r="CV140" s="240">
        <v>5748.2099999999982</v>
      </c>
      <c r="CW140" s="240">
        <v>0</v>
      </c>
      <c r="CX140" s="240">
        <v>5748.2099999999982</v>
      </c>
      <c r="CY140" s="239">
        <v>16351.810000000001</v>
      </c>
      <c r="CZ140" s="239">
        <v>0</v>
      </c>
      <c r="DA140" s="240">
        <v>16351.810000000001</v>
      </c>
      <c r="DB140" s="240">
        <v>0</v>
      </c>
      <c r="DC140" s="240">
        <v>16351.810000000001</v>
      </c>
      <c r="DD140" s="239">
        <v>3156.83</v>
      </c>
      <c r="DE140" s="239">
        <v>0</v>
      </c>
      <c r="DF140" s="240">
        <v>3156.83</v>
      </c>
      <c r="DG140" s="240">
        <v>0</v>
      </c>
      <c r="DH140" s="240">
        <v>3156.83</v>
      </c>
      <c r="DI140" s="239">
        <v>2372.6200000000003</v>
      </c>
      <c r="DJ140" s="239">
        <v>674.8</v>
      </c>
      <c r="DK140" s="240">
        <v>1697.8200000000004</v>
      </c>
      <c r="DL140" s="240">
        <v>0</v>
      </c>
      <c r="DM140" s="240">
        <v>1697.8200000000004</v>
      </c>
      <c r="DN140" s="239">
        <v>1656.2700000000002</v>
      </c>
      <c r="DO140" s="239">
        <v>0</v>
      </c>
      <c r="DP140" s="240">
        <v>1656.2700000000002</v>
      </c>
      <c r="DQ140" s="240">
        <v>0</v>
      </c>
      <c r="DR140" s="240">
        <v>1656.2700000000002</v>
      </c>
      <c r="DS140" s="239">
        <v>3594.6799999999994</v>
      </c>
      <c r="DT140" s="239">
        <v>0</v>
      </c>
      <c r="DU140" s="240">
        <v>3594.6799999999994</v>
      </c>
      <c r="DV140" s="240">
        <v>0</v>
      </c>
      <c r="DW140" s="240">
        <v>3594.6799999999994</v>
      </c>
      <c r="DX140" s="239">
        <v>502.32</v>
      </c>
      <c r="DY140" s="239">
        <v>0</v>
      </c>
      <c r="DZ140" s="240">
        <v>502.32</v>
      </c>
      <c r="EA140" s="240">
        <v>0</v>
      </c>
      <c r="EB140" s="240">
        <v>502.32</v>
      </c>
      <c r="EC140" s="239">
        <v>8340.7100000000009</v>
      </c>
      <c r="ED140" s="239">
        <v>13019.240000000002</v>
      </c>
      <c r="EE140" s="240">
        <v>0</v>
      </c>
      <c r="EF140" s="240">
        <v>-4678.5300000000007</v>
      </c>
      <c r="EG140" s="240">
        <v>-4678.5300000000007</v>
      </c>
      <c r="EH140" s="239">
        <v>48038.030000000006</v>
      </c>
      <c r="EI140" s="239">
        <v>25521.789999999997</v>
      </c>
      <c r="EJ140" s="240">
        <v>22516.240000000009</v>
      </c>
      <c r="EK140" s="240">
        <v>0</v>
      </c>
      <c r="EL140" s="240">
        <v>22516.240000000009</v>
      </c>
      <c r="EM140" s="239">
        <v>27446.640000000003</v>
      </c>
      <c r="EN140" s="239">
        <v>29849.119999999995</v>
      </c>
      <c r="EO140" s="240">
        <v>0</v>
      </c>
      <c r="EP140" s="240">
        <v>-2402.4799999999923</v>
      </c>
      <c r="EQ140" s="240">
        <v>-2402.4799999999923</v>
      </c>
      <c r="ER140" s="240">
        <v>6384.2199999999993</v>
      </c>
      <c r="ES140" s="240">
        <v>4565.6400000000003</v>
      </c>
      <c r="ET140" s="240">
        <f t="shared" si="24"/>
        <v>1818.579999999999</v>
      </c>
      <c r="EU140" s="240">
        <f t="shared" si="25"/>
        <v>0</v>
      </c>
      <c r="EV140" s="240">
        <f t="shared" si="26"/>
        <v>1818.579999999999</v>
      </c>
      <c r="EW140" s="239">
        <v>18782.75</v>
      </c>
      <c r="EX140" s="239">
        <v>12914.59</v>
      </c>
      <c r="EY140" s="241">
        <f t="shared" si="28"/>
        <v>556646.62</v>
      </c>
      <c r="EZ140" s="241">
        <f t="shared" si="28"/>
        <v>396594.53</v>
      </c>
      <c r="FA140" s="241">
        <f t="shared" si="29"/>
        <v>160052.08999999997</v>
      </c>
      <c r="FB140" s="241">
        <f t="shared" si="30"/>
        <v>0</v>
      </c>
      <c r="FC140" s="242">
        <f t="shared" si="27"/>
        <v>160052.08999999997</v>
      </c>
      <c r="FD140" s="242">
        <v>1818.579999999999</v>
      </c>
      <c r="FE140" s="236">
        <f t="shared" si="31"/>
        <v>319505.65000000002</v>
      </c>
      <c r="FF140" s="243">
        <f t="shared" si="32"/>
        <v>107202.80999999992</v>
      </c>
      <c r="FG140" s="3"/>
      <c r="FH140" s="239">
        <v>1545.12</v>
      </c>
      <c r="FI140" s="244">
        <f t="shared" si="33"/>
        <v>321050.77</v>
      </c>
      <c r="FJ140" s="243">
        <f t="shared" si="34"/>
        <v>107202.80999999992</v>
      </c>
      <c r="FK140" s="3"/>
      <c r="FL140" s="3"/>
      <c r="FM140" s="3"/>
      <c r="FN140" s="3"/>
      <c r="FO140" s="3"/>
    </row>
    <row r="141" spans="1:171" s="2" customFormat="1" ht="15.75" customHeight="1" x14ac:dyDescent="0.2">
      <c r="A141" s="233">
        <v>134</v>
      </c>
      <c r="B141" s="234" t="s">
        <v>96</v>
      </c>
      <c r="C141" s="235">
        <v>5</v>
      </c>
      <c r="D141" s="235">
        <v>4</v>
      </c>
      <c r="E141" s="236">
        <v>5984.3166666666684</v>
      </c>
      <c r="F141" s="237">
        <v>30292.53</v>
      </c>
      <c r="G141" s="237">
        <v>-32519.789999999983</v>
      </c>
      <c r="H141" s="238">
        <v>15048.08</v>
      </c>
      <c r="I141" s="238">
        <v>13529.95</v>
      </c>
      <c r="J141" s="238">
        <v>1518.1299999999992</v>
      </c>
      <c r="K141" s="238">
        <v>0</v>
      </c>
      <c r="L141" s="238">
        <v>1518.1299999999992</v>
      </c>
      <c r="M141" s="238">
        <v>7682.5300000000007</v>
      </c>
      <c r="N141" s="238">
        <v>7568.87</v>
      </c>
      <c r="O141" s="238">
        <v>113.66000000000076</v>
      </c>
      <c r="P141" s="238">
        <v>0</v>
      </c>
      <c r="Q141" s="238">
        <v>113.66000000000076</v>
      </c>
      <c r="R141" s="238">
        <v>788.18999999999994</v>
      </c>
      <c r="S141" s="238">
        <v>11.129999999999999</v>
      </c>
      <c r="T141" s="238">
        <v>777.06</v>
      </c>
      <c r="U141" s="238">
        <v>0</v>
      </c>
      <c r="V141" s="238">
        <v>777.06</v>
      </c>
      <c r="W141" s="239">
        <v>55518.130000000019</v>
      </c>
      <c r="X141" s="239">
        <v>53848.76</v>
      </c>
      <c r="Y141" s="240">
        <v>1669.3700000000172</v>
      </c>
      <c r="Z141" s="240">
        <v>0</v>
      </c>
      <c r="AA141" s="240">
        <v>1669.3700000000172</v>
      </c>
      <c r="AB141" s="239">
        <v>0</v>
      </c>
      <c r="AC141" s="239">
        <v>0</v>
      </c>
      <c r="AD141" s="240">
        <v>0</v>
      </c>
      <c r="AE141" s="240">
        <v>0</v>
      </c>
      <c r="AF141" s="240">
        <v>0</v>
      </c>
      <c r="AG141" s="239">
        <v>0</v>
      </c>
      <c r="AH141" s="239">
        <v>0</v>
      </c>
      <c r="AI141" s="240">
        <v>0</v>
      </c>
      <c r="AJ141" s="240">
        <v>0</v>
      </c>
      <c r="AK141" s="240">
        <v>0</v>
      </c>
      <c r="AL141" s="239">
        <v>7056.0899999999983</v>
      </c>
      <c r="AM141" s="239">
        <v>2033.3700000000003</v>
      </c>
      <c r="AN141" s="240">
        <v>5022.7199999999975</v>
      </c>
      <c r="AO141" s="240">
        <v>0</v>
      </c>
      <c r="AP141" s="240">
        <v>5022.7199999999975</v>
      </c>
      <c r="AQ141" s="239">
        <v>4580.4999999999991</v>
      </c>
      <c r="AR141" s="239">
        <v>912.03</v>
      </c>
      <c r="AS141" s="240">
        <v>3668.4699999999993</v>
      </c>
      <c r="AT141" s="240">
        <v>0</v>
      </c>
      <c r="AU141" s="240">
        <v>3668.4699999999993</v>
      </c>
      <c r="AV141" s="239">
        <v>7050.4699999999993</v>
      </c>
      <c r="AW141" s="239">
        <v>6131.9600000000009</v>
      </c>
      <c r="AX141" s="240">
        <v>918.5099999999984</v>
      </c>
      <c r="AY141" s="240">
        <v>0</v>
      </c>
      <c r="AZ141" s="240">
        <v>918.5099999999984</v>
      </c>
      <c r="BA141" s="239">
        <v>1607.3000000000002</v>
      </c>
      <c r="BB141" s="239">
        <v>1424.7499999999998</v>
      </c>
      <c r="BC141" s="240">
        <v>182.55000000000041</v>
      </c>
      <c r="BD141" s="240">
        <v>0</v>
      </c>
      <c r="BE141" s="240">
        <v>182.55000000000041</v>
      </c>
      <c r="BF141" s="239">
        <v>452.52000000000004</v>
      </c>
      <c r="BG141" s="239">
        <v>818.74000000000012</v>
      </c>
      <c r="BH141" s="240">
        <v>0</v>
      </c>
      <c r="BI141" s="240">
        <v>-366.22000000000008</v>
      </c>
      <c r="BJ141" s="240">
        <v>-366.22000000000008</v>
      </c>
      <c r="BK141" s="239">
        <v>8195.83</v>
      </c>
      <c r="BL141" s="239">
        <v>6523.17</v>
      </c>
      <c r="BM141" s="240">
        <v>1672.6599999999999</v>
      </c>
      <c r="BN141" s="240">
        <v>0</v>
      </c>
      <c r="BO141" s="240">
        <v>1672.6599999999999</v>
      </c>
      <c r="BP141" s="239">
        <v>1068.6300000000003</v>
      </c>
      <c r="BQ141" s="239">
        <v>0</v>
      </c>
      <c r="BR141" s="240">
        <v>1068.6300000000003</v>
      </c>
      <c r="BS141" s="240">
        <v>0</v>
      </c>
      <c r="BT141" s="240">
        <v>1068.6300000000003</v>
      </c>
      <c r="BU141" s="239">
        <v>12247.980000000003</v>
      </c>
      <c r="BV141" s="239">
        <v>8539.9699999999993</v>
      </c>
      <c r="BW141" s="240">
        <v>3708.0100000000039</v>
      </c>
      <c r="BX141" s="240">
        <v>0</v>
      </c>
      <c r="BY141" s="240">
        <v>3708.0100000000039</v>
      </c>
      <c r="BZ141" s="239">
        <v>1297.8899999999994</v>
      </c>
      <c r="CA141" s="239">
        <v>1152.8400000000001</v>
      </c>
      <c r="CB141" s="240">
        <v>145.04999999999927</v>
      </c>
      <c r="CC141" s="240">
        <v>0</v>
      </c>
      <c r="CD141" s="240">
        <v>145.04999999999927</v>
      </c>
      <c r="CE141" s="239">
        <v>196.05000000000004</v>
      </c>
      <c r="CF141" s="239">
        <v>0</v>
      </c>
      <c r="CG141" s="240">
        <v>196.05000000000004</v>
      </c>
      <c r="CH141" s="240">
        <v>0</v>
      </c>
      <c r="CI141" s="240">
        <v>196.05000000000004</v>
      </c>
      <c r="CJ141" s="240">
        <v>3818.83</v>
      </c>
      <c r="CK141" s="240">
        <v>3397.98</v>
      </c>
      <c r="CL141" s="240">
        <v>420.84999999999991</v>
      </c>
      <c r="CM141" s="240">
        <v>0</v>
      </c>
      <c r="CN141" s="240">
        <v>420.84999999999991</v>
      </c>
      <c r="CO141" s="239">
        <v>47280.98</v>
      </c>
      <c r="CP141" s="239">
        <v>13167.88</v>
      </c>
      <c r="CQ141" s="240">
        <v>34113.100000000006</v>
      </c>
      <c r="CR141" s="240">
        <v>0</v>
      </c>
      <c r="CS141" s="240">
        <v>34113.100000000006</v>
      </c>
      <c r="CT141" s="239">
        <v>4421.25</v>
      </c>
      <c r="CU141" s="239">
        <v>0</v>
      </c>
      <c r="CV141" s="240">
        <v>4421.25</v>
      </c>
      <c r="CW141" s="240">
        <v>0</v>
      </c>
      <c r="CX141" s="240">
        <v>4421.25</v>
      </c>
      <c r="CY141" s="239">
        <v>7102.23</v>
      </c>
      <c r="CZ141" s="239">
        <v>0</v>
      </c>
      <c r="DA141" s="240">
        <v>7102.23</v>
      </c>
      <c r="DB141" s="240">
        <v>0</v>
      </c>
      <c r="DC141" s="240">
        <v>7102.23</v>
      </c>
      <c r="DD141" s="239">
        <v>1041.42</v>
      </c>
      <c r="DE141" s="239">
        <v>0</v>
      </c>
      <c r="DF141" s="240">
        <v>1041.42</v>
      </c>
      <c r="DG141" s="240">
        <v>0</v>
      </c>
      <c r="DH141" s="240">
        <v>1041.42</v>
      </c>
      <c r="DI141" s="239">
        <v>1829.9</v>
      </c>
      <c r="DJ141" s="239">
        <v>0</v>
      </c>
      <c r="DK141" s="240">
        <v>1829.9</v>
      </c>
      <c r="DL141" s="240">
        <v>0</v>
      </c>
      <c r="DM141" s="240">
        <v>1829.9</v>
      </c>
      <c r="DN141" s="239">
        <v>1080.1499999999999</v>
      </c>
      <c r="DO141" s="239">
        <v>0</v>
      </c>
      <c r="DP141" s="240">
        <v>1080.1499999999999</v>
      </c>
      <c r="DQ141" s="240">
        <v>0</v>
      </c>
      <c r="DR141" s="240">
        <v>1080.1499999999999</v>
      </c>
      <c r="DS141" s="239">
        <v>2585.79</v>
      </c>
      <c r="DT141" s="239">
        <v>743.38</v>
      </c>
      <c r="DU141" s="240">
        <v>1842.4099999999999</v>
      </c>
      <c r="DV141" s="240">
        <v>0</v>
      </c>
      <c r="DW141" s="240">
        <v>1842.4099999999999</v>
      </c>
      <c r="DX141" s="239">
        <v>339.15</v>
      </c>
      <c r="DY141" s="239">
        <v>0</v>
      </c>
      <c r="DZ141" s="240">
        <v>339.15</v>
      </c>
      <c r="EA141" s="240">
        <v>0</v>
      </c>
      <c r="EB141" s="240">
        <v>339.15</v>
      </c>
      <c r="EC141" s="239">
        <v>6528.14</v>
      </c>
      <c r="ED141" s="239">
        <v>14462.170000000002</v>
      </c>
      <c r="EE141" s="240">
        <v>0</v>
      </c>
      <c r="EF141" s="240">
        <v>-7934.0300000000016</v>
      </c>
      <c r="EG141" s="240">
        <v>-7934.0300000000016</v>
      </c>
      <c r="EH141" s="239">
        <v>8985.1400000000012</v>
      </c>
      <c r="EI141" s="239">
        <v>12432.4</v>
      </c>
      <c r="EJ141" s="240">
        <v>0</v>
      </c>
      <c r="EK141" s="240">
        <v>-3447.2599999999984</v>
      </c>
      <c r="EL141" s="240">
        <v>-3447.2599999999984</v>
      </c>
      <c r="EM141" s="239">
        <v>0</v>
      </c>
      <c r="EN141" s="239">
        <v>0</v>
      </c>
      <c r="EO141" s="240">
        <v>0</v>
      </c>
      <c r="EP141" s="240">
        <v>0</v>
      </c>
      <c r="EQ141" s="240">
        <v>0</v>
      </c>
      <c r="ER141" s="240">
        <v>3359.8900000000003</v>
      </c>
      <c r="ES141" s="240">
        <v>2375.27</v>
      </c>
      <c r="ET141" s="240">
        <f t="shared" si="24"/>
        <v>984.62000000000035</v>
      </c>
      <c r="EU141" s="240">
        <f t="shared" si="25"/>
        <v>0</v>
      </c>
      <c r="EV141" s="240">
        <f t="shared" si="26"/>
        <v>984.62000000000035</v>
      </c>
      <c r="EW141" s="239">
        <v>7391.1400000000012</v>
      </c>
      <c r="EX141" s="239">
        <v>4731.4399999999996</v>
      </c>
      <c r="EY141" s="241">
        <f t="shared" si="28"/>
        <v>218554.2000000001</v>
      </c>
      <c r="EZ141" s="241">
        <f t="shared" si="28"/>
        <v>153806.06</v>
      </c>
      <c r="FA141" s="241">
        <f t="shared" si="29"/>
        <v>64748.140000000101</v>
      </c>
      <c r="FB141" s="241">
        <f t="shared" si="30"/>
        <v>0</v>
      </c>
      <c r="FC141" s="242">
        <f t="shared" si="27"/>
        <v>64748.140000000101</v>
      </c>
      <c r="FD141" s="242">
        <v>984.62000000000035</v>
      </c>
      <c r="FE141" s="236">
        <f t="shared" si="31"/>
        <v>95040.6700000001</v>
      </c>
      <c r="FF141" s="243">
        <f t="shared" si="32"/>
        <v>19249.820000000022</v>
      </c>
      <c r="FG141" s="3"/>
      <c r="FH141" s="239">
        <v>880</v>
      </c>
      <c r="FI141" s="244">
        <f t="shared" si="33"/>
        <v>95920.6700000001</v>
      </c>
      <c r="FJ141" s="243">
        <f t="shared" si="34"/>
        <v>19249.820000000022</v>
      </c>
      <c r="FK141" s="3"/>
      <c r="FL141" s="3"/>
      <c r="FM141" s="3"/>
      <c r="FN141" s="3"/>
      <c r="FO141" s="3"/>
    </row>
    <row r="142" spans="1:171" s="2" customFormat="1" ht="15.75" customHeight="1" x14ac:dyDescent="0.2">
      <c r="A142" s="233">
        <v>135</v>
      </c>
      <c r="B142" s="234" t="s">
        <v>97</v>
      </c>
      <c r="C142" s="235">
        <v>5</v>
      </c>
      <c r="D142" s="235">
        <v>4</v>
      </c>
      <c r="E142" s="236">
        <v>5963.2733333333335</v>
      </c>
      <c r="F142" s="237">
        <v>-73713.069999999992</v>
      </c>
      <c r="G142" s="237">
        <v>-90019.620000000054</v>
      </c>
      <c r="H142" s="238">
        <v>15357.459999999997</v>
      </c>
      <c r="I142" s="238">
        <v>13801.87</v>
      </c>
      <c r="J142" s="238">
        <v>1555.5899999999965</v>
      </c>
      <c r="K142" s="238">
        <v>0</v>
      </c>
      <c r="L142" s="238">
        <v>1555.5899999999965</v>
      </c>
      <c r="M142" s="238">
        <v>7855.1900000000005</v>
      </c>
      <c r="N142" s="238">
        <v>7738.57</v>
      </c>
      <c r="O142" s="238">
        <v>116.6200000000008</v>
      </c>
      <c r="P142" s="238">
        <v>0</v>
      </c>
      <c r="Q142" s="238">
        <v>116.6200000000008</v>
      </c>
      <c r="R142" s="238">
        <v>803.04</v>
      </c>
      <c r="S142" s="238">
        <v>11.190000000000001</v>
      </c>
      <c r="T142" s="238">
        <v>791.84999999999991</v>
      </c>
      <c r="U142" s="238">
        <v>0</v>
      </c>
      <c r="V142" s="238">
        <v>791.84999999999991</v>
      </c>
      <c r="W142" s="239">
        <v>60138.490000000005</v>
      </c>
      <c r="X142" s="239">
        <v>65925.990000000005</v>
      </c>
      <c r="Y142" s="240">
        <v>0</v>
      </c>
      <c r="Z142" s="240">
        <v>-5787.5</v>
      </c>
      <c r="AA142" s="240">
        <v>-5787.5</v>
      </c>
      <c r="AB142" s="239">
        <v>0</v>
      </c>
      <c r="AC142" s="239">
        <v>0</v>
      </c>
      <c r="AD142" s="240">
        <v>0</v>
      </c>
      <c r="AE142" s="240">
        <v>0</v>
      </c>
      <c r="AF142" s="240">
        <v>0</v>
      </c>
      <c r="AG142" s="239">
        <v>0</v>
      </c>
      <c r="AH142" s="239">
        <v>0</v>
      </c>
      <c r="AI142" s="240">
        <v>0</v>
      </c>
      <c r="AJ142" s="240">
        <v>0</v>
      </c>
      <c r="AK142" s="240">
        <v>0</v>
      </c>
      <c r="AL142" s="239">
        <v>7061.92</v>
      </c>
      <c r="AM142" s="239">
        <v>2033.4</v>
      </c>
      <c r="AN142" s="240">
        <v>5028.5200000000004</v>
      </c>
      <c r="AO142" s="240">
        <v>0</v>
      </c>
      <c r="AP142" s="240">
        <v>5028.5200000000004</v>
      </c>
      <c r="AQ142" s="239">
        <v>4580.95</v>
      </c>
      <c r="AR142" s="239">
        <v>912.03</v>
      </c>
      <c r="AS142" s="240">
        <v>3668.92</v>
      </c>
      <c r="AT142" s="240">
        <v>0</v>
      </c>
      <c r="AU142" s="240">
        <v>3668.92</v>
      </c>
      <c r="AV142" s="239">
        <v>7093.1900000000005</v>
      </c>
      <c r="AW142" s="239">
        <v>6166.3200000000006</v>
      </c>
      <c r="AX142" s="240">
        <v>926.86999999999989</v>
      </c>
      <c r="AY142" s="240">
        <v>0</v>
      </c>
      <c r="AZ142" s="240">
        <v>926.86999999999989</v>
      </c>
      <c r="BA142" s="239">
        <v>1621.4899999999998</v>
      </c>
      <c r="BB142" s="239">
        <v>1437.39</v>
      </c>
      <c r="BC142" s="240">
        <v>184.09999999999968</v>
      </c>
      <c r="BD142" s="240">
        <v>0</v>
      </c>
      <c r="BE142" s="240">
        <v>184.09999999999968</v>
      </c>
      <c r="BF142" s="239">
        <v>420.96</v>
      </c>
      <c r="BG142" s="239">
        <v>818.69</v>
      </c>
      <c r="BH142" s="240">
        <v>0</v>
      </c>
      <c r="BI142" s="240">
        <v>-397.73000000000008</v>
      </c>
      <c r="BJ142" s="240">
        <v>-397.73000000000008</v>
      </c>
      <c r="BK142" s="239">
        <v>8196.5499999999993</v>
      </c>
      <c r="BL142" s="239">
        <v>6652.9400000000005</v>
      </c>
      <c r="BM142" s="240">
        <v>1543.6099999999988</v>
      </c>
      <c r="BN142" s="240">
        <v>0</v>
      </c>
      <c r="BO142" s="240">
        <v>1543.6099999999988</v>
      </c>
      <c r="BP142" s="239">
        <v>1074.3</v>
      </c>
      <c r="BQ142" s="239">
        <v>0</v>
      </c>
      <c r="BR142" s="240">
        <v>1074.3</v>
      </c>
      <c r="BS142" s="240">
        <v>0</v>
      </c>
      <c r="BT142" s="240">
        <v>1074.3</v>
      </c>
      <c r="BU142" s="239">
        <v>12314.700000000003</v>
      </c>
      <c r="BV142" s="239">
        <v>6192.6399999999994</v>
      </c>
      <c r="BW142" s="240">
        <v>6122.0600000000031</v>
      </c>
      <c r="BX142" s="240">
        <v>0</v>
      </c>
      <c r="BY142" s="240">
        <v>6122.0600000000031</v>
      </c>
      <c r="BZ142" s="239">
        <v>1305.9999999999998</v>
      </c>
      <c r="CA142" s="239">
        <v>1159.98</v>
      </c>
      <c r="CB142" s="240">
        <v>146.01999999999975</v>
      </c>
      <c r="CC142" s="240">
        <v>0</v>
      </c>
      <c r="CD142" s="240">
        <v>146.01999999999975</v>
      </c>
      <c r="CE142" s="239">
        <v>197.08</v>
      </c>
      <c r="CF142" s="239">
        <v>0</v>
      </c>
      <c r="CG142" s="240">
        <v>197.08</v>
      </c>
      <c r="CH142" s="240">
        <v>0</v>
      </c>
      <c r="CI142" s="240">
        <v>197.08</v>
      </c>
      <c r="CJ142" s="240">
        <v>3818.7</v>
      </c>
      <c r="CK142" s="240">
        <v>3494.64</v>
      </c>
      <c r="CL142" s="240">
        <v>324.05999999999995</v>
      </c>
      <c r="CM142" s="240">
        <v>0</v>
      </c>
      <c r="CN142" s="240">
        <v>324.05999999999995</v>
      </c>
      <c r="CO142" s="239">
        <v>34110.83</v>
      </c>
      <c r="CP142" s="239">
        <v>5086.83</v>
      </c>
      <c r="CQ142" s="240">
        <v>29024</v>
      </c>
      <c r="CR142" s="240">
        <v>0</v>
      </c>
      <c r="CS142" s="240">
        <v>29024</v>
      </c>
      <c r="CT142" s="239">
        <v>4425.7400000000007</v>
      </c>
      <c r="CU142" s="239">
        <v>0</v>
      </c>
      <c r="CV142" s="240">
        <v>4425.7400000000007</v>
      </c>
      <c r="CW142" s="240">
        <v>0</v>
      </c>
      <c r="CX142" s="240">
        <v>4425.7400000000007</v>
      </c>
      <c r="CY142" s="239">
        <v>7105.74</v>
      </c>
      <c r="CZ142" s="239">
        <v>5600.68</v>
      </c>
      <c r="DA142" s="240">
        <v>1505.0599999999995</v>
      </c>
      <c r="DB142" s="240">
        <v>0</v>
      </c>
      <c r="DC142" s="240">
        <v>1505.0599999999995</v>
      </c>
      <c r="DD142" s="239">
        <v>1052.5899999999999</v>
      </c>
      <c r="DE142" s="239">
        <v>0</v>
      </c>
      <c r="DF142" s="240">
        <v>1052.5899999999999</v>
      </c>
      <c r="DG142" s="240">
        <v>0</v>
      </c>
      <c r="DH142" s="240">
        <v>1052.5899999999999</v>
      </c>
      <c r="DI142" s="239">
        <v>1882.8</v>
      </c>
      <c r="DJ142" s="239">
        <v>0</v>
      </c>
      <c r="DK142" s="240">
        <v>1882.8</v>
      </c>
      <c r="DL142" s="240">
        <v>0</v>
      </c>
      <c r="DM142" s="240">
        <v>1882.8</v>
      </c>
      <c r="DN142" s="239">
        <v>1004.91</v>
      </c>
      <c r="DO142" s="239">
        <v>0</v>
      </c>
      <c r="DP142" s="240">
        <v>1004.91</v>
      </c>
      <c r="DQ142" s="240">
        <v>0</v>
      </c>
      <c r="DR142" s="240">
        <v>1004.91</v>
      </c>
      <c r="DS142" s="239">
        <v>2586.8100000000004</v>
      </c>
      <c r="DT142" s="239">
        <v>460.91</v>
      </c>
      <c r="DU142" s="240">
        <v>2125.9000000000005</v>
      </c>
      <c r="DV142" s="240">
        <v>0</v>
      </c>
      <c r="DW142" s="240">
        <v>2125.9000000000005</v>
      </c>
      <c r="DX142" s="239">
        <v>339.92000000000007</v>
      </c>
      <c r="DY142" s="239">
        <v>0</v>
      </c>
      <c r="DZ142" s="240">
        <v>339.92000000000007</v>
      </c>
      <c r="EA142" s="240">
        <v>0</v>
      </c>
      <c r="EB142" s="240">
        <v>339.92000000000007</v>
      </c>
      <c r="EC142" s="239">
        <v>11739.710000000001</v>
      </c>
      <c r="ED142" s="239">
        <v>20354.080000000002</v>
      </c>
      <c r="EE142" s="240">
        <v>0</v>
      </c>
      <c r="EF142" s="240">
        <v>-8614.3700000000008</v>
      </c>
      <c r="EG142" s="240">
        <v>-8614.3700000000008</v>
      </c>
      <c r="EH142" s="239">
        <v>13838.910000000002</v>
      </c>
      <c r="EI142" s="239">
        <v>13860.679999999998</v>
      </c>
      <c r="EJ142" s="240">
        <v>0</v>
      </c>
      <c r="EK142" s="240">
        <v>-21.769999999996799</v>
      </c>
      <c r="EL142" s="240">
        <v>-21.769999999996799</v>
      </c>
      <c r="EM142" s="239">
        <v>0</v>
      </c>
      <c r="EN142" s="239">
        <v>0</v>
      </c>
      <c r="EO142" s="240">
        <v>0</v>
      </c>
      <c r="EP142" s="240">
        <v>0</v>
      </c>
      <c r="EQ142" s="240">
        <v>0</v>
      </c>
      <c r="ER142" s="240">
        <v>3368.21</v>
      </c>
      <c r="ES142" s="240">
        <v>2403.35</v>
      </c>
      <c r="ET142" s="240">
        <f t="shared" si="24"/>
        <v>964.86000000000013</v>
      </c>
      <c r="EU142" s="240">
        <f t="shared" si="25"/>
        <v>0</v>
      </c>
      <c r="EV142" s="240">
        <f t="shared" si="26"/>
        <v>964.86000000000013</v>
      </c>
      <c r="EW142" s="239">
        <v>7457.6</v>
      </c>
      <c r="EX142" s="239">
        <v>5415.9500000000007</v>
      </c>
      <c r="EY142" s="241">
        <f t="shared" si="28"/>
        <v>220753.79</v>
      </c>
      <c r="EZ142" s="241">
        <f t="shared" si="28"/>
        <v>169528.13000000003</v>
      </c>
      <c r="FA142" s="241">
        <f t="shared" si="29"/>
        <v>51225.659999999974</v>
      </c>
      <c r="FB142" s="241">
        <f t="shared" si="30"/>
        <v>0</v>
      </c>
      <c r="FC142" s="242">
        <f t="shared" si="27"/>
        <v>51225.659999999974</v>
      </c>
      <c r="FD142" s="242">
        <v>964.86000000000013</v>
      </c>
      <c r="FE142" s="236">
        <f t="shared" si="31"/>
        <v>-22487.410000000003</v>
      </c>
      <c r="FF142" s="243">
        <f t="shared" si="32"/>
        <v>-48658.700000000063</v>
      </c>
      <c r="FG142" s="3"/>
      <c r="FH142" s="239">
        <v>880</v>
      </c>
      <c r="FI142" s="244">
        <f t="shared" si="33"/>
        <v>-21607.410000000003</v>
      </c>
      <c r="FJ142" s="243">
        <f t="shared" si="34"/>
        <v>-48658.700000000063</v>
      </c>
      <c r="FK142" s="3"/>
      <c r="FL142" s="3"/>
      <c r="FM142" s="3"/>
      <c r="FN142" s="3"/>
      <c r="FO142" s="3"/>
    </row>
    <row r="143" spans="1:171" s="2" customFormat="1" ht="15.75" customHeight="1" x14ac:dyDescent="0.2">
      <c r="A143" s="233">
        <v>136</v>
      </c>
      <c r="B143" s="234" t="s">
        <v>98</v>
      </c>
      <c r="C143" s="235">
        <v>5</v>
      </c>
      <c r="D143" s="235">
        <v>8</v>
      </c>
      <c r="E143" s="236">
        <v>3009.2066666666665</v>
      </c>
      <c r="F143" s="237">
        <v>332640.22000000003</v>
      </c>
      <c r="G143" s="237">
        <v>94664.920000000027</v>
      </c>
      <c r="H143" s="238">
        <v>30611.289999999997</v>
      </c>
      <c r="I143" s="238">
        <v>28050.489999999998</v>
      </c>
      <c r="J143" s="238">
        <v>2560.7999999999993</v>
      </c>
      <c r="K143" s="238">
        <v>0</v>
      </c>
      <c r="L143" s="238">
        <v>2560.7999999999993</v>
      </c>
      <c r="M143" s="238">
        <v>15605.54</v>
      </c>
      <c r="N143" s="238">
        <v>15387.369999999999</v>
      </c>
      <c r="O143" s="238">
        <v>218.17000000000189</v>
      </c>
      <c r="P143" s="238">
        <v>0</v>
      </c>
      <c r="Q143" s="238">
        <v>218.17000000000189</v>
      </c>
      <c r="R143" s="238">
        <v>1721.89</v>
      </c>
      <c r="S143" s="238">
        <v>744.25</v>
      </c>
      <c r="T143" s="238">
        <v>977.6400000000001</v>
      </c>
      <c r="U143" s="238">
        <v>0</v>
      </c>
      <c r="V143" s="238">
        <v>977.6400000000001</v>
      </c>
      <c r="W143" s="239">
        <v>81245.840000000011</v>
      </c>
      <c r="X143" s="239">
        <v>78428.87999999999</v>
      </c>
      <c r="Y143" s="240">
        <v>2816.960000000021</v>
      </c>
      <c r="Z143" s="240">
        <v>0</v>
      </c>
      <c r="AA143" s="240">
        <v>2816.960000000021</v>
      </c>
      <c r="AB143" s="239">
        <v>0</v>
      </c>
      <c r="AC143" s="239">
        <v>0</v>
      </c>
      <c r="AD143" s="240">
        <v>0</v>
      </c>
      <c r="AE143" s="240">
        <v>0</v>
      </c>
      <c r="AF143" s="240">
        <v>0</v>
      </c>
      <c r="AG143" s="239">
        <v>0</v>
      </c>
      <c r="AH143" s="239">
        <v>0</v>
      </c>
      <c r="AI143" s="240">
        <v>0</v>
      </c>
      <c r="AJ143" s="240">
        <v>0</v>
      </c>
      <c r="AK143" s="240">
        <v>0</v>
      </c>
      <c r="AL143" s="239">
        <v>13782.470000000001</v>
      </c>
      <c r="AM143" s="239">
        <v>2455.2599999999998</v>
      </c>
      <c r="AN143" s="240">
        <v>11327.210000000001</v>
      </c>
      <c r="AO143" s="240">
        <v>0</v>
      </c>
      <c r="AP143" s="240">
        <v>11327.210000000001</v>
      </c>
      <c r="AQ143" s="239">
        <v>9767.5300000000007</v>
      </c>
      <c r="AR143" s="239">
        <v>1119.7200000000003</v>
      </c>
      <c r="AS143" s="240">
        <v>8647.8100000000013</v>
      </c>
      <c r="AT143" s="240">
        <v>0</v>
      </c>
      <c r="AU143" s="240">
        <v>8647.8100000000013</v>
      </c>
      <c r="AV143" s="239">
        <v>15422.379999999997</v>
      </c>
      <c r="AW143" s="239">
        <v>13433.01</v>
      </c>
      <c r="AX143" s="240">
        <v>1989.3699999999972</v>
      </c>
      <c r="AY143" s="240">
        <v>0</v>
      </c>
      <c r="AZ143" s="240">
        <v>1989.3699999999972</v>
      </c>
      <c r="BA143" s="239">
        <v>3451.5299999999997</v>
      </c>
      <c r="BB143" s="239">
        <v>3067.21</v>
      </c>
      <c r="BC143" s="240">
        <v>384.31999999999971</v>
      </c>
      <c r="BD143" s="240">
        <v>0</v>
      </c>
      <c r="BE143" s="240">
        <v>384.31999999999971</v>
      </c>
      <c r="BF143" s="239">
        <v>1154.17</v>
      </c>
      <c r="BG143" s="239">
        <v>1465.99</v>
      </c>
      <c r="BH143" s="240">
        <v>0</v>
      </c>
      <c r="BI143" s="240">
        <v>-311.81999999999994</v>
      </c>
      <c r="BJ143" s="240">
        <v>-311.81999999999994</v>
      </c>
      <c r="BK143" s="239">
        <v>24924.369999999995</v>
      </c>
      <c r="BL143" s="239">
        <v>24484.299999999996</v>
      </c>
      <c r="BM143" s="240">
        <v>440.06999999999971</v>
      </c>
      <c r="BN143" s="240">
        <v>0</v>
      </c>
      <c r="BO143" s="240">
        <v>440.06999999999971</v>
      </c>
      <c r="BP143" s="239">
        <v>2277.61</v>
      </c>
      <c r="BQ143" s="239">
        <v>0</v>
      </c>
      <c r="BR143" s="240">
        <v>2277.61</v>
      </c>
      <c r="BS143" s="240">
        <v>0</v>
      </c>
      <c r="BT143" s="240">
        <v>2277.61</v>
      </c>
      <c r="BU143" s="239">
        <v>26122.93</v>
      </c>
      <c r="BV143" s="239">
        <v>16348.060000000001</v>
      </c>
      <c r="BW143" s="240">
        <v>9774.869999999999</v>
      </c>
      <c r="BX143" s="240">
        <v>0</v>
      </c>
      <c r="BY143" s="240">
        <v>9774.869999999999</v>
      </c>
      <c r="BZ143" s="239">
        <v>2774.8799999999992</v>
      </c>
      <c r="CA143" s="239">
        <v>2467.6800000000003</v>
      </c>
      <c r="CB143" s="240">
        <v>307.19999999999891</v>
      </c>
      <c r="CC143" s="240">
        <v>0</v>
      </c>
      <c r="CD143" s="240">
        <v>307.19999999999891</v>
      </c>
      <c r="CE143" s="239">
        <v>418.03999999999996</v>
      </c>
      <c r="CF143" s="239">
        <v>0</v>
      </c>
      <c r="CG143" s="240">
        <v>418.03999999999996</v>
      </c>
      <c r="CH143" s="240">
        <v>0</v>
      </c>
      <c r="CI143" s="240">
        <v>418.03999999999996</v>
      </c>
      <c r="CJ143" s="240">
        <v>7563.8200000000015</v>
      </c>
      <c r="CK143" s="240">
        <v>6931.04</v>
      </c>
      <c r="CL143" s="240">
        <v>632.78000000000156</v>
      </c>
      <c r="CM143" s="240">
        <v>0</v>
      </c>
      <c r="CN143" s="240">
        <v>632.78000000000156</v>
      </c>
      <c r="CO143" s="239">
        <v>109502.06</v>
      </c>
      <c r="CP143" s="239">
        <v>168734.12000000002</v>
      </c>
      <c r="CQ143" s="240">
        <v>0</v>
      </c>
      <c r="CR143" s="240">
        <v>-59232.060000000027</v>
      </c>
      <c r="CS143" s="240">
        <v>-59232.060000000027</v>
      </c>
      <c r="CT143" s="239">
        <v>8630.5499999999993</v>
      </c>
      <c r="CU143" s="239">
        <v>7404.67</v>
      </c>
      <c r="CV143" s="240">
        <v>1225.8799999999992</v>
      </c>
      <c r="CW143" s="240">
        <v>0</v>
      </c>
      <c r="CX143" s="240">
        <v>1225.8799999999992</v>
      </c>
      <c r="CY143" s="239">
        <v>14869.809999999998</v>
      </c>
      <c r="CZ143" s="239">
        <v>8707.3700000000008</v>
      </c>
      <c r="DA143" s="240">
        <v>6162.4399999999969</v>
      </c>
      <c r="DB143" s="240">
        <v>0</v>
      </c>
      <c r="DC143" s="240">
        <v>6162.4399999999969</v>
      </c>
      <c r="DD143" s="239">
        <v>2321.6</v>
      </c>
      <c r="DE143" s="239">
        <v>19993.210000000003</v>
      </c>
      <c r="DF143" s="240">
        <v>0</v>
      </c>
      <c r="DG143" s="240">
        <v>-17671.610000000004</v>
      </c>
      <c r="DH143" s="240">
        <v>-17671.610000000004</v>
      </c>
      <c r="DI143" s="239">
        <v>3707.38</v>
      </c>
      <c r="DJ143" s="239">
        <v>16119.920000000002</v>
      </c>
      <c r="DK143" s="240">
        <v>0</v>
      </c>
      <c r="DL143" s="240">
        <v>-12412.54</v>
      </c>
      <c r="DM143" s="240">
        <v>-12412.54</v>
      </c>
      <c r="DN143" s="239">
        <v>2760.3900000000003</v>
      </c>
      <c r="DO143" s="239">
        <v>0</v>
      </c>
      <c r="DP143" s="240">
        <v>2760.3900000000003</v>
      </c>
      <c r="DQ143" s="240">
        <v>0</v>
      </c>
      <c r="DR143" s="240">
        <v>2760.3900000000003</v>
      </c>
      <c r="DS143" s="239">
        <v>8722.82</v>
      </c>
      <c r="DT143" s="239">
        <v>7679.6299999999992</v>
      </c>
      <c r="DU143" s="240">
        <v>1043.1900000000005</v>
      </c>
      <c r="DV143" s="240">
        <v>0</v>
      </c>
      <c r="DW143" s="240">
        <v>1043.1900000000005</v>
      </c>
      <c r="DX143" s="239">
        <v>683.78000000000009</v>
      </c>
      <c r="DY143" s="239">
        <v>0</v>
      </c>
      <c r="DZ143" s="240">
        <v>683.78000000000009</v>
      </c>
      <c r="EA143" s="240">
        <v>0</v>
      </c>
      <c r="EB143" s="240">
        <v>683.78000000000009</v>
      </c>
      <c r="EC143" s="239">
        <v>13803.11</v>
      </c>
      <c r="ED143" s="239">
        <v>22921.21</v>
      </c>
      <c r="EE143" s="240">
        <v>0</v>
      </c>
      <c r="EF143" s="240">
        <v>-9118.0999999999985</v>
      </c>
      <c r="EG143" s="240">
        <v>-9118.0999999999985</v>
      </c>
      <c r="EH143" s="239">
        <v>19505.77</v>
      </c>
      <c r="EI143" s="239">
        <v>15684.539999999999</v>
      </c>
      <c r="EJ143" s="240">
        <v>3821.2300000000014</v>
      </c>
      <c r="EK143" s="240">
        <v>0</v>
      </c>
      <c r="EL143" s="240">
        <v>3821.2300000000014</v>
      </c>
      <c r="EM143" s="239">
        <v>0</v>
      </c>
      <c r="EN143" s="239">
        <v>0</v>
      </c>
      <c r="EO143" s="240">
        <v>0</v>
      </c>
      <c r="EP143" s="240">
        <v>0</v>
      </c>
      <c r="EQ143" s="240">
        <v>0</v>
      </c>
      <c r="ER143" s="240">
        <v>6893.6799999999994</v>
      </c>
      <c r="ES143" s="240">
        <v>4913.3</v>
      </c>
      <c r="ET143" s="240">
        <f t="shared" si="24"/>
        <v>1980.3799999999992</v>
      </c>
      <c r="EU143" s="240">
        <f t="shared" si="25"/>
        <v>0</v>
      </c>
      <c r="EV143" s="240">
        <f t="shared" si="26"/>
        <v>1980.3799999999992</v>
      </c>
      <c r="EW143" s="239">
        <v>14974.519999999999</v>
      </c>
      <c r="EX143" s="239">
        <v>13524.21</v>
      </c>
      <c r="EY143" s="241">
        <f t="shared" si="28"/>
        <v>443219.76000000007</v>
      </c>
      <c r="EZ143" s="241">
        <f t="shared" si="28"/>
        <v>480065.44</v>
      </c>
      <c r="FA143" s="241">
        <f t="shared" si="29"/>
        <v>0</v>
      </c>
      <c r="FB143" s="241">
        <f t="shared" si="30"/>
        <v>-36845.679999999935</v>
      </c>
      <c r="FC143" s="242">
        <f t="shared" si="27"/>
        <v>-36845.679999999935</v>
      </c>
      <c r="FD143" s="242">
        <v>1980.3799999999992</v>
      </c>
      <c r="FE143" s="236">
        <f t="shared" si="31"/>
        <v>295794.5400000001</v>
      </c>
      <c r="FF143" s="243">
        <f t="shared" si="32"/>
        <v>17224.390000000007</v>
      </c>
      <c r="FG143" s="3"/>
      <c r="FH143" s="239">
        <v>15447.1</v>
      </c>
      <c r="FI143" s="244">
        <f t="shared" si="33"/>
        <v>311241.64000000007</v>
      </c>
      <c r="FJ143" s="243">
        <f t="shared" si="34"/>
        <v>17224.390000000007</v>
      </c>
      <c r="FK143" s="3"/>
      <c r="FL143" s="3"/>
      <c r="FM143" s="3"/>
      <c r="FN143" s="3"/>
      <c r="FO143" s="3"/>
    </row>
    <row r="144" spans="1:171" s="2" customFormat="1" ht="15.75" customHeight="1" x14ac:dyDescent="0.2">
      <c r="A144" s="233">
        <v>137</v>
      </c>
      <c r="B144" s="234" t="s">
        <v>99</v>
      </c>
      <c r="C144" s="235">
        <v>5</v>
      </c>
      <c r="D144" s="235">
        <v>6</v>
      </c>
      <c r="E144" s="236">
        <v>2756.483333333334</v>
      </c>
      <c r="F144" s="237">
        <v>-124468.01000000001</v>
      </c>
      <c r="G144" s="237">
        <v>-199119.23399999997</v>
      </c>
      <c r="H144" s="238">
        <v>24444.920000000002</v>
      </c>
      <c r="I144" s="238">
        <v>23501.759999999998</v>
      </c>
      <c r="J144" s="238">
        <v>943.16000000000349</v>
      </c>
      <c r="K144" s="238">
        <v>0</v>
      </c>
      <c r="L144" s="238">
        <v>943.16000000000349</v>
      </c>
      <c r="M144" s="238">
        <v>12993.36</v>
      </c>
      <c r="N144" s="238">
        <v>12801.32</v>
      </c>
      <c r="O144" s="238">
        <v>192.04000000000087</v>
      </c>
      <c r="P144" s="238">
        <v>0</v>
      </c>
      <c r="Q144" s="238">
        <v>192.04000000000087</v>
      </c>
      <c r="R144" s="238">
        <v>1482.52</v>
      </c>
      <c r="S144" s="238">
        <v>765.16</v>
      </c>
      <c r="T144" s="238">
        <v>717.36</v>
      </c>
      <c r="U144" s="238">
        <v>0</v>
      </c>
      <c r="V144" s="238">
        <v>717.36</v>
      </c>
      <c r="W144" s="239">
        <v>74864.78</v>
      </c>
      <c r="X144" s="239">
        <v>79741.95</v>
      </c>
      <c r="Y144" s="240">
        <v>0</v>
      </c>
      <c r="Z144" s="240">
        <v>-4877.1699999999983</v>
      </c>
      <c r="AA144" s="240">
        <v>-4877.1699999999983</v>
      </c>
      <c r="AB144" s="239">
        <v>0</v>
      </c>
      <c r="AC144" s="239">
        <v>0</v>
      </c>
      <c r="AD144" s="240">
        <v>0</v>
      </c>
      <c r="AE144" s="240">
        <v>0</v>
      </c>
      <c r="AF144" s="240">
        <v>0</v>
      </c>
      <c r="AG144" s="239">
        <v>0</v>
      </c>
      <c r="AH144" s="239">
        <v>0</v>
      </c>
      <c r="AI144" s="240">
        <v>0</v>
      </c>
      <c r="AJ144" s="240">
        <v>0</v>
      </c>
      <c r="AK144" s="240">
        <v>0</v>
      </c>
      <c r="AL144" s="239">
        <v>10667.06</v>
      </c>
      <c r="AM144" s="239">
        <v>2623.8700000000003</v>
      </c>
      <c r="AN144" s="240">
        <v>8043.1899999999987</v>
      </c>
      <c r="AO144" s="240">
        <v>0</v>
      </c>
      <c r="AP144" s="240">
        <v>8043.1899999999987</v>
      </c>
      <c r="AQ144" s="239">
        <v>8276.83</v>
      </c>
      <c r="AR144" s="239">
        <v>2072</v>
      </c>
      <c r="AS144" s="240">
        <v>6204.83</v>
      </c>
      <c r="AT144" s="240">
        <v>0</v>
      </c>
      <c r="AU144" s="240">
        <v>6204.83</v>
      </c>
      <c r="AV144" s="239">
        <v>11920.23</v>
      </c>
      <c r="AW144" s="239">
        <v>10365.970000000001</v>
      </c>
      <c r="AX144" s="240">
        <v>1554.2599999999984</v>
      </c>
      <c r="AY144" s="240">
        <v>0</v>
      </c>
      <c r="AZ144" s="240">
        <v>1554.2599999999984</v>
      </c>
      <c r="BA144" s="239">
        <v>2662.7300000000005</v>
      </c>
      <c r="BB144" s="239">
        <v>2363.8199999999997</v>
      </c>
      <c r="BC144" s="240">
        <v>298.91000000000076</v>
      </c>
      <c r="BD144" s="240">
        <v>0</v>
      </c>
      <c r="BE144" s="240">
        <v>298.91000000000076</v>
      </c>
      <c r="BF144" s="239">
        <v>0</v>
      </c>
      <c r="BG144" s="239">
        <v>0</v>
      </c>
      <c r="BH144" s="240">
        <v>0</v>
      </c>
      <c r="BI144" s="240">
        <v>0</v>
      </c>
      <c r="BJ144" s="240">
        <v>0</v>
      </c>
      <c r="BK144" s="239">
        <v>16033.119999999999</v>
      </c>
      <c r="BL144" s="239">
        <v>12995.949999999999</v>
      </c>
      <c r="BM144" s="240">
        <v>3037.17</v>
      </c>
      <c r="BN144" s="240">
        <v>0</v>
      </c>
      <c r="BO144" s="240">
        <v>3037.17</v>
      </c>
      <c r="BP144" s="239">
        <v>1757.1100000000001</v>
      </c>
      <c r="BQ144" s="239">
        <v>0</v>
      </c>
      <c r="BR144" s="240">
        <v>1757.1100000000001</v>
      </c>
      <c r="BS144" s="240">
        <v>0</v>
      </c>
      <c r="BT144" s="240">
        <v>1757.1100000000001</v>
      </c>
      <c r="BU144" s="239">
        <v>20140.53</v>
      </c>
      <c r="BV144" s="239">
        <v>10129.68</v>
      </c>
      <c r="BW144" s="240">
        <v>10010.849999999999</v>
      </c>
      <c r="BX144" s="240">
        <v>0</v>
      </c>
      <c r="BY144" s="240">
        <v>10010.849999999999</v>
      </c>
      <c r="BZ144" s="239">
        <v>2101.69</v>
      </c>
      <c r="CA144" s="239">
        <v>1867.8699999999997</v>
      </c>
      <c r="CB144" s="240">
        <v>233.82000000000039</v>
      </c>
      <c r="CC144" s="240">
        <v>0</v>
      </c>
      <c r="CD144" s="240">
        <v>233.82000000000039</v>
      </c>
      <c r="CE144" s="239">
        <v>316.88000000000005</v>
      </c>
      <c r="CF144" s="239">
        <v>0</v>
      </c>
      <c r="CG144" s="240">
        <v>316.88000000000005</v>
      </c>
      <c r="CH144" s="240">
        <v>0</v>
      </c>
      <c r="CI144" s="240">
        <v>316.88000000000005</v>
      </c>
      <c r="CJ144" s="240">
        <v>6106.8399999999992</v>
      </c>
      <c r="CK144" s="240">
        <v>5436.77</v>
      </c>
      <c r="CL144" s="240">
        <v>670.0699999999988</v>
      </c>
      <c r="CM144" s="240">
        <v>0</v>
      </c>
      <c r="CN144" s="240">
        <v>670.0699999999988</v>
      </c>
      <c r="CO144" s="239">
        <v>43399.590000000004</v>
      </c>
      <c r="CP144" s="239">
        <v>15590.32</v>
      </c>
      <c r="CQ144" s="240">
        <v>27809.270000000004</v>
      </c>
      <c r="CR144" s="240">
        <v>0</v>
      </c>
      <c r="CS144" s="240">
        <v>27809.270000000004</v>
      </c>
      <c r="CT144" s="239">
        <v>6719.5000000000009</v>
      </c>
      <c r="CU144" s="239">
        <v>0</v>
      </c>
      <c r="CV144" s="240">
        <v>6719.5000000000009</v>
      </c>
      <c r="CW144" s="240">
        <v>0</v>
      </c>
      <c r="CX144" s="240">
        <v>6719.5000000000009</v>
      </c>
      <c r="CY144" s="239">
        <v>12836.369999999997</v>
      </c>
      <c r="CZ144" s="239">
        <v>21938.44</v>
      </c>
      <c r="DA144" s="240">
        <v>0</v>
      </c>
      <c r="DB144" s="240">
        <v>-9102.0700000000015</v>
      </c>
      <c r="DC144" s="240">
        <v>-9102.0700000000015</v>
      </c>
      <c r="DD144" s="239">
        <v>1776.93</v>
      </c>
      <c r="DE144" s="239">
        <v>0</v>
      </c>
      <c r="DF144" s="240">
        <v>1776.93</v>
      </c>
      <c r="DG144" s="240">
        <v>0</v>
      </c>
      <c r="DH144" s="240">
        <v>1776.93</v>
      </c>
      <c r="DI144" s="239">
        <v>2957.0299999999997</v>
      </c>
      <c r="DJ144" s="239">
        <v>0</v>
      </c>
      <c r="DK144" s="240">
        <v>2957.0299999999997</v>
      </c>
      <c r="DL144" s="240">
        <v>0</v>
      </c>
      <c r="DM144" s="240">
        <v>2957.0299999999997</v>
      </c>
      <c r="DN144" s="239">
        <v>0</v>
      </c>
      <c r="DO144" s="239">
        <v>0</v>
      </c>
      <c r="DP144" s="240">
        <v>0</v>
      </c>
      <c r="DQ144" s="240">
        <v>0</v>
      </c>
      <c r="DR144" s="240">
        <v>0</v>
      </c>
      <c r="DS144" s="239">
        <v>5296.29</v>
      </c>
      <c r="DT144" s="239">
        <v>0</v>
      </c>
      <c r="DU144" s="240">
        <v>5296.29</v>
      </c>
      <c r="DV144" s="240">
        <v>0</v>
      </c>
      <c r="DW144" s="240">
        <v>5296.29</v>
      </c>
      <c r="DX144" s="239">
        <v>548.81000000000006</v>
      </c>
      <c r="DY144" s="239">
        <v>0</v>
      </c>
      <c r="DZ144" s="240">
        <v>548.81000000000006</v>
      </c>
      <c r="EA144" s="240">
        <v>0</v>
      </c>
      <c r="EB144" s="240">
        <v>548.81000000000006</v>
      </c>
      <c r="EC144" s="239">
        <v>13672.450000000003</v>
      </c>
      <c r="ED144" s="239">
        <v>22925.88</v>
      </c>
      <c r="EE144" s="240">
        <v>0</v>
      </c>
      <c r="EF144" s="240">
        <v>-9253.4299999999985</v>
      </c>
      <c r="EG144" s="240">
        <v>-9253.4299999999985</v>
      </c>
      <c r="EH144" s="239">
        <v>21532.579999999998</v>
      </c>
      <c r="EI144" s="239">
        <v>13066.42</v>
      </c>
      <c r="EJ144" s="240">
        <v>8466.159999999998</v>
      </c>
      <c r="EK144" s="240">
        <v>0</v>
      </c>
      <c r="EL144" s="240">
        <v>8466.159999999998</v>
      </c>
      <c r="EM144" s="239">
        <v>0</v>
      </c>
      <c r="EN144" s="239">
        <v>0</v>
      </c>
      <c r="EO144" s="240">
        <v>0</v>
      </c>
      <c r="EP144" s="240">
        <v>0</v>
      </c>
      <c r="EQ144" s="240">
        <v>0</v>
      </c>
      <c r="ER144" s="240">
        <v>5434.1900000000005</v>
      </c>
      <c r="ES144" s="240">
        <v>3868.88</v>
      </c>
      <c r="ET144" s="240">
        <f t="shared" si="24"/>
        <v>1565.3100000000004</v>
      </c>
      <c r="EU144" s="240">
        <f t="shared" si="25"/>
        <v>0</v>
      </c>
      <c r="EV144" s="240">
        <f t="shared" si="26"/>
        <v>1565.3100000000004</v>
      </c>
      <c r="EW144" s="239">
        <v>10790.47</v>
      </c>
      <c r="EX144" s="239">
        <v>7937.99</v>
      </c>
      <c r="EY144" s="241">
        <f t="shared" si="28"/>
        <v>318732.80999999994</v>
      </c>
      <c r="EZ144" s="241">
        <f t="shared" si="28"/>
        <v>249994.05000000002</v>
      </c>
      <c r="FA144" s="241">
        <f t="shared" si="29"/>
        <v>68738.759999999922</v>
      </c>
      <c r="FB144" s="241">
        <f t="shared" si="30"/>
        <v>0</v>
      </c>
      <c r="FC144" s="242">
        <f t="shared" si="27"/>
        <v>68738.759999999922</v>
      </c>
      <c r="FD144" s="242">
        <v>1565.3100000000004</v>
      </c>
      <c r="FE144" s="236">
        <f t="shared" si="31"/>
        <v>-55729.250000000087</v>
      </c>
      <c r="FF144" s="243">
        <f t="shared" si="32"/>
        <v>-163113.47399999999</v>
      </c>
      <c r="FG144" s="3"/>
      <c r="FH144" s="239">
        <v>1320</v>
      </c>
      <c r="FI144" s="244">
        <f t="shared" si="33"/>
        <v>-54409.250000000087</v>
      </c>
      <c r="FJ144" s="243">
        <f t="shared" si="34"/>
        <v>-163113.47399999999</v>
      </c>
      <c r="FK144" s="3"/>
      <c r="FL144" s="3"/>
      <c r="FM144" s="3"/>
      <c r="FN144" s="3"/>
      <c r="FO144" s="3"/>
    </row>
    <row r="145" spans="1:171" s="2" customFormat="1" ht="15.75" customHeight="1" x14ac:dyDescent="0.2">
      <c r="A145" s="233">
        <v>138</v>
      </c>
      <c r="B145" s="234" t="s">
        <v>100</v>
      </c>
      <c r="C145" s="235">
        <v>5</v>
      </c>
      <c r="D145" s="235">
        <v>4</v>
      </c>
      <c r="E145" s="236">
        <v>5587.3083333333343</v>
      </c>
      <c r="F145" s="237">
        <v>144676.11000000002</v>
      </c>
      <c r="G145" s="237">
        <v>130135.86399999997</v>
      </c>
      <c r="H145" s="238">
        <v>14954.64</v>
      </c>
      <c r="I145" s="238">
        <v>11475.989999999998</v>
      </c>
      <c r="J145" s="238">
        <v>3478.6500000000015</v>
      </c>
      <c r="K145" s="238">
        <v>0</v>
      </c>
      <c r="L145" s="238">
        <v>3478.6500000000015</v>
      </c>
      <c r="M145" s="238">
        <v>7628.9400000000005</v>
      </c>
      <c r="N145" s="238">
        <v>4300.09</v>
      </c>
      <c r="O145" s="238">
        <v>3328.8500000000004</v>
      </c>
      <c r="P145" s="238">
        <v>0</v>
      </c>
      <c r="Q145" s="238">
        <v>3328.8500000000004</v>
      </c>
      <c r="R145" s="238">
        <v>795.26</v>
      </c>
      <c r="S145" s="238">
        <v>343.8</v>
      </c>
      <c r="T145" s="238">
        <v>451.46</v>
      </c>
      <c r="U145" s="238">
        <v>0</v>
      </c>
      <c r="V145" s="238">
        <v>451.46</v>
      </c>
      <c r="W145" s="239">
        <v>45532.909999999989</v>
      </c>
      <c r="X145" s="239">
        <v>51385.47</v>
      </c>
      <c r="Y145" s="240">
        <v>0</v>
      </c>
      <c r="Z145" s="240">
        <v>-5852.5600000000122</v>
      </c>
      <c r="AA145" s="240">
        <v>-5852.5600000000122</v>
      </c>
      <c r="AB145" s="239">
        <v>0</v>
      </c>
      <c r="AC145" s="239">
        <v>0</v>
      </c>
      <c r="AD145" s="240">
        <v>0</v>
      </c>
      <c r="AE145" s="240">
        <v>0</v>
      </c>
      <c r="AF145" s="240">
        <v>0</v>
      </c>
      <c r="AG145" s="239">
        <v>0</v>
      </c>
      <c r="AH145" s="239">
        <v>0</v>
      </c>
      <c r="AI145" s="240">
        <v>0</v>
      </c>
      <c r="AJ145" s="240">
        <v>0</v>
      </c>
      <c r="AK145" s="240">
        <v>0</v>
      </c>
      <c r="AL145" s="239">
        <v>7059.1599999999989</v>
      </c>
      <c r="AM145" s="239">
        <v>2033.4</v>
      </c>
      <c r="AN145" s="240">
        <v>5025.7599999999984</v>
      </c>
      <c r="AO145" s="240">
        <v>0</v>
      </c>
      <c r="AP145" s="240">
        <v>5025.7599999999984</v>
      </c>
      <c r="AQ145" s="239">
        <v>4581.41</v>
      </c>
      <c r="AR145" s="239">
        <v>992.47</v>
      </c>
      <c r="AS145" s="240">
        <v>3588.9399999999996</v>
      </c>
      <c r="AT145" s="240">
        <v>0</v>
      </c>
      <c r="AU145" s="240">
        <v>3588.9399999999996</v>
      </c>
      <c r="AV145" s="239">
        <v>7084.1900000000005</v>
      </c>
      <c r="AW145" s="239">
        <v>6162.37</v>
      </c>
      <c r="AX145" s="240">
        <v>921.82000000000062</v>
      </c>
      <c r="AY145" s="240">
        <v>0</v>
      </c>
      <c r="AZ145" s="240">
        <v>921.82000000000062</v>
      </c>
      <c r="BA145" s="239">
        <v>1619.29</v>
      </c>
      <c r="BB145" s="239">
        <v>1436.0300000000002</v>
      </c>
      <c r="BC145" s="240">
        <v>183.25999999999976</v>
      </c>
      <c r="BD145" s="240">
        <v>0</v>
      </c>
      <c r="BE145" s="240">
        <v>183.25999999999976</v>
      </c>
      <c r="BF145" s="239">
        <v>420.65999999999997</v>
      </c>
      <c r="BG145" s="239">
        <v>818.68000000000006</v>
      </c>
      <c r="BH145" s="240">
        <v>0</v>
      </c>
      <c r="BI145" s="240">
        <v>-398.0200000000001</v>
      </c>
      <c r="BJ145" s="240">
        <v>-398.0200000000001</v>
      </c>
      <c r="BK145" s="239">
        <v>8195.4300000000021</v>
      </c>
      <c r="BL145" s="239">
        <v>9017.7199999999993</v>
      </c>
      <c r="BM145" s="240">
        <v>0</v>
      </c>
      <c r="BN145" s="240">
        <v>-822.28999999999724</v>
      </c>
      <c r="BO145" s="240">
        <v>-822.28999999999724</v>
      </c>
      <c r="BP145" s="239">
        <v>1073.7399999999998</v>
      </c>
      <c r="BQ145" s="239">
        <v>0</v>
      </c>
      <c r="BR145" s="240">
        <v>1073.7399999999998</v>
      </c>
      <c r="BS145" s="240">
        <v>0</v>
      </c>
      <c r="BT145" s="240">
        <v>1073.7399999999998</v>
      </c>
      <c r="BU145" s="239">
        <v>12306.469999999998</v>
      </c>
      <c r="BV145" s="239">
        <v>6190.0399999999991</v>
      </c>
      <c r="BW145" s="240">
        <v>6116.4299999999985</v>
      </c>
      <c r="BX145" s="240">
        <v>0</v>
      </c>
      <c r="BY145" s="240">
        <v>6116.4299999999985</v>
      </c>
      <c r="BZ145" s="239">
        <v>1294.17</v>
      </c>
      <c r="CA145" s="239">
        <v>1149.98</v>
      </c>
      <c r="CB145" s="240">
        <v>144.19000000000005</v>
      </c>
      <c r="CC145" s="240">
        <v>0</v>
      </c>
      <c r="CD145" s="240">
        <v>144.19000000000005</v>
      </c>
      <c r="CE145" s="239">
        <v>193.61</v>
      </c>
      <c r="CF145" s="239">
        <v>0</v>
      </c>
      <c r="CG145" s="240">
        <v>193.61</v>
      </c>
      <c r="CH145" s="240">
        <v>0</v>
      </c>
      <c r="CI145" s="240">
        <v>193.61</v>
      </c>
      <c r="CJ145" s="240">
        <v>3818.36</v>
      </c>
      <c r="CK145" s="240">
        <v>3494.64</v>
      </c>
      <c r="CL145" s="240">
        <v>323.72000000000025</v>
      </c>
      <c r="CM145" s="240">
        <v>0</v>
      </c>
      <c r="CN145" s="240">
        <v>323.72000000000025</v>
      </c>
      <c r="CO145" s="239">
        <v>38779.99</v>
      </c>
      <c r="CP145" s="239">
        <v>7906.5599999999995</v>
      </c>
      <c r="CQ145" s="240">
        <v>30873.43</v>
      </c>
      <c r="CR145" s="240">
        <v>0</v>
      </c>
      <c r="CS145" s="240">
        <v>30873.43</v>
      </c>
      <c r="CT145" s="239">
        <v>4422.66</v>
      </c>
      <c r="CU145" s="239">
        <v>678.46</v>
      </c>
      <c r="CV145" s="240">
        <v>3744.2</v>
      </c>
      <c r="CW145" s="240">
        <v>0</v>
      </c>
      <c r="CX145" s="240">
        <v>3744.2</v>
      </c>
      <c r="CY145" s="239">
        <v>7103.1899999999987</v>
      </c>
      <c r="CZ145" s="239">
        <v>0</v>
      </c>
      <c r="DA145" s="240">
        <v>7103.1899999999987</v>
      </c>
      <c r="DB145" s="240">
        <v>0</v>
      </c>
      <c r="DC145" s="240">
        <v>7103.1899999999987</v>
      </c>
      <c r="DD145" s="239">
        <v>1050.75</v>
      </c>
      <c r="DE145" s="239">
        <v>0</v>
      </c>
      <c r="DF145" s="240">
        <v>1050.75</v>
      </c>
      <c r="DG145" s="240">
        <v>0</v>
      </c>
      <c r="DH145" s="240">
        <v>1050.75</v>
      </c>
      <c r="DI145" s="239">
        <v>1872.7500000000002</v>
      </c>
      <c r="DJ145" s="239">
        <v>0</v>
      </c>
      <c r="DK145" s="240">
        <v>1872.7500000000002</v>
      </c>
      <c r="DL145" s="240">
        <v>0</v>
      </c>
      <c r="DM145" s="240">
        <v>1872.7500000000002</v>
      </c>
      <c r="DN145" s="239">
        <v>1005.28</v>
      </c>
      <c r="DO145" s="239">
        <v>0</v>
      </c>
      <c r="DP145" s="240">
        <v>1005.28</v>
      </c>
      <c r="DQ145" s="240">
        <v>0</v>
      </c>
      <c r="DR145" s="240">
        <v>1005.28</v>
      </c>
      <c r="DS145" s="239">
        <v>2586.08</v>
      </c>
      <c r="DT145" s="239">
        <v>820.9</v>
      </c>
      <c r="DU145" s="240">
        <v>1765.1799999999998</v>
      </c>
      <c r="DV145" s="240">
        <v>0</v>
      </c>
      <c r="DW145" s="240">
        <v>1765.1799999999998</v>
      </c>
      <c r="DX145" s="239">
        <v>339.68999999999994</v>
      </c>
      <c r="DY145" s="239">
        <v>0</v>
      </c>
      <c r="DZ145" s="240">
        <v>339.68999999999994</v>
      </c>
      <c r="EA145" s="240">
        <v>0</v>
      </c>
      <c r="EB145" s="240">
        <v>339.68999999999994</v>
      </c>
      <c r="EC145" s="239">
        <v>16286.469999999998</v>
      </c>
      <c r="ED145" s="239">
        <v>14223.529999999999</v>
      </c>
      <c r="EE145" s="240">
        <v>2062.9399999999987</v>
      </c>
      <c r="EF145" s="240">
        <v>0</v>
      </c>
      <c r="EG145" s="240">
        <v>2062.9399999999987</v>
      </c>
      <c r="EH145" s="239">
        <v>10750.52</v>
      </c>
      <c r="EI145" s="239">
        <v>6070.5899999999992</v>
      </c>
      <c r="EJ145" s="240">
        <v>4679.9300000000012</v>
      </c>
      <c r="EK145" s="240">
        <v>0</v>
      </c>
      <c r="EL145" s="240">
        <v>4679.9300000000012</v>
      </c>
      <c r="EM145" s="239">
        <v>0</v>
      </c>
      <c r="EN145" s="239">
        <v>0</v>
      </c>
      <c r="EO145" s="240">
        <v>0</v>
      </c>
      <c r="EP145" s="240">
        <v>0</v>
      </c>
      <c r="EQ145" s="240">
        <v>0</v>
      </c>
      <c r="ER145" s="240">
        <v>3366.28</v>
      </c>
      <c r="ES145" s="240">
        <v>2380.23</v>
      </c>
      <c r="ET145" s="240">
        <f t="shared" si="24"/>
        <v>986.05000000000018</v>
      </c>
      <c r="EU145" s="240">
        <f t="shared" si="25"/>
        <v>0</v>
      </c>
      <c r="EV145" s="240">
        <f t="shared" si="26"/>
        <v>986.05000000000018</v>
      </c>
      <c r="EW145" s="239">
        <v>7136.2800000000007</v>
      </c>
      <c r="EX145" s="239">
        <v>4208.08</v>
      </c>
      <c r="EY145" s="241">
        <f t="shared" si="28"/>
        <v>211258.18</v>
      </c>
      <c r="EZ145" s="241">
        <f t="shared" si="28"/>
        <v>135089.02999999997</v>
      </c>
      <c r="FA145" s="241">
        <f t="shared" si="29"/>
        <v>76169.150000000023</v>
      </c>
      <c r="FB145" s="241">
        <f t="shared" si="30"/>
        <v>0</v>
      </c>
      <c r="FC145" s="242">
        <f t="shared" si="27"/>
        <v>76169.150000000023</v>
      </c>
      <c r="FD145" s="242">
        <v>986.05000000000018</v>
      </c>
      <c r="FE145" s="236">
        <f t="shared" si="31"/>
        <v>220845.26000000007</v>
      </c>
      <c r="FF145" s="243">
        <f t="shared" si="32"/>
        <v>177890.33399999997</v>
      </c>
      <c r="FG145" s="3"/>
      <c r="FH145" s="239">
        <v>880</v>
      </c>
      <c r="FI145" s="244">
        <f t="shared" si="33"/>
        <v>221725.26000000007</v>
      </c>
      <c r="FJ145" s="243">
        <f t="shared" si="34"/>
        <v>177890.33399999997</v>
      </c>
      <c r="FK145" s="3"/>
      <c r="FL145" s="3"/>
      <c r="FM145" s="3"/>
      <c r="FN145" s="3"/>
      <c r="FO145" s="3"/>
    </row>
    <row r="146" spans="1:171" s="2" customFormat="1" ht="15.75" customHeight="1" x14ac:dyDescent="0.2">
      <c r="A146" s="233">
        <v>139</v>
      </c>
      <c r="B146" s="234" t="s">
        <v>101</v>
      </c>
      <c r="C146" s="235">
        <v>5</v>
      </c>
      <c r="D146" s="235">
        <v>2</v>
      </c>
      <c r="E146" s="236">
        <v>4618.7416666666677</v>
      </c>
      <c r="F146" s="237">
        <v>-27380.899999999983</v>
      </c>
      <c r="G146" s="237">
        <v>-1240.6599999999803</v>
      </c>
      <c r="H146" s="238">
        <v>20225.32</v>
      </c>
      <c r="I146" s="238">
        <v>18627.349999999999</v>
      </c>
      <c r="J146" s="238">
        <v>1597.9700000000012</v>
      </c>
      <c r="K146" s="238">
        <v>0</v>
      </c>
      <c r="L146" s="238">
        <v>1597.9700000000012</v>
      </c>
      <c r="M146" s="238">
        <v>10761.880000000001</v>
      </c>
      <c r="N146" s="238">
        <v>10586.86</v>
      </c>
      <c r="O146" s="238">
        <v>175.02000000000044</v>
      </c>
      <c r="P146" s="238">
        <v>0</v>
      </c>
      <c r="Q146" s="238">
        <v>175.02000000000044</v>
      </c>
      <c r="R146" s="238">
        <v>1110.81</v>
      </c>
      <c r="S146" s="238">
        <v>457.44</v>
      </c>
      <c r="T146" s="238">
        <v>653.36999999999989</v>
      </c>
      <c r="U146" s="238">
        <v>0</v>
      </c>
      <c r="V146" s="238">
        <v>653.36999999999989</v>
      </c>
      <c r="W146" s="239">
        <v>77341.650000000009</v>
      </c>
      <c r="X146" s="239">
        <v>72306.19</v>
      </c>
      <c r="Y146" s="240">
        <v>5035.4600000000064</v>
      </c>
      <c r="Z146" s="240">
        <v>0</v>
      </c>
      <c r="AA146" s="240">
        <v>5035.4600000000064</v>
      </c>
      <c r="AB146" s="239">
        <v>0</v>
      </c>
      <c r="AC146" s="239">
        <v>0</v>
      </c>
      <c r="AD146" s="240">
        <v>0</v>
      </c>
      <c r="AE146" s="240">
        <v>0</v>
      </c>
      <c r="AF146" s="240">
        <v>0</v>
      </c>
      <c r="AG146" s="239">
        <v>0</v>
      </c>
      <c r="AH146" s="239">
        <v>0</v>
      </c>
      <c r="AI146" s="240">
        <v>0</v>
      </c>
      <c r="AJ146" s="240">
        <v>0</v>
      </c>
      <c r="AK146" s="240">
        <v>0</v>
      </c>
      <c r="AL146" s="239">
        <v>8063.3200000000006</v>
      </c>
      <c r="AM146" s="239">
        <v>1705.1</v>
      </c>
      <c r="AN146" s="240">
        <v>6358.2200000000012</v>
      </c>
      <c r="AO146" s="240">
        <v>0</v>
      </c>
      <c r="AP146" s="240">
        <v>6358.2200000000012</v>
      </c>
      <c r="AQ146" s="239">
        <v>6064.31</v>
      </c>
      <c r="AR146" s="239">
        <v>1535.8600000000001</v>
      </c>
      <c r="AS146" s="240">
        <v>4528.4500000000007</v>
      </c>
      <c r="AT146" s="240">
        <v>0</v>
      </c>
      <c r="AU146" s="240">
        <v>4528.4500000000007</v>
      </c>
      <c r="AV146" s="239">
        <v>8336.0199999999986</v>
      </c>
      <c r="AW146" s="239">
        <v>7245.3499999999995</v>
      </c>
      <c r="AX146" s="240">
        <v>1090.6699999999992</v>
      </c>
      <c r="AY146" s="240">
        <v>0</v>
      </c>
      <c r="AZ146" s="240">
        <v>1090.6699999999992</v>
      </c>
      <c r="BA146" s="239">
        <v>1854.63</v>
      </c>
      <c r="BB146" s="239">
        <v>1642.1399999999996</v>
      </c>
      <c r="BC146" s="240">
        <v>212.49000000000046</v>
      </c>
      <c r="BD146" s="240">
        <v>0</v>
      </c>
      <c r="BE146" s="240">
        <v>212.49000000000046</v>
      </c>
      <c r="BF146" s="239">
        <v>0</v>
      </c>
      <c r="BG146" s="239">
        <v>0</v>
      </c>
      <c r="BH146" s="240">
        <v>0</v>
      </c>
      <c r="BI146" s="240">
        <v>0</v>
      </c>
      <c r="BJ146" s="240">
        <v>0</v>
      </c>
      <c r="BK146" s="239">
        <v>5123.1499999999996</v>
      </c>
      <c r="BL146" s="239">
        <v>5101.3000000000011</v>
      </c>
      <c r="BM146" s="240">
        <v>21.849999999998545</v>
      </c>
      <c r="BN146" s="240">
        <v>0</v>
      </c>
      <c r="BO146" s="240">
        <v>21.849999999998545</v>
      </c>
      <c r="BP146" s="239">
        <v>1249.22</v>
      </c>
      <c r="BQ146" s="239">
        <v>0</v>
      </c>
      <c r="BR146" s="240">
        <v>1249.22</v>
      </c>
      <c r="BS146" s="240">
        <v>0</v>
      </c>
      <c r="BT146" s="240">
        <v>1249.22</v>
      </c>
      <c r="BU146" s="239">
        <v>14318.59</v>
      </c>
      <c r="BV146" s="239">
        <v>13460.63</v>
      </c>
      <c r="BW146" s="240">
        <v>857.96000000000095</v>
      </c>
      <c r="BX146" s="240">
        <v>0</v>
      </c>
      <c r="BY146" s="240">
        <v>857.96000000000095</v>
      </c>
      <c r="BZ146" s="239">
        <v>1744.3099999999997</v>
      </c>
      <c r="CA146" s="239">
        <v>1548.8</v>
      </c>
      <c r="CB146" s="240">
        <v>195.50999999999976</v>
      </c>
      <c r="CC146" s="240">
        <v>0</v>
      </c>
      <c r="CD146" s="240">
        <v>195.50999999999976</v>
      </c>
      <c r="CE146" s="239">
        <v>262.38999999999993</v>
      </c>
      <c r="CF146" s="239">
        <v>0</v>
      </c>
      <c r="CG146" s="240">
        <v>262.38999999999993</v>
      </c>
      <c r="CH146" s="240">
        <v>0</v>
      </c>
      <c r="CI146" s="240">
        <v>262.38999999999993</v>
      </c>
      <c r="CJ146" s="240">
        <v>5092.7</v>
      </c>
      <c r="CK146" s="240">
        <v>6796.9</v>
      </c>
      <c r="CL146" s="240">
        <v>0</v>
      </c>
      <c r="CM146" s="240">
        <v>-1704.1999999999998</v>
      </c>
      <c r="CN146" s="240">
        <v>-1704.1999999999998</v>
      </c>
      <c r="CO146" s="239">
        <v>35245.839999999997</v>
      </c>
      <c r="CP146" s="239">
        <v>117992.73999999999</v>
      </c>
      <c r="CQ146" s="240">
        <v>0</v>
      </c>
      <c r="CR146" s="240">
        <v>-82746.899999999994</v>
      </c>
      <c r="CS146" s="240">
        <v>-82746.899999999994</v>
      </c>
      <c r="CT146" s="239">
        <v>5638.31</v>
      </c>
      <c r="CU146" s="239">
        <v>0</v>
      </c>
      <c r="CV146" s="240">
        <v>5638.31</v>
      </c>
      <c r="CW146" s="240">
        <v>0</v>
      </c>
      <c r="CX146" s="240">
        <v>5638.31</v>
      </c>
      <c r="CY146" s="239">
        <v>9094.6400000000012</v>
      </c>
      <c r="CZ146" s="239">
        <v>6184.36</v>
      </c>
      <c r="DA146" s="240">
        <v>2910.2800000000016</v>
      </c>
      <c r="DB146" s="240">
        <v>0</v>
      </c>
      <c r="DC146" s="240">
        <v>2910.2800000000016</v>
      </c>
      <c r="DD146" s="239">
        <v>1203.4099999999999</v>
      </c>
      <c r="DE146" s="239">
        <v>0</v>
      </c>
      <c r="DF146" s="240">
        <v>1203.4099999999999</v>
      </c>
      <c r="DG146" s="240">
        <v>0</v>
      </c>
      <c r="DH146" s="240">
        <v>1203.4099999999999</v>
      </c>
      <c r="DI146" s="239">
        <v>1908.04</v>
      </c>
      <c r="DJ146" s="239">
        <v>0</v>
      </c>
      <c r="DK146" s="240">
        <v>1908.04</v>
      </c>
      <c r="DL146" s="240">
        <v>0</v>
      </c>
      <c r="DM146" s="240">
        <v>1908.04</v>
      </c>
      <c r="DN146" s="239">
        <v>0</v>
      </c>
      <c r="DO146" s="239">
        <v>0</v>
      </c>
      <c r="DP146" s="240">
        <v>0</v>
      </c>
      <c r="DQ146" s="240">
        <v>0</v>
      </c>
      <c r="DR146" s="240">
        <v>0</v>
      </c>
      <c r="DS146" s="239">
        <v>1724.2500000000002</v>
      </c>
      <c r="DT146" s="239">
        <v>2966.8999999999996</v>
      </c>
      <c r="DU146" s="240">
        <v>0</v>
      </c>
      <c r="DV146" s="240">
        <v>-1242.6499999999994</v>
      </c>
      <c r="DW146" s="240">
        <v>-1242.6499999999994</v>
      </c>
      <c r="DX146" s="239">
        <v>365.83999999999992</v>
      </c>
      <c r="DY146" s="239">
        <v>0</v>
      </c>
      <c r="DZ146" s="240">
        <v>365.83999999999992</v>
      </c>
      <c r="EA146" s="240">
        <v>0</v>
      </c>
      <c r="EB146" s="240">
        <v>365.83999999999992</v>
      </c>
      <c r="EC146" s="239">
        <v>7649.2599999999975</v>
      </c>
      <c r="ED146" s="239">
        <v>22122.83</v>
      </c>
      <c r="EE146" s="240">
        <v>0</v>
      </c>
      <c r="EF146" s="240">
        <v>-14473.570000000003</v>
      </c>
      <c r="EG146" s="240">
        <v>-14473.570000000003</v>
      </c>
      <c r="EH146" s="239">
        <v>41037.71</v>
      </c>
      <c r="EI146" s="239">
        <v>38080.730000000003</v>
      </c>
      <c r="EJ146" s="240">
        <v>2956.9799999999959</v>
      </c>
      <c r="EK146" s="240">
        <v>0</v>
      </c>
      <c r="EL146" s="240">
        <v>2956.9799999999959</v>
      </c>
      <c r="EM146" s="239">
        <v>0</v>
      </c>
      <c r="EN146" s="239">
        <v>0</v>
      </c>
      <c r="EO146" s="240">
        <v>0</v>
      </c>
      <c r="EP146" s="240">
        <v>0</v>
      </c>
      <c r="EQ146" s="240">
        <v>0</v>
      </c>
      <c r="ER146" s="240">
        <v>4268.5</v>
      </c>
      <c r="ES146" s="240">
        <v>3018.9700000000003</v>
      </c>
      <c r="ET146" s="240">
        <f t="shared" si="24"/>
        <v>1249.5299999999997</v>
      </c>
      <c r="EU146" s="240">
        <f t="shared" si="25"/>
        <v>0</v>
      </c>
      <c r="EV146" s="240">
        <f t="shared" si="26"/>
        <v>1249.5299999999997</v>
      </c>
      <c r="EW146" s="239">
        <v>9393.1899999999987</v>
      </c>
      <c r="EX146" s="239">
        <v>10247.789999999999</v>
      </c>
      <c r="EY146" s="241">
        <f t="shared" si="28"/>
        <v>279077.29000000004</v>
      </c>
      <c r="EZ146" s="241">
        <f t="shared" si="28"/>
        <v>341628.23999999993</v>
      </c>
      <c r="FA146" s="241">
        <f t="shared" si="29"/>
        <v>0</v>
      </c>
      <c r="FB146" s="241">
        <f t="shared" si="30"/>
        <v>-62550.949999999895</v>
      </c>
      <c r="FC146" s="242">
        <f t="shared" si="27"/>
        <v>-62550.949999999895</v>
      </c>
      <c r="FD146" s="242">
        <v>1249.5299999999997</v>
      </c>
      <c r="FE146" s="236">
        <f t="shared" si="31"/>
        <v>-89931.849999999889</v>
      </c>
      <c r="FF146" s="243">
        <f t="shared" si="32"/>
        <v>-73204.329999999973</v>
      </c>
      <c r="FG146" s="3"/>
      <c r="FH146" s="239">
        <v>720</v>
      </c>
      <c r="FI146" s="244">
        <f t="shared" si="33"/>
        <v>-89211.849999999889</v>
      </c>
      <c r="FJ146" s="243">
        <f t="shared" si="34"/>
        <v>-73204.329999999973</v>
      </c>
      <c r="FK146" s="3"/>
      <c r="FL146" s="3"/>
      <c r="FM146" s="3"/>
      <c r="FN146" s="3"/>
      <c r="FO146" s="3"/>
    </row>
    <row r="147" spans="1:171" s="2" customFormat="1" ht="15.75" customHeight="1" x14ac:dyDescent="0.2">
      <c r="A147" s="233">
        <v>140</v>
      </c>
      <c r="B147" s="234" t="s">
        <v>102</v>
      </c>
      <c r="C147" s="235">
        <v>9</v>
      </c>
      <c r="D147" s="235">
        <v>6</v>
      </c>
      <c r="E147" s="236">
        <v>2902.0416666666674</v>
      </c>
      <c r="F147" s="237">
        <v>190127.91000000003</v>
      </c>
      <c r="G147" s="237">
        <v>-63836.720000000139</v>
      </c>
      <c r="H147" s="238">
        <v>85884.64</v>
      </c>
      <c r="I147" s="238">
        <v>95865.24</v>
      </c>
      <c r="J147" s="238">
        <v>0</v>
      </c>
      <c r="K147" s="238">
        <v>-9980.6000000000058</v>
      </c>
      <c r="L147" s="238">
        <v>-9980.6000000000058</v>
      </c>
      <c r="M147" s="238">
        <v>44865.63</v>
      </c>
      <c r="N147" s="238">
        <v>51308.5</v>
      </c>
      <c r="O147" s="238">
        <v>0</v>
      </c>
      <c r="P147" s="238">
        <v>-6442.8700000000026</v>
      </c>
      <c r="Q147" s="238">
        <v>-6442.8700000000026</v>
      </c>
      <c r="R147" s="238">
        <v>3144.9199999999996</v>
      </c>
      <c r="S147" s="238">
        <v>1851.48</v>
      </c>
      <c r="T147" s="238">
        <v>1293.4399999999996</v>
      </c>
      <c r="U147" s="238">
        <v>0</v>
      </c>
      <c r="V147" s="238">
        <v>1293.4399999999996</v>
      </c>
      <c r="W147" s="239">
        <v>117637.48999999999</v>
      </c>
      <c r="X147" s="239">
        <v>124756.08000000002</v>
      </c>
      <c r="Y147" s="240">
        <v>0</v>
      </c>
      <c r="Z147" s="240">
        <v>-7118.5900000000256</v>
      </c>
      <c r="AA147" s="240">
        <v>-7118.5900000000256</v>
      </c>
      <c r="AB147" s="239">
        <v>194245.65000000002</v>
      </c>
      <c r="AC147" s="239">
        <v>177067.72999999998</v>
      </c>
      <c r="AD147" s="240">
        <v>17177.920000000042</v>
      </c>
      <c r="AE147" s="240">
        <v>0</v>
      </c>
      <c r="AF147" s="240">
        <v>17177.920000000042</v>
      </c>
      <c r="AG147" s="239">
        <v>5097.74</v>
      </c>
      <c r="AH147" s="239">
        <v>3939.3100000000009</v>
      </c>
      <c r="AI147" s="240">
        <v>1158.4299999999989</v>
      </c>
      <c r="AJ147" s="240">
        <v>0</v>
      </c>
      <c r="AK147" s="240">
        <v>1158.4299999999989</v>
      </c>
      <c r="AL147" s="239">
        <v>29500.030000000002</v>
      </c>
      <c r="AM147" s="239">
        <v>3745.5600000000004</v>
      </c>
      <c r="AN147" s="240">
        <v>25754.47</v>
      </c>
      <c r="AO147" s="240">
        <v>0</v>
      </c>
      <c r="AP147" s="240">
        <v>25754.47</v>
      </c>
      <c r="AQ147" s="239">
        <v>19521.97</v>
      </c>
      <c r="AR147" s="239">
        <v>2937.45</v>
      </c>
      <c r="AS147" s="240">
        <v>16584.52</v>
      </c>
      <c r="AT147" s="240">
        <v>0</v>
      </c>
      <c r="AU147" s="240">
        <v>16584.52</v>
      </c>
      <c r="AV147" s="239">
        <v>25775.399999999994</v>
      </c>
      <c r="AW147" s="239">
        <v>22401.89</v>
      </c>
      <c r="AX147" s="240">
        <v>3373.5099999999948</v>
      </c>
      <c r="AY147" s="240">
        <v>0</v>
      </c>
      <c r="AZ147" s="240">
        <v>3373.5099999999948</v>
      </c>
      <c r="BA147" s="239">
        <v>5860.579999999999</v>
      </c>
      <c r="BB147" s="239">
        <v>5196.6299999999992</v>
      </c>
      <c r="BC147" s="240">
        <v>663.94999999999982</v>
      </c>
      <c r="BD147" s="240">
        <v>0</v>
      </c>
      <c r="BE147" s="240">
        <v>663.94999999999982</v>
      </c>
      <c r="BF147" s="239">
        <v>1087.0899999999999</v>
      </c>
      <c r="BG147" s="239">
        <v>2297.8299999999995</v>
      </c>
      <c r="BH147" s="240">
        <v>0</v>
      </c>
      <c r="BI147" s="240">
        <v>-1210.7399999999996</v>
      </c>
      <c r="BJ147" s="240">
        <v>-1210.7399999999996</v>
      </c>
      <c r="BK147" s="239">
        <v>24100.54</v>
      </c>
      <c r="BL147" s="239">
        <v>23113.34</v>
      </c>
      <c r="BM147" s="240">
        <v>987.20000000000073</v>
      </c>
      <c r="BN147" s="240">
        <v>0</v>
      </c>
      <c r="BO147" s="240">
        <v>987.20000000000073</v>
      </c>
      <c r="BP147" s="239">
        <v>4320.05</v>
      </c>
      <c r="BQ147" s="239">
        <v>0</v>
      </c>
      <c r="BR147" s="240">
        <v>4320.05</v>
      </c>
      <c r="BS147" s="240">
        <v>0</v>
      </c>
      <c r="BT147" s="240">
        <v>4320.05</v>
      </c>
      <c r="BU147" s="239">
        <v>49514.280000000013</v>
      </c>
      <c r="BV147" s="239">
        <v>42905.03</v>
      </c>
      <c r="BW147" s="240">
        <v>6609.2500000000146</v>
      </c>
      <c r="BX147" s="240">
        <v>0</v>
      </c>
      <c r="BY147" s="240">
        <v>6609.2500000000146</v>
      </c>
      <c r="BZ147" s="239">
        <v>3104.5299999999997</v>
      </c>
      <c r="CA147" s="239">
        <v>2754.84</v>
      </c>
      <c r="CB147" s="240">
        <v>349.6899999999996</v>
      </c>
      <c r="CC147" s="240">
        <v>0</v>
      </c>
      <c r="CD147" s="240">
        <v>349.6899999999996</v>
      </c>
      <c r="CE147" s="239">
        <v>464.67999999999989</v>
      </c>
      <c r="CF147" s="239">
        <v>0</v>
      </c>
      <c r="CG147" s="240">
        <v>464.67999999999989</v>
      </c>
      <c r="CH147" s="240">
        <v>0</v>
      </c>
      <c r="CI147" s="240">
        <v>464.67999999999989</v>
      </c>
      <c r="CJ147" s="240">
        <v>13561.999999999998</v>
      </c>
      <c r="CK147" s="240">
        <v>12521.7</v>
      </c>
      <c r="CL147" s="240">
        <v>1040.2999999999975</v>
      </c>
      <c r="CM147" s="240">
        <v>0</v>
      </c>
      <c r="CN147" s="240">
        <v>1040.2999999999975</v>
      </c>
      <c r="CO147" s="239">
        <v>225275.03000000003</v>
      </c>
      <c r="CP147" s="239">
        <v>82617.389999999985</v>
      </c>
      <c r="CQ147" s="240">
        <v>142657.64000000004</v>
      </c>
      <c r="CR147" s="240">
        <v>0</v>
      </c>
      <c r="CS147" s="240">
        <v>142657.64000000004</v>
      </c>
      <c r="CT147" s="239">
        <v>18076.260000000002</v>
      </c>
      <c r="CU147" s="239">
        <v>4024.56</v>
      </c>
      <c r="CV147" s="240">
        <v>14051.700000000003</v>
      </c>
      <c r="CW147" s="240">
        <v>0</v>
      </c>
      <c r="CX147" s="240">
        <v>14051.700000000003</v>
      </c>
      <c r="CY147" s="239">
        <v>30733.450000000004</v>
      </c>
      <c r="CZ147" s="239">
        <v>26819.1</v>
      </c>
      <c r="DA147" s="240">
        <v>3914.3500000000058</v>
      </c>
      <c r="DB147" s="240">
        <v>0</v>
      </c>
      <c r="DC147" s="240">
        <v>3914.3500000000058</v>
      </c>
      <c r="DD147" s="239">
        <v>6404.130000000001</v>
      </c>
      <c r="DE147" s="239">
        <v>0</v>
      </c>
      <c r="DF147" s="240">
        <v>6404.130000000001</v>
      </c>
      <c r="DG147" s="240">
        <v>0</v>
      </c>
      <c r="DH147" s="240">
        <v>6404.130000000001</v>
      </c>
      <c r="DI147" s="239">
        <v>6307.94</v>
      </c>
      <c r="DJ147" s="239">
        <v>1573.47</v>
      </c>
      <c r="DK147" s="240">
        <v>4734.4699999999993</v>
      </c>
      <c r="DL147" s="240">
        <v>0</v>
      </c>
      <c r="DM147" s="240">
        <v>4734.4699999999993</v>
      </c>
      <c r="DN147" s="239">
        <v>2615.6000000000004</v>
      </c>
      <c r="DO147" s="239">
        <v>4702.96</v>
      </c>
      <c r="DP147" s="240">
        <v>0</v>
      </c>
      <c r="DQ147" s="240">
        <v>-2087.3599999999997</v>
      </c>
      <c r="DR147" s="240">
        <v>-2087.3599999999997</v>
      </c>
      <c r="DS147" s="239">
        <v>9691.32</v>
      </c>
      <c r="DT147" s="239">
        <v>2200.11</v>
      </c>
      <c r="DU147" s="240">
        <v>7491.2099999999991</v>
      </c>
      <c r="DV147" s="240">
        <v>0</v>
      </c>
      <c r="DW147" s="240">
        <v>7491.2099999999991</v>
      </c>
      <c r="DX147" s="239">
        <v>1097.04</v>
      </c>
      <c r="DY147" s="239">
        <v>0</v>
      </c>
      <c r="DZ147" s="240">
        <v>1097.04</v>
      </c>
      <c r="EA147" s="240">
        <v>0</v>
      </c>
      <c r="EB147" s="240">
        <v>1097.04</v>
      </c>
      <c r="EC147" s="239">
        <v>21647.589999999997</v>
      </c>
      <c r="ED147" s="239">
        <v>32911.879999999997</v>
      </c>
      <c r="EE147" s="240">
        <v>0</v>
      </c>
      <c r="EF147" s="240">
        <v>-11264.29</v>
      </c>
      <c r="EG147" s="240">
        <v>-11264.29</v>
      </c>
      <c r="EH147" s="239">
        <v>31946.959999999999</v>
      </c>
      <c r="EI147" s="239">
        <v>25975.96</v>
      </c>
      <c r="EJ147" s="240">
        <v>5971</v>
      </c>
      <c r="EK147" s="240">
        <v>0</v>
      </c>
      <c r="EL147" s="240">
        <v>5971</v>
      </c>
      <c r="EM147" s="239">
        <v>37971.139999999992</v>
      </c>
      <c r="EN147" s="239">
        <v>31755.61</v>
      </c>
      <c r="EO147" s="240">
        <v>6215.5299999999916</v>
      </c>
      <c r="EP147" s="240">
        <v>0</v>
      </c>
      <c r="EQ147" s="240">
        <v>6215.5299999999916</v>
      </c>
      <c r="ER147" s="240">
        <v>12635.89</v>
      </c>
      <c r="ES147" s="240">
        <v>8988</v>
      </c>
      <c r="ET147" s="240">
        <f t="shared" si="24"/>
        <v>3647.8899999999994</v>
      </c>
      <c r="EU147" s="240">
        <f t="shared" si="25"/>
        <v>0</v>
      </c>
      <c r="EV147" s="240">
        <f t="shared" si="26"/>
        <v>3647.8899999999994</v>
      </c>
      <c r="EW147" s="239">
        <v>36081.68</v>
      </c>
      <c r="EX147" s="239">
        <v>26120.639999999999</v>
      </c>
      <c r="EY147" s="241">
        <f t="shared" si="28"/>
        <v>1068171.25</v>
      </c>
      <c r="EZ147" s="241">
        <f t="shared" si="28"/>
        <v>820352.28999999992</v>
      </c>
      <c r="FA147" s="241">
        <f t="shared" si="29"/>
        <v>247818.96000000008</v>
      </c>
      <c r="FB147" s="241">
        <f t="shared" si="30"/>
        <v>0</v>
      </c>
      <c r="FC147" s="242">
        <f t="shared" si="27"/>
        <v>247818.96000000008</v>
      </c>
      <c r="FD147" s="242">
        <v>3647.8899999999994</v>
      </c>
      <c r="FE147" s="236">
        <f t="shared" si="31"/>
        <v>437946.87000000023</v>
      </c>
      <c r="FF147" s="243">
        <f t="shared" si="32"/>
        <v>114426.4599999999</v>
      </c>
      <c r="FG147" s="3"/>
      <c r="FH147" s="239">
        <v>1720</v>
      </c>
      <c r="FI147" s="244">
        <f t="shared" si="33"/>
        <v>439666.87000000023</v>
      </c>
      <c r="FJ147" s="243">
        <f t="shared" si="34"/>
        <v>114426.4599999999</v>
      </c>
      <c r="FK147" s="3"/>
      <c r="FL147" s="3"/>
      <c r="FM147" s="3"/>
      <c r="FN147" s="3"/>
      <c r="FO147" s="3"/>
    </row>
    <row r="148" spans="1:171" s="2" customFormat="1" ht="15.75" customHeight="1" x14ac:dyDescent="0.2">
      <c r="A148" s="233">
        <v>141</v>
      </c>
      <c r="B148" s="245" t="s">
        <v>103</v>
      </c>
      <c r="C148" s="235">
        <v>9</v>
      </c>
      <c r="D148" s="235">
        <v>1</v>
      </c>
      <c r="E148" s="236">
        <v>3169.0583333333329</v>
      </c>
      <c r="F148" s="237">
        <v>-592290.21</v>
      </c>
      <c r="G148" s="237">
        <v>-144877.20799999996</v>
      </c>
      <c r="H148" s="238">
        <v>36435.919999999991</v>
      </c>
      <c r="I148" s="238">
        <v>40021.380000000005</v>
      </c>
      <c r="J148" s="238">
        <v>0</v>
      </c>
      <c r="K148" s="238">
        <v>-3585.4600000000137</v>
      </c>
      <c r="L148" s="238">
        <v>-3585.4600000000137</v>
      </c>
      <c r="M148" s="238">
        <v>18533.289999999997</v>
      </c>
      <c r="N148" s="238">
        <v>21406.04</v>
      </c>
      <c r="O148" s="238">
        <v>0</v>
      </c>
      <c r="P148" s="238">
        <v>-2872.7500000000036</v>
      </c>
      <c r="Q148" s="238">
        <v>-2872.7500000000036</v>
      </c>
      <c r="R148" s="238">
        <v>1906.21</v>
      </c>
      <c r="S148" s="238">
        <v>1261.68</v>
      </c>
      <c r="T148" s="238">
        <v>644.53</v>
      </c>
      <c r="U148" s="238">
        <v>0</v>
      </c>
      <c r="V148" s="238">
        <v>644.53</v>
      </c>
      <c r="W148" s="239">
        <v>74744.829999999987</v>
      </c>
      <c r="X148" s="239">
        <v>76122.800000000017</v>
      </c>
      <c r="Y148" s="240">
        <v>0</v>
      </c>
      <c r="Z148" s="240">
        <v>-1377.9700000000303</v>
      </c>
      <c r="AA148" s="240">
        <v>-1377.9700000000303</v>
      </c>
      <c r="AB148" s="239">
        <v>62562.899999999994</v>
      </c>
      <c r="AC148" s="239">
        <v>56232.14</v>
      </c>
      <c r="AD148" s="240">
        <v>6330.7599999999948</v>
      </c>
      <c r="AE148" s="240">
        <v>0</v>
      </c>
      <c r="AF148" s="240">
        <v>6330.7599999999948</v>
      </c>
      <c r="AG148" s="239">
        <v>381.09000000000003</v>
      </c>
      <c r="AH148" s="239">
        <v>0</v>
      </c>
      <c r="AI148" s="240">
        <v>381.09000000000003</v>
      </c>
      <c r="AJ148" s="240">
        <v>0</v>
      </c>
      <c r="AK148" s="240">
        <v>381.09000000000003</v>
      </c>
      <c r="AL148" s="239">
        <v>8503.92</v>
      </c>
      <c r="AM148" s="239">
        <v>2126.34</v>
      </c>
      <c r="AN148" s="240">
        <v>6377.58</v>
      </c>
      <c r="AO148" s="240">
        <v>0</v>
      </c>
      <c r="AP148" s="240">
        <v>6377.58</v>
      </c>
      <c r="AQ148" s="239">
        <v>4708.83</v>
      </c>
      <c r="AR148" s="239">
        <v>2065.04</v>
      </c>
      <c r="AS148" s="240">
        <v>2643.79</v>
      </c>
      <c r="AT148" s="240">
        <v>0</v>
      </c>
      <c r="AU148" s="240">
        <v>2643.79</v>
      </c>
      <c r="AV148" s="239">
        <v>14729.809999999998</v>
      </c>
      <c r="AW148" s="239">
        <v>5540.58</v>
      </c>
      <c r="AX148" s="240">
        <v>9189.2299999999977</v>
      </c>
      <c r="AY148" s="240">
        <v>0</v>
      </c>
      <c r="AZ148" s="240">
        <v>9189.2299999999977</v>
      </c>
      <c r="BA148" s="239">
        <v>3374.6499999999992</v>
      </c>
      <c r="BB148" s="239">
        <v>460.96000000000004</v>
      </c>
      <c r="BC148" s="240">
        <v>2913.6899999999991</v>
      </c>
      <c r="BD148" s="240">
        <v>0</v>
      </c>
      <c r="BE148" s="240">
        <v>2913.6899999999991</v>
      </c>
      <c r="BF148" s="239">
        <v>758.43999999999994</v>
      </c>
      <c r="BG148" s="239">
        <v>1029.4899999999998</v>
      </c>
      <c r="BH148" s="240">
        <v>0</v>
      </c>
      <c r="BI148" s="240">
        <v>-271.04999999999984</v>
      </c>
      <c r="BJ148" s="240">
        <v>-271.04999999999984</v>
      </c>
      <c r="BK148" s="239">
        <v>7458.6899999999987</v>
      </c>
      <c r="BL148" s="239">
        <v>5602.38</v>
      </c>
      <c r="BM148" s="240">
        <v>1856.3099999999986</v>
      </c>
      <c r="BN148" s="240">
        <v>0</v>
      </c>
      <c r="BO148" s="240">
        <v>1856.3099999999986</v>
      </c>
      <c r="BP148" s="239">
        <v>0</v>
      </c>
      <c r="BQ148" s="239">
        <v>0</v>
      </c>
      <c r="BR148" s="240">
        <v>0</v>
      </c>
      <c r="BS148" s="240">
        <v>0</v>
      </c>
      <c r="BT148" s="240">
        <v>0</v>
      </c>
      <c r="BU148" s="239">
        <v>28425.79</v>
      </c>
      <c r="BV148" s="239">
        <v>84949.680000000008</v>
      </c>
      <c r="BW148" s="240">
        <v>0</v>
      </c>
      <c r="BX148" s="240">
        <v>-56523.890000000007</v>
      </c>
      <c r="BY148" s="240">
        <v>-56523.890000000007</v>
      </c>
      <c r="BZ148" s="239">
        <v>2314.7200000000003</v>
      </c>
      <c r="CA148" s="239">
        <v>2050.8500000000004</v>
      </c>
      <c r="CB148" s="240">
        <v>263.86999999999989</v>
      </c>
      <c r="CC148" s="240">
        <v>0</v>
      </c>
      <c r="CD148" s="240">
        <v>263.86999999999989</v>
      </c>
      <c r="CE148" s="239">
        <v>348.11999999999995</v>
      </c>
      <c r="CF148" s="239">
        <v>0</v>
      </c>
      <c r="CG148" s="240">
        <v>348.11999999999995</v>
      </c>
      <c r="CH148" s="240">
        <v>0</v>
      </c>
      <c r="CI148" s="240">
        <v>348.11999999999995</v>
      </c>
      <c r="CJ148" s="240">
        <v>6119.2800000000007</v>
      </c>
      <c r="CK148" s="240">
        <v>8106.67</v>
      </c>
      <c r="CL148" s="240">
        <v>0</v>
      </c>
      <c r="CM148" s="240">
        <v>-1987.3899999999994</v>
      </c>
      <c r="CN148" s="240">
        <v>-1987.3899999999994</v>
      </c>
      <c r="CO148" s="239">
        <v>110210.31000000003</v>
      </c>
      <c r="CP148" s="239">
        <v>44751.69</v>
      </c>
      <c r="CQ148" s="240">
        <v>65458.620000000024</v>
      </c>
      <c r="CR148" s="240">
        <v>0</v>
      </c>
      <c r="CS148" s="240">
        <v>65458.620000000024</v>
      </c>
      <c r="CT148" s="239">
        <v>5969.9700000000012</v>
      </c>
      <c r="CU148" s="239">
        <v>582.76</v>
      </c>
      <c r="CV148" s="240">
        <v>5387.2100000000009</v>
      </c>
      <c r="CW148" s="240">
        <v>0</v>
      </c>
      <c r="CX148" s="240">
        <v>5387.2100000000009</v>
      </c>
      <c r="CY148" s="239">
        <v>7458.69</v>
      </c>
      <c r="CZ148" s="239">
        <v>7337.33</v>
      </c>
      <c r="DA148" s="240">
        <v>121.35999999999967</v>
      </c>
      <c r="DB148" s="240">
        <v>0</v>
      </c>
      <c r="DC148" s="240">
        <v>121.35999999999967</v>
      </c>
      <c r="DD148" s="239">
        <v>3516.4799999999996</v>
      </c>
      <c r="DE148" s="239">
        <v>96239.96</v>
      </c>
      <c r="DF148" s="240">
        <v>0</v>
      </c>
      <c r="DG148" s="240">
        <v>-92723.48000000001</v>
      </c>
      <c r="DH148" s="240">
        <v>-92723.48000000001</v>
      </c>
      <c r="DI148" s="239">
        <v>3204.9700000000003</v>
      </c>
      <c r="DJ148" s="239">
        <v>6321.1500000000005</v>
      </c>
      <c r="DK148" s="240">
        <v>0</v>
      </c>
      <c r="DL148" s="240">
        <v>-3116.1800000000003</v>
      </c>
      <c r="DM148" s="240">
        <v>-3116.1800000000003</v>
      </c>
      <c r="DN148" s="239">
        <v>1812.79</v>
      </c>
      <c r="DO148" s="239">
        <v>5375.21</v>
      </c>
      <c r="DP148" s="240">
        <v>0</v>
      </c>
      <c r="DQ148" s="240">
        <v>-3562.42</v>
      </c>
      <c r="DR148" s="240">
        <v>-3562.42</v>
      </c>
      <c r="DS148" s="239">
        <v>1520.56</v>
      </c>
      <c r="DT148" s="239">
        <v>6320.92</v>
      </c>
      <c r="DU148" s="240">
        <v>0</v>
      </c>
      <c r="DV148" s="240">
        <v>-4800.3600000000006</v>
      </c>
      <c r="DW148" s="240">
        <v>-4800.3600000000006</v>
      </c>
      <c r="DX148" s="239">
        <v>0</v>
      </c>
      <c r="DY148" s="239">
        <v>0</v>
      </c>
      <c r="DZ148" s="240">
        <v>0</v>
      </c>
      <c r="EA148" s="240">
        <v>0</v>
      </c>
      <c r="EB148" s="240">
        <v>0</v>
      </c>
      <c r="EC148" s="239">
        <v>12262.549999999997</v>
      </c>
      <c r="ED148" s="239">
        <v>24351.699999999997</v>
      </c>
      <c r="EE148" s="240">
        <v>0</v>
      </c>
      <c r="EF148" s="240">
        <v>-12089.15</v>
      </c>
      <c r="EG148" s="240">
        <v>-12089.15</v>
      </c>
      <c r="EH148" s="239">
        <v>10938.57</v>
      </c>
      <c r="EI148" s="239">
        <v>5827.2</v>
      </c>
      <c r="EJ148" s="240">
        <v>5111.37</v>
      </c>
      <c r="EK148" s="240">
        <v>0</v>
      </c>
      <c r="EL148" s="240">
        <v>5111.37</v>
      </c>
      <c r="EM148" s="239">
        <v>27978.920000000002</v>
      </c>
      <c r="EN148" s="239">
        <v>35946.660000000003</v>
      </c>
      <c r="EO148" s="240">
        <v>0</v>
      </c>
      <c r="EP148" s="240">
        <v>-7967.7400000000016</v>
      </c>
      <c r="EQ148" s="240">
        <v>-7967.7400000000016</v>
      </c>
      <c r="ER148" s="240">
        <v>21731.57</v>
      </c>
      <c r="ES148" s="240">
        <v>14234.900000000001</v>
      </c>
      <c r="ET148" s="240">
        <f t="shared" si="24"/>
        <v>7496.6699999999983</v>
      </c>
      <c r="EU148" s="240">
        <f t="shared" si="25"/>
        <v>0</v>
      </c>
      <c r="EV148" s="240">
        <f t="shared" si="26"/>
        <v>7496.6699999999983</v>
      </c>
      <c r="EW148" s="239">
        <v>16942.95</v>
      </c>
      <c r="EX148" s="239">
        <v>18370.34</v>
      </c>
      <c r="EY148" s="241">
        <f t="shared" si="28"/>
        <v>494854.81999999983</v>
      </c>
      <c r="EZ148" s="241">
        <f t="shared" si="28"/>
        <v>572635.85000000009</v>
      </c>
      <c r="FA148" s="241">
        <f t="shared" si="29"/>
        <v>0</v>
      </c>
      <c r="FB148" s="241">
        <f t="shared" si="30"/>
        <v>-77781.030000000261</v>
      </c>
      <c r="FC148" s="242">
        <f t="shared" si="27"/>
        <v>-77781.030000000261</v>
      </c>
      <c r="FD148" s="242">
        <v>7496.6699999999983</v>
      </c>
      <c r="FE148" s="236">
        <f t="shared" si="31"/>
        <v>-670071.24000000022</v>
      </c>
      <c r="FF148" s="243">
        <f t="shared" si="32"/>
        <v>-178112.45799999993</v>
      </c>
      <c r="FG148" s="3"/>
      <c r="FH148" s="239">
        <v>1575.12</v>
      </c>
      <c r="FI148" s="244">
        <f t="shared" si="33"/>
        <v>-668496.12000000023</v>
      </c>
      <c r="FJ148" s="243">
        <f t="shared" si="34"/>
        <v>-178112.45799999993</v>
      </c>
      <c r="FK148" s="3"/>
      <c r="FL148" s="3"/>
      <c r="FM148" s="3"/>
      <c r="FN148" s="3"/>
      <c r="FO148" s="3"/>
    </row>
    <row r="149" spans="1:171" s="2" customFormat="1" ht="15.75" customHeight="1" x14ac:dyDescent="0.2">
      <c r="A149" s="233">
        <v>142</v>
      </c>
      <c r="B149" s="234" t="s">
        <v>104</v>
      </c>
      <c r="C149" s="235">
        <v>2</v>
      </c>
      <c r="D149" s="235">
        <v>1</v>
      </c>
      <c r="E149" s="236">
        <v>10431.249999999998</v>
      </c>
      <c r="F149" s="237">
        <v>7348.48</v>
      </c>
      <c r="G149" s="237">
        <v>6145.7179999999908</v>
      </c>
      <c r="H149" s="238">
        <v>2316.56</v>
      </c>
      <c r="I149" s="238">
        <v>2459.7200000000003</v>
      </c>
      <c r="J149" s="238">
        <v>0</v>
      </c>
      <c r="K149" s="238">
        <v>-143.16000000000031</v>
      </c>
      <c r="L149" s="238">
        <v>-143.16000000000031</v>
      </c>
      <c r="M149" s="238">
        <v>1277.21</v>
      </c>
      <c r="N149" s="238">
        <v>1354.9099999999999</v>
      </c>
      <c r="O149" s="238">
        <v>0</v>
      </c>
      <c r="P149" s="238">
        <v>-77.699999999999818</v>
      </c>
      <c r="Q149" s="238">
        <v>-77.699999999999818</v>
      </c>
      <c r="R149" s="238">
        <v>28.95</v>
      </c>
      <c r="S149" s="238">
        <v>0</v>
      </c>
      <c r="T149" s="238">
        <v>28.95</v>
      </c>
      <c r="U149" s="238">
        <v>0</v>
      </c>
      <c r="V149" s="238">
        <v>28.95</v>
      </c>
      <c r="W149" s="239">
        <v>5183.6499999999996</v>
      </c>
      <c r="X149" s="239">
        <v>5893.99</v>
      </c>
      <c r="Y149" s="240">
        <v>0</v>
      </c>
      <c r="Z149" s="240">
        <v>-710.34000000000015</v>
      </c>
      <c r="AA149" s="240">
        <v>-710.34000000000015</v>
      </c>
      <c r="AB149" s="239">
        <v>0</v>
      </c>
      <c r="AC149" s="239">
        <v>0</v>
      </c>
      <c r="AD149" s="240">
        <v>0</v>
      </c>
      <c r="AE149" s="240">
        <v>0</v>
      </c>
      <c r="AF149" s="240">
        <v>0</v>
      </c>
      <c r="AG149" s="239">
        <v>0</v>
      </c>
      <c r="AH149" s="239">
        <v>0</v>
      </c>
      <c r="AI149" s="240">
        <v>0</v>
      </c>
      <c r="AJ149" s="240">
        <v>0</v>
      </c>
      <c r="AK149" s="240">
        <v>0</v>
      </c>
      <c r="AL149" s="239">
        <v>1021.4899999999999</v>
      </c>
      <c r="AM149" s="239">
        <v>451.85999999999996</v>
      </c>
      <c r="AN149" s="240">
        <v>569.62999999999988</v>
      </c>
      <c r="AO149" s="240">
        <v>0</v>
      </c>
      <c r="AP149" s="240">
        <v>569.62999999999988</v>
      </c>
      <c r="AQ149" s="239">
        <v>727.12</v>
      </c>
      <c r="AR149" s="239">
        <v>583.34</v>
      </c>
      <c r="AS149" s="240">
        <v>143.77999999999997</v>
      </c>
      <c r="AT149" s="240">
        <v>0</v>
      </c>
      <c r="AU149" s="240">
        <v>143.77999999999997</v>
      </c>
      <c r="AV149" s="239">
        <v>0</v>
      </c>
      <c r="AW149" s="239">
        <v>0</v>
      </c>
      <c r="AX149" s="240">
        <v>0</v>
      </c>
      <c r="AY149" s="240">
        <v>0</v>
      </c>
      <c r="AZ149" s="240">
        <v>0</v>
      </c>
      <c r="BA149" s="239">
        <v>0</v>
      </c>
      <c r="BB149" s="239">
        <v>0</v>
      </c>
      <c r="BC149" s="240">
        <v>0</v>
      </c>
      <c r="BD149" s="240">
        <v>0</v>
      </c>
      <c r="BE149" s="240">
        <v>0</v>
      </c>
      <c r="BF149" s="239">
        <v>0</v>
      </c>
      <c r="BG149" s="239">
        <v>0</v>
      </c>
      <c r="BH149" s="240">
        <v>0</v>
      </c>
      <c r="BI149" s="240">
        <v>0</v>
      </c>
      <c r="BJ149" s="240">
        <v>0</v>
      </c>
      <c r="BK149" s="239">
        <v>807.97</v>
      </c>
      <c r="BL149" s="239">
        <v>474.75</v>
      </c>
      <c r="BM149" s="240">
        <v>333.22</v>
      </c>
      <c r="BN149" s="240">
        <v>0</v>
      </c>
      <c r="BO149" s="240">
        <v>333.22</v>
      </c>
      <c r="BP149" s="239">
        <v>137.29</v>
      </c>
      <c r="BQ149" s="239">
        <v>0</v>
      </c>
      <c r="BR149" s="240">
        <v>137.29</v>
      </c>
      <c r="BS149" s="240">
        <v>0</v>
      </c>
      <c r="BT149" s="240">
        <v>137.29</v>
      </c>
      <c r="BU149" s="239">
        <v>1522.6600000000003</v>
      </c>
      <c r="BV149" s="239">
        <v>791.52</v>
      </c>
      <c r="BW149" s="240">
        <v>731.14000000000033</v>
      </c>
      <c r="BX149" s="240">
        <v>0</v>
      </c>
      <c r="BY149" s="240">
        <v>731.14000000000033</v>
      </c>
      <c r="BZ149" s="239">
        <v>0</v>
      </c>
      <c r="CA149" s="239">
        <v>0</v>
      </c>
      <c r="CB149" s="240">
        <v>0</v>
      </c>
      <c r="CC149" s="240">
        <v>0</v>
      </c>
      <c r="CD149" s="240">
        <v>0</v>
      </c>
      <c r="CE149" s="239">
        <v>0</v>
      </c>
      <c r="CF149" s="239">
        <v>0</v>
      </c>
      <c r="CG149" s="240">
        <v>0</v>
      </c>
      <c r="CH149" s="240">
        <v>0</v>
      </c>
      <c r="CI149" s="240">
        <v>0</v>
      </c>
      <c r="CJ149" s="240">
        <v>920.26</v>
      </c>
      <c r="CK149" s="240">
        <v>952.02</v>
      </c>
      <c r="CL149" s="240">
        <v>0</v>
      </c>
      <c r="CM149" s="240">
        <v>-31.759999999999991</v>
      </c>
      <c r="CN149" s="240">
        <v>-31.759999999999991</v>
      </c>
      <c r="CO149" s="239">
        <v>3802.84</v>
      </c>
      <c r="CP149" s="239">
        <v>3877.5</v>
      </c>
      <c r="CQ149" s="240">
        <v>0</v>
      </c>
      <c r="CR149" s="240">
        <v>-74.659999999999854</v>
      </c>
      <c r="CS149" s="240">
        <v>-74.659999999999854</v>
      </c>
      <c r="CT149" s="239">
        <v>759.20999999999992</v>
      </c>
      <c r="CU149" s="239">
        <v>0</v>
      </c>
      <c r="CV149" s="240">
        <v>759.20999999999992</v>
      </c>
      <c r="CW149" s="240">
        <v>0</v>
      </c>
      <c r="CX149" s="240">
        <v>759.20999999999992</v>
      </c>
      <c r="CY149" s="239">
        <v>1127.52</v>
      </c>
      <c r="CZ149" s="239">
        <v>0</v>
      </c>
      <c r="DA149" s="240">
        <v>1127.52</v>
      </c>
      <c r="DB149" s="240">
        <v>0</v>
      </c>
      <c r="DC149" s="240">
        <v>1127.52</v>
      </c>
      <c r="DD149" s="239">
        <v>0</v>
      </c>
      <c r="DE149" s="239">
        <v>0</v>
      </c>
      <c r="DF149" s="240">
        <v>0</v>
      </c>
      <c r="DG149" s="240">
        <v>0</v>
      </c>
      <c r="DH149" s="240">
        <v>0</v>
      </c>
      <c r="DI149" s="239">
        <v>0</v>
      </c>
      <c r="DJ149" s="239">
        <v>0</v>
      </c>
      <c r="DK149" s="240">
        <v>0</v>
      </c>
      <c r="DL149" s="240">
        <v>0</v>
      </c>
      <c r="DM149" s="240">
        <v>0</v>
      </c>
      <c r="DN149" s="239">
        <v>0</v>
      </c>
      <c r="DO149" s="239">
        <v>0</v>
      </c>
      <c r="DP149" s="240">
        <v>0</v>
      </c>
      <c r="DQ149" s="240">
        <v>0</v>
      </c>
      <c r="DR149" s="240">
        <v>0</v>
      </c>
      <c r="DS149" s="239">
        <v>126.61999999999998</v>
      </c>
      <c r="DT149" s="239">
        <v>0</v>
      </c>
      <c r="DU149" s="240">
        <v>126.61999999999998</v>
      </c>
      <c r="DV149" s="240">
        <v>0</v>
      </c>
      <c r="DW149" s="240">
        <v>126.61999999999998</v>
      </c>
      <c r="DX149" s="239">
        <v>47.069999999999993</v>
      </c>
      <c r="DY149" s="239">
        <v>0</v>
      </c>
      <c r="DZ149" s="240">
        <v>47.069999999999993</v>
      </c>
      <c r="EA149" s="240">
        <v>0</v>
      </c>
      <c r="EB149" s="240">
        <v>47.069999999999993</v>
      </c>
      <c r="EC149" s="239">
        <v>705.13999999999987</v>
      </c>
      <c r="ED149" s="239">
        <v>1378.79</v>
      </c>
      <c r="EE149" s="240">
        <v>0</v>
      </c>
      <c r="EF149" s="240">
        <v>-673.65000000000009</v>
      </c>
      <c r="EG149" s="240">
        <v>-673.65000000000009</v>
      </c>
      <c r="EH149" s="239">
        <v>694.95</v>
      </c>
      <c r="EI149" s="239">
        <v>164.75</v>
      </c>
      <c r="EJ149" s="240">
        <v>530.20000000000005</v>
      </c>
      <c r="EK149" s="240">
        <v>0</v>
      </c>
      <c r="EL149" s="240">
        <v>530.20000000000005</v>
      </c>
      <c r="EM149" s="239">
        <v>0</v>
      </c>
      <c r="EN149" s="239">
        <v>0</v>
      </c>
      <c r="EO149" s="240">
        <v>0</v>
      </c>
      <c r="EP149" s="240">
        <v>0</v>
      </c>
      <c r="EQ149" s="240">
        <v>0</v>
      </c>
      <c r="ER149" s="240">
        <v>446.24</v>
      </c>
      <c r="ES149" s="240">
        <v>289.38</v>
      </c>
      <c r="ET149" s="240">
        <f t="shared" si="24"/>
        <v>156.86000000000001</v>
      </c>
      <c r="EU149" s="240">
        <f t="shared" si="25"/>
        <v>0</v>
      </c>
      <c r="EV149" s="240">
        <f t="shared" si="26"/>
        <v>156.86000000000001</v>
      </c>
      <c r="EW149" s="239">
        <v>763.3</v>
      </c>
      <c r="EX149" s="239">
        <v>580.86</v>
      </c>
      <c r="EY149" s="241">
        <f t="shared" si="28"/>
        <v>22416.05</v>
      </c>
      <c r="EZ149" s="241">
        <f t="shared" si="28"/>
        <v>19253.390000000003</v>
      </c>
      <c r="FA149" s="241">
        <f t="shared" si="29"/>
        <v>3162.6599999999962</v>
      </c>
      <c r="FB149" s="241">
        <f t="shared" si="30"/>
        <v>0</v>
      </c>
      <c r="FC149" s="242">
        <f t="shared" si="27"/>
        <v>3162.6599999999962</v>
      </c>
      <c r="FD149" s="242">
        <v>156.86000000000001</v>
      </c>
      <c r="FE149" s="236">
        <f t="shared" si="31"/>
        <v>10511.139999999996</v>
      </c>
      <c r="FF149" s="243">
        <f t="shared" si="32"/>
        <v>8131.4779999999892</v>
      </c>
      <c r="FG149" s="3"/>
      <c r="FH149" s="239">
        <v>0</v>
      </c>
      <c r="FI149" s="244">
        <f t="shared" si="33"/>
        <v>10511.139999999996</v>
      </c>
      <c r="FJ149" s="243">
        <f t="shared" si="34"/>
        <v>8131.4779999999892</v>
      </c>
      <c r="FK149" s="3"/>
      <c r="FL149" s="3"/>
      <c r="FM149" s="3"/>
      <c r="FN149" s="3"/>
      <c r="FO149" s="3"/>
    </row>
    <row r="150" spans="1:171" s="2" customFormat="1" ht="15.75" customHeight="1" x14ac:dyDescent="0.2">
      <c r="A150" s="233">
        <v>143</v>
      </c>
      <c r="B150" s="234" t="s">
        <v>105</v>
      </c>
      <c r="C150" s="235">
        <v>2</v>
      </c>
      <c r="D150" s="235">
        <v>1</v>
      </c>
      <c r="E150" s="236">
        <v>6789.2738333333327</v>
      </c>
      <c r="F150" s="237">
        <v>-141602.46</v>
      </c>
      <c r="G150" s="237">
        <v>-51640.778000000006</v>
      </c>
      <c r="H150" s="238">
        <v>2528.4</v>
      </c>
      <c r="I150" s="238">
        <v>2424.4500000000003</v>
      </c>
      <c r="J150" s="238">
        <v>103.94999999999982</v>
      </c>
      <c r="K150" s="238">
        <v>0</v>
      </c>
      <c r="L150" s="238">
        <v>103.94999999999982</v>
      </c>
      <c r="M150" s="238">
        <v>1393.98</v>
      </c>
      <c r="N150" s="238">
        <v>1335.45</v>
      </c>
      <c r="O150" s="238">
        <v>58.529999999999973</v>
      </c>
      <c r="P150" s="238">
        <v>0</v>
      </c>
      <c r="Q150" s="238">
        <v>58.529999999999973</v>
      </c>
      <c r="R150" s="238">
        <v>126.49</v>
      </c>
      <c r="S150" s="238">
        <v>0</v>
      </c>
      <c r="T150" s="238">
        <v>126.49</v>
      </c>
      <c r="U150" s="238">
        <v>0</v>
      </c>
      <c r="V150" s="238">
        <v>126.49</v>
      </c>
      <c r="W150" s="239">
        <v>6614.6299999999992</v>
      </c>
      <c r="X150" s="239">
        <v>12236.670000000002</v>
      </c>
      <c r="Y150" s="240">
        <v>0</v>
      </c>
      <c r="Z150" s="240">
        <v>-5622.0400000000027</v>
      </c>
      <c r="AA150" s="240">
        <v>-5622.0400000000027</v>
      </c>
      <c r="AB150" s="239">
        <v>0</v>
      </c>
      <c r="AC150" s="239">
        <v>0</v>
      </c>
      <c r="AD150" s="240">
        <v>0</v>
      </c>
      <c r="AE150" s="240">
        <v>0</v>
      </c>
      <c r="AF150" s="240">
        <v>0</v>
      </c>
      <c r="AG150" s="239">
        <v>0</v>
      </c>
      <c r="AH150" s="239">
        <v>0</v>
      </c>
      <c r="AI150" s="240">
        <v>0</v>
      </c>
      <c r="AJ150" s="240">
        <v>0</v>
      </c>
      <c r="AK150" s="240">
        <v>0</v>
      </c>
      <c r="AL150" s="239">
        <v>972.48000000000025</v>
      </c>
      <c r="AM150" s="239">
        <v>445.31</v>
      </c>
      <c r="AN150" s="240">
        <v>527.1700000000003</v>
      </c>
      <c r="AO150" s="240">
        <v>0</v>
      </c>
      <c r="AP150" s="240">
        <v>527.1700000000003</v>
      </c>
      <c r="AQ150" s="239">
        <v>607.91000000000008</v>
      </c>
      <c r="AR150" s="239">
        <v>582.16</v>
      </c>
      <c r="AS150" s="240">
        <v>25.750000000000114</v>
      </c>
      <c r="AT150" s="240">
        <v>0</v>
      </c>
      <c r="AU150" s="240">
        <v>25.750000000000114</v>
      </c>
      <c r="AV150" s="239">
        <v>0</v>
      </c>
      <c r="AW150" s="239">
        <v>0</v>
      </c>
      <c r="AX150" s="240">
        <v>0</v>
      </c>
      <c r="AY150" s="240">
        <v>0</v>
      </c>
      <c r="AZ150" s="240">
        <v>0</v>
      </c>
      <c r="BA150" s="239">
        <v>0</v>
      </c>
      <c r="BB150" s="239">
        <v>0</v>
      </c>
      <c r="BC150" s="240">
        <v>0</v>
      </c>
      <c r="BD150" s="240">
        <v>0</v>
      </c>
      <c r="BE150" s="240">
        <v>0</v>
      </c>
      <c r="BF150" s="239">
        <v>0</v>
      </c>
      <c r="BG150" s="239">
        <v>0</v>
      </c>
      <c r="BH150" s="240">
        <v>0</v>
      </c>
      <c r="BI150" s="240">
        <v>0</v>
      </c>
      <c r="BJ150" s="240">
        <v>0</v>
      </c>
      <c r="BK150" s="239">
        <v>808.98</v>
      </c>
      <c r="BL150" s="239">
        <v>473.2</v>
      </c>
      <c r="BM150" s="240">
        <v>335.78000000000003</v>
      </c>
      <c r="BN150" s="240">
        <v>0</v>
      </c>
      <c r="BO150" s="240">
        <v>335.78000000000003</v>
      </c>
      <c r="BP150" s="239">
        <v>139.81</v>
      </c>
      <c r="BQ150" s="239">
        <v>0</v>
      </c>
      <c r="BR150" s="240">
        <v>139.81</v>
      </c>
      <c r="BS150" s="240">
        <v>0</v>
      </c>
      <c r="BT150" s="240">
        <v>139.81</v>
      </c>
      <c r="BU150" s="239">
        <v>1550.7299999999996</v>
      </c>
      <c r="BV150" s="239">
        <v>14386.46</v>
      </c>
      <c r="BW150" s="240">
        <v>0</v>
      </c>
      <c r="BX150" s="240">
        <v>-12835.73</v>
      </c>
      <c r="BY150" s="240">
        <v>-12835.73</v>
      </c>
      <c r="BZ150" s="239">
        <v>0</v>
      </c>
      <c r="CA150" s="239">
        <v>0</v>
      </c>
      <c r="CB150" s="240">
        <v>0</v>
      </c>
      <c r="CC150" s="240">
        <v>0</v>
      </c>
      <c r="CD150" s="240">
        <v>0</v>
      </c>
      <c r="CE150" s="239">
        <v>0</v>
      </c>
      <c r="CF150" s="239">
        <v>0</v>
      </c>
      <c r="CG150" s="240">
        <v>0</v>
      </c>
      <c r="CH150" s="240">
        <v>0</v>
      </c>
      <c r="CI150" s="240">
        <v>0</v>
      </c>
      <c r="CJ150" s="240">
        <v>1527.14</v>
      </c>
      <c r="CK150" s="240">
        <v>1428.02</v>
      </c>
      <c r="CL150" s="240">
        <v>99.120000000000118</v>
      </c>
      <c r="CM150" s="240">
        <v>0</v>
      </c>
      <c r="CN150" s="240">
        <v>99.120000000000118</v>
      </c>
      <c r="CO150" s="239">
        <v>5303.29</v>
      </c>
      <c r="CP150" s="239">
        <v>1638.66</v>
      </c>
      <c r="CQ150" s="240">
        <v>3664.63</v>
      </c>
      <c r="CR150" s="240">
        <v>0</v>
      </c>
      <c r="CS150" s="240">
        <v>3664.63</v>
      </c>
      <c r="CT150" s="239">
        <v>578.16</v>
      </c>
      <c r="CU150" s="239">
        <v>0</v>
      </c>
      <c r="CV150" s="240">
        <v>578.16</v>
      </c>
      <c r="CW150" s="240">
        <v>0</v>
      </c>
      <c r="CX150" s="240">
        <v>578.16</v>
      </c>
      <c r="CY150" s="239">
        <v>585.89</v>
      </c>
      <c r="CZ150" s="239">
        <v>0</v>
      </c>
      <c r="DA150" s="240">
        <v>585.89</v>
      </c>
      <c r="DB150" s="240">
        <v>0</v>
      </c>
      <c r="DC150" s="240">
        <v>585.89</v>
      </c>
      <c r="DD150" s="239">
        <v>0</v>
      </c>
      <c r="DE150" s="239">
        <v>0</v>
      </c>
      <c r="DF150" s="240">
        <v>0</v>
      </c>
      <c r="DG150" s="240">
        <v>0</v>
      </c>
      <c r="DH150" s="240">
        <v>0</v>
      </c>
      <c r="DI150" s="239">
        <v>0</v>
      </c>
      <c r="DJ150" s="239">
        <v>0</v>
      </c>
      <c r="DK150" s="240">
        <v>0</v>
      </c>
      <c r="DL150" s="240">
        <v>0</v>
      </c>
      <c r="DM150" s="240">
        <v>0</v>
      </c>
      <c r="DN150" s="239">
        <v>0</v>
      </c>
      <c r="DO150" s="239">
        <v>0</v>
      </c>
      <c r="DP150" s="240">
        <v>0</v>
      </c>
      <c r="DQ150" s="240">
        <v>0</v>
      </c>
      <c r="DR150" s="240">
        <v>0</v>
      </c>
      <c r="DS150" s="239">
        <v>100.69999999999999</v>
      </c>
      <c r="DT150" s="239">
        <v>0</v>
      </c>
      <c r="DU150" s="240">
        <v>100.69999999999999</v>
      </c>
      <c r="DV150" s="240">
        <v>0</v>
      </c>
      <c r="DW150" s="240">
        <v>100.69999999999999</v>
      </c>
      <c r="DX150" s="239">
        <v>52.019999999999996</v>
      </c>
      <c r="DY150" s="239">
        <v>0</v>
      </c>
      <c r="DZ150" s="240">
        <v>52.019999999999996</v>
      </c>
      <c r="EA150" s="240">
        <v>0</v>
      </c>
      <c r="EB150" s="240">
        <v>52.019999999999996</v>
      </c>
      <c r="EC150" s="239">
        <v>1104.75</v>
      </c>
      <c r="ED150" s="239">
        <v>1707.83</v>
      </c>
      <c r="EE150" s="240">
        <v>0</v>
      </c>
      <c r="EF150" s="240">
        <v>-603.07999999999993</v>
      </c>
      <c r="EG150" s="240">
        <v>-603.07999999999993</v>
      </c>
      <c r="EH150" s="239">
        <v>594.31999999999994</v>
      </c>
      <c r="EI150" s="239">
        <v>184.34</v>
      </c>
      <c r="EJ150" s="240">
        <v>409.9799999999999</v>
      </c>
      <c r="EK150" s="240">
        <v>0</v>
      </c>
      <c r="EL150" s="240">
        <v>409.9799999999999</v>
      </c>
      <c r="EM150" s="239">
        <v>0</v>
      </c>
      <c r="EN150" s="239">
        <v>0</v>
      </c>
      <c r="EO150" s="240">
        <v>0</v>
      </c>
      <c r="EP150" s="240">
        <v>0</v>
      </c>
      <c r="EQ150" s="240">
        <v>0</v>
      </c>
      <c r="ER150" s="240">
        <v>444.67999999999995</v>
      </c>
      <c r="ES150" s="240">
        <v>314.12</v>
      </c>
      <c r="ET150" s="240">
        <f t="shared" si="24"/>
        <v>130.55999999999995</v>
      </c>
      <c r="EU150" s="240">
        <f t="shared" si="25"/>
        <v>0</v>
      </c>
      <c r="EV150" s="240">
        <f t="shared" si="26"/>
        <v>130.55999999999995</v>
      </c>
      <c r="EW150" s="239">
        <v>878.2</v>
      </c>
      <c r="EX150" s="239">
        <v>1232.9699999999998</v>
      </c>
      <c r="EY150" s="241">
        <f t="shared" si="28"/>
        <v>25912.559999999998</v>
      </c>
      <c r="EZ150" s="241">
        <f t="shared" si="28"/>
        <v>38389.640000000007</v>
      </c>
      <c r="FA150" s="241">
        <f t="shared" si="29"/>
        <v>0</v>
      </c>
      <c r="FB150" s="241">
        <f t="shared" si="30"/>
        <v>-12477.080000000009</v>
      </c>
      <c r="FC150" s="242">
        <f t="shared" si="27"/>
        <v>-12477.080000000009</v>
      </c>
      <c r="FD150" s="242">
        <v>130.55999999999995</v>
      </c>
      <c r="FE150" s="236">
        <f t="shared" si="31"/>
        <v>-154079.54</v>
      </c>
      <c r="FF150" s="243">
        <f t="shared" si="32"/>
        <v>-46659.378000000012</v>
      </c>
      <c r="FG150" s="3"/>
      <c r="FH150" s="239">
        <v>0</v>
      </c>
      <c r="FI150" s="244">
        <f t="shared" si="33"/>
        <v>-154079.54</v>
      </c>
      <c r="FJ150" s="243">
        <f t="shared" si="34"/>
        <v>-46659.378000000012</v>
      </c>
      <c r="FK150" s="3"/>
      <c r="FL150" s="3"/>
      <c r="FM150" s="3"/>
      <c r="FN150" s="3"/>
      <c r="FO150" s="3"/>
    </row>
    <row r="151" spans="1:171" s="2" customFormat="1" ht="15.75" customHeight="1" x14ac:dyDescent="0.2">
      <c r="A151" s="233">
        <v>144</v>
      </c>
      <c r="B151" s="234" t="s">
        <v>106</v>
      </c>
      <c r="C151" s="235">
        <v>1</v>
      </c>
      <c r="D151" s="235">
        <v>0</v>
      </c>
      <c r="E151" s="236">
        <v>856.3999166666664</v>
      </c>
      <c r="F151" s="237">
        <v>405.94</v>
      </c>
      <c r="G151" s="237">
        <v>2154.1800000000003</v>
      </c>
      <c r="H151" s="238">
        <v>0</v>
      </c>
      <c r="I151" s="238">
        <v>0</v>
      </c>
      <c r="J151" s="238">
        <v>0</v>
      </c>
      <c r="K151" s="238">
        <v>0</v>
      </c>
      <c r="L151" s="238">
        <v>0</v>
      </c>
      <c r="M151" s="238">
        <v>0</v>
      </c>
      <c r="N151" s="238">
        <v>0</v>
      </c>
      <c r="O151" s="238">
        <v>0</v>
      </c>
      <c r="P151" s="238">
        <v>0</v>
      </c>
      <c r="Q151" s="238">
        <v>0</v>
      </c>
      <c r="R151" s="238">
        <v>0</v>
      </c>
      <c r="S151" s="238">
        <v>0</v>
      </c>
      <c r="T151" s="238">
        <v>0</v>
      </c>
      <c r="U151" s="238">
        <v>0</v>
      </c>
      <c r="V151" s="238">
        <v>0</v>
      </c>
      <c r="W151" s="239">
        <v>0</v>
      </c>
      <c r="X151" s="239">
        <v>0</v>
      </c>
      <c r="Y151" s="240">
        <v>0</v>
      </c>
      <c r="Z151" s="240">
        <v>0</v>
      </c>
      <c r="AA151" s="240">
        <v>0</v>
      </c>
      <c r="AB151" s="239">
        <v>0</v>
      </c>
      <c r="AC151" s="239">
        <v>0</v>
      </c>
      <c r="AD151" s="240">
        <v>0</v>
      </c>
      <c r="AE151" s="240">
        <v>0</v>
      </c>
      <c r="AF151" s="240">
        <v>0</v>
      </c>
      <c r="AG151" s="239">
        <v>0</v>
      </c>
      <c r="AH151" s="239">
        <v>0</v>
      </c>
      <c r="AI151" s="240">
        <v>0</v>
      </c>
      <c r="AJ151" s="240">
        <v>0</v>
      </c>
      <c r="AK151" s="240">
        <v>0</v>
      </c>
      <c r="AL151" s="239">
        <v>0</v>
      </c>
      <c r="AM151" s="239">
        <v>0</v>
      </c>
      <c r="AN151" s="240">
        <v>0</v>
      </c>
      <c r="AO151" s="240">
        <v>0</v>
      </c>
      <c r="AP151" s="240">
        <v>0</v>
      </c>
      <c r="AQ151" s="239">
        <v>0</v>
      </c>
      <c r="AR151" s="239">
        <v>0</v>
      </c>
      <c r="AS151" s="240">
        <v>0</v>
      </c>
      <c r="AT151" s="240">
        <v>0</v>
      </c>
      <c r="AU151" s="240">
        <v>0</v>
      </c>
      <c r="AV151" s="239">
        <v>0</v>
      </c>
      <c r="AW151" s="239">
        <v>0</v>
      </c>
      <c r="AX151" s="240">
        <v>0</v>
      </c>
      <c r="AY151" s="240">
        <v>0</v>
      </c>
      <c r="AZ151" s="240">
        <v>0</v>
      </c>
      <c r="BA151" s="239">
        <v>0</v>
      </c>
      <c r="BB151" s="239">
        <v>0</v>
      </c>
      <c r="BC151" s="240">
        <v>0</v>
      </c>
      <c r="BD151" s="240">
        <v>0</v>
      </c>
      <c r="BE151" s="240">
        <v>0</v>
      </c>
      <c r="BF151" s="239">
        <v>0</v>
      </c>
      <c r="BG151" s="239">
        <v>0</v>
      </c>
      <c r="BH151" s="240">
        <v>0</v>
      </c>
      <c r="BI151" s="240">
        <v>0</v>
      </c>
      <c r="BJ151" s="240">
        <v>0</v>
      </c>
      <c r="BK151" s="239">
        <v>0</v>
      </c>
      <c r="BL151" s="239">
        <v>0</v>
      </c>
      <c r="BM151" s="240">
        <v>0</v>
      </c>
      <c r="BN151" s="240">
        <v>0</v>
      </c>
      <c r="BO151" s="240">
        <v>0</v>
      </c>
      <c r="BP151" s="239">
        <v>24.619999999999997</v>
      </c>
      <c r="BQ151" s="239">
        <v>0</v>
      </c>
      <c r="BR151" s="240">
        <v>24.619999999999997</v>
      </c>
      <c r="BS151" s="240">
        <v>0</v>
      </c>
      <c r="BT151" s="240">
        <v>24.619999999999997</v>
      </c>
      <c r="BU151" s="239">
        <v>0</v>
      </c>
      <c r="BV151" s="239">
        <v>52.85</v>
      </c>
      <c r="BW151" s="240">
        <v>0</v>
      </c>
      <c r="BX151" s="240">
        <v>-52.85</v>
      </c>
      <c r="BY151" s="240">
        <v>-52.85</v>
      </c>
      <c r="BZ151" s="239">
        <v>0</v>
      </c>
      <c r="CA151" s="239">
        <v>0</v>
      </c>
      <c r="CB151" s="240">
        <v>0</v>
      </c>
      <c r="CC151" s="240">
        <v>0</v>
      </c>
      <c r="CD151" s="240">
        <v>0</v>
      </c>
      <c r="CE151" s="239">
        <v>0</v>
      </c>
      <c r="CF151" s="239">
        <v>0</v>
      </c>
      <c r="CG151" s="240">
        <v>0</v>
      </c>
      <c r="CH151" s="240">
        <v>0</v>
      </c>
      <c r="CI151" s="240">
        <v>0</v>
      </c>
      <c r="CJ151" s="240">
        <v>572.67999999999995</v>
      </c>
      <c r="CK151" s="240">
        <v>535.51</v>
      </c>
      <c r="CL151" s="240">
        <v>37.169999999999959</v>
      </c>
      <c r="CM151" s="240">
        <v>0</v>
      </c>
      <c r="CN151" s="240">
        <v>37.169999999999959</v>
      </c>
      <c r="CO151" s="239">
        <v>299.46999999999997</v>
      </c>
      <c r="CP151" s="239">
        <v>0</v>
      </c>
      <c r="CQ151" s="240">
        <v>299.46999999999997</v>
      </c>
      <c r="CR151" s="240">
        <v>0</v>
      </c>
      <c r="CS151" s="240">
        <v>299.46999999999997</v>
      </c>
      <c r="CT151" s="239">
        <v>0</v>
      </c>
      <c r="CU151" s="239">
        <v>0</v>
      </c>
      <c r="CV151" s="240">
        <v>0</v>
      </c>
      <c r="CW151" s="240">
        <v>0</v>
      </c>
      <c r="CX151" s="240">
        <v>0</v>
      </c>
      <c r="CY151" s="239">
        <v>0</v>
      </c>
      <c r="CZ151" s="239">
        <v>0</v>
      </c>
      <c r="DA151" s="240">
        <v>0</v>
      </c>
      <c r="DB151" s="240">
        <v>0</v>
      </c>
      <c r="DC151" s="240">
        <v>0</v>
      </c>
      <c r="DD151" s="239">
        <v>0</v>
      </c>
      <c r="DE151" s="239">
        <v>0</v>
      </c>
      <c r="DF151" s="240">
        <v>0</v>
      </c>
      <c r="DG151" s="240">
        <v>0</v>
      </c>
      <c r="DH151" s="240">
        <v>0</v>
      </c>
      <c r="DI151" s="239">
        <v>0</v>
      </c>
      <c r="DJ151" s="239">
        <v>0</v>
      </c>
      <c r="DK151" s="240">
        <v>0</v>
      </c>
      <c r="DL151" s="240">
        <v>0</v>
      </c>
      <c r="DM151" s="240">
        <v>0</v>
      </c>
      <c r="DN151" s="239">
        <v>0</v>
      </c>
      <c r="DO151" s="239">
        <v>0</v>
      </c>
      <c r="DP151" s="240">
        <v>0</v>
      </c>
      <c r="DQ151" s="240">
        <v>0</v>
      </c>
      <c r="DR151" s="240">
        <v>0</v>
      </c>
      <c r="DS151" s="239">
        <v>0</v>
      </c>
      <c r="DT151" s="239">
        <v>0</v>
      </c>
      <c r="DU151" s="240">
        <v>0</v>
      </c>
      <c r="DV151" s="240">
        <v>0</v>
      </c>
      <c r="DW151" s="240">
        <v>0</v>
      </c>
      <c r="DX151" s="239">
        <v>0</v>
      </c>
      <c r="DY151" s="239">
        <v>0</v>
      </c>
      <c r="DZ151" s="240">
        <v>0</v>
      </c>
      <c r="EA151" s="240">
        <v>0</v>
      </c>
      <c r="EB151" s="240">
        <v>0</v>
      </c>
      <c r="EC151" s="239">
        <v>0</v>
      </c>
      <c r="ED151" s="239">
        <v>0</v>
      </c>
      <c r="EE151" s="240">
        <v>0</v>
      </c>
      <c r="EF151" s="240">
        <v>0</v>
      </c>
      <c r="EG151" s="240">
        <v>0</v>
      </c>
      <c r="EH151" s="239">
        <v>0</v>
      </c>
      <c r="EI151" s="239">
        <v>0</v>
      </c>
      <c r="EJ151" s="240">
        <v>0</v>
      </c>
      <c r="EK151" s="240">
        <v>0</v>
      </c>
      <c r="EL151" s="240">
        <v>0</v>
      </c>
      <c r="EM151" s="239">
        <v>0</v>
      </c>
      <c r="EN151" s="239">
        <v>0</v>
      </c>
      <c r="EO151" s="240">
        <v>0</v>
      </c>
      <c r="EP151" s="240">
        <v>0</v>
      </c>
      <c r="EQ151" s="240">
        <v>0</v>
      </c>
      <c r="ER151" s="240">
        <v>34.400000000000006</v>
      </c>
      <c r="ES151" s="240">
        <v>116.66000000000001</v>
      </c>
      <c r="ET151" s="240">
        <f t="shared" si="24"/>
        <v>0</v>
      </c>
      <c r="EU151" s="240">
        <f t="shared" si="25"/>
        <v>-82.26</v>
      </c>
      <c r="EV151" s="240">
        <f t="shared" si="26"/>
        <v>-82.26</v>
      </c>
      <c r="EW151" s="239">
        <v>33.680000000000007</v>
      </c>
      <c r="EX151" s="239">
        <v>21.759999999999998</v>
      </c>
      <c r="EY151" s="241">
        <f t="shared" si="28"/>
        <v>964.85</v>
      </c>
      <c r="EZ151" s="241">
        <f t="shared" si="28"/>
        <v>726.78</v>
      </c>
      <c r="FA151" s="241">
        <f t="shared" si="29"/>
        <v>238.07000000000005</v>
      </c>
      <c r="FB151" s="241">
        <f t="shared" si="30"/>
        <v>0</v>
      </c>
      <c r="FC151" s="242">
        <f t="shared" si="27"/>
        <v>238.07000000000005</v>
      </c>
      <c r="FD151" s="242">
        <v>0</v>
      </c>
      <c r="FE151" s="236">
        <f t="shared" si="31"/>
        <v>644.01</v>
      </c>
      <c r="FF151" s="243">
        <f t="shared" si="32"/>
        <v>2453.65</v>
      </c>
      <c r="FG151" s="3"/>
      <c r="FH151" s="239">
        <v>0</v>
      </c>
      <c r="FI151" s="244">
        <f t="shared" si="33"/>
        <v>644.01</v>
      </c>
      <c r="FJ151" s="243">
        <f t="shared" si="34"/>
        <v>2453.65</v>
      </c>
      <c r="FK151" s="3"/>
      <c r="FL151" s="3"/>
      <c r="FM151" s="3"/>
      <c r="FN151" s="3"/>
      <c r="FO151" s="3"/>
    </row>
    <row r="152" spans="1:171" s="2" customFormat="1" ht="15.75" customHeight="1" x14ac:dyDescent="0.2">
      <c r="A152" s="233">
        <v>145</v>
      </c>
      <c r="B152" s="234" t="s">
        <v>107</v>
      </c>
      <c r="C152" s="235">
        <v>2</v>
      </c>
      <c r="D152" s="235">
        <v>3</v>
      </c>
      <c r="E152" s="236">
        <v>29.366666666666664</v>
      </c>
      <c r="F152" s="237">
        <v>18607.699999999997</v>
      </c>
      <c r="G152" s="237">
        <v>13229.52000000001</v>
      </c>
      <c r="H152" s="238">
        <v>5411.68</v>
      </c>
      <c r="I152" s="238">
        <v>6136.38</v>
      </c>
      <c r="J152" s="238">
        <v>0</v>
      </c>
      <c r="K152" s="238">
        <v>-724.69999999999982</v>
      </c>
      <c r="L152" s="238">
        <v>-724.69999999999982</v>
      </c>
      <c r="M152" s="238">
        <v>2689.4</v>
      </c>
      <c r="N152" s="238">
        <v>2644.88</v>
      </c>
      <c r="O152" s="238">
        <v>44.519999999999982</v>
      </c>
      <c r="P152" s="238">
        <v>0</v>
      </c>
      <c r="Q152" s="238">
        <v>44.519999999999982</v>
      </c>
      <c r="R152" s="238">
        <v>368.99999999999994</v>
      </c>
      <c r="S152" s="238">
        <v>0</v>
      </c>
      <c r="T152" s="238">
        <v>368.99999999999994</v>
      </c>
      <c r="U152" s="238">
        <v>0</v>
      </c>
      <c r="V152" s="238">
        <v>368.99999999999994</v>
      </c>
      <c r="W152" s="239">
        <v>19290.689999999999</v>
      </c>
      <c r="X152" s="239">
        <v>21037.22</v>
      </c>
      <c r="Y152" s="240">
        <v>0</v>
      </c>
      <c r="Z152" s="240">
        <v>-1746.5300000000025</v>
      </c>
      <c r="AA152" s="240">
        <v>-1746.5300000000025</v>
      </c>
      <c r="AB152" s="239">
        <v>0</v>
      </c>
      <c r="AC152" s="239">
        <v>0</v>
      </c>
      <c r="AD152" s="240">
        <v>0</v>
      </c>
      <c r="AE152" s="240">
        <v>0</v>
      </c>
      <c r="AF152" s="240">
        <v>0</v>
      </c>
      <c r="AG152" s="239">
        <v>0</v>
      </c>
      <c r="AH152" s="239">
        <v>0</v>
      </c>
      <c r="AI152" s="240">
        <v>0</v>
      </c>
      <c r="AJ152" s="240">
        <v>0</v>
      </c>
      <c r="AK152" s="240">
        <v>0</v>
      </c>
      <c r="AL152" s="239">
        <v>2218.4300000000003</v>
      </c>
      <c r="AM152" s="239">
        <v>1551.8600000000001</v>
      </c>
      <c r="AN152" s="240">
        <v>666.57000000000016</v>
      </c>
      <c r="AO152" s="240">
        <v>0</v>
      </c>
      <c r="AP152" s="240">
        <v>666.57000000000016</v>
      </c>
      <c r="AQ152" s="239">
        <v>1466.7000000000003</v>
      </c>
      <c r="AR152" s="239">
        <v>953.69</v>
      </c>
      <c r="AS152" s="240">
        <v>513.01000000000022</v>
      </c>
      <c r="AT152" s="240">
        <v>0</v>
      </c>
      <c r="AU152" s="240">
        <v>513.01000000000022</v>
      </c>
      <c r="AV152" s="239">
        <v>2318.6099999999997</v>
      </c>
      <c r="AW152" s="239">
        <v>2017.0699999999997</v>
      </c>
      <c r="AX152" s="240">
        <v>301.53999999999996</v>
      </c>
      <c r="AY152" s="240">
        <v>0</v>
      </c>
      <c r="AZ152" s="240">
        <v>301.53999999999996</v>
      </c>
      <c r="BA152" s="239">
        <v>542.54</v>
      </c>
      <c r="BB152" s="239">
        <v>481.15999999999991</v>
      </c>
      <c r="BC152" s="240">
        <v>61.380000000000052</v>
      </c>
      <c r="BD152" s="240">
        <v>0</v>
      </c>
      <c r="BE152" s="240">
        <v>61.380000000000052</v>
      </c>
      <c r="BF152" s="239">
        <v>0</v>
      </c>
      <c r="BG152" s="239">
        <v>0</v>
      </c>
      <c r="BH152" s="240">
        <v>0</v>
      </c>
      <c r="BI152" s="240">
        <v>0</v>
      </c>
      <c r="BJ152" s="240">
        <v>0</v>
      </c>
      <c r="BK152" s="239">
        <v>3184.6</v>
      </c>
      <c r="BL152" s="239">
        <v>5460.25</v>
      </c>
      <c r="BM152" s="240">
        <v>0</v>
      </c>
      <c r="BN152" s="240">
        <v>-2275.65</v>
      </c>
      <c r="BO152" s="240">
        <v>-2275.65</v>
      </c>
      <c r="BP152" s="239">
        <v>362.72</v>
      </c>
      <c r="BQ152" s="239">
        <v>0</v>
      </c>
      <c r="BR152" s="240">
        <v>362.72</v>
      </c>
      <c r="BS152" s="240">
        <v>0</v>
      </c>
      <c r="BT152" s="240">
        <v>362.72</v>
      </c>
      <c r="BU152" s="239">
        <v>4157.38</v>
      </c>
      <c r="BV152" s="239">
        <v>2091.1799999999998</v>
      </c>
      <c r="BW152" s="240">
        <v>2066.2000000000003</v>
      </c>
      <c r="BX152" s="240">
        <v>0</v>
      </c>
      <c r="BY152" s="240">
        <v>2066.2000000000003</v>
      </c>
      <c r="BZ152" s="239">
        <v>1482.85</v>
      </c>
      <c r="CA152" s="239">
        <v>1316.79</v>
      </c>
      <c r="CB152" s="240">
        <v>166.05999999999995</v>
      </c>
      <c r="CC152" s="240">
        <v>0</v>
      </c>
      <c r="CD152" s="240">
        <v>166.05999999999995</v>
      </c>
      <c r="CE152" s="239">
        <v>222.63999999999996</v>
      </c>
      <c r="CF152" s="239">
        <v>0</v>
      </c>
      <c r="CG152" s="240">
        <v>222.63999999999996</v>
      </c>
      <c r="CH152" s="240">
        <v>0</v>
      </c>
      <c r="CI152" s="240">
        <v>222.63999999999996</v>
      </c>
      <c r="CJ152" s="240">
        <v>1017.95</v>
      </c>
      <c r="CK152" s="240">
        <v>922.49</v>
      </c>
      <c r="CL152" s="240">
        <v>95.460000000000036</v>
      </c>
      <c r="CM152" s="240">
        <v>0</v>
      </c>
      <c r="CN152" s="240">
        <v>95.460000000000036</v>
      </c>
      <c r="CO152" s="239">
        <v>9881.98</v>
      </c>
      <c r="CP152" s="239">
        <v>949.94</v>
      </c>
      <c r="CQ152" s="240">
        <v>8932.0399999999991</v>
      </c>
      <c r="CR152" s="240">
        <v>0</v>
      </c>
      <c r="CS152" s="240">
        <v>8932.0399999999991</v>
      </c>
      <c r="CT152" s="239">
        <v>1394.86</v>
      </c>
      <c r="CU152" s="239">
        <v>693</v>
      </c>
      <c r="CV152" s="240">
        <v>701.8599999999999</v>
      </c>
      <c r="CW152" s="240">
        <v>0</v>
      </c>
      <c r="CX152" s="240">
        <v>701.8599999999999</v>
      </c>
      <c r="CY152" s="239">
        <v>2168.4699999999998</v>
      </c>
      <c r="CZ152" s="239">
        <v>0</v>
      </c>
      <c r="DA152" s="240">
        <v>2168.4699999999998</v>
      </c>
      <c r="DB152" s="240">
        <v>0</v>
      </c>
      <c r="DC152" s="240">
        <v>2168.4699999999998</v>
      </c>
      <c r="DD152" s="239">
        <v>292.50999999999993</v>
      </c>
      <c r="DE152" s="239">
        <v>0</v>
      </c>
      <c r="DF152" s="240">
        <v>292.50999999999993</v>
      </c>
      <c r="DG152" s="240">
        <v>0</v>
      </c>
      <c r="DH152" s="240">
        <v>292.50999999999993</v>
      </c>
      <c r="DI152" s="239">
        <v>599.63000000000011</v>
      </c>
      <c r="DJ152" s="239">
        <v>0</v>
      </c>
      <c r="DK152" s="240">
        <v>599.63000000000011</v>
      </c>
      <c r="DL152" s="240">
        <v>0</v>
      </c>
      <c r="DM152" s="240">
        <v>599.63000000000011</v>
      </c>
      <c r="DN152" s="239">
        <v>0</v>
      </c>
      <c r="DO152" s="239">
        <v>0</v>
      </c>
      <c r="DP152" s="240">
        <v>0</v>
      </c>
      <c r="DQ152" s="240">
        <v>0</v>
      </c>
      <c r="DR152" s="240">
        <v>0</v>
      </c>
      <c r="DS152" s="239">
        <v>734.79000000000019</v>
      </c>
      <c r="DT152" s="239">
        <v>159.53</v>
      </c>
      <c r="DU152" s="240">
        <v>575.26000000000022</v>
      </c>
      <c r="DV152" s="240">
        <v>0</v>
      </c>
      <c r="DW152" s="240">
        <v>575.26000000000022</v>
      </c>
      <c r="DX152" s="239">
        <v>177.16</v>
      </c>
      <c r="DY152" s="239">
        <v>0</v>
      </c>
      <c r="DZ152" s="240">
        <v>177.16</v>
      </c>
      <c r="EA152" s="240">
        <v>0</v>
      </c>
      <c r="EB152" s="240">
        <v>177.16</v>
      </c>
      <c r="EC152" s="239">
        <v>5426.21</v>
      </c>
      <c r="ED152" s="239">
        <v>5955.33</v>
      </c>
      <c r="EE152" s="240">
        <v>0</v>
      </c>
      <c r="EF152" s="240">
        <v>-529.11999999999989</v>
      </c>
      <c r="EG152" s="240">
        <v>-529.11999999999989</v>
      </c>
      <c r="EH152" s="239">
        <v>5185.7899999999991</v>
      </c>
      <c r="EI152" s="239">
        <v>2836.6500000000005</v>
      </c>
      <c r="EJ152" s="240">
        <v>2349.1399999999985</v>
      </c>
      <c r="EK152" s="240">
        <v>0</v>
      </c>
      <c r="EL152" s="240">
        <v>2349.1399999999985</v>
      </c>
      <c r="EM152" s="239">
        <v>0</v>
      </c>
      <c r="EN152" s="239">
        <v>0</v>
      </c>
      <c r="EO152" s="240">
        <v>0</v>
      </c>
      <c r="EP152" s="240">
        <v>0</v>
      </c>
      <c r="EQ152" s="240">
        <v>0</v>
      </c>
      <c r="ER152" s="240">
        <v>990.13</v>
      </c>
      <c r="ES152" s="240">
        <v>708.92</v>
      </c>
      <c r="ET152" s="240">
        <f t="shared" si="24"/>
        <v>281.21000000000004</v>
      </c>
      <c r="EU152" s="240">
        <f t="shared" si="25"/>
        <v>0</v>
      </c>
      <c r="EV152" s="240">
        <f t="shared" si="26"/>
        <v>281.21000000000004</v>
      </c>
      <c r="EW152" s="239">
        <v>2508.79</v>
      </c>
      <c r="EX152" s="239">
        <v>1751.19</v>
      </c>
      <c r="EY152" s="241">
        <f t="shared" si="28"/>
        <v>74095.50999999998</v>
      </c>
      <c r="EZ152" s="241">
        <f t="shared" si="28"/>
        <v>57667.530000000013</v>
      </c>
      <c r="FA152" s="241">
        <f t="shared" si="29"/>
        <v>16427.979999999967</v>
      </c>
      <c r="FB152" s="241">
        <f t="shared" si="30"/>
        <v>0</v>
      </c>
      <c r="FC152" s="242">
        <f t="shared" si="27"/>
        <v>16427.979999999967</v>
      </c>
      <c r="FD152" s="242">
        <v>281.21000000000004</v>
      </c>
      <c r="FE152" s="236">
        <f t="shared" si="31"/>
        <v>35035.679999999964</v>
      </c>
      <c r="FF152" s="243">
        <f t="shared" si="32"/>
        <v>26676.450000000012</v>
      </c>
      <c r="FG152" s="3"/>
      <c r="FH152" s="239">
        <v>710</v>
      </c>
      <c r="FI152" s="244">
        <f t="shared" si="33"/>
        <v>35745.679999999964</v>
      </c>
      <c r="FJ152" s="243">
        <f t="shared" si="34"/>
        <v>26676.450000000012</v>
      </c>
      <c r="FK152" s="3"/>
      <c r="FL152" s="3"/>
      <c r="FM152" s="3"/>
      <c r="FN152" s="3"/>
      <c r="FO152" s="3"/>
    </row>
    <row r="153" spans="1:171" s="2" customFormat="1" ht="15.75" customHeight="1" x14ac:dyDescent="0.2">
      <c r="A153" s="233">
        <v>146</v>
      </c>
      <c r="B153" s="234" t="s">
        <v>108</v>
      </c>
      <c r="C153" s="235">
        <v>2</v>
      </c>
      <c r="D153" s="235">
        <v>4</v>
      </c>
      <c r="E153" s="236">
        <v>328.99166666666673</v>
      </c>
      <c r="F153" s="237">
        <v>-90298.21</v>
      </c>
      <c r="G153" s="237">
        <v>-62016.729999999996</v>
      </c>
      <c r="H153" s="238">
        <v>6964.96</v>
      </c>
      <c r="I153" s="238">
        <v>6435.64</v>
      </c>
      <c r="J153" s="238">
        <v>529.31999999999971</v>
      </c>
      <c r="K153" s="238">
        <v>0</v>
      </c>
      <c r="L153" s="238">
        <v>529.31999999999971</v>
      </c>
      <c r="M153" s="238">
        <v>3468.82</v>
      </c>
      <c r="N153" s="238">
        <v>3592.8900000000003</v>
      </c>
      <c r="O153" s="238">
        <v>0</v>
      </c>
      <c r="P153" s="238">
        <v>-124.07000000000016</v>
      </c>
      <c r="Q153" s="238">
        <v>-124.07000000000016</v>
      </c>
      <c r="R153" s="238">
        <v>276.29000000000002</v>
      </c>
      <c r="S153" s="238">
        <v>0</v>
      </c>
      <c r="T153" s="238">
        <v>276.29000000000002</v>
      </c>
      <c r="U153" s="238">
        <v>0</v>
      </c>
      <c r="V153" s="238">
        <v>276.29000000000002</v>
      </c>
      <c r="W153" s="239">
        <v>17929.849999999999</v>
      </c>
      <c r="X153" s="239">
        <v>29181.600000000002</v>
      </c>
      <c r="Y153" s="240">
        <v>0</v>
      </c>
      <c r="Z153" s="240">
        <v>-11251.750000000004</v>
      </c>
      <c r="AA153" s="240">
        <v>-11251.750000000004</v>
      </c>
      <c r="AB153" s="239">
        <v>0</v>
      </c>
      <c r="AC153" s="239">
        <v>0</v>
      </c>
      <c r="AD153" s="240">
        <v>0</v>
      </c>
      <c r="AE153" s="240">
        <v>0</v>
      </c>
      <c r="AF153" s="240">
        <v>0</v>
      </c>
      <c r="AG153" s="239">
        <v>0</v>
      </c>
      <c r="AH153" s="239">
        <v>0</v>
      </c>
      <c r="AI153" s="240">
        <v>0</v>
      </c>
      <c r="AJ153" s="240">
        <v>0</v>
      </c>
      <c r="AK153" s="240">
        <v>0</v>
      </c>
      <c r="AL153" s="239">
        <v>2016.1000000000004</v>
      </c>
      <c r="AM153" s="239">
        <v>1533.14</v>
      </c>
      <c r="AN153" s="240">
        <v>482.96000000000026</v>
      </c>
      <c r="AO153" s="240">
        <v>0</v>
      </c>
      <c r="AP153" s="240">
        <v>482.96000000000026</v>
      </c>
      <c r="AQ153" s="239">
        <v>1440.36</v>
      </c>
      <c r="AR153" s="239">
        <v>953.9</v>
      </c>
      <c r="AS153" s="240">
        <v>486.45999999999992</v>
      </c>
      <c r="AT153" s="240">
        <v>0</v>
      </c>
      <c r="AU153" s="240">
        <v>486.45999999999992</v>
      </c>
      <c r="AV153" s="239">
        <v>2759.2200000000003</v>
      </c>
      <c r="AW153" s="239">
        <v>2399.83</v>
      </c>
      <c r="AX153" s="240">
        <v>359.39000000000033</v>
      </c>
      <c r="AY153" s="240">
        <v>0</v>
      </c>
      <c r="AZ153" s="240">
        <v>359.39000000000033</v>
      </c>
      <c r="BA153" s="239">
        <v>603.77</v>
      </c>
      <c r="BB153" s="239">
        <v>534.81000000000006</v>
      </c>
      <c r="BC153" s="240">
        <v>68.959999999999923</v>
      </c>
      <c r="BD153" s="240">
        <v>0</v>
      </c>
      <c r="BE153" s="240">
        <v>68.959999999999923</v>
      </c>
      <c r="BF153" s="239">
        <v>0</v>
      </c>
      <c r="BG153" s="239">
        <v>0</v>
      </c>
      <c r="BH153" s="240">
        <v>0</v>
      </c>
      <c r="BI153" s="240">
        <v>0</v>
      </c>
      <c r="BJ153" s="240">
        <v>0</v>
      </c>
      <c r="BK153" s="239">
        <v>4548.8</v>
      </c>
      <c r="BL153" s="239">
        <v>4464.4799999999996</v>
      </c>
      <c r="BM153" s="240">
        <v>84.320000000000618</v>
      </c>
      <c r="BN153" s="240">
        <v>0</v>
      </c>
      <c r="BO153" s="240">
        <v>84.320000000000618</v>
      </c>
      <c r="BP153" s="239">
        <v>403.06</v>
      </c>
      <c r="BQ153" s="239">
        <v>0</v>
      </c>
      <c r="BR153" s="240">
        <v>403.06</v>
      </c>
      <c r="BS153" s="240">
        <v>0</v>
      </c>
      <c r="BT153" s="240">
        <v>403.06</v>
      </c>
      <c r="BU153" s="239">
        <v>4619.9799999999996</v>
      </c>
      <c r="BV153" s="239">
        <v>17767.27</v>
      </c>
      <c r="BW153" s="240">
        <v>0</v>
      </c>
      <c r="BX153" s="240">
        <v>-13147.29</v>
      </c>
      <c r="BY153" s="240">
        <v>-13147.29</v>
      </c>
      <c r="BZ153" s="239">
        <v>931.9799999999999</v>
      </c>
      <c r="CA153" s="239">
        <v>827.28</v>
      </c>
      <c r="CB153" s="240">
        <v>104.69999999999993</v>
      </c>
      <c r="CC153" s="240">
        <v>0</v>
      </c>
      <c r="CD153" s="240">
        <v>104.69999999999993</v>
      </c>
      <c r="CE153" s="239">
        <v>140</v>
      </c>
      <c r="CF153" s="239">
        <v>0</v>
      </c>
      <c r="CG153" s="240">
        <v>140</v>
      </c>
      <c r="CH153" s="240">
        <v>0</v>
      </c>
      <c r="CI153" s="240">
        <v>140</v>
      </c>
      <c r="CJ153" s="240">
        <v>1017.6700000000002</v>
      </c>
      <c r="CK153" s="240">
        <v>906.13</v>
      </c>
      <c r="CL153" s="240">
        <v>111.54000000000019</v>
      </c>
      <c r="CM153" s="240">
        <v>0</v>
      </c>
      <c r="CN153" s="240">
        <v>111.54000000000019</v>
      </c>
      <c r="CO153" s="239">
        <v>12654.64</v>
      </c>
      <c r="CP153" s="239">
        <v>15019.869999999999</v>
      </c>
      <c r="CQ153" s="240">
        <v>0</v>
      </c>
      <c r="CR153" s="240">
        <v>-2365.2299999999996</v>
      </c>
      <c r="CS153" s="240">
        <v>-2365.2299999999996</v>
      </c>
      <c r="CT153" s="239">
        <v>1230.1399999999999</v>
      </c>
      <c r="CU153" s="239">
        <v>0</v>
      </c>
      <c r="CV153" s="240">
        <v>1230.1399999999999</v>
      </c>
      <c r="CW153" s="240">
        <v>0</v>
      </c>
      <c r="CX153" s="240">
        <v>1230.1399999999999</v>
      </c>
      <c r="CY153" s="239">
        <v>2233.8599999999997</v>
      </c>
      <c r="CZ153" s="239">
        <v>0</v>
      </c>
      <c r="DA153" s="240">
        <v>2233.8599999999997</v>
      </c>
      <c r="DB153" s="240">
        <v>0</v>
      </c>
      <c r="DC153" s="240">
        <v>2233.8599999999997</v>
      </c>
      <c r="DD153" s="239">
        <v>344.73000000000008</v>
      </c>
      <c r="DE153" s="239">
        <v>0</v>
      </c>
      <c r="DF153" s="240">
        <v>344.73000000000008</v>
      </c>
      <c r="DG153" s="240">
        <v>0</v>
      </c>
      <c r="DH153" s="240">
        <v>344.73000000000008</v>
      </c>
      <c r="DI153" s="239">
        <v>708.04</v>
      </c>
      <c r="DJ153" s="239">
        <v>0</v>
      </c>
      <c r="DK153" s="240">
        <v>708.04</v>
      </c>
      <c r="DL153" s="240">
        <v>0</v>
      </c>
      <c r="DM153" s="240">
        <v>708.04</v>
      </c>
      <c r="DN153" s="239">
        <v>0</v>
      </c>
      <c r="DO153" s="239">
        <v>0</v>
      </c>
      <c r="DP153" s="240">
        <v>0</v>
      </c>
      <c r="DQ153" s="240">
        <v>0</v>
      </c>
      <c r="DR153" s="240">
        <v>0</v>
      </c>
      <c r="DS153" s="239">
        <v>1047.8000000000002</v>
      </c>
      <c r="DT153" s="239">
        <v>0</v>
      </c>
      <c r="DU153" s="240">
        <v>1047.8000000000002</v>
      </c>
      <c r="DV153" s="240">
        <v>0</v>
      </c>
      <c r="DW153" s="240">
        <v>1047.8000000000002</v>
      </c>
      <c r="DX153" s="239">
        <v>193.96</v>
      </c>
      <c r="DY153" s="239">
        <v>0</v>
      </c>
      <c r="DZ153" s="240">
        <v>193.96</v>
      </c>
      <c r="EA153" s="240">
        <v>0</v>
      </c>
      <c r="EB153" s="240">
        <v>193.96</v>
      </c>
      <c r="EC153" s="239">
        <v>9273.0399999999991</v>
      </c>
      <c r="ED153" s="239">
        <v>7867.0499999999993</v>
      </c>
      <c r="EE153" s="240">
        <v>1405.9899999999998</v>
      </c>
      <c r="EF153" s="240">
        <v>0</v>
      </c>
      <c r="EG153" s="240">
        <v>1405.9899999999998</v>
      </c>
      <c r="EH153" s="239">
        <v>3914.8100000000004</v>
      </c>
      <c r="EI153" s="239">
        <v>446.34000000000003</v>
      </c>
      <c r="EJ153" s="240">
        <v>3468.4700000000003</v>
      </c>
      <c r="EK153" s="240">
        <v>0</v>
      </c>
      <c r="EL153" s="240">
        <v>3468.4700000000003</v>
      </c>
      <c r="EM153" s="239">
        <v>0</v>
      </c>
      <c r="EN153" s="239">
        <v>0</v>
      </c>
      <c r="EO153" s="240">
        <v>0</v>
      </c>
      <c r="EP153" s="240">
        <v>0</v>
      </c>
      <c r="EQ153" s="240">
        <v>0</v>
      </c>
      <c r="ER153" s="240">
        <v>1039.0000000000002</v>
      </c>
      <c r="ES153" s="240">
        <v>748.11</v>
      </c>
      <c r="ET153" s="240">
        <f t="shared" si="24"/>
        <v>290.89000000000021</v>
      </c>
      <c r="EU153" s="240">
        <f t="shared" si="25"/>
        <v>0</v>
      </c>
      <c r="EV153" s="240">
        <f t="shared" si="26"/>
        <v>290.89000000000021</v>
      </c>
      <c r="EW153" s="239">
        <v>2798.3599999999997</v>
      </c>
      <c r="EX153" s="239">
        <v>2738.1199999999994</v>
      </c>
      <c r="EY153" s="241">
        <f t="shared" si="28"/>
        <v>82559.239999999991</v>
      </c>
      <c r="EZ153" s="241">
        <f t="shared" si="28"/>
        <v>95416.46</v>
      </c>
      <c r="FA153" s="241">
        <f t="shared" si="29"/>
        <v>0</v>
      </c>
      <c r="FB153" s="241">
        <f t="shared" si="30"/>
        <v>-12857.220000000016</v>
      </c>
      <c r="FC153" s="242">
        <f t="shared" si="27"/>
        <v>-12857.220000000016</v>
      </c>
      <c r="FD153" s="242">
        <v>290.89000000000021</v>
      </c>
      <c r="FE153" s="236">
        <f t="shared" si="31"/>
        <v>-103155.43000000002</v>
      </c>
      <c r="FF153" s="243">
        <f t="shared" si="32"/>
        <v>-58623.429999999986</v>
      </c>
      <c r="FG153" s="3"/>
      <c r="FH153" s="239">
        <v>710</v>
      </c>
      <c r="FI153" s="244">
        <f t="shared" si="33"/>
        <v>-102445.43000000002</v>
      </c>
      <c r="FJ153" s="243">
        <f t="shared" si="34"/>
        <v>-58623.429999999986</v>
      </c>
      <c r="FK153" s="3"/>
      <c r="FL153" s="3"/>
      <c r="FM153" s="3"/>
      <c r="FN153" s="3"/>
      <c r="FO153" s="3"/>
    </row>
    <row r="154" spans="1:171" s="2" customFormat="1" ht="15.75" customHeight="1" x14ac:dyDescent="0.2">
      <c r="A154" s="233">
        <v>147</v>
      </c>
      <c r="B154" s="234" t="s">
        <v>109</v>
      </c>
      <c r="C154" s="235">
        <v>3</v>
      </c>
      <c r="D154" s="235">
        <v>5</v>
      </c>
      <c r="E154" s="236">
        <v>29.908333333333331</v>
      </c>
      <c r="F154" s="237">
        <v>-7076.6600000000035</v>
      </c>
      <c r="G154" s="237">
        <v>-62424.959999999999</v>
      </c>
      <c r="H154" s="238">
        <v>14757.839999999998</v>
      </c>
      <c r="I154" s="238">
        <v>13619.99</v>
      </c>
      <c r="J154" s="238">
        <v>1137.8499999999985</v>
      </c>
      <c r="K154" s="238">
        <v>0</v>
      </c>
      <c r="L154" s="238">
        <v>1137.8499999999985</v>
      </c>
      <c r="M154" s="238">
        <v>7737.87</v>
      </c>
      <c r="N154" s="238">
        <v>7605.08</v>
      </c>
      <c r="O154" s="238">
        <v>132.78999999999996</v>
      </c>
      <c r="P154" s="238">
        <v>0</v>
      </c>
      <c r="Q154" s="238">
        <v>132.78999999999996</v>
      </c>
      <c r="R154" s="238">
        <v>471.5</v>
      </c>
      <c r="S154" s="238">
        <v>0</v>
      </c>
      <c r="T154" s="238">
        <v>471.5</v>
      </c>
      <c r="U154" s="238">
        <v>0</v>
      </c>
      <c r="V154" s="238">
        <v>471.5</v>
      </c>
      <c r="W154" s="239">
        <v>25049.029999999992</v>
      </c>
      <c r="X154" s="239">
        <v>27824.019999999997</v>
      </c>
      <c r="Y154" s="240">
        <v>0</v>
      </c>
      <c r="Z154" s="240">
        <v>-2774.9900000000052</v>
      </c>
      <c r="AA154" s="240">
        <v>-2774.9900000000052</v>
      </c>
      <c r="AB154" s="239">
        <v>0</v>
      </c>
      <c r="AC154" s="239">
        <v>0</v>
      </c>
      <c r="AD154" s="240">
        <v>0</v>
      </c>
      <c r="AE154" s="240">
        <v>0</v>
      </c>
      <c r="AF154" s="240">
        <v>0</v>
      </c>
      <c r="AG154" s="239">
        <v>0</v>
      </c>
      <c r="AH154" s="239">
        <v>0</v>
      </c>
      <c r="AI154" s="240">
        <v>0</v>
      </c>
      <c r="AJ154" s="240">
        <v>0</v>
      </c>
      <c r="AK154" s="240">
        <v>0</v>
      </c>
      <c r="AL154" s="239">
        <v>4834.5899999999992</v>
      </c>
      <c r="AM154" s="239">
        <v>1689.62</v>
      </c>
      <c r="AN154" s="240">
        <v>3144.9699999999993</v>
      </c>
      <c r="AO154" s="240">
        <v>0</v>
      </c>
      <c r="AP154" s="240">
        <v>3144.9699999999993</v>
      </c>
      <c r="AQ154" s="239">
        <v>3834.579999999999</v>
      </c>
      <c r="AR154" s="239">
        <v>1034.72</v>
      </c>
      <c r="AS154" s="240">
        <v>2799.8599999999988</v>
      </c>
      <c r="AT154" s="240">
        <v>0</v>
      </c>
      <c r="AU154" s="240">
        <v>2799.8599999999988</v>
      </c>
      <c r="AV154" s="239">
        <v>0</v>
      </c>
      <c r="AW154" s="239">
        <v>0</v>
      </c>
      <c r="AX154" s="240">
        <v>0</v>
      </c>
      <c r="AY154" s="240">
        <v>0</v>
      </c>
      <c r="AZ154" s="240">
        <v>0</v>
      </c>
      <c r="BA154" s="239">
        <v>0</v>
      </c>
      <c r="BB154" s="239">
        <v>0</v>
      </c>
      <c r="BC154" s="240">
        <v>0</v>
      </c>
      <c r="BD154" s="240">
        <v>0</v>
      </c>
      <c r="BE154" s="240">
        <v>0</v>
      </c>
      <c r="BF154" s="239">
        <v>0</v>
      </c>
      <c r="BG154" s="239">
        <v>1.19</v>
      </c>
      <c r="BH154" s="240">
        <v>0</v>
      </c>
      <c r="BI154" s="240">
        <v>-1.19</v>
      </c>
      <c r="BJ154" s="240">
        <v>-1.19</v>
      </c>
      <c r="BK154" s="239">
        <v>8524.2400000000016</v>
      </c>
      <c r="BL154" s="239">
        <v>6703.8</v>
      </c>
      <c r="BM154" s="240">
        <v>1820.4400000000014</v>
      </c>
      <c r="BN154" s="240">
        <v>0</v>
      </c>
      <c r="BO154" s="240">
        <v>1820.4400000000014</v>
      </c>
      <c r="BP154" s="239">
        <v>746.74</v>
      </c>
      <c r="BQ154" s="239">
        <v>0</v>
      </c>
      <c r="BR154" s="240">
        <v>746.74</v>
      </c>
      <c r="BS154" s="240">
        <v>0</v>
      </c>
      <c r="BT154" s="240">
        <v>746.74</v>
      </c>
      <c r="BU154" s="239">
        <v>8281.0500000000011</v>
      </c>
      <c r="BV154" s="239">
        <v>4306.37</v>
      </c>
      <c r="BW154" s="240">
        <v>3974.6800000000012</v>
      </c>
      <c r="BX154" s="240">
        <v>0</v>
      </c>
      <c r="BY154" s="240">
        <v>3974.6800000000012</v>
      </c>
      <c r="BZ154" s="239">
        <v>2011.6099999999997</v>
      </c>
      <c r="CA154" s="239">
        <v>1787.53</v>
      </c>
      <c r="CB154" s="240">
        <v>224.0799999999997</v>
      </c>
      <c r="CC154" s="240">
        <v>0</v>
      </c>
      <c r="CD154" s="240">
        <v>224.0799999999997</v>
      </c>
      <c r="CE154" s="239">
        <v>301.45</v>
      </c>
      <c r="CF154" s="239">
        <v>0</v>
      </c>
      <c r="CG154" s="240">
        <v>301.45</v>
      </c>
      <c r="CH154" s="240">
        <v>0</v>
      </c>
      <c r="CI154" s="240">
        <v>301.45</v>
      </c>
      <c r="CJ154" s="240">
        <v>5722.43</v>
      </c>
      <c r="CK154" s="240">
        <v>5193.96</v>
      </c>
      <c r="CL154" s="240">
        <v>528.47000000000025</v>
      </c>
      <c r="CM154" s="240">
        <v>0</v>
      </c>
      <c r="CN154" s="240">
        <v>528.47000000000025</v>
      </c>
      <c r="CO154" s="239">
        <v>28270.850000000002</v>
      </c>
      <c r="CP154" s="239">
        <v>0</v>
      </c>
      <c r="CQ154" s="240">
        <v>28270.850000000002</v>
      </c>
      <c r="CR154" s="240">
        <v>0</v>
      </c>
      <c r="CS154" s="240">
        <v>28270.850000000002</v>
      </c>
      <c r="CT154" s="239">
        <v>3427.6900000000005</v>
      </c>
      <c r="CU154" s="239">
        <v>0</v>
      </c>
      <c r="CV154" s="240">
        <v>3427.6900000000005</v>
      </c>
      <c r="CW154" s="240">
        <v>0</v>
      </c>
      <c r="CX154" s="240">
        <v>3427.6900000000005</v>
      </c>
      <c r="CY154" s="239">
        <v>5947.3700000000017</v>
      </c>
      <c r="CZ154" s="239">
        <v>0</v>
      </c>
      <c r="DA154" s="240">
        <v>5947.3700000000017</v>
      </c>
      <c r="DB154" s="240">
        <v>0</v>
      </c>
      <c r="DC154" s="240">
        <v>5947.3700000000017</v>
      </c>
      <c r="DD154" s="239">
        <v>0</v>
      </c>
      <c r="DE154" s="239">
        <v>0</v>
      </c>
      <c r="DF154" s="240">
        <v>0</v>
      </c>
      <c r="DG154" s="240">
        <v>0</v>
      </c>
      <c r="DH154" s="240">
        <v>0</v>
      </c>
      <c r="DI154" s="239">
        <v>0</v>
      </c>
      <c r="DJ154" s="239">
        <v>0</v>
      </c>
      <c r="DK154" s="240">
        <v>0</v>
      </c>
      <c r="DL154" s="240">
        <v>0</v>
      </c>
      <c r="DM154" s="240">
        <v>0</v>
      </c>
      <c r="DN154" s="239">
        <v>0</v>
      </c>
      <c r="DO154" s="239">
        <v>0</v>
      </c>
      <c r="DP154" s="240">
        <v>0</v>
      </c>
      <c r="DQ154" s="240">
        <v>0</v>
      </c>
      <c r="DR154" s="240">
        <v>0</v>
      </c>
      <c r="DS154" s="239">
        <v>3111.11</v>
      </c>
      <c r="DT154" s="239">
        <v>0</v>
      </c>
      <c r="DU154" s="240">
        <v>3111.11</v>
      </c>
      <c r="DV154" s="240">
        <v>0</v>
      </c>
      <c r="DW154" s="240">
        <v>3111.11</v>
      </c>
      <c r="DX154" s="239">
        <v>239.26999999999998</v>
      </c>
      <c r="DY154" s="239">
        <v>0</v>
      </c>
      <c r="DZ154" s="240">
        <v>239.26999999999998</v>
      </c>
      <c r="EA154" s="240">
        <v>0</v>
      </c>
      <c r="EB154" s="240">
        <v>239.26999999999998</v>
      </c>
      <c r="EC154" s="239">
        <v>8952.340000000002</v>
      </c>
      <c r="ED154" s="239">
        <v>8478.5999999999985</v>
      </c>
      <c r="EE154" s="240">
        <v>473.74000000000342</v>
      </c>
      <c r="EF154" s="240">
        <v>0</v>
      </c>
      <c r="EG154" s="240">
        <v>473.74000000000342</v>
      </c>
      <c r="EH154" s="239">
        <v>11632.259999999997</v>
      </c>
      <c r="EI154" s="239">
        <v>6486.83</v>
      </c>
      <c r="EJ154" s="240">
        <v>5145.4299999999967</v>
      </c>
      <c r="EK154" s="240">
        <v>0</v>
      </c>
      <c r="EL154" s="240">
        <v>5145.4299999999967</v>
      </c>
      <c r="EM154" s="239">
        <v>0</v>
      </c>
      <c r="EN154" s="239">
        <v>0</v>
      </c>
      <c r="EO154" s="240">
        <v>0</v>
      </c>
      <c r="EP154" s="240">
        <v>0</v>
      </c>
      <c r="EQ154" s="240">
        <v>0</v>
      </c>
      <c r="ER154" s="240">
        <v>1936.6999999999998</v>
      </c>
      <c r="ES154" s="240">
        <v>1393.9099999999999</v>
      </c>
      <c r="ET154" s="240">
        <f t="shared" si="24"/>
        <v>542.79</v>
      </c>
      <c r="EU154" s="240">
        <f t="shared" si="25"/>
        <v>0</v>
      </c>
      <c r="EV154" s="240">
        <f t="shared" si="26"/>
        <v>542.79</v>
      </c>
      <c r="EW154" s="239">
        <v>5111.9099999999989</v>
      </c>
      <c r="EX154" s="239">
        <v>2813.98</v>
      </c>
      <c r="EY154" s="241">
        <f t="shared" si="28"/>
        <v>150902.43000000002</v>
      </c>
      <c r="EZ154" s="241">
        <f t="shared" si="28"/>
        <v>88939.6</v>
      </c>
      <c r="FA154" s="241">
        <f t="shared" si="29"/>
        <v>61962.830000000016</v>
      </c>
      <c r="FB154" s="241">
        <f t="shared" si="30"/>
        <v>0</v>
      </c>
      <c r="FC154" s="242">
        <f t="shared" si="27"/>
        <v>61962.830000000016</v>
      </c>
      <c r="FD154" s="242">
        <v>542.79</v>
      </c>
      <c r="FE154" s="236">
        <f t="shared" si="31"/>
        <v>54886.170000000013</v>
      </c>
      <c r="FF154" s="243">
        <f t="shared" si="32"/>
        <v>-21428.669999999995</v>
      </c>
      <c r="FG154" s="3"/>
      <c r="FH154" s="239">
        <v>710</v>
      </c>
      <c r="FI154" s="244">
        <f t="shared" si="33"/>
        <v>55596.170000000013</v>
      </c>
      <c r="FJ154" s="243">
        <f t="shared" si="34"/>
        <v>-21428.669999999995</v>
      </c>
      <c r="FK154" s="3"/>
      <c r="FL154" s="3"/>
      <c r="FM154" s="3"/>
      <c r="FN154" s="3"/>
      <c r="FO154" s="3"/>
    </row>
    <row r="155" spans="1:171" s="2" customFormat="1" ht="15.75" customHeight="1" x14ac:dyDescent="0.2">
      <c r="A155" s="233">
        <v>148</v>
      </c>
      <c r="B155" s="234" t="s">
        <v>110</v>
      </c>
      <c r="C155" s="235">
        <v>3</v>
      </c>
      <c r="D155" s="235">
        <v>10</v>
      </c>
      <c r="E155" s="236">
        <v>0</v>
      </c>
      <c r="F155" s="237">
        <v>62368.12</v>
      </c>
      <c r="G155" s="237">
        <v>36291.610000000008</v>
      </c>
      <c r="H155" s="238">
        <v>25066.480000000003</v>
      </c>
      <c r="I155" s="238">
        <v>24310.290000000005</v>
      </c>
      <c r="J155" s="238">
        <v>756.18999999999869</v>
      </c>
      <c r="K155" s="238">
        <v>0</v>
      </c>
      <c r="L155" s="238">
        <v>756.18999999999869</v>
      </c>
      <c r="M155" s="238">
        <v>13049.330000000002</v>
      </c>
      <c r="N155" s="238">
        <v>12776.16</v>
      </c>
      <c r="O155" s="238">
        <v>273.17000000000189</v>
      </c>
      <c r="P155" s="238">
        <v>0</v>
      </c>
      <c r="Q155" s="238">
        <v>273.17000000000189</v>
      </c>
      <c r="R155" s="238">
        <v>951.88999999999987</v>
      </c>
      <c r="S155" s="238">
        <v>0</v>
      </c>
      <c r="T155" s="238">
        <v>951.88999999999987</v>
      </c>
      <c r="U155" s="238">
        <v>0</v>
      </c>
      <c r="V155" s="238">
        <v>951.88999999999987</v>
      </c>
      <c r="W155" s="239">
        <v>81032.489999999991</v>
      </c>
      <c r="X155" s="239">
        <v>100401.12999999999</v>
      </c>
      <c r="Y155" s="240">
        <v>0</v>
      </c>
      <c r="Z155" s="240">
        <v>-19368.64</v>
      </c>
      <c r="AA155" s="240">
        <v>-19368.64</v>
      </c>
      <c r="AB155" s="239">
        <v>0</v>
      </c>
      <c r="AC155" s="239">
        <v>0</v>
      </c>
      <c r="AD155" s="240">
        <v>0</v>
      </c>
      <c r="AE155" s="240">
        <v>0</v>
      </c>
      <c r="AF155" s="240">
        <v>0</v>
      </c>
      <c r="AG155" s="239">
        <v>0</v>
      </c>
      <c r="AH155" s="239">
        <v>0</v>
      </c>
      <c r="AI155" s="240">
        <v>0</v>
      </c>
      <c r="AJ155" s="240">
        <v>0</v>
      </c>
      <c r="AK155" s="240">
        <v>0</v>
      </c>
      <c r="AL155" s="239">
        <v>9389.5299999999988</v>
      </c>
      <c r="AM155" s="239">
        <v>3492.6600000000003</v>
      </c>
      <c r="AN155" s="240">
        <v>5896.869999999999</v>
      </c>
      <c r="AO155" s="240">
        <v>0</v>
      </c>
      <c r="AP155" s="240">
        <v>5896.869999999999</v>
      </c>
      <c r="AQ155" s="239">
        <v>7549.909999999998</v>
      </c>
      <c r="AR155" s="239">
        <v>2028.23</v>
      </c>
      <c r="AS155" s="240">
        <v>5521.6799999999985</v>
      </c>
      <c r="AT155" s="240">
        <v>0</v>
      </c>
      <c r="AU155" s="240">
        <v>5521.6799999999985</v>
      </c>
      <c r="AV155" s="239">
        <v>0</v>
      </c>
      <c r="AW155" s="239">
        <v>0</v>
      </c>
      <c r="AX155" s="240">
        <v>0</v>
      </c>
      <c r="AY155" s="240">
        <v>0</v>
      </c>
      <c r="AZ155" s="240">
        <v>0</v>
      </c>
      <c r="BA155" s="239">
        <v>0</v>
      </c>
      <c r="BB155" s="239">
        <v>0</v>
      </c>
      <c r="BC155" s="240">
        <v>0</v>
      </c>
      <c r="BD155" s="240">
        <v>0</v>
      </c>
      <c r="BE155" s="240">
        <v>0</v>
      </c>
      <c r="BF155" s="239">
        <v>0</v>
      </c>
      <c r="BG155" s="239">
        <v>3.4299999999999997</v>
      </c>
      <c r="BH155" s="240">
        <v>0</v>
      </c>
      <c r="BI155" s="240">
        <v>-3.4299999999999997</v>
      </c>
      <c r="BJ155" s="240">
        <v>-3.4299999999999997</v>
      </c>
      <c r="BK155" s="239">
        <v>21043.789999999997</v>
      </c>
      <c r="BL155" s="239">
        <v>19511.140000000003</v>
      </c>
      <c r="BM155" s="240">
        <v>1532.6499999999942</v>
      </c>
      <c r="BN155" s="240">
        <v>0</v>
      </c>
      <c r="BO155" s="240">
        <v>1532.6499999999942</v>
      </c>
      <c r="BP155" s="239">
        <v>1531.31</v>
      </c>
      <c r="BQ155" s="239">
        <v>0</v>
      </c>
      <c r="BR155" s="240">
        <v>1531.31</v>
      </c>
      <c r="BS155" s="240">
        <v>0</v>
      </c>
      <c r="BT155" s="240">
        <v>1531.31</v>
      </c>
      <c r="BU155" s="239">
        <v>17006.12</v>
      </c>
      <c r="BV155" s="239">
        <v>8828.08</v>
      </c>
      <c r="BW155" s="240">
        <v>8178.0399999999991</v>
      </c>
      <c r="BX155" s="240">
        <v>0</v>
      </c>
      <c r="BY155" s="240">
        <v>8178.0399999999991</v>
      </c>
      <c r="BZ155" s="239">
        <v>4125.62</v>
      </c>
      <c r="CA155" s="239">
        <v>3658.97</v>
      </c>
      <c r="CB155" s="240">
        <v>466.65000000000009</v>
      </c>
      <c r="CC155" s="240">
        <v>0</v>
      </c>
      <c r="CD155" s="240">
        <v>466.65000000000009</v>
      </c>
      <c r="CE155" s="239">
        <v>619.12</v>
      </c>
      <c r="CF155" s="239">
        <v>0</v>
      </c>
      <c r="CG155" s="240">
        <v>619.12</v>
      </c>
      <c r="CH155" s="240">
        <v>0</v>
      </c>
      <c r="CI155" s="240">
        <v>619.12</v>
      </c>
      <c r="CJ155" s="240">
        <v>11471.179999999998</v>
      </c>
      <c r="CK155" s="240">
        <v>10387.93</v>
      </c>
      <c r="CL155" s="240">
        <v>1083.2499999999982</v>
      </c>
      <c r="CM155" s="240">
        <v>0</v>
      </c>
      <c r="CN155" s="240">
        <v>1083.2499999999982</v>
      </c>
      <c r="CO155" s="239">
        <v>44543.399999999994</v>
      </c>
      <c r="CP155" s="239">
        <v>13343.14</v>
      </c>
      <c r="CQ155" s="240">
        <v>31200.259999999995</v>
      </c>
      <c r="CR155" s="240">
        <v>0</v>
      </c>
      <c r="CS155" s="240">
        <v>31200.259999999995</v>
      </c>
      <c r="CT155" s="239">
        <v>6629.3499999999985</v>
      </c>
      <c r="CU155" s="239">
        <v>0</v>
      </c>
      <c r="CV155" s="240">
        <v>6629.3499999999985</v>
      </c>
      <c r="CW155" s="240">
        <v>0</v>
      </c>
      <c r="CX155" s="240">
        <v>6629.3499999999985</v>
      </c>
      <c r="CY155" s="239">
        <v>11712.94</v>
      </c>
      <c r="CZ155" s="239">
        <v>0</v>
      </c>
      <c r="DA155" s="240">
        <v>11712.94</v>
      </c>
      <c r="DB155" s="240">
        <v>0</v>
      </c>
      <c r="DC155" s="240">
        <v>11712.94</v>
      </c>
      <c r="DD155" s="239">
        <v>0</v>
      </c>
      <c r="DE155" s="239">
        <v>0</v>
      </c>
      <c r="DF155" s="240">
        <v>0</v>
      </c>
      <c r="DG155" s="240">
        <v>0</v>
      </c>
      <c r="DH155" s="240">
        <v>0</v>
      </c>
      <c r="DI155" s="239">
        <v>0</v>
      </c>
      <c r="DJ155" s="239">
        <v>0</v>
      </c>
      <c r="DK155" s="240">
        <v>0</v>
      </c>
      <c r="DL155" s="240">
        <v>0</v>
      </c>
      <c r="DM155" s="240">
        <v>0</v>
      </c>
      <c r="DN155" s="239">
        <v>0</v>
      </c>
      <c r="DO155" s="239">
        <v>0</v>
      </c>
      <c r="DP155" s="240">
        <v>0</v>
      </c>
      <c r="DQ155" s="240">
        <v>0</v>
      </c>
      <c r="DR155" s="240">
        <v>0</v>
      </c>
      <c r="DS155" s="239">
        <v>4343.5</v>
      </c>
      <c r="DT155" s="239">
        <v>412.91</v>
      </c>
      <c r="DU155" s="240">
        <v>3930.59</v>
      </c>
      <c r="DV155" s="240">
        <v>0</v>
      </c>
      <c r="DW155" s="240">
        <v>3930.59</v>
      </c>
      <c r="DX155" s="239">
        <v>486.77999999999992</v>
      </c>
      <c r="DY155" s="239">
        <v>0</v>
      </c>
      <c r="DZ155" s="240">
        <v>486.77999999999992</v>
      </c>
      <c r="EA155" s="240">
        <v>0</v>
      </c>
      <c r="EB155" s="240">
        <v>486.77999999999992</v>
      </c>
      <c r="EC155" s="239">
        <v>17930.490000000002</v>
      </c>
      <c r="ED155" s="239">
        <v>29670.66</v>
      </c>
      <c r="EE155" s="240">
        <v>0</v>
      </c>
      <c r="EF155" s="240">
        <v>-11740.169999999998</v>
      </c>
      <c r="EG155" s="240">
        <v>-11740.169999999998</v>
      </c>
      <c r="EH155" s="239">
        <v>28427.7</v>
      </c>
      <c r="EI155" s="239">
        <v>22634.479999999996</v>
      </c>
      <c r="EJ155" s="240">
        <v>5793.2200000000048</v>
      </c>
      <c r="EK155" s="240">
        <v>0</v>
      </c>
      <c r="EL155" s="240">
        <v>5793.2200000000048</v>
      </c>
      <c r="EM155" s="239">
        <v>0</v>
      </c>
      <c r="EN155" s="239">
        <v>0</v>
      </c>
      <c r="EO155" s="240">
        <v>0</v>
      </c>
      <c r="EP155" s="240">
        <v>0</v>
      </c>
      <c r="EQ155" s="240">
        <v>0</v>
      </c>
      <c r="ER155" s="240">
        <v>3935.94</v>
      </c>
      <c r="ES155" s="240">
        <v>2826.32</v>
      </c>
      <c r="ET155" s="240">
        <f t="shared" si="24"/>
        <v>1109.6199999999999</v>
      </c>
      <c r="EU155" s="240">
        <f t="shared" si="25"/>
        <v>0</v>
      </c>
      <c r="EV155" s="240">
        <f t="shared" si="26"/>
        <v>1109.6199999999999</v>
      </c>
      <c r="EW155" s="239">
        <v>10906.480000000001</v>
      </c>
      <c r="EX155" s="239">
        <v>8043.7999999999984</v>
      </c>
      <c r="EY155" s="241">
        <f t="shared" si="28"/>
        <v>321753.34999999998</v>
      </c>
      <c r="EZ155" s="241">
        <f t="shared" si="28"/>
        <v>262329.32999999996</v>
      </c>
      <c r="FA155" s="241">
        <f t="shared" si="29"/>
        <v>59424.020000000019</v>
      </c>
      <c r="FB155" s="241">
        <f t="shared" si="30"/>
        <v>0</v>
      </c>
      <c r="FC155" s="242">
        <f t="shared" si="27"/>
        <v>59424.020000000019</v>
      </c>
      <c r="FD155" s="242">
        <v>1109.6199999999999</v>
      </c>
      <c r="FE155" s="236">
        <f t="shared" si="31"/>
        <v>121792.14000000001</v>
      </c>
      <c r="FF155" s="243">
        <f t="shared" si="32"/>
        <v>90251.53</v>
      </c>
      <c r="FG155" s="3"/>
      <c r="FH155" s="239">
        <v>710</v>
      </c>
      <c r="FI155" s="244">
        <f t="shared" si="33"/>
        <v>122502.14000000001</v>
      </c>
      <c r="FJ155" s="243">
        <f t="shared" si="34"/>
        <v>90251.53</v>
      </c>
      <c r="FK155" s="3"/>
      <c r="FL155" s="3"/>
      <c r="FM155" s="3"/>
      <c r="FN155" s="3"/>
      <c r="FO155" s="3"/>
    </row>
    <row r="156" spans="1:171" s="2" customFormat="1" ht="15.75" customHeight="1" x14ac:dyDescent="0.2">
      <c r="A156" s="233">
        <v>149</v>
      </c>
      <c r="B156" s="234" t="s">
        <v>111</v>
      </c>
      <c r="C156" s="235">
        <v>2</v>
      </c>
      <c r="D156" s="235">
        <v>3</v>
      </c>
      <c r="E156" s="236">
        <v>228.6166666666667</v>
      </c>
      <c r="F156" s="237">
        <v>-60119.15</v>
      </c>
      <c r="G156" s="237">
        <v>-54925.580000000009</v>
      </c>
      <c r="H156" s="238">
        <v>5529.58</v>
      </c>
      <c r="I156" s="238">
        <v>5169.3600000000006</v>
      </c>
      <c r="J156" s="238">
        <v>360.21999999999935</v>
      </c>
      <c r="K156" s="238">
        <v>0</v>
      </c>
      <c r="L156" s="238">
        <v>360.21999999999935</v>
      </c>
      <c r="M156" s="238">
        <v>2772.51</v>
      </c>
      <c r="N156" s="238">
        <v>2714.13</v>
      </c>
      <c r="O156" s="238">
        <v>58.380000000000109</v>
      </c>
      <c r="P156" s="238">
        <v>0</v>
      </c>
      <c r="Q156" s="238">
        <v>58.380000000000109</v>
      </c>
      <c r="R156" s="238">
        <v>209.54000000000002</v>
      </c>
      <c r="S156" s="238">
        <v>0</v>
      </c>
      <c r="T156" s="238">
        <v>209.54000000000002</v>
      </c>
      <c r="U156" s="238">
        <v>0</v>
      </c>
      <c r="V156" s="238">
        <v>209.54000000000002</v>
      </c>
      <c r="W156" s="239">
        <v>19243.069999999996</v>
      </c>
      <c r="X156" s="239">
        <v>22568.240000000002</v>
      </c>
      <c r="Y156" s="240">
        <v>0</v>
      </c>
      <c r="Z156" s="240">
        <v>-3325.1700000000055</v>
      </c>
      <c r="AA156" s="240">
        <v>-3325.1700000000055</v>
      </c>
      <c r="AB156" s="239">
        <v>0</v>
      </c>
      <c r="AC156" s="239">
        <v>0</v>
      </c>
      <c r="AD156" s="240">
        <v>0</v>
      </c>
      <c r="AE156" s="240">
        <v>0</v>
      </c>
      <c r="AF156" s="240">
        <v>0</v>
      </c>
      <c r="AG156" s="239">
        <v>0</v>
      </c>
      <c r="AH156" s="239">
        <v>0</v>
      </c>
      <c r="AI156" s="240">
        <v>0</v>
      </c>
      <c r="AJ156" s="240">
        <v>0</v>
      </c>
      <c r="AK156" s="240">
        <v>0</v>
      </c>
      <c r="AL156" s="239">
        <v>2041.67</v>
      </c>
      <c r="AM156" s="239">
        <v>1368.23</v>
      </c>
      <c r="AN156" s="240">
        <v>673.44</v>
      </c>
      <c r="AO156" s="240">
        <v>0</v>
      </c>
      <c r="AP156" s="240">
        <v>673.44</v>
      </c>
      <c r="AQ156" s="239">
        <v>1466.3200000000002</v>
      </c>
      <c r="AR156" s="239">
        <v>1000.46</v>
      </c>
      <c r="AS156" s="240">
        <v>465.86000000000013</v>
      </c>
      <c r="AT156" s="240">
        <v>0</v>
      </c>
      <c r="AU156" s="240">
        <v>465.86000000000013</v>
      </c>
      <c r="AV156" s="239">
        <v>2388.64</v>
      </c>
      <c r="AW156" s="239">
        <v>2066.5299999999997</v>
      </c>
      <c r="AX156" s="240">
        <v>322.11000000000013</v>
      </c>
      <c r="AY156" s="240">
        <v>0</v>
      </c>
      <c r="AZ156" s="240">
        <v>322.11000000000013</v>
      </c>
      <c r="BA156" s="239">
        <v>538.36</v>
      </c>
      <c r="BB156" s="239">
        <v>474.29999999999995</v>
      </c>
      <c r="BC156" s="240">
        <v>64.060000000000059</v>
      </c>
      <c r="BD156" s="240">
        <v>0</v>
      </c>
      <c r="BE156" s="240">
        <v>64.060000000000059</v>
      </c>
      <c r="BF156" s="239">
        <v>0</v>
      </c>
      <c r="BG156" s="239">
        <v>0</v>
      </c>
      <c r="BH156" s="240">
        <v>0</v>
      </c>
      <c r="BI156" s="240">
        <v>0</v>
      </c>
      <c r="BJ156" s="240">
        <v>0</v>
      </c>
      <c r="BK156" s="239">
        <v>3269.7100000000009</v>
      </c>
      <c r="BL156" s="239">
        <v>3247.95</v>
      </c>
      <c r="BM156" s="240">
        <v>21.760000000001128</v>
      </c>
      <c r="BN156" s="240">
        <v>0</v>
      </c>
      <c r="BO156" s="240">
        <v>21.760000000001128</v>
      </c>
      <c r="BP156" s="239">
        <v>362.02000000000004</v>
      </c>
      <c r="BQ156" s="239">
        <v>0</v>
      </c>
      <c r="BR156" s="240">
        <v>362.02000000000004</v>
      </c>
      <c r="BS156" s="240">
        <v>0</v>
      </c>
      <c r="BT156" s="240">
        <v>362.02000000000004</v>
      </c>
      <c r="BU156" s="239">
        <v>4153.2900000000009</v>
      </c>
      <c r="BV156" s="239">
        <v>5269.2</v>
      </c>
      <c r="BW156" s="240">
        <v>0</v>
      </c>
      <c r="BX156" s="240">
        <v>-1115.9099999999989</v>
      </c>
      <c r="BY156" s="240">
        <v>-1115.9099999999989</v>
      </c>
      <c r="BZ156" s="239">
        <v>689.28</v>
      </c>
      <c r="CA156" s="239">
        <v>609.16</v>
      </c>
      <c r="CB156" s="240">
        <v>80.12</v>
      </c>
      <c r="CC156" s="240">
        <v>0</v>
      </c>
      <c r="CD156" s="240">
        <v>80.12</v>
      </c>
      <c r="CE156" s="239">
        <v>103.96000000000001</v>
      </c>
      <c r="CF156" s="239">
        <v>0</v>
      </c>
      <c r="CG156" s="240">
        <v>103.96000000000001</v>
      </c>
      <c r="CH156" s="240">
        <v>0</v>
      </c>
      <c r="CI156" s="240">
        <v>103.96000000000001</v>
      </c>
      <c r="CJ156" s="240">
        <v>1023.31</v>
      </c>
      <c r="CK156" s="240">
        <v>923.88</v>
      </c>
      <c r="CL156" s="240">
        <v>99.42999999999995</v>
      </c>
      <c r="CM156" s="240">
        <v>0</v>
      </c>
      <c r="CN156" s="240">
        <v>99.42999999999995</v>
      </c>
      <c r="CO156" s="239">
        <v>10055.649999999998</v>
      </c>
      <c r="CP156" s="239">
        <v>4113.84</v>
      </c>
      <c r="CQ156" s="240">
        <v>5941.8099999999977</v>
      </c>
      <c r="CR156" s="240">
        <v>0</v>
      </c>
      <c r="CS156" s="240">
        <v>5941.8099999999977</v>
      </c>
      <c r="CT156" s="239">
        <v>1251.0000000000002</v>
      </c>
      <c r="CU156" s="239">
        <v>0</v>
      </c>
      <c r="CV156" s="240">
        <v>1251.0000000000002</v>
      </c>
      <c r="CW156" s="240">
        <v>0</v>
      </c>
      <c r="CX156" s="240">
        <v>1251.0000000000002</v>
      </c>
      <c r="CY156" s="239">
        <v>2162.6999999999998</v>
      </c>
      <c r="CZ156" s="239">
        <v>20347.63</v>
      </c>
      <c r="DA156" s="240">
        <v>0</v>
      </c>
      <c r="DB156" s="240">
        <v>-18184.93</v>
      </c>
      <c r="DC156" s="240">
        <v>-18184.93</v>
      </c>
      <c r="DD156" s="239">
        <v>337.74</v>
      </c>
      <c r="DE156" s="239">
        <v>0</v>
      </c>
      <c r="DF156" s="240">
        <v>337.74</v>
      </c>
      <c r="DG156" s="240">
        <v>0</v>
      </c>
      <c r="DH156" s="240">
        <v>337.74</v>
      </c>
      <c r="DI156" s="239">
        <v>642.08999999999992</v>
      </c>
      <c r="DJ156" s="239">
        <v>0</v>
      </c>
      <c r="DK156" s="240">
        <v>642.08999999999992</v>
      </c>
      <c r="DL156" s="240">
        <v>0</v>
      </c>
      <c r="DM156" s="240">
        <v>642.08999999999992</v>
      </c>
      <c r="DN156" s="239">
        <v>0</v>
      </c>
      <c r="DO156" s="239">
        <v>0</v>
      </c>
      <c r="DP156" s="240">
        <v>0</v>
      </c>
      <c r="DQ156" s="240">
        <v>0</v>
      </c>
      <c r="DR156" s="240">
        <v>0</v>
      </c>
      <c r="DS156" s="239">
        <v>738.36</v>
      </c>
      <c r="DT156" s="239">
        <v>190.48</v>
      </c>
      <c r="DU156" s="240">
        <v>547.88</v>
      </c>
      <c r="DV156" s="240">
        <v>0</v>
      </c>
      <c r="DW156" s="240">
        <v>547.88</v>
      </c>
      <c r="DX156" s="239">
        <v>178.08999999999995</v>
      </c>
      <c r="DY156" s="239">
        <v>0</v>
      </c>
      <c r="DZ156" s="240">
        <v>178.08999999999995</v>
      </c>
      <c r="EA156" s="240">
        <v>0</v>
      </c>
      <c r="EB156" s="240">
        <v>178.08999999999995</v>
      </c>
      <c r="EC156" s="239">
        <v>6563.9700000000012</v>
      </c>
      <c r="ED156" s="239">
        <v>6761.5</v>
      </c>
      <c r="EE156" s="240">
        <v>0</v>
      </c>
      <c r="EF156" s="240">
        <v>-197.52999999999884</v>
      </c>
      <c r="EG156" s="240">
        <v>-197.52999999999884</v>
      </c>
      <c r="EH156" s="239">
        <v>3441.5400000000004</v>
      </c>
      <c r="EI156" s="239">
        <v>2046.4999999999995</v>
      </c>
      <c r="EJ156" s="240">
        <v>1395.0400000000009</v>
      </c>
      <c r="EK156" s="240">
        <v>0</v>
      </c>
      <c r="EL156" s="240">
        <v>1395.0400000000009</v>
      </c>
      <c r="EM156" s="239">
        <v>0</v>
      </c>
      <c r="EN156" s="239">
        <v>0</v>
      </c>
      <c r="EO156" s="240">
        <v>0</v>
      </c>
      <c r="EP156" s="240">
        <v>0</v>
      </c>
      <c r="EQ156" s="240">
        <v>0</v>
      </c>
      <c r="ER156" s="240">
        <v>994.42</v>
      </c>
      <c r="ES156" s="240">
        <v>731.44</v>
      </c>
      <c r="ET156" s="240">
        <f t="shared" si="24"/>
        <v>262.9799999999999</v>
      </c>
      <c r="EU156" s="240">
        <f t="shared" si="25"/>
        <v>0</v>
      </c>
      <c r="EV156" s="240">
        <f t="shared" si="26"/>
        <v>262.9799999999999</v>
      </c>
      <c r="EW156" s="239">
        <v>2462.13</v>
      </c>
      <c r="EX156" s="239">
        <v>2355.9100000000003</v>
      </c>
      <c r="EY156" s="241">
        <f t="shared" si="28"/>
        <v>72618.949999999983</v>
      </c>
      <c r="EZ156" s="241">
        <f t="shared" si="28"/>
        <v>81958.740000000005</v>
      </c>
      <c r="FA156" s="241">
        <f t="shared" si="29"/>
        <v>0</v>
      </c>
      <c r="FB156" s="241">
        <f t="shared" si="30"/>
        <v>-9339.7900000000227</v>
      </c>
      <c r="FC156" s="242">
        <f t="shared" si="27"/>
        <v>-9339.7900000000227</v>
      </c>
      <c r="FD156" s="242">
        <v>262.9799999999999</v>
      </c>
      <c r="FE156" s="236">
        <f t="shared" si="31"/>
        <v>-69458.940000000031</v>
      </c>
      <c r="FF156" s="243">
        <f t="shared" si="32"/>
        <v>-64211.900000000016</v>
      </c>
      <c r="FG156" s="3"/>
      <c r="FH156" s="239">
        <v>710</v>
      </c>
      <c r="FI156" s="244">
        <f t="shared" si="33"/>
        <v>-68748.940000000031</v>
      </c>
      <c r="FJ156" s="243">
        <f t="shared" si="34"/>
        <v>-64211.900000000016</v>
      </c>
      <c r="FK156" s="3"/>
      <c r="FL156" s="3"/>
      <c r="FM156" s="3"/>
      <c r="FN156" s="3"/>
      <c r="FO156" s="3"/>
    </row>
    <row r="157" spans="1:171" s="2" customFormat="1" ht="15.75" customHeight="1" x14ac:dyDescent="0.2">
      <c r="A157" s="233">
        <v>150</v>
      </c>
      <c r="B157" s="234" t="s">
        <v>112</v>
      </c>
      <c r="C157" s="235">
        <v>3</v>
      </c>
      <c r="D157" s="235">
        <v>4</v>
      </c>
      <c r="E157" s="236">
        <v>20.783333333333331</v>
      </c>
      <c r="F157" s="237">
        <v>-21791.600000000002</v>
      </c>
      <c r="G157" s="237">
        <v>-35192.860000000022</v>
      </c>
      <c r="H157" s="238">
        <v>10389.280000000001</v>
      </c>
      <c r="I157" s="238">
        <v>9580.6700000000019</v>
      </c>
      <c r="J157" s="238">
        <v>808.60999999999876</v>
      </c>
      <c r="K157" s="238">
        <v>0</v>
      </c>
      <c r="L157" s="238">
        <v>808.60999999999876</v>
      </c>
      <c r="M157" s="238">
        <v>5418.9</v>
      </c>
      <c r="N157" s="238">
        <v>5309.48</v>
      </c>
      <c r="O157" s="238">
        <v>109.42000000000007</v>
      </c>
      <c r="P157" s="238">
        <v>0</v>
      </c>
      <c r="Q157" s="238">
        <v>109.42000000000007</v>
      </c>
      <c r="R157" s="238">
        <v>348.19</v>
      </c>
      <c r="S157" s="238">
        <v>0</v>
      </c>
      <c r="T157" s="238">
        <v>348.19</v>
      </c>
      <c r="U157" s="238">
        <v>0</v>
      </c>
      <c r="V157" s="238">
        <v>348.19</v>
      </c>
      <c r="W157" s="239">
        <v>19263.25</v>
      </c>
      <c r="X157" s="239">
        <v>26603.180000000004</v>
      </c>
      <c r="Y157" s="240">
        <v>0</v>
      </c>
      <c r="Z157" s="240">
        <v>-7339.9300000000039</v>
      </c>
      <c r="AA157" s="240">
        <v>-7339.9300000000039</v>
      </c>
      <c r="AB157" s="239">
        <v>0</v>
      </c>
      <c r="AC157" s="239">
        <v>0</v>
      </c>
      <c r="AD157" s="240">
        <v>0</v>
      </c>
      <c r="AE157" s="240">
        <v>0</v>
      </c>
      <c r="AF157" s="240">
        <v>0</v>
      </c>
      <c r="AG157" s="239">
        <v>0</v>
      </c>
      <c r="AH157" s="239">
        <v>0</v>
      </c>
      <c r="AI157" s="240">
        <v>0</v>
      </c>
      <c r="AJ157" s="240">
        <v>0</v>
      </c>
      <c r="AK157" s="240">
        <v>0</v>
      </c>
      <c r="AL157" s="239">
        <v>3761.4799999999996</v>
      </c>
      <c r="AM157" s="239">
        <v>1656.38</v>
      </c>
      <c r="AN157" s="240">
        <v>2105.0999999999995</v>
      </c>
      <c r="AO157" s="240">
        <v>0</v>
      </c>
      <c r="AP157" s="240">
        <v>2105.0999999999995</v>
      </c>
      <c r="AQ157" s="239">
        <v>3085.3799999999997</v>
      </c>
      <c r="AR157" s="239">
        <v>961.11000000000013</v>
      </c>
      <c r="AS157" s="240">
        <v>2124.2699999999995</v>
      </c>
      <c r="AT157" s="240">
        <v>0</v>
      </c>
      <c r="AU157" s="240">
        <v>2124.2699999999995</v>
      </c>
      <c r="AV157" s="239">
        <v>3829.4400000000005</v>
      </c>
      <c r="AW157" s="239">
        <v>3326.8100000000004</v>
      </c>
      <c r="AX157" s="240">
        <v>502.63000000000011</v>
      </c>
      <c r="AY157" s="240">
        <v>0</v>
      </c>
      <c r="AZ157" s="240">
        <v>502.63000000000011</v>
      </c>
      <c r="BA157" s="239">
        <v>883.29</v>
      </c>
      <c r="BB157" s="239">
        <v>781.57</v>
      </c>
      <c r="BC157" s="240">
        <v>101.71999999999991</v>
      </c>
      <c r="BD157" s="240">
        <v>0</v>
      </c>
      <c r="BE157" s="240">
        <v>101.71999999999991</v>
      </c>
      <c r="BF157" s="239">
        <v>0</v>
      </c>
      <c r="BG157" s="239">
        <v>0</v>
      </c>
      <c r="BH157" s="240">
        <v>0</v>
      </c>
      <c r="BI157" s="240">
        <v>0</v>
      </c>
      <c r="BJ157" s="240">
        <v>0</v>
      </c>
      <c r="BK157" s="239">
        <v>5070.2300000000005</v>
      </c>
      <c r="BL157" s="239">
        <v>5114.2300000000005</v>
      </c>
      <c r="BM157" s="240">
        <v>0</v>
      </c>
      <c r="BN157" s="240">
        <v>-44</v>
      </c>
      <c r="BO157" s="240">
        <v>-44</v>
      </c>
      <c r="BP157" s="239">
        <v>572.5100000000001</v>
      </c>
      <c r="BQ157" s="239">
        <v>0</v>
      </c>
      <c r="BR157" s="240">
        <v>572.5100000000001</v>
      </c>
      <c r="BS157" s="240">
        <v>0</v>
      </c>
      <c r="BT157" s="240">
        <v>572.5100000000001</v>
      </c>
      <c r="BU157" s="239">
        <v>6561.6200000000008</v>
      </c>
      <c r="BV157" s="239">
        <v>10828.730000000001</v>
      </c>
      <c r="BW157" s="240">
        <v>0</v>
      </c>
      <c r="BX157" s="240">
        <v>-4267.1100000000006</v>
      </c>
      <c r="BY157" s="240">
        <v>-4267.1100000000006</v>
      </c>
      <c r="BZ157" s="239">
        <v>1560.5099999999998</v>
      </c>
      <c r="CA157" s="239">
        <v>1384.54</v>
      </c>
      <c r="CB157" s="240">
        <v>175.9699999999998</v>
      </c>
      <c r="CC157" s="240">
        <v>0</v>
      </c>
      <c r="CD157" s="240">
        <v>175.9699999999998</v>
      </c>
      <c r="CE157" s="239">
        <v>234.61999999999995</v>
      </c>
      <c r="CF157" s="239">
        <v>0</v>
      </c>
      <c r="CG157" s="240">
        <v>234.61999999999995</v>
      </c>
      <c r="CH157" s="240">
        <v>0</v>
      </c>
      <c r="CI157" s="240">
        <v>234.61999999999995</v>
      </c>
      <c r="CJ157" s="240">
        <v>1529.2500000000002</v>
      </c>
      <c r="CK157" s="240">
        <v>2026.67</v>
      </c>
      <c r="CL157" s="240">
        <v>0</v>
      </c>
      <c r="CM157" s="240">
        <v>-497.41999999999985</v>
      </c>
      <c r="CN157" s="240">
        <v>-497.41999999999985</v>
      </c>
      <c r="CO157" s="239">
        <v>18736.239999999998</v>
      </c>
      <c r="CP157" s="239">
        <v>0</v>
      </c>
      <c r="CQ157" s="240">
        <v>18736.239999999998</v>
      </c>
      <c r="CR157" s="240">
        <v>0</v>
      </c>
      <c r="CS157" s="240">
        <v>18736.239999999998</v>
      </c>
      <c r="CT157" s="239">
        <v>2318.8800000000006</v>
      </c>
      <c r="CU157" s="239">
        <v>0</v>
      </c>
      <c r="CV157" s="240">
        <v>2318.8800000000006</v>
      </c>
      <c r="CW157" s="240">
        <v>0</v>
      </c>
      <c r="CX157" s="240">
        <v>2318.8800000000006</v>
      </c>
      <c r="CY157" s="239">
        <v>4786.0399999999991</v>
      </c>
      <c r="CZ157" s="239">
        <v>29529.919999999998</v>
      </c>
      <c r="DA157" s="240">
        <v>0</v>
      </c>
      <c r="DB157" s="240">
        <v>-24743.879999999997</v>
      </c>
      <c r="DC157" s="240">
        <v>-24743.879999999997</v>
      </c>
      <c r="DD157" s="239">
        <v>543.30999999999995</v>
      </c>
      <c r="DE157" s="239">
        <v>0</v>
      </c>
      <c r="DF157" s="240">
        <v>543.30999999999995</v>
      </c>
      <c r="DG157" s="240">
        <v>0</v>
      </c>
      <c r="DH157" s="240">
        <v>543.30999999999995</v>
      </c>
      <c r="DI157" s="239">
        <v>820.52999999999975</v>
      </c>
      <c r="DJ157" s="239">
        <v>0</v>
      </c>
      <c r="DK157" s="240">
        <v>820.52999999999975</v>
      </c>
      <c r="DL157" s="240">
        <v>0</v>
      </c>
      <c r="DM157" s="240">
        <v>820.52999999999975</v>
      </c>
      <c r="DN157" s="239">
        <v>0</v>
      </c>
      <c r="DO157" s="239">
        <v>0</v>
      </c>
      <c r="DP157" s="240">
        <v>0</v>
      </c>
      <c r="DQ157" s="240">
        <v>0</v>
      </c>
      <c r="DR157" s="240">
        <v>0</v>
      </c>
      <c r="DS157" s="239">
        <v>1156.8399999999997</v>
      </c>
      <c r="DT157" s="239">
        <v>4885.28</v>
      </c>
      <c r="DU157" s="240">
        <v>0</v>
      </c>
      <c r="DV157" s="240">
        <v>-3728.44</v>
      </c>
      <c r="DW157" s="240">
        <v>-3728.44</v>
      </c>
      <c r="DX157" s="239">
        <v>187.57000000000002</v>
      </c>
      <c r="DY157" s="239">
        <v>0</v>
      </c>
      <c r="DZ157" s="240">
        <v>187.57000000000002</v>
      </c>
      <c r="EA157" s="240">
        <v>0</v>
      </c>
      <c r="EB157" s="240">
        <v>187.57000000000002</v>
      </c>
      <c r="EC157" s="239">
        <v>10933.449999999999</v>
      </c>
      <c r="ED157" s="239">
        <v>9189.43</v>
      </c>
      <c r="EE157" s="240">
        <v>1744.0199999999986</v>
      </c>
      <c r="EF157" s="240">
        <v>0</v>
      </c>
      <c r="EG157" s="240">
        <v>1744.0199999999986</v>
      </c>
      <c r="EH157" s="239">
        <v>7856.2100000000009</v>
      </c>
      <c r="EI157" s="239">
        <v>3655.4300000000003</v>
      </c>
      <c r="EJ157" s="240">
        <v>4200.7800000000007</v>
      </c>
      <c r="EK157" s="240">
        <v>0</v>
      </c>
      <c r="EL157" s="240">
        <v>4200.7800000000007</v>
      </c>
      <c r="EM157" s="239">
        <v>0</v>
      </c>
      <c r="EN157" s="239">
        <v>0</v>
      </c>
      <c r="EO157" s="240">
        <v>0</v>
      </c>
      <c r="EP157" s="240">
        <v>0</v>
      </c>
      <c r="EQ157" s="240">
        <v>0</v>
      </c>
      <c r="ER157" s="240">
        <v>1520.92</v>
      </c>
      <c r="ES157" s="240">
        <v>1090.92</v>
      </c>
      <c r="ET157" s="240">
        <f t="shared" si="24"/>
        <v>430</v>
      </c>
      <c r="EU157" s="240">
        <f t="shared" si="25"/>
        <v>0</v>
      </c>
      <c r="EV157" s="240">
        <f t="shared" si="26"/>
        <v>430</v>
      </c>
      <c r="EW157" s="239">
        <v>3906.65</v>
      </c>
      <c r="EX157" s="239">
        <v>3514.2200000000003</v>
      </c>
      <c r="EY157" s="241">
        <f t="shared" si="28"/>
        <v>115274.59000000001</v>
      </c>
      <c r="EZ157" s="241">
        <f t="shared" si="28"/>
        <v>119438.56999999999</v>
      </c>
      <c r="FA157" s="241">
        <f t="shared" si="29"/>
        <v>0</v>
      </c>
      <c r="FB157" s="241">
        <f t="shared" si="30"/>
        <v>-4163.9799999999814</v>
      </c>
      <c r="FC157" s="242">
        <f t="shared" si="27"/>
        <v>-4163.9799999999814</v>
      </c>
      <c r="FD157" s="242">
        <v>430</v>
      </c>
      <c r="FE157" s="236">
        <f t="shared" si="31"/>
        <v>-25955.579999999987</v>
      </c>
      <c r="FF157" s="243">
        <f t="shared" si="32"/>
        <v>-41058.650000000031</v>
      </c>
      <c r="FG157" s="3"/>
      <c r="FH157" s="239">
        <v>710</v>
      </c>
      <c r="FI157" s="244">
        <f t="shared" si="33"/>
        <v>-25245.579999999987</v>
      </c>
      <c r="FJ157" s="243">
        <f t="shared" si="34"/>
        <v>-41058.650000000031</v>
      </c>
      <c r="FK157" s="3"/>
      <c r="FL157" s="3"/>
      <c r="FM157" s="3"/>
      <c r="FN157" s="3"/>
      <c r="FO157" s="3"/>
    </row>
    <row r="158" spans="1:171" s="2" customFormat="1" ht="15.75" customHeight="1" x14ac:dyDescent="0.2">
      <c r="A158" s="233">
        <v>151</v>
      </c>
      <c r="B158" s="234" t="s">
        <v>113</v>
      </c>
      <c r="C158" s="235">
        <v>2</v>
      </c>
      <c r="D158" s="235">
        <v>2</v>
      </c>
      <c r="E158" s="236">
        <v>0</v>
      </c>
      <c r="F158" s="237">
        <v>-87621.48</v>
      </c>
      <c r="G158" s="237">
        <v>-109698.61800000002</v>
      </c>
      <c r="H158" s="238">
        <v>11308.5</v>
      </c>
      <c r="I158" s="238">
        <v>10366</v>
      </c>
      <c r="J158" s="238">
        <v>942.5</v>
      </c>
      <c r="K158" s="238">
        <v>0</v>
      </c>
      <c r="L158" s="238">
        <v>942.5</v>
      </c>
      <c r="M158" s="238">
        <v>6233.05</v>
      </c>
      <c r="N158" s="238">
        <v>5838.29</v>
      </c>
      <c r="O158" s="238">
        <v>394.76000000000022</v>
      </c>
      <c r="P158" s="238">
        <v>0</v>
      </c>
      <c r="Q158" s="238">
        <v>394.76000000000022</v>
      </c>
      <c r="R158" s="238">
        <v>141.32</v>
      </c>
      <c r="S158" s="238">
        <v>0</v>
      </c>
      <c r="T158" s="238">
        <v>141.32</v>
      </c>
      <c r="U158" s="238">
        <v>0</v>
      </c>
      <c r="V158" s="238">
        <v>141.32</v>
      </c>
      <c r="W158" s="239">
        <v>16117.919999999998</v>
      </c>
      <c r="X158" s="239">
        <v>18185.080000000002</v>
      </c>
      <c r="Y158" s="240">
        <v>0</v>
      </c>
      <c r="Z158" s="240">
        <v>-2067.1600000000035</v>
      </c>
      <c r="AA158" s="240">
        <v>-2067.1600000000035</v>
      </c>
      <c r="AB158" s="239">
        <v>0</v>
      </c>
      <c r="AC158" s="239">
        <v>0</v>
      </c>
      <c r="AD158" s="240">
        <v>0</v>
      </c>
      <c r="AE158" s="240">
        <v>0</v>
      </c>
      <c r="AF158" s="240">
        <v>0</v>
      </c>
      <c r="AG158" s="239">
        <v>0</v>
      </c>
      <c r="AH158" s="239">
        <v>0</v>
      </c>
      <c r="AI158" s="240">
        <v>0</v>
      </c>
      <c r="AJ158" s="240">
        <v>0</v>
      </c>
      <c r="AK158" s="240">
        <v>0</v>
      </c>
      <c r="AL158" s="239">
        <v>2964.4399999999996</v>
      </c>
      <c r="AM158" s="239">
        <v>698.57</v>
      </c>
      <c r="AN158" s="240">
        <v>2265.8699999999994</v>
      </c>
      <c r="AO158" s="240">
        <v>0</v>
      </c>
      <c r="AP158" s="240">
        <v>2265.8699999999994</v>
      </c>
      <c r="AQ158" s="239">
        <v>2645.3099999999995</v>
      </c>
      <c r="AR158" s="239">
        <v>718.86999999999989</v>
      </c>
      <c r="AS158" s="240">
        <v>1926.4399999999996</v>
      </c>
      <c r="AT158" s="240">
        <v>0</v>
      </c>
      <c r="AU158" s="240">
        <v>1926.4399999999996</v>
      </c>
      <c r="AV158" s="239">
        <v>2667.18</v>
      </c>
      <c r="AW158" s="239">
        <v>2319.5</v>
      </c>
      <c r="AX158" s="240">
        <v>347.67999999999984</v>
      </c>
      <c r="AY158" s="240">
        <v>0</v>
      </c>
      <c r="AZ158" s="240">
        <v>347.67999999999984</v>
      </c>
      <c r="BA158" s="239">
        <v>641.59</v>
      </c>
      <c r="BB158" s="239">
        <v>568.63</v>
      </c>
      <c r="BC158" s="240">
        <v>72.960000000000036</v>
      </c>
      <c r="BD158" s="240">
        <v>0</v>
      </c>
      <c r="BE158" s="240">
        <v>72.960000000000036</v>
      </c>
      <c r="BF158" s="239">
        <v>0</v>
      </c>
      <c r="BG158" s="239">
        <v>0</v>
      </c>
      <c r="BH158" s="240">
        <v>0</v>
      </c>
      <c r="BI158" s="240">
        <v>0</v>
      </c>
      <c r="BJ158" s="240">
        <v>0</v>
      </c>
      <c r="BK158" s="239">
        <v>2571.15</v>
      </c>
      <c r="BL158" s="239">
        <v>1678.9099999999996</v>
      </c>
      <c r="BM158" s="240">
        <v>892.24000000000046</v>
      </c>
      <c r="BN158" s="240">
        <v>0</v>
      </c>
      <c r="BO158" s="240">
        <v>892.24000000000046</v>
      </c>
      <c r="BP158" s="239">
        <v>411.78</v>
      </c>
      <c r="BQ158" s="239">
        <v>0</v>
      </c>
      <c r="BR158" s="240">
        <v>411.78</v>
      </c>
      <c r="BS158" s="240">
        <v>0</v>
      </c>
      <c r="BT158" s="240">
        <v>411.78</v>
      </c>
      <c r="BU158" s="239">
        <v>4719.2199999999993</v>
      </c>
      <c r="BV158" s="239">
        <v>6093.1600000000008</v>
      </c>
      <c r="BW158" s="240">
        <v>0</v>
      </c>
      <c r="BX158" s="240">
        <v>-1373.9400000000014</v>
      </c>
      <c r="BY158" s="240">
        <v>-1373.9400000000014</v>
      </c>
      <c r="BZ158" s="239">
        <v>0</v>
      </c>
      <c r="CA158" s="239">
        <v>0</v>
      </c>
      <c r="CB158" s="240">
        <v>0</v>
      </c>
      <c r="CC158" s="240">
        <v>0</v>
      </c>
      <c r="CD158" s="240">
        <v>0</v>
      </c>
      <c r="CE158" s="239">
        <v>0</v>
      </c>
      <c r="CF158" s="239">
        <v>0</v>
      </c>
      <c r="CG158" s="240">
        <v>0</v>
      </c>
      <c r="CH158" s="240">
        <v>0</v>
      </c>
      <c r="CI158" s="240">
        <v>0</v>
      </c>
      <c r="CJ158" s="240">
        <v>1654.4299999999998</v>
      </c>
      <c r="CK158" s="240">
        <v>1499.05</v>
      </c>
      <c r="CL158" s="240">
        <v>155.37999999999988</v>
      </c>
      <c r="CM158" s="240">
        <v>0</v>
      </c>
      <c r="CN158" s="240">
        <v>155.37999999999988</v>
      </c>
      <c r="CO158" s="239">
        <v>12476.94</v>
      </c>
      <c r="CP158" s="239">
        <v>4521.88</v>
      </c>
      <c r="CQ158" s="240">
        <v>7955.06</v>
      </c>
      <c r="CR158" s="240">
        <v>0</v>
      </c>
      <c r="CS158" s="240">
        <v>7955.06</v>
      </c>
      <c r="CT158" s="239">
        <v>2105.5499999999997</v>
      </c>
      <c r="CU158" s="239">
        <v>0</v>
      </c>
      <c r="CV158" s="240">
        <v>2105.5499999999997</v>
      </c>
      <c r="CW158" s="240">
        <v>0</v>
      </c>
      <c r="CX158" s="240">
        <v>2105.5499999999997</v>
      </c>
      <c r="CY158" s="239">
        <v>3937.4900000000002</v>
      </c>
      <c r="CZ158" s="239">
        <v>0</v>
      </c>
      <c r="DA158" s="240">
        <v>3937.4900000000002</v>
      </c>
      <c r="DB158" s="240">
        <v>0</v>
      </c>
      <c r="DC158" s="240">
        <v>3937.4900000000002</v>
      </c>
      <c r="DD158" s="239">
        <v>389.97</v>
      </c>
      <c r="DE158" s="239">
        <v>0</v>
      </c>
      <c r="DF158" s="240">
        <v>389.97</v>
      </c>
      <c r="DG158" s="240">
        <v>0</v>
      </c>
      <c r="DH158" s="240">
        <v>389.97</v>
      </c>
      <c r="DI158" s="239">
        <v>779.27000000000021</v>
      </c>
      <c r="DJ158" s="239">
        <v>0</v>
      </c>
      <c r="DK158" s="240">
        <v>779.27000000000021</v>
      </c>
      <c r="DL158" s="240">
        <v>0</v>
      </c>
      <c r="DM158" s="240">
        <v>779.27000000000021</v>
      </c>
      <c r="DN158" s="239">
        <v>0</v>
      </c>
      <c r="DO158" s="239">
        <v>0</v>
      </c>
      <c r="DP158" s="240">
        <v>0</v>
      </c>
      <c r="DQ158" s="240">
        <v>0</v>
      </c>
      <c r="DR158" s="240">
        <v>0</v>
      </c>
      <c r="DS158" s="239">
        <v>379.86</v>
      </c>
      <c r="DT158" s="239">
        <v>0</v>
      </c>
      <c r="DU158" s="240">
        <v>379.86</v>
      </c>
      <c r="DV158" s="240">
        <v>0</v>
      </c>
      <c r="DW158" s="240">
        <v>379.86</v>
      </c>
      <c r="DX158" s="239">
        <v>154.69999999999999</v>
      </c>
      <c r="DY158" s="239">
        <v>0</v>
      </c>
      <c r="DZ158" s="240">
        <v>154.69999999999999</v>
      </c>
      <c r="EA158" s="240">
        <v>0</v>
      </c>
      <c r="EB158" s="240">
        <v>154.69999999999999</v>
      </c>
      <c r="EC158" s="239">
        <v>5599.92</v>
      </c>
      <c r="ED158" s="239">
        <v>5567.25</v>
      </c>
      <c r="EE158" s="240">
        <v>32.670000000000073</v>
      </c>
      <c r="EF158" s="240">
        <v>0</v>
      </c>
      <c r="EG158" s="240">
        <v>32.670000000000073</v>
      </c>
      <c r="EH158" s="239">
        <v>12431.420000000002</v>
      </c>
      <c r="EI158" s="239">
        <v>6295.57</v>
      </c>
      <c r="EJ158" s="240">
        <v>6135.8500000000022</v>
      </c>
      <c r="EK158" s="240">
        <v>0</v>
      </c>
      <c r="EL158" s="240">
        <v>6135.8500000000022</v>
      </c>
      <c r="EM158" s="239">
        <v>0</v>
      </c>
      <c r="EN158" s="239">
        <v>0</v>
      </c>
      <c r="EO158" s="240">
        <v>0</v>
      </c>
      <c r="EP158" s="240">
        <v>0</v>
      </c>
      <c r="EQ158" s="240">
        <v>0</v>
      </c>
      <c r="ER158" s="240">
        <v>1393.23</v>
      </c>
      <c r="ES158" s="240">
        <v>979.37000000000012</v>
      </c>
      <c r="ET158" s="240">
        <f t="shared" si="24"/>
        <v>413.8599999999999</v>
      </c>
      <c r="EU158" s="240">
        <f t="shared" si="25"/>
        <v>0</v>
      </c>
      <c r="EV158" s="240">
        <f t="shared" si="26"/>
        <v>413.8599999999999</v>
      </c>
      <c r="EW158" s="239">
        <v>3154.5700000000006</v>
      </c>
      <c r="EX158" s="239">
        <v>2085.7400000000002</v>
      </c>
      <c r="EY158" s="241">
        <f t="shared" si="28"/>
        <v>94878.81</v>
      </c>
      <c r="EZ158" s="241">
        <f t="shared" si="28"/>
        <v>67415.87</v>
      </c>
      <c r="FA158" s="241">
        <f t="shared" si="29"/>
        <v>27462.940000000002</v>
      </c>
      <c r="FB158" s="241">
        <f t="shared" si="30"/>
        <v>0</v>
      </c>
      <c r="FC158" s="242">
        <f t="shared" si="27"/>
        <v>27462.940000000002</v>
      </c>
      <c r="FD158" s="242">
        <v>413.8599999999999</v>
      </c>
      <c r="FE158" s="236">
        <f t="shared" si="31"/>
        <v>-60158.539999999994</v>
      </c>
      <c r="FF158" s="243">
        <f t="shared" si="32"/>
        <v>-93996.718000000008</v>
      </c>
      <c r="FG158" s="3"/>
      <c r="FH158" s="239">
        <v>710</v>
      </c>
      <c r="FI158" s="244">
        <f t="shared" si="33"/>
        <v>-59448.539999999994</v>
      </c>
      <c r="FJ158" s="243">
        <f t="shared" si="34"/>
        <v>-93996.718000000008</v>
      </c>
      <c r="FK158" s="3"/>
      <c r="FL158" s="3"/>
      <c r="FM158" s="3"/>
      <c r="FN158" s="3"/>
      <c r="FO158" s="3"/>
    </row>
    <row r="159" spans="1:171" s="2" customFormat="1" ht="15.75" customHeight="1" x14ac:dyDescent="0.2">
      <c r="A159" s="233">
        <v>152</v>
      </c>
      <c r="B159" s="234" t="s">
        <v>114</v>
      </c>
      <c r="C159" s="235">
        <v>2</v>
      </c>
      <c r="D159" s="235">
        <v>4</v>
      </c>
      <c r="E159" s="236">
        <v>853.41666666666663</v>
      </c>
      <c r="F159" s="237">
        <v>-3434.5699999999979</v>
      </c>
      <c r="G159" s="237">
        <v>6018.8199999999988</v>
      </c>
      <c r="H159" s="238">
        <v>7466.2399999999989</v>
      </c>
      <c r="I159" s="238">
        <v>7417.53</v>
      </c>
      <c r="J159" s="238">
        <v>48.709999999999127</v>
      </c>
      <c r="K159" s="238">
        <v>0</v>
      </c>
      <c r="L159" s="238">
        <v>48.709999999999127</v>
      </c>
      <c r="M159" s="238">
        <v>3722.2799999999997</v>
      </c>
      <c r="N159" s="238">
        <v>3842.46</v>
      </c>
      <c r="O159" s="238">
        <v>0</v>
      </c>
      <c r="P159" s="238">
        <v>-120.18000000000029</v>
      </c>
      <c r="Q159" s="238">
        <v>-120.18000000000029</v>
      </c>
      <c r="R159" s="238">
        <v>293.36</v>
      </c>
      <c r="S159" s="238">
        <v>263.33999999999997</v>
      </c>
      <c r="T159" s="238">
        <v>30.020000000000039</v>
      </c>
      <c r="U159" s="238">
        <v>0</v>
      </c>
      <c r="V159" s="238">
        <v>30.020000000000039</v>
      </c>
      <c r="W159" s="239">
        <v>18964.57</v>
      </c>
      <c r="X159" s="239">
        <v>22986.480000000003</v>
      </c>
      <c r="Y159" s="240">
        <v>0</v>
      </c>
      <c r="Z159" s="240">
        <v>-4021.9100000000035</v>
      </c>
      <c r="AA159" s="240">
        <v>-4021.9100000000035</v>
      </c>
      <c r="AB159" s="239">
        <v>0</v>
      </c>
      <c r="AC159" s="239">
        <v>0</v>
      </c>
      <c r="AD159" s="240">
        <v>0</v>
      </c>
      <c r="AE159" s="240">
        <v>0</v>
      </c>
      <c r="AF159" s="240">
        <v>0</v>
      </c>
      <c r="AG159" s="239">
        <v>0</v>
      </c>
      <c r="AH159" s="239">
        <v>0</v>
      </c>
      <c r="AI159" s="240">
        <v>0</v>
      </c>
      <c r="AJ159" s="240">
        <v>0</v>
      </c>
      <c r="AK159" s="240">
        <v>0</v>
      </c>
      <c r="AL159" s="239">
        <v>1766.3700000000001</v>
      </c>
      <c r="AM159" s="239">
        <v>1602.93</v>
      </c>
      <c r="AN159" s="240">
        <v>163.44000000000005</v>
      </c>
      <c r="AO159" s="240">
        <v>0</v>
      </c>
      <c r="AP159" s="240">
        <v>163.44000000000005</v>
      </c>
      <c r="AQ159" s="239">
        <v>1019.55</v>
      </c>
      <c r="AR159" s="239">
        <v>998.14</v>
      </c>
      <c r="AS159" s="240">
        <v>21.409999999999968</v>
      </c>
      <c r="AT159" s="240">
        <v>0</v>
      </c>
      <c r="AU159" s="240">
        <v>21.409999999999968</v>
      </c>
      <c r="AV159" s="239">
        <v>2406.48</v>
      </c>
      <c r="AW159" s="239">
        <v>2089.1900000000005</v>
      </c>
      <c r="AX159" s="240">
        <v>317.28999999999951</v>
      </c>
      <c r="AY159" s="240">
        <v>0</v>
      </c>
      <c r="AZ159" s="240">
        <v>317.28999999999951</v>
      </c>
      <c r="BA159" s="239">
        <v>472.66</v>
      </c>
      <c r="BB159" s="239">
        <v>418.3</v>
      </c>
      <c r="BC159" s="240">
        <v>54.360000000000014</v>
      </c>
      <c r="BD159" s="240">
        <v>0</v>
      </c>
      <c r="BE159" s="240">
        <v>54.360000000000014</v>
      </c>
      <c r="BF159" s="239">
        <v>0</v>
      </c>
      <c r="BG159" s="239">
        <v>0</v>
      </c>
      <c r="BH159" s="240">
        <v>0</v>
      </c>
      <c r="BI159" s="240">
        <v>0</v>
      </c>
      <c r="BJ159" s="240">
        <v>0</v>
      </c>
      <c r="BK159" s="239">
        <v>3572.58</v>
      </c>
      <c r="BL159" s="239">
        <v>4388.5899999999992</v>
      </c>
      <c r="BM159" s="240">
        <v>0</v>
      </c>
      <c r="BN159" s="240">
        <v>-816.00999999999931</v>
      </c>
      <c r="BO159" s="240">
        <v>-816.00999999999931</v>
      </c>
      <c r="BP159" s="239">
        <v>364.65999999999997</v>
      </c>
      <c r="BQ159" s="239">
        <v>0</v>
      </c>
      <c r="BR159" s="240">
        <v>364.65999999999997</v>
      </c>
      <c r="BS159" s="240">
        <v>0</v>
      </c>
      <c r="BT159" s="240">
        <v>364.65999999999997</v>
      </c>
      <c r="BU159" s="239">
        <v>4179.2999999999993</v>
      </c>
      <c r="BV159" s="239">
        <v>2102.14</v>
      </c>
      <c r="BW159" s="240">
        <v>2077.1599999999994</v>
      </c>
      <c r="BX159" s="240">
        <v>0</v>
      </c>
      <c r="BY159" s="240">
        <v>2077.1599999999994</v>
      </c>
      <c r="BZ159" s="239">
        <v>983.76999999999987</v>
      </c>
      <c r="CA159" s="239">
        <v>872.46</v>
      </c>
      <c r="CB159" s="240">
        <v>111.30999999999983</v>
      </c>
      <c r="CC159" s="240">
        <v>0</v>
      </c>
      <c r="CD159" s="240">
        <v>111.30999999999983</v>
      </c>
      <c r="CE159" s="239">
        <v>148.35</v>
      </c>
      <c r="CF159" s="239">
        <v>0</v>
      </c>
      <c r="CG159" s="240">
        <v>148.35</v>
      </c>
      <c r="CH159" s="240">
        <v>0</v>
      </c>
      <c r="CI159" s="240">
        <v>148.35</v>
      </c>
      <c r="CJ159" s="240">
        <v>1019.59</v>
      </c>
      <c r="CK159" s="240">
        <v>923.88</v>
      </c>
      <c r="CL159" s="240">
        <v>95.710000000000036</v>
      </c>
      <c r="CM159" s="240">
        <v>0</v>
      </c>
      <c r="CN159" s="240">
        <v>95.710000000000036</v>
      </c>
      <c r="CO159" s="239">
        <v>9915.8000000000011</v>
      </c>
      <c r="CP159" s="239">
        <v>0</v>
      </c>
      <c r="CQ159" s="240">
        <v>9915.8000000000011</v>
      </c>
      <c r="CR159" s="240">
        <v>0</v>
      </c>
      <c r="CS159" s="240">
        <v>9915.8000000000011</v>
      </c>
      <c r="CT159" s="239">
        <v>1142.25</v>
      </c>
      <c r="CU159" s="239">
        <v>849.32</v>
      </c>
      <c r="CV159" s="240">
        <v>292.92999999999995</v>
      </c>
      <c r="CW159" s="240">
        <v>0</v>
      </c>
      <c r="CX159" s="240">
        <v>292.92999999999995</v>
      </c>
      <c r="CY159" s="239">
        <v>1340.93</v>
      </c>
      <c r="CZ159" s="239">
        <v>0</v>
      </c>
      <c r="DA159" s="240">
        <v>1340.93</v>
      </c>
      <c r="DB159" s="240">
        <v>0</v>
      </c>
      <c r="DC159" s="240">
        <v>1340.93</v>
      </c>
      <c r="DD159" s="239">
        <v>383.57000000000005</v>
      </c>
      <c r="DE159" s="239">
        <v>0</v>
      </c>
      <c r="DF159" s="240">
        <v>383.57000000000005</v>
      </c>
      <c r="DG159" s="240">
        <v>0</v>
      </c>
      <c r="DH159" s="240">
        <v>383.57000000000005</v>
      </c>
      <c r="DI159" s="239">
        <v>253.67999999999995</v>
      </c>
      <c r="DJ159" s="239">
        <v>0</v>
      </c>
      <c r="DK159" s="240">
        <v>253.67999999999995</v>
      </c>
      <c r="DL159" s="240">
        <v>0</v>
      </c>
      <c r="DM159" s="240">
        <v>253.67999999999995</v>
      </c>
      <c r="DN159" s="239">
        <v>0</v>
      </c>
      <c r="DO159" s="239">
        <v>0</v>
      </c>
      <c r="DP159" s="240">
        <v>0</v>
      </c>
      <c r="DQ159" s="240">
        <v>0</v>
      </c>
      <c r="DR159" s="240">
        <v>0</v>
      </c>
      <c r="DS159" s="239">
        <v>586.52</v>
      </c>
      <c r="DT159" s="239">
        <v>873.12</v>
      </c>
      <c r="DU159" s="240">
        <v>0</v>
      </c>
      <c r="DV159" s="240">
        <v>-286.60000000000002</v>
      </c>
      <c r="DW159" s="240">
        <v>-286.60000000000002</v>
      </c>
      <c r="DX159" s="239">
        <v>179.2</v>
      </c>
      <c r="DY159" s="239">
        <v>0</v>
      </c>
      <c r="DZ159" s="240">
        <v>179.2</v>
      </c>
      <c r="EA159" s="240">
        <v>0</v>
      </c>
      <c r="EB159" s="240">
        <v>179.2</v>
      </c>
      <c r="EC159" s="239">
        <v>8323.58</v>
      </c>
      <c r="ED159" s="239">
        <v>7253.02</v>
      </c>
      <c r="EE159" s="240">
        <v>1070.5599999999995</v>
      </c>
      <c r="EF159" s="240">
        <v>0</v>
      </c>
      <c r="EG159" s="240">
        <v>1070.5599999999995</v>
      </c>
      <c r="EH159" s="239">
        <v>5145.74</v>
      </c>
      <c r="EI159" s="239">
        <v>6681.4600000000009</v>
      </c>
      <c r="EJ159" s="240">
        <v>0</v>
      </c>
      <c r="EK159" s="240">
        <v>-1535.7200000000012</v>
      </c>
      <c r="EL159" s="240">
        <v>-1535.7200000000012</v>
      </c>
      <c r="EM159" s="239">
        <v>0</v>
      </c>
      <c r="EN159" s="239">
        <v>0</v>
      </c>
      <c r="EO159" s="240">
        <v>0</v>
      </c>
      <c r="EP159" s="240">
        <v>0</v>
      </c>
      <c r="EQ159" s="240">
        <v>0</v>
      </c>
      <c r="ER159" s="240">
        <v>993.17</v>
      </c>
      <c r="ES159" s="240">
        <v>710.76</v>
      </c>
      <c r="ET159" s="240">
        <f t="shared" si="24"/>
        <v>282.40999999999997</v>
      </c>
      <c r="EU159" s="240">
        <f t="shared" si="25"/>
        <v>0</v>
      </c>
      <c r="EV159" s="240">
        <f t="shared" si="26"/>
        <v>282.40999999999997</v>
      </c>
      <c r="EW159" s="239">
        <v>2614.6000000000004</v>
      </c>
      <c r="EX159" s="239">
        <v>2089.2400000000002</v>
      </c>
      <c r="EY159" s="241">
        <f t="shared" si="28"/>
        <v>77258.8</v>
      </c>
      <c r="EZ159" s="241">
        <f t="shared" si="28"/>
        <v>66362.36</v>
      </c>
      <c r="FA159" s="241">
        <f t="shared" si="29"/>
        <v>10896.440000000002</v>
      </c>
      <c r="FB159" s="241">
        <f t="shared" si="30"/>
        <v>0</v>
      </c>
      <c r="FC159" s="242">
        <f t="shared" si="27"/>
        <v>10896.440000000002</v>
      </c>
      <c r="FD159" s="242">
        <v>282.40999999999997</v>
      </c>
      <c r="FE159" s="236">
        <f t="shared" si="31"/>
        <v>7461.8700000000099</v>
      </c>
      <c r="FF159" s="243">
        <f t="shared" si="32"/>
        <v>18098.330000000002</v>
      </c>
      <c r="FG159" s="3"/>
      <c r="FH159" s="239">
        <v>710</v>
      </c>
      <c r="FI159" s="244">
        <f t="shared" si="33"/>
        <v>8171.8700000000099</v>
      </c>
      <c r="FJ159" s="243">
        <f t="shared" si="34"/>
        <v>18098.330000000002</v>
      </c>
      <c r="FK159" s="3"/>
      <c r="FL159" s="3"/>
      <c r="FM159" s="3"/>
      <c r="FN159" s="3"/>
      <c r="FO159" s="3"/>
    </row>
    <row r="160" spans="1:171" s="2" customFormat="1" ht="15.75" customHeight="1" x14ac:dyDescent="0.2">
      <c r="A160" s="233">
        <v>153</v>
      </c>
      <c r="B160" s="234" t="s">
        <v>115</v>
      </c>
      <c r="C160" s="235">
        <v>4</v>
      </c>
      <c r="D160" s="235">
        <v>7</v>
      </c>
      <c r="E160" s="236">
        <v>1025.9666666666669</v>
      </c>
      <c r="F160" s="237">
        <v>257154.53000000003</v>
      </c>
      <c r="G160" s="237">
        <v>40727.209999999992</v>
      </c>
      <c r="H160" s="238">
        <v>23125.350000000002</v>
      </c>
      <c r="I160" s="238">
        <v>20340.940000000002</v>
      </c>
      <c r="J160" s="238">
        <v>2784.41</v>
      </c>
      <c r="K160" s="238">
        <v>0</v>
      </c>
      <c r="L160" s="238">
        <v>2784.41</v>
      </c>
      <c r="M160" s="238">
        <v>12074.98</v>
      </c>
      <c r="N160" s="238">
        <v>11869.91</v>
      </c>
      <c r="O160" s="238">
        <v>205.06999999999971</v>
      </c>
      <c r="P160" s="238">
        <v>0</v>
      </c>
      <c r="Q160" s="238">
        <v>205.06999999999971</v>
      </c>
      <c r="R160" s="238">
        <v>944.48</v>
      </c>
      <c r="S160" s="238">
        <v>845.46</v>
      </c>
      <c r="T160" s="238">
        <v>99.019999999999982</v>
      </c>
      <c r="U160" s="238">
        <v>0</v>
      </c>
      <c r="V160" s="238">
        <v>99.019999999999982</v>
      </c>
      <c r="W160" s="239">
        <v>49933.020000000004</v>
      </c>
      <c r="X160" s="239">
        <v>54055.56</v>
      </c>
      <c r="Y160" s="240">
        <v>0</v>
      </c>
      <c r="Z160" s="240">
        <v>-4122.5399999999936</v>
      </c>
      <c r="AA160" s="240">
        <v>-4122.5399999999936</v>
      </c>
      <c r="AB160" s="239">
        <v>0</v>
      </c>
      <c r="AC160" s="239">
        <v>0</v>
      </c>
      <c r="AD160" s="240">
        <v>0</v>
      </c>
      <c r="AE160" s="240">
        <v>0</v>
      </c>
      <c r="AF160" s="240">
        <v>0</v>
      </c>
      <c r="AG160" s="239">
        <v>0</v>
      </c>
      <c r="AH160" s="239">
        <v>0</v>
      </c>
      <c r="AI160" s="240">
        <v>0</v>
      </c>
      <c r="AJ160" s="240">
        <v>0</v>
      </c>
      <c r="AK160" s="240">
        <v>0</v>
      </c>
      <c r="AL160" s="239">
        <v>13306</v>
      </c>
      <c r="AM160" s="239">
        <v>3364.1200000000003</v>
      </c>
      <c r="AN160" s="240">
        <v>9941.8799999999992</v>
      </c>
      <c r="AO160" s="240">
        <v>0</v>
      </c>
      <c r="AP160" s="240">
        <v>9941.8799999999992</v>
      </c>
      <c r="AQ160" s="239">
        <v>8380.0500000000011</v>
      </c>
      <c r="AR160" s="239">
        <v>1919.9500000000003</v>
      </c>
      <c r="AS160" s="240">
        <v>6460.1</v>
      </c>
      <c r="AT160" s="240">
        <v>0</v>
      </c>
      <c r="AU160" s="240">
        <v>6460.1</v>
      </c>
      <c r="AV160" s="239">
        <v>11816.119999999997</v>
      </c>
      <c r="AW160" s="239">
        <v>10268.14</v>
      </c>
      <c r="AX160" s="240">
        <v>1547.9799999999977</v>
      </c>
      <c r="AY160" s="240">
        <v>0</v>
      </c>
      <c r="AZ160" s="240">
        <v>1547.9799999999977</v>
      </c>
      <c r="BA160" s="239">
        <v>2713.92</v>
      </c>
      <c r="BB160" s="239">
        <v>2405.1400000000003</v>
      </c>
      <c r="BC160" s="240">
        <v>308.77999999999975</v>
      </c>
      <c r="BD160" s="240">
        <v>0</v>
      </c>
      <c r="BE160" s="240">
        <v>308.77999999999975</v>
      </c>
      <c r="BF160" s="239">
        <v>0</v>
      </c>
      <c r="BG160" s="239">
        <v>0</v>
      </c>
      <c r="BH160" s="240">
        <v>0</v>
      </c>
      <c r="BI160" s="240">
        <v>0</v>
      </c>
      <c r="BJ160" s="240">
        <v>0</v>
      </c>
      <c r="BK160" s="239">
        <v>18630.940000000002</v>
      </c>
      <c r="BL160" s="239">
        <v>17838.95</v>
      </c>
      <c r="BM160" s="240">
        <v>791.9900000000016</v>
      </c>
      <c r="BN160" s="240">
        <v>0</v>
      </c>
      <c r="BO160" s="240">
        <v>791.9900000000016</v>
      </c>
      <c r="BP160" s="239">
        <v>1769.41</v>
      </c>
      <c r="BQ160" s="239">
        <v>0</v>
      </c>
      <c r="BR160" s="240">
        <v>1769.41</v>
      </c>
      <c r="BS160" s="240">
        <v>0</v>
      </c>
      <c r="BT160" s="240">
        <v>1769.41</v>
      </c>
      <c r="BU160" s="239">
        <v>20280.609999999993</v>
      </c>
      <c r="BV160" s="239">
        <v>20024.849999999995</v>
      </c>
      <c r="BW160" s="240">
        <v>255.7599999999984</v>
      </c>
      <c r="BX160" s="240">
        <v>0</v>
      </c>
      <c r="BY160" s="240">
        <v>255.7599999999984</v>
      </c>
      <c r="BZ160" s="239">
        <v>3229.869999999999</v>
      </c>
      <c r="CA160" s="239">
        <v>2865.25</v>
      </c>
      <c r="CB160" s="240">
        <v>364.61999999999898</v>
      </c>
      <c r="CC160" s="240">
        <v>0</v>
      </c>
      <c r="CD160" s="240">
        <v>364.61999999999898</v>
      </c>
      <c r="CE160" s="239">
        <v>484.08999999999992</v>
      </c>
      <c r="CF160" s="239">
        <v>358.42</v>
      </c>
      <c r="CG160" s="240">
        <v>125.6699999999999</v>
      </c>
      <c r="CH160" s="240">
        <v>0</v>
      </c>
      <c r="CI160" s="240">
        <v>125.6699999999999</v>
      </c>
      <c r="CJ160" s="240">
        <v>4583.3999999999996</v>
      </c>
      <c r="CK160" s="240">
        <v>4157.4399999999996</v>
      </c>
      <c r="CL160" s="240">
        <v>425.96000000000004</v>
      </c>
      <c r="CM160" s="240">
        <v>0</v>
      </c>
      <c r="CN160" s="240">
        <v>425.96000000000004</v>
      </c>
      <c r="CO160" s="239">
        <v>49403.850000000013</v>
      </c>
      <c r="CP160" s="239">
        <v>52248.86</v>
      </c>
      <c r="CQ160" s="240">
        <v>0</v>
      </c>
      <c r="CR160" s="240">
        <v>-2845.0099999999875</v>
      </c>
      <c r="CS160" s="240">
        <v>-2845.0099999999875</v>
      </c>
      <c r="CT160" s="239">
        <v>9134.1500000000015</v>
      </c>
      <c r="CU160" s="239">
        <v>0</v>
      </c>
      <c r="CV160" s="240">
        <v>9134.1500000000015</v>
      </c>
      <c r="CW160" s="240">
        <v>0</v>
      </c>
      <c r="CX160" s="240">
        <v>9134.1500000000015</v>
      </c>
      <c r="CY160" s="239">
        <v>12996.349999999999</v>
      </c>
      <c r="CZ160" s="239">
        <v>7670.12</v>
      </c>
      <c r="DA160" s="240">
        <v>5326.2299999999987</v>
      </c>
      <c r="DB160" s="240">
        <v>0</v>
      </c>
      <c r="DC160" s="240">
        <v>5326.2299999999987</v>
      </c>
      <c r="DD160" s="239">
        <v>1688.2499999999998</v>
      </c>
      <c r="DE160" s="239">
        <v>0</v>
      </c>
      <c r="DF160" s="240">
        <v>1688.2499999999998</v>
      </c>
      <c r="DG160" s="240">
        <v>0</v>
      </c>
      <c r="DH160" s="240">
        <v>1688.2499999999998</v>
      </c>
      <c r="DI160" s="239">
        <v>3138.5000000000005</v>
      </c>
      <c r="DJ160" s="239">
        <v>3420.38</v>
      </c>
      <c r="DK160" s="240">
        <v>0</v>
      </c>
      <c r="DL160" s="240">
        <v>-281.87999999999965</v>
      </c>
      <c r="DM160" s="240">
        <v>-281.87999999999965</v>
      </c>
      <c r="DN160" s="239">
        <v>0</v>
      </c>
      <c r="DO160" s="239">
        <v>0</v>
      </c>
      <c r="DP160" s="240">
        <v>0</v>
      </c>
      <c r="DQ160" s="240">
        <v>0</v>
      </c>
      <c r="DR160" s="240">
        <v>0</v>
      </c>
      <c r="DS160" s="239">
        <v>6859.3899999999994</v>
      </c>
      <c r="DT160" s="239">
        <v>3309.78</v>
      </c>
      <c r="DU160" s="240">
        <v>3549.6099999999992</v>
      </c>
      <c r="DV160" s="240">
        <v>0</v>
      </c>
      <c r="DW160" s="240">
        <v>3549.6099999999992</v>
      </c>
      <c r="DX160" s="239">
        <v>384.07000000000005</v>
      </c>
      <c r="DY160" s="239">
        <v>0</v>
      </c>
      <c r="DZ160" s="240">
        <v>384.07000000000005</v>
      </c>
      <c r="EA160" s="240">
        <v>0</v>
      </c>
      <c r="EB160" s="240">
        <v>384.07000000000005</v>
      </c>
      <c r="EC160" s="239">
        <v>17629.289999999997</v>
      </c>
      <c r="ED160" s="239">
        <v>16782.71</v>
      </c>
      <c r="EE160" s="240">
        <v>846.57999999999811</v>
      </c>
      <c r="EF160" s="240">
        <v>0</v>
      </c>
      <c r="EG160" s="240">
        <v>846.57999999999811</v>
      </c>
      <c r="EH160" s="239">
        <v>20303.57</v>
      </c>
      <c r="EI160" s="239">
        <v>9555.26</v>
      </c>
      <c r="EJ160" s="240">
        <v>10748.31</v>
      </c>
      <c r="EK160" s="240">
        <v>0</v>
      </c>
      <c r="EL160" s="240">
        <v>10748.31</v>
      </c>
      <c r="EM160" s="239">
        <v>0</v>
      </c>
      <c r="EN160" s="239">
        <v>0</v>
      </c>
      <c r="EO160" s="240">
        <v>0</v>
      </c>
      <c r="EP160" s="240">
        <v>0</v>
      </c>
      <c r="EQ160" s="240">
        <v>0</v>
      </c>
      <c r="ER160" s="240">
        <v>4623.0999999999995</v>
      </c>
      <c r="ES160" s="240">
        <v>3323.3599999999997</v>
      </c>
      <c r="ET160" s="240">
        <f t="shared" si="24"/>
        <v>1299.7399999999998</v>
      </c>
      <c r="EU160" s="240">
        <f t="shared" si="25"/>
        <v>0</v>
      </c>
      <c r="EV160" s="240">
        <f t="shared" si="26"/>
        <v>1299.7399999999998</v>
      </c>
      <c r="EW160" s="239">
        <v>10340.040000000001</v>
      </c>
      <c r="EX160" s="239">
        <v>8683.34</v>
      </c>
      <c r="EY160" s="241">
        <f t="shared" si="28"/>
        <v>307772.79999999993</v>
      </c>
      <c r="EZ160" s="241">
        <f t="shared" si="28"/>
        <v>255307.93999999997</v>
      </c>
      <c r="FA160" s="241">
        <f t="shared" si="29"/>
        <v>52464.859999999957</v>
      </c>
      <c r="FB160" s="241">
        <f t="shared" si="30"/>
        <v>0</v>
      </c>
      <c r="FC160" s="242">
        <f t="shared" si="27"/>
        <v>52464.859999999957</v>
      </c>
      <c r="FD160" s="242">
        <v>1299.7399999999998</v>
      </c>
      <c r="FE160" s="236">
        <f t="shared" si="31"/>
        <v>309619.39</v>
      </c>
      <c r="FF160" s="243">
        <f t="shared" si="32"/>
        <v>57682.63</v>
      </c>
      <c r="FG160" s="3"/>
      <c r="FH160" s="239">
        <v>710</v>
      </c>
      <c r="FI160" s="244">
        <f t="shared" si="33"/>
        <v>310329.39</v>
      </c>
      <c r="FJ160" s="243">
        <f t="shared" si="34"/>
        <v>57682.63</v>
      </c>
      <c r="FK160" s="3"/>
      <c r="FL160" s="3"/>
      <c r="FM160" s="3"/>
      <c r="FN160" s="3"/>
      <c r="FO160" s="3"/>
    </row>
    <row r="161" spans="1:171" s="2" customFormat="1" ht="15.75" customHeight="1" x14ac:dyDescent="0.2">
      <c r="A161" s="233">
        <v>154</v>
      </c>
      <c r="B161" s="234" t="s">
        <v>116</v>
      </c>
      <c r="C161" s="235">
        <v>2</v>
      </c>
      <c r="D161" s="235">
        <v>2</v>
      </c>
      <c r="E161" s="236">
        <v>1843.0999999999997</v>
      </c>
      <c r="F161" s="237">
        <v>3822.1500000000028</v>
      </c>
      <c r="G161" s="237">
        <v>8698.9100000000053</v>
      </c>
      <c r="H161" s="238">
        <v>10525.12</v>
      </c>
      <c r="I161" s="238">
        <v>11228.869999999999</v>
      </c>
      <c r="J161" s="238">
        <v>0</v>
      </c>
      <c r="K161" s="238">
        <v>-703.74999999999818</v>
      </c>
      <c r="L161" s="238">
        <v>-703.74999999999818</v>
      </c>
      <c r="M161" s="238">
        <v>6065.2000000000007</v>
      </c>
      <c r="N161" s="238">
        <v>6324.42</v>
      </c>
      <c r="O161" s="238">
        <v>0</v>
      </c>
      <c r="P161" s="238">
        <v>-259.21999999999935</v>
      </c>
      <c r="Q161" s="238">
        <v>-259.21999999999935</v>
      </c>
      <c r="R161" s="238">
        <v>131.57</v>
      </c>
      <c r="S161" s="238">
        <v>0</v>
      </c>
      <c r="T161" s="238">
        <v>131.57</v>
      </c>
      <c r="U161" s="238">
        <v>0</v>
      </c>
      <c r="V161" s="238">
        <v>131.57</v>
      </c>
      <c r="W161" s="239">
        <v>23189.879999999997</v>
      </c>
      <c r="X161" s="239">
        <v>27273.979999999996</v>
      </c>
      <c r="Y161" s="240">
        <v>0</v>
      </c>
      <c r="Z161" s="240">
        <v>-4084.0999999999985</v>
      </c>
      <c r="AA161" s="240">
        <v>-4084.0999999999985</v>
      </c>
      <c r="AB161" s="239">
        <v>0</v>
      </c>
      <c r="AC161" s="239">
        <v>0</v>
      </c>
      <c r="AD161" s="240">
        <v>0</v>
      </c>
      <c r="AE161" s="240">
        <v>0</v>
      </c>
      <c r="AF161" s="240">
        <v>0</v>
      </c>
      <c r="AG161" s="239">
        <v>0</v>
      </c>
      <c r="AH161" s="239">
        <v>0</v>
      </c>
      <c r="AI161" s="240">
        <v>0</v>
      </c>
      <c r="AJ161" s="240">
        <v>0</v>
      </c>
      <c r="AK161" s="240">
        <v>0</v>
      </c>
      <c r="AL161" s="239">
        <v>2584.81</v>
      </c>
      <c r="AM161" s="239">
        <v>651.37</v>
      </c>
      <c r="AN161" s="240">
        <v>1933.44</v>
      </c>
      <c r="AO161" s="240">
        <v>0</v>
      </c>
      <c r="AP161" s="240">
        <v>1933.44</v>
      </c>
      <c r="AQ161" s="239">
        <v>2221.6900000000005</v>
      </c>
      <c r="AR161" s="239">
        <v>716.31000000000006</v>
      </c>
      <c r="AS161" s="240">
        <v>1505.3800000000006</v>
      </c>
      <c r="AT161" s="240">
        <v>0</v>
      </c>
      <c r="AU161" s="240">
        <v>1505.3800000000006</v>
      </c>
      <c r="AV161" s="239">
        <v>2669.2900000000004</v>
      </c>
      <c r="AW161" s="239">
        <v>2322.2300000000005</v>
      </c>
      <c r="AX161" s="240">
        <v>347.05999999999995</v>
      </c>
      <c r="AY161" s="240">
        <v>0</v>
      </c>
      <c r="AZ161" s="240">
        <v>347.05999999999995</v>
      </c>
      <c r="BA161" s="239">
        <v>607.5</v>
      </c>
      <c r="BB161" s="239">
        <v>540.02</v>
      </c>
      <c r="BC161" s="240">
        <v>67.480000000000018</v>
      </c>
      <c r="BD161" s="240">
        <v>0</v>
      </c>
      <c r="BE161" s="240">
        <v>67.480000000000018</v>
      </c>
      <c r="BF161" s="239">
        <v>0</v>
      </c>
      <c r="BG161" s="239">
        <v>0</v>
      </c>
      <c r="BH161" s="240">
        <v>0</v>
      </c>
      <c r="BI161" s="240">
        <v>0</v>
      </c>
      <c r="BJ161" s="240">
        <v>0</v>
      </c>
      <c r="BK161" s="239">
        <v>3037.7100000000005</v>
      </c>
      <c r="BL161" s="239">
        <v>4609.32</v>
      </c>
      <c r="BM161" s="240">
        <v>0</v>
      </c>
      <c r="BN161" s="240">
        <v>-1571.6099999999992</v>
      </c>
      <c r="BO161" s="240">
        <v>-1571.6099999999992</v>
      </c>
      <c r="BP161" s="239">
        <v>0</v>
      </c>
      <c r="BQ161" s="239">
        <v>0</v>
      </c>
      <c r="BR161" s="240">
        <v>0</v>
      </c>
      <c r="BS161" s="240">
        <v>0</v>
      </c>
      <c r="BT161" s="240">
        <v>0</v>
      </c>
      <c r="BU161" s="239">
        <v>4786.12</v>
      </c>
      <c r="BV161" s="239">
        <v>12324.25</v>
      </c>
      <c r="BW161" s="240">
        <v>0</v>
      </c>
      <c r="BX161" s="240">
        <v>-7538.13</v>
      </c>
      <c r="BY161" s="240">
        <v>-7538.13</v>
      </c>
      <c r="BZ161" s="239">
        <v>0</v>
      </c>
      <c r="CA161" s="239">
        <v>0</v>
      </c>
      <c r="CB161" s="240">
        <v>0</v>
      </c>
      <c r="CC161" s="240">
        <v>0</v>
      </c>
      <c r="CD161" s="240">
        <v>0</v>
      </c>
      <c r="CE161" s="239">
        <v>0</v>
      </c>
      <c r="CF161" s="239">
        <v>0</v>
      </c>
      <c r="CG161" s="240">
        <v>0</v>
      </c>
      <c r="CH161" s="240">
        <v>0</v>
      </c>
      <c r="CI161" s="240">
        <v>0</v>
      </c>
      <c r="CJ161" s="240">
        <v>1272.46</v>
      </c>
      <c r="CK161" s="240">
        <v>1688.89</v>
      </c>
      <c r="CL161" s="240">
        <v>0</v>
      </c>
      <c r="CM161" s="240">
        <v>-416.43000000000006</v>
      </c>
      <c r="CN161" s="240">
        <v>-416.43000000000006</v>
      </c>
      <c r="CO161" s="239">
        <v>8436.9900000000016</v>
      </c>
      <c r="CP161" s="239">
        <v>0</v>
      </c>
      <c r="CQ161" s="240">
        <v>8436.9900000000016</v>
      </c>
      <c r="CR161" s="240">
        <v>0</v>
      </c>
      <c r="CS161" s="240">
        <v>8436.9900000000016</v>
      </c>
      <c r="CT161" s="239">
        <v>1772.6299999999997</v>
      </c>
      <c r="CU161" s="239">
        <v>0</v>
      </c>
      <c r="CV161" s="240">
        <v>1772.6299999999997</v>
      </c>
      <c r="CW161" s="240">
        <v>0</v>
      </c>
      <c r="CX161" s="240">
        <v>1772.6299999999997</v>
      </c>
      <c r="CY161" s="239">
        <v>3204.86</v>
      </c>
      <c r="CZ161" s="239">
        <v>0</v>
      </c>
      <c r="DA161" s="240">
        <v>3204.86</v>
      </c>
      <c r="DB161" s="240">
        <v>0</v>
      </c>
      <c r="DC161" s="240">
        <v>3204.86</v>
      </c>
      <c r="DD161" s="239">
        <v>312.48</v>
      </c>
      <c r="DE161" s="239">
        <v>0</v>
      </c>
      <c r="DF161" s="240">
        <v>312.48</v>
      </c>
      <c r="DG161" s="240">
        <v>0</v>
      </c>
      <c r="DH161" s="240">
        <v>312.48</v>
      </c>
      <c r="DI161" s="239">
        <v>556.24</v>
      </c>
      <c r="DJ161" s="239">
        <v>0</v>
      </c>
      <c r="DK161" s="240">
        <v>556.24</v>
      </c>
      <c r="DL161" s="240">
        <v>0</v>
      </c>
      <c r="DM161" s="240">
        <v>556.24</v>
      </c>
      <c r="DN161" s="239">
        <v>0</v>
      </c>
      <c r="DO161" s="239">
        <v>0</v>
      </c>
      <c r="DP161" s="240">
        <v>0</v>
      </c>
      <c r="DQ161" s="240">
        <v>0</v>
      </c>
      <c r="DR161" s="240">
        <v>0</v>
      </c>
      <c r="DS161" s="239">
        <v>250.57</v>
      </c>
      <c r="DT161" s="239">
        <v>0</v>
      </c>
      <c r="DU161" s="240">
        <v>250.57</v>
      </c>
      <c r="DV161" s="240">
        <v>0</v>
      </c>
      <c r="DW161" s="240">
        <v>250.57</v>
      </c>
      <c r="DX161" s="239">
        <v>0</v>
      </c>
      <c r="DY161" s="239">
        <v>0</v>
      </c>
      <c r="DZ161" s="240">
        <v>0</v>
      </c>
      <c r="EA161" s="240">
        <v>0</v>
      </c>
      <c r="EB161" s="240">
        <v>0</v>
      </c>
      <c r="EC161" s="239">
        <v>5119.920000000001</v>
      </c>
      <c r="ED161" s="239">
        <v>7730.73</v>
      </c>
      <c r="EE161" s="240">
        <v>0</v>
      </c>
      <c r="EF161" s="240">
        <v>-2610.8099999999986</v>
      </c>
      <c r="EG161" s="240">
        <v>-2610.8099999999986</v>
      </c>
      <c r="EH161" s="239">
        <v>7948.32</v>
      </c>
      <c r="EI161" s="239">
        <v>4089.0999999999995</v>
      </c>
      <c r="EJ161" s="240">
        <v>3859.2200000000003</v>
      </c>
      <c r="EK161" s="240">
        <v>0</v>
      </c>
      <c r="EL161" s="240">
        <v>3859.2200000000003</v>
      </c>
      <c r="EM161" s="239">
        <v>0</v>
      </c>
      <c r="EN161" s="239">
        <v>0</v>
      </c>
      <c r="EO161" s="240">
        <v>0</v>
      </c>
      <c r="EP161" s="240">
        <v>0</v>
      </c>
      <c r="EQ161" s="240">
        <v>0</v>
      </c>
      <c r="ER161" s="240">
        <v>1400.7200000000003</v>
      </c>
      <c r="ES161" s="240">
        <v>985.11000000000013</v>
      </c>
      <c r="ET161" s="240">
        <f t="shared" si="24"/>
        <v>415.61000000000013</v>
      </c>
      <c r="EU161" s="240">
        <f t="shared" si="25"/>
        <v>0</v>
      </c>
      <c r="EV161" s="240">
        <f t="shared" si="26"/>
        <v>415.61000000000013</v>
      </c>
      <c r="EW161" s="239">
        <v>3021.1899999999996</v>
      </c>
      <c r="EX161" s="239">
        <v>2817.7200000000003</v>
      </c>
      <c r="EY161" s="241">
        <f t="shared" si="28"/>
        <v>89115.270000000019</v>
      </c>
      <c r="EZ161" s="241">
        <f t="shared" si="28"/>
        <v>83302.319999999992</v>
      </c>
      <c r="FA161" s="241">
        <f t="shared" si="29"/>
        <v>5812.9500000000262</v>
      </c>
      <c r="FB161" s="241">
        <f t="shared" si="30"/>
        <v>0</v>
      </c>
      <c r="FC161" s="242">
        <f t="shared" si="27"/>
        <v>5812.9500000000262</v>
      </c>
      <c r="FD161" s="242">
        <v>415.61000000000013</v>
      </c>
      <c r="FE161" s="236">
        <f t="shared" si="31"/>
        <v>9635.1000000000349</v>
      </c>
      <c r="FF161" s="243">
        <f t="shared" si="32"/>
        <v>23232.680000000011</v>
      </c>
      <c r="FG161" s="3"/>
      <c r="FH161" s="239">
        <v>710</v>
      </c>
      <c r="FI161" s="244">
        <f t="shared" si="33"/>
        <v>10345.100000000035</v>
      </c>
      <c r="FJ161" s="243">
        <f t="shared" si="34"/>
        <v>23232.680000000011</v>
      </c>
      <c r="FK161" s="3"/>
      <c r="FL161" s="3"/>
      <c r="FM161" s="3"/>
      <c r="FN161" s="3"/>
      <c r="FO161" s="3"/>
    </row>
    <row r="162" spans="1:171" s="2" customFormat="1" ht="15.75" customHeight="1" x14ac:dyDescent="0.2">
      <c r="A162" s="233">
        <v>155</v>
      </c>
      <c r="B162" s="234" t="s">
        <v>117</v>
      </c>
      <c r="C162" s="235">
        <v>3</v>
      </c>
      <c r="D162" s="235">
        <v>4</v>
      </c>
      <c r="E162" s="236">
        <v>3767.4333333333343</v>
      </c>
      <c r="F162" s="237">
        <v>-30807.150000000005</v>
      </c>
      <c r="G162" s="237">
        <v>-1373.2499999999984</v>
      </c>
      <c r="H162" s="238">
        <v>12362.160000000002</v>
      </c>
      <c r="I162" s="238">
        <v>10813.29</v>
      </c>
      <c r="J162" s="238">
        <v>1548.8700000000008</v>
      </c>
      <c r="K162" s="238">
        <v>0</v>
      </c>
      <c r="L162" s="238">
        <v>1548.8700000000008</v>
      </c>
      <c r="M162" s="238">
        <v>6484.1</v>
      </c>
      <c r="N162" s="238">
        <v>6076.2</v>
      </c>
      <c r="O162" s="238">
        <v>407.90000000000055</v>
      </c>
      <c r="P162" s="238">
        <v>0</v>
      </c>
      <c r="Q162" s="238">
        <v>407.90000000000055</v>
      </c>
      <c r="R162" s="238">
        <v>405.91999999999996</v>
      </c>
      <c r="S162" s="238">
        <v>443.52</v>
      </c>
      <c r="T162" s="238">
        <v>0</v>
      </c>
      <c r="U162" s="238">
        <v>-37.600000000000023</v>
      </c>
      <c r="V162" s="238">
        <v>-37.600000000000023</v>
      </c>
      <c r="W162" s="239">
        <v>18576.04</v>
      </c>
      <c r="X162" s="239">
        <v>26369.789999999997</v>
      </c>
      <c r="Y162" s="240">
        <v>0</v>
      </c>
      <c r="Z162" s="240">
        <v>-7793.7499999999964</v>
      </c>
      <c r="AA162" s="240">
        <v>-7793.7499999999964</v>
      </c>
      <c r="AB162" s="239">
        <v>0</v>
      </c>
      <c r="AC162" s="239">
        <v>0</v>
      </c>
      <c r="AD162" s="240">
        <v>0</v>
      </c>
      <c r="AE162" s="240">
        <v>0</v>
      </c>
      <c r="AF162" s="240">
        <v>0</v>
      </c>
      <c r="AG162" s="239">
        <v>0</v>
      </c>
      <c r="AH162" s="239">
        <v>0</v>
      </c>
      <c r="AI162" s="240">
        <v>0</v>
      </c>
      <c r="AJ162" s="240">
        <v>0</v>
      </c>
      <c r="AK162" s="240">
        <v>0</v>
      </c>
      <c r="AL162" s="239">
        <v>4476.4299999999994</v>
      </c>
      <c r="AM162" s="239">
        <v>2041.0499999999997</v>
      </c>
      <c r="AN162" s="240">
        <v>2435.3799999999997</v>
      </c>
      <c r="AO162" s="240">
        <v>0</v>
      </c>
      <c r="AP162" s="240">
        <v>2435.3799999999997</v>
      </c>
      <c r="AQ162" s="239">
        <v>3321.0499999999997</v>
      </c>
      <c r="AR162" s="239">
        <v>962.19</v>
      </c>
      <c r="AS162" s="240">
        <v>2358.8599999999997</v>
      </c>
      <c r="AT162" s="240">
        <v>0</v>
      </c>
      <c r="AU162" s="240">
        <v>2358.8599999999997</v>
      </c>
      <c r="AV162" s="239">
        <v>4326.1000000000004</v>
      </c>
      <c r="AW162" s="239">
        <v>3761.4300000000003</v>
      </c>
      <c r="AX162" s="240">
        <v>564.67000000000007</v>
      </c>
      <c r="AY162" s="240">
        <v>0</v>
      </c>
      <c r="AZ162" s="240">
        <v>564.67000000000007</v>
      </c>
      <c r="BA162" s="239">
        <v>950.71</v>
      </c>
      <c r="BB162" s="239">
        <v>844.16999999999985</v>
      </c>
      <c r="BC162" s="240">
        <v>106.54000000000019</v>
      </c>
      <c r="BD162" s="240">
        <v>0</v>
      </c>
      <c r="BE162" s="240">
        <v>106.54000000000019</v>
      </c>
      <c r="BF162" s="239">
        <v>0</v>
      </c>
      <c r="BG162" s="239">
        <v>0</v>
      </c>
      <c r="BH162" s="240">
        <v>0</v>
      </c>
      <c r="BI162" s="240">
        <v>0</v>
      </c>
      <c r="BJ162" s="240">
        <v>0</v>
      </c>
      <c r="BK162" s="239">
        <v>5155.1000000000004</v>
      </c>
      <c r="BL162" s="239">
        <v>5147.3899999999994</v>
      </c>
      <c r="BM162" s="240">
        <v>7.7100000000009459</v>
      </c>
      <c r="BN162" s="240">
        <v>0</v>
      </c>
      <c r="BO162" s="240">
        <v>7.7100000000009459</v>
      </c>
      <c r="BP162" s="239">
        <v>627.83000000000004</v>
      </c>
      <c r="BQ162" s="239">
        <v>0</v>
      </c>
      <c r="BR162" s="240">
        <v>627.83000000000004</v>
      </c>
      <c r="BS162" s="240">
        <v>0</v>
      </c>
      <c r="BT162" s="240">
        <v>627.83000000000004</v>
      </c>
      <c r="BU162" s="239">
        <v>7196.1900000000005</v>
      </c>
      <c r="BV162" s="239">
        <v>13500.669999999996</v>
      </c>
      <c r="BW162" s="240">
        <v>0</v>
      </c>
      <c r="BX162" s="240">
        <v>-6304.4799999999959</v>
      </c>
      <c r="BY162" s="240">
        <v>-6304.4799999999959</v>
      </c>
      <c r="BZ162" s="239">
        <v>1682.35</v>
      </c>
      <c r="CA162" s="239">
        <v>1494.58</v>
      </c>
      <c r="CB162" s="240">
        <v>187.76999999999998</v>
      </c>
      <c r="CC162" s="240">
        <v>0</v>
      </c>
      <c r="CD162" s="240">
        <v>187.76999999999998</v>
      </c>
      <c r="CE162" s="239">
        <v>253.47000000000003</v>
      </c>
      <c r="CF162" s="239">
        <v>0</v>
      </c>
      <c r="CG162" s="240">
        <v>253.47000000000003</v>
      </c>
      <c r="CH162" s="240">
        <v>0</v>
      </c>
      <c r="CI162" s="240">
        <v>253.47000000000003</v>
      </c>
      <c r="CJ162" s="240">
        <v>1527.2699999999995</v>
      </c>
      <c r="CK162" s="240">
        <v>1383.74</v>
      </c>
      <c r="CL162" s="240">
        <v>143.52999999999952</v>
      </c>
      <c r="CM162" s="240">
        <v>0</v>
      </c>
      <c r="CN162" s="240">
        <v>143.52999999999952</v>
      </c>
      <c r="CO162" s="239">
        <v>24378.409999999996</v>
      </c>
      <c r="CP162" s="239">
        <v>0</v>
      </c>
      <c r="CQ162" s="240">
        <v>24378.409999999996</v>
      </c>
      <c r="CR162" s="240">
        <v>0</v>
      </c>
      <c r="CS162" s="240">
        <v>24378.409999999996</v>
      </c>
      <c r="CT162" s="239">
        <v>2749.7099999999996</v>
      </c>
      <c r="CU162" s="239">
        <v>1078.8</v>
      </c>
      <c r="CV162" s="240">
        <v>1670.9099999999996</v>
      </c>
      <c r="CW162" s="240">
        <v>0</v>
      </c>
      <c r="CX162" s="240">
        <v>1670.9099999999996</v>
      </c>
      <c r="CY162" s="239">
        <v>5149.2299999999996</v>
      </c>
      <c r="CZ162" s="239">
        <v>0</v>
      </c>
      <c r="DA162" s="240">
        <v>5149.2299999999996</v>
      </c>
      <c r="DB162" s="240">
        <v>0</v>
      </c>
      <c r="DC162" s="240">
        <v>5149.2299999999996</v>
      </c>
      <c r="DD162" s="239">
        <v>595.14</v>
      </c>
      <c r="DE162" s="239">
        <v>0</v>
      </c>
      <c r="DF162" s="240">
        <v>595.14</v>
      </c>
      <c r="DG162" s="240">
        <v>0</v>
      </c>
      <c r="DH162" s="240">
        <v>595.14</v>
      </c>
      <c r="DI162" s="239">
        <v>705.87</v>
      </c>
      <c r="DJ162" s="239">
        <v>0</v>
      </c>
      <c r="DK162" s="240">
        <v>705.87</v>
      </c>
      <c r="DL162" s="240">
        <v>0</v>
      </c>
      <c r="DM162" s="240">
        <v>705.87</v>
      </c>
      <c r="DN162" s="239">
        <v>0</v>
      </c>
      <c r="DO162" s="239">
        <v>0</v>
      </c>
      <c r="DP162" s="240">
        <v>0</v>
      </c>
      <c r="DQ162" s="240">
        <v>0</v>
      </c>
      <c r="DR162" s="240">
        <v>0</v>
      </c>
      <c r="DS162" s="239">
        <v>1180.3</v>
      </c>
      <c r="DT162" s="239">
        <v>0</v>
      </c>
      <c r="DU162" s="240">
        <v>1180.3</v>
      </c>
      <c r="DV162" s="240">
        <v>0</v>
      </c>
      <c r="DW162" s="240">
        <v>1180.3</v>
      </c>
      <c r="DX162" s="239">
        <v>194.11999999999998</v>
      </c>
      <c r="DY162" s="239">
        <v>0</v>
      </c>
      <c r="DZ162" s="240">
        <v>194.11999999999998</v>
      </c>
      <c r="EA162" s="240">
        <v>0</v>
      </c>
      <c r="EB162" s="240">
        <v>194.11999999999998</v>
      </c>
      <c r="EC162" s="239">
        <v>10172.550000000001</v>
      </c>
      <c r="ED162" s="239">
        <v>8855.11</v>
      </c>
      <c r="EE162" s="240">
        <v>1317.4400000000005</v>
      </c>
      <c r="EF162" s="240">
        <v>0</v>
      </c>
      <c r="EG162" s="240">
        <v>1317.4400000000005</v>
      </c>
      <c r="EH162" s="239">
        <v>7667.01</v>
      </c>
      <c r="EI162" s="239">
        <v>2766.97</v>
      </c>
      <c r="EJ162" s="240">
        <v>4900.0400000000009</v>
      </c>
      <c r="EK162" s="240">
        <v>0</v>
      </c>
      <c r="EL162" s="240">
        <v>4900.0400000000009</v>
      </c>
      <c r="EM162" s="239">
        <v>0</v>
      </c>
      <c r="EN162" s="239">
        <v>0</v>
      </c>
      <c r="EO162" s="240">
        <v>0</v>
      </c>
      <c r="EP162" s="240">
        <v>0</v>
      </c>
      <c r="EQ162" s="240">
        <v>0</v>
      </c>
      <c r="ER162" s="240">
        <v>1586.9099999999999</v>
      </c>
      <c r="ES162" s="240">
        <v>1144.69</v>
      </c>
      <c r="ET162" s="240">
        <f t="shared" si="24"/>
        <v>442.2199999999998</v>
      </c>
      <c r="EU162" s="240">
        <f t="shared" si="25"/>
        <v>0</v>
      </c>
      <c r="EV162" s="240">
        <f t="shared" si="26"/>
        <v>442.2199999999998</v>
      </c>
      <c r="EW162" s="239">
        <v>4260.3600000000006</v>
      </c>
      <c r="EX162" s="239">
        <v>2772.87</v>
      </c>
      <c r="EY162" s="241">
        <f t="shared" si="28"/>
        <v>125984.33</v>
      </c>
      <c r="EZ162" s="241">
        <f t="shared" si="28"/>
        <v>89456.46</v>
      </c>
      <c r="FA162" s="241">
        <f t="shared" si="29"/>
        <v>36527.869999999995</v>
      </c>
      <c r="FB162" s="241">
        <f t="shared" si="30"/>
        <v>0</v>
      </c>
      <c r="FC162" s="242">
        <f t="shared" si="27"/>
        <v>36527.869999999995</v>
      </c>
      <c r="FD162" s="242">
        <v>442.2199999999998</v>
      </c>
      <c r="FE162" s="236">
        <f t="shared" si="31"/>
        <v>5720.7199999999866</v>
      </c>
      <c r="FF162" s="243">
        <f t="shared" si="32"/>
        <v>32500.729999999992</v>
      </c>
      <c r="FG162" s="3"/>
      <c r="FH162" s="239">
        <v>710</v>
      </c>
      <c r="FI162" s="244">
        <f t="shared" si="33"/>
        <v>6430.7199999999866</v>
      </c>
      <c r="FJ162" s="243">
        <f t="shared" si="34"/>
        <v>32500.729999999992</v>
      </c>
      <c r="FK162" s="3"/>
      <c r="FL162" s="3"/>
      <c r="FM162" s="3"/>
      <c r="FN162" s="3"/>
      <c r="FO162" s="3"/>
    </row>
    <row r="163" spans="1:171" s="2" customFormat="1" ht="15.75" customHeight="1" x14ac:dyDescent="0.2">
      <c r="A163" s="233">
        <v>156</v>
      </c>
      <c r="B163" s="234" t="s">
        <v>118</v>
      </c>
      <c r="C163" s="235">
        <v>2</v>
      </c>
      <c r="D163" s="235">
        <v>3</v>
      </c>
      <c r="E163" s="236">
        <v>1180.4000000000003</v>
      </c>
      <c r="F163" s="237">
        <v>-259989.31</v>
      </c>
      <c r="G163" s="237">
        <v>-252368.08399999989</v>
      </c>
      <c r="H163" s="238">
        <v>5969.52</v>
      </c>
      <c r="I163" s="238">
        <v>5622.4</v>
      </c>
      <c r="J163" s="238">
        <v>347.1200000000008</v>
      </c>
      <c r="K163" s="238">
        <v>0</v>
      </c>
      <c r="L163" s="238">
        <v>347.1200000000008</v>
      </c>
      <c r="M163" s="238">
        <v>2965.13</v>
      </c>
      <c r="N163" s="238">
        <v>2923.73</v>
      </c>
      <c r="O163" s="238">
        <v>41.400000000000091</v>
      </c>
      <c r="P163" s="238">
        <v>0</v>
      </c>
      <c r="Q163" s="238">
        <v>41.400000000000091</v>
      </c>
      <c r="R163" s="238">
        <v>239.9</v>
      </c>
      <c r="S163" s="238">
        <v>0</v>
      </c>
      <c r="T163" s="238">
        <v>239.9</v>
      </c>
      <c r="U163" s="238">
        <v>0</v>
      </c>
      <c r="V163" s="238">
        <v>239.9</v>
      </c>
      <c r="W163" s="239">
        <v>14671.680000000002</v>
      </c>
      <c r="X163" s="239">
        <v>18346.379999999997</v>
      </c>
      <c r="Y163" s="240">
        <v>0</v>
      </c>
      <c r="Z163" s="240">
        <v>-3674.6999999999953</v>
      </c>
      <c r="AA163" s="240">
        <v>-3674.6999999999953</v>
      </c>
      <c r="AB163" s="239">
        <v>0</v>
      </c>
      <c r="AC163" s="239">
        <v>0</v>
      </c>
      <c r="AD163" s="240">
        <v>0</v>
      </c>
      <c r="AE163" s="240">
        <v>0</v>
      </c>
      <c r="AF163" s="240">
        <v>0</v>
      </c>
      <c r="AG163" s="239">
        <v>0</v>
      </c>
      <c r="AH163" s="239">
        <v>0</v>
      </c>
      <c r="AI163" s="240">
        <v>0</v>
      </c>
      <c r="AJ163" s="240">
        <v>0</v>
      </c>
      <c r="AK163" s="240">
        <v>0</v>
      </c>
      <c r="AL163" s="239">
        <v>1946.5499999999997</v>
      </c>
      <c r="AM163" s="239">
        <v>1540.1099999999997</v>
      </c>
      <c r="AN163" s="240">
        <v>406.44000000000005</v>
      </c>
      <c r="AO163" s="240">
        <v>0</v>
      </c>
      <c r="AP163" s="240">
        <v>406.44000000000005</v>
      </c>
      <c r="AQ163" s="239">
        <v>1333.3400000000001</v>
      </c>
      <c r="AR163" s="239">
        <v>1295.9000000000001</v>
      </c>
      <c r="AS163" s="240">
        <v>37.440000000000055</v>
      </c>
      <c r="AT163" s="240">
        <v>0</v>
      </c>
      <c r="AU163" s="240">
        <v>37.440000000000055</v>
      </c>
      <c r="AV163" s="239">
        <v>2099.7500000000005</v>
      </c>
      <c r="AW163" s="239">
        <v>1826.4499999999998</v>
      </c>
      <c r="AX163" s="240">
        <v>273.30000000000064</v>
      </c>
      <c r="AY163" s="240">
        <v>0</v>
      </c>
      <c r="AZ163" s="240">
        <v>273.30000000000064</v>
      </c>
      <c r="BA163" s="239">
        <v>451.54999999999995</v>
      </c>
      <c r="BB163" s="239">
        <v>399.94</v>
      </c>
      <c r="BC163" s="240">
        <v>51.609999999999957</v>
      </c>
      <c r="BD163" s="240">
        <v>0</v>
      </c>
      <c r="BE163" s="240">
        <v>51.609999999999957</v>
      </c>
      <c r="BF163" s="239">
        <v>0</v>
      </c>
      <c r="BG163" s="239">
        <v>0</v>
      </c>
      <c r="BH163" s="240">
        <v>0</v>
      </c>
      <c r="BI163" s="240">
        <v>0</v>
      </c>
      <c r="BJ163" s="240">
        <v>0</v>
      </c>
      <c r="BK163" s="239">
        <v>2594.19</v>
      </c>
      <c r="BL163" s="239">
        <v>2808.6699999999996</v>
      </c>
      <c r="BM163" s="240">
        <v>0</v>
      </c>
      <c r="BN163" s="240">
        <v>-214.47999999999956</v>
      </c>
      <c r="BO163" s="240">
        <v>-214.47999999999956</v>
      </c>
      <c r="BP163" s="239">
        <v>306.90999999999997</v>
      </c>
      <c r="BQ163" s="239">
        <v>0</v>
      </c>
      <c r="BR163" s="240">
        <v>306.90999999999997</v>
      </c>
      <c r="BS163" s="240">
        <v>0</v>
      </c>
      <c r="BT163" s="240">
        <v>306.90999999999997</v>
      </c>
      <c r="BU163" s="239">
        <v>3517.4999999999995</v>
      </c>
      <c r="BV163" s="239">
        <v>1769.25</v>
      </c>
      <c r="BW163" s="240">
        <v>1748.2499999999995</v>
      </c>
      <c r="BX163" s="240">
        <v>0</v>
      </c>
      <c r="BY163" s="240">
        <v>1748.2499999999995</v>
      </c>
      <c r="BZ163" s="239">
        <v>850.35000000000014</v>
      </c>
      <c r="CA163" s="239">
        <v>755.06</v>
      </c>
      <c r="CB163" s="240">
        <v>95.290000000000191</v>
      </c>
      <c r="CC163" s="240">
        <v>0</v>
      </c>
      <c r="CD163" s="240">
        <v>95.290000000000191</v>
      </c>
      <c r="CE163" s="239">
        <v>128.02000000000001</v>
      </c>
      <c r="CF163" s="239">
        <v>0</v>
      </c>
      <c r="CG163" s="240">
        <v>128.02000000000001</v>
      </c>
      <c r="CH163" s="240">
        <v>0</v>
      </c>
      <c r="CI163" s="240">
        <v>128.02000000000001</v>
      </c>
      <c r="CJ163" s="240">
        <v>1017.8199999999999</v>
      </c>
      <c r="CK163" s="240">
        <v>1351.12</v>
      </c>
      <c r="CL163" s="240">
        <v>0</v>
      </c>
      <c r="CM163" s="240">
        <v>-333.29999999999995</v>
      </c>
      <c r="CN163" s="240">
        <v>-333.29999999999995</v>
      </c>
      <c r="CO163" s="239">
        <v>8271.59</v>
      </c>
      <c r="CP163" s="239">
        <v>0</v>
      </c>
      <c r="CQ163" s="240">
        <v>8271.59</v>
      </c>
      <c r="CR163" s="240">
        <v>0</v>
      </c>
      <c r="CS163" s="240">
        <v>8271.59</v>
      </c>
      <c r="CT163" s="239">
        <v>1210.22</v>
      </c>
      <c r="CU163" s="239">
        <v>582.76</v>
      </c>
      <c r="CV163" s="240">
        <v>627.46</v>
      </c>
      <c r="CW163" s="240">
        <v>0</v>
      </c>
      <c r="CX163" s="240">
        <v>627.46</v>
      </c>
      <c r="CY163" s="239">
        <v>1886.27</v>
      </c>
      <c r="CZ163" s="239">
        <v>25308.949999999997</v>
      </c>
      <c r="DA163" s="240">
        <v>0</v>
      </c>
      <c r="DB163" s="240">
        <v>-23422.679999999997</v>
      </c>
      <c r="DC163" s="240">
        <v>-23422.679999999997</v>
      </c>
      <c r="DD163" s="239">
        <v>283.39999999999998</v>
      </c>
      <c r="DE163" s="239">
        <v>0</v>
      </c>
      <c r="DF163" s="240">
        <v>283.39999999999998</v>
      </c>
      <c r="DG163" s="240">
        <v>0</v>
      </c>
      <c r="DH163" s="240">
        <v>283.39999999999998</v>
      </c>
      <c r="DI163" s="239">
        <v>641.80999999999995</v>
      </c>
      <c r="DJ163" s="239">
        <v>0</v>
      </c>
      <c r="DK163" s="240">
        <v>641.80999999999995</v>
      </c>
      <c r="DL163" s="240">
        <v>0</v>
      </c>
      <c r="DM163" s="240">
        <v>641.80999999999995</v>
      </c>
      <c r="DN163" s="239">
        <v>0</v>
      </c>
      <c r="DO163" s="239">
        <v>0</v>
      </c>
      <c r="DP163" s="240">
        <v>0</v>
      </c>
      <c r="DQ163" s="240">
        <v>0</v>
      </c>
      <c r="DR163" s="240">
        <v>0</v>
      </c>
      <c r="DS163" s="239">
        <v>640.79</v>
      </c>
      <c r="DT163" s="239">
        <v>1158.53</v>
      </c>
      <c r="DU163" s="240">
        <v>0</v>
      </c>
      <c r="DV163" s="240">
        <v>-517.74</v>
      </c>
      <c r="DW163" s="240">
        <v>-517.74</v>
      </c>
      <c r="DX163" s="239">
        <v>144.54</v>
      </c>
      <c r="DY163" s="239">
        <v>0</v>
      </c>
      <c r="DZ163" s="240">
        <v>144.54</v>
      </c>
      <c r="EA163" s="240">
        <v>0</v>
      </c>
      <c r="EB163" s="240">
        <v>144.54</v>
      </c>
      <c r="EC163" s="239">
        <v>6145.23</v>
      </c>
      <c r="ED163" s="239">
        <v>5720.09</v>
      </c>
      <c r="EE163" s="240">
        <v>425.13999999999942</v>
      </c>
      <c r="EF163" s="240">
        <v>0</v>
      </c>
      <c r="EG163" s="240">
        <v>425.13999999999942</v>
      </c>
      <c r="EH163" s="239">
        <v>2260.7800000000002</v>
      </c>
      <c r="EI163" s="239">
        <v>1413.64</v>
      </c>
      <c r="EJ163" s="240">
        <v>847.1400000000001</v>
      </c>
      <c r="EK163" s="240">
        <v>0</v>
      </c>
      <c r="EL163" s="240">
        <v>847.1400000000001</v>
      </c>
      <c r="EM163" s="239">
        <v>0</v>
      </c>
      <c r="EN163" s="239">
        <v>0</v>
      </c>
      <c r="EO163" s="240">
        <v>0</v>
      </c>
      <c r="EP163" s="240">
        <v>0</v>
      </c>
      <c r="EQ163" s="240">
        <v>0</v>
      </c>
      <c r="ER163" s="240">
        <v>922.54</v>
      </c>
      <c r="ES163" s="240">
        <v>654.67999999999995</v>
      </c>
      <c r="ET163" s="240">
        <f t="shared" si="24"/>
        <v>267.86</v>
      </c>
      <c r="EU163" s="240">
        <f t="shared" si="25"/>
        <v>0</v>
      </c>
      <c r="EV163" s="240">
        <f t="shared" si="26"/>
        <v>267.86</v>
      </c>
      <c r="EW163" s="239">
        <v>2126.77</v>
      </c>
      <c r="EX163" s="239">
        <v>2648.71</v>
      </c>
      <c r="EY163" s="241">
        <f t="shared" si="28"/>
        <v>62626.14999999998</v>
      </c>
      <c r="EZ163" s="241">
        <f t="shared" si="28"/>
        <v>76126.37</v>
      </c>
      <c r="FA163" s="241">
        <f t="shared" si="29"/>
        <v>0</v>
      </c>
      <c r="FB163" s="241">
        <f t="shared" si="30"/>
        <v>-13500.220000000016</v>
      </c>
      <c r="FC163" s="242">
        <f t="shared" si="27"/>
        <v>-13500.220000000016</v>
      </c>
      <c r="FD163" s="242">
        <v>267.86</v>
      </c>
      <c r="FE163" s="236">
        <f t="shared" si="31"/>
        <v>-273489.53000000003</v>
      </c>
      <c r="FF163" s="243">
        <f t="shared" si="32"/>
        <v>-266339.70399999997</v>
      </c>
      <c r="FG163" s="3"/>
      <c r="FH163" s="239">
        <v>710</v>
      </c>
      <c r="FI163" s="244">
        <f t="shared" si="33"/>
        <v>-272779.53000000003</v>
      </c>
      <c r="FJ163" s="243">
        <f t="shared" si="34"/>
        <v>-266339.70399999997</v>
      </c>
      <c r="FK163" s="3"/>
      <c r="FL163" s="3"/>
      <c r="FM163" s="3"/>
      <c r="FN163" s="3"/>
      <c r="FO163" s="3"/>
    </row>
    <row r="164" spans="1:171" s="2" customFormat="1" ht="15.75" customHeight="1" x14ac:dyDescent="0.2">
      <c r="A164" s="233">
        <v>157</v>
      </c>
      <c r="B164" s="234" t="s">
        <v>119</v>
      </c>
      <c r="C164" s="235">
        <v>3</v>
      </c>
      <c r="D164" s="235">
        <v>3</v>
      </c>
      <c r="E164" s="236">
        <v>1424.05</v>
      </c>
      <c r="F164" s="237">
        <v>-17785.64</v>
      </c>
      <c r="G164" s="237">
        <v>-36285.529999999984</v>
      </c>
      <c r="H164" s="238">
        <v>8676.4</v>
      </c>
      <c r="I164" s="238">
        <v>7826.4600000000009</v>
      </c>
      <c r="J164" s="238">
        <v>849.93999999999869</v>
      </c>
      <c r="K164" s="238">
        <v>0</v>
      </c>
      <c r="L164" s="238">
        <v>849.93999999999869</v>
      </c>
      <c r="M164" s="238">
        <v>4499.17</v>
      </c>
      <c r="N164" s="238">
        <v>4209.2700000000004</v>
      </c>
      <c r="O164" s="238">
        <v>289.89999999999964</v>
      </c>
      <c r="P164" s="238">
        <v>0</v>
      </c>
      <c r="Q164" s="238">
        <v>289.89999999999964</v>
      </c>
      <c r="R164" s="238">
        <v>324.53999999999996</v>
      </c>
      <c r="S164" s="238">
        <v>374.21</v>
      </c>
      <c r="T164" s="238">
        <v>0</v>
      </c>
      <c r="U164" s="238">
        <v>-49.670000000000016</v>
      </c>
      <c r="V164" s="238">
        <v>-49.670000000000016</v>
      </c>
      <c r="W164" s="239">
        <v>23204.400000000001</v>
      </c>
      <c r="X164" s="239">
        <v>26379.45</v>
      </c>
      <c r="Y164" s="240">
        <v>0</v>
      </c>
      <c r="Z164" s="240">
        <v>-3175.0499999999993</v>
      </c>
      <c r="AA164" s="240">
        <v>-3175.0499999999993</v>
      </c>
      <c r="AB164" s="239">
        <v>0</v>
      </c>
      <c r="AC164" s="239">
        <v>0</v>
      </c>
      <c r="AD164" s="240">
        <v>0</v>
      </c>
      <c r="AE164" s="240">
        <v>0</v>
      </c>
      <c r="AF164" s="240">
        <v>0</v>
      </c>
      <c r="AG164" s="239">
        <v>0</v>
      </c>
      <c r="AH164" s="239">
        <v>0</v>
      </c>
      <c r="AI164" s="240">
        <v>0</v>
      </c>
      <c r="AJ164" s="240">
        <v>0</v>
      </c>
      <c r="AK164" s="240">
        <v>0</v>
      </c>
      <c r="AL164" s="239">
        <v>3983.47</v>
      </c>
      <c r="AM164" s="239">
        <v>1581.5900000000001</v>
      </c>
      <c r="AN164" s="240">
        <v>2401.8799999999997</v>
      </c>
      <c r="AO164" s="240">
        <v>0</v>
      </c>
      <c r="AP164" s="240">
        <v>2401.8799999999997</v>
      </c>
      <c r="AQ164" s="239">
        <v>2918.1899999999996</v>
      </c>
      <c r="AR164" s="239">
        <v>960.39</v>
      </c>
      <c r="AS164" s="240">
        <v>1957.7999999999997</v>
      </c>
      <c r="AT164" s="240">
        <v>0</v>
      </c>
      <c r="AU164" s="240">
        <v>1957.7999999999997</v>
      </c>
      <c r="AV164" s="239">
        <v>3608.5500000000006</v>
      </c>
      <c r="AW164" s="239">
        <v>3134.6</v>
      </c>
      <c r="AX164" s="240">
        <v>473.95000000000073</v>
      </c>
      <c r="AY164" s="240">
        <v>0</v>
      </c>
      <c r="AZ164" s="240">
        <v>473.95000000000073</v>
      </c>
      <c r="BA164" s="239">
        <v>855.77</v>
      </c>
      <c r="BB164" s="239">
        <v>758.13</v>
      </c>
      <c r="BC164" s="240">
        <v>97.639999999999986</v>
      </c>
      <c r="BD164" s="240">
        <v>0</v>
      </c>
      <c r="BE164" s="240">
        <v>97.639999999999986</v>
      </c>
      <c r="BF164" s="239">
        <v>0</v>
      </c>
      <c r="BG164" s="239">
        <v>0</v>
      </c>
      <c r="BH164" s="240">
        <v>0</v>
      </c>
      <c r="BI164" s="240">
        <v>0</v>
      </c>
      <c r="BJ164" s="240">
        <v>0</v>
      </c>
      <c r="BK164" s="239">
        <v>3866.3300000000008</v>
      </c>
      <c r="BL164" s="239">
        <v>3847.3800000000006</v>
      </c>
      <c r="BM164" s="240">
        <v>18.950000000000273</v>
      </c>
      <c r="BN164" s="240">
        <v>0</v>
      </c>
      <c r="BO164" s="240">
        <v>18.950000000000273</v>
      </c>
      <c r="BP164" s="239">
        <v>543.19000000000005</v>
      </c>
      <c r="BQ164" s="239">
        <v>0</v>
      </c>
      <c r="BR164" s="240">
        <v>543.19000000000005</v>
      </c>
      <c r="BS164" s="240">
        <v>0</v>
      </c>
      <c r="BT164" s="240">
        <v>543.19000000000005</v>
      </c>
      <c r="BU164" s="239">
        <v>6228.2299999999987</v>
      </c>
      <c r="BV164" s="239">
        <v>3131.0199999999995</v>
      </c>
      <c r="BW164" s="240">
        <v>3097.2099999999991</v>
      </c>
      <c r="BX164" s="240">
        <v>0</v>
      </c>
      <c r="BY164" s="240">
        <v>3097.2099999999991</v>
      </c>
      <c r="BZ164" s="239">
        <v>1449.8999999999996</v>
      </c>
      <c r="CA164" s="239">
        <v>1285.78</v>
      </c>
      <c r="CB164" s="240">
        <v>164.11999999999966</v>
      </c>
      <c r="CC164" s="240">
        <v>0</v>
      </c>
      <c r="CD164" s="240">
        <v>164.11999999999966</v>
      </c>
      <c r="CE164" s="239">
        <v>217.69000000000003</v>
      </c>
      <c r="CF164" s="239">
        <v>0</v>
      </c>
      <c r="CG164" s="240">
        <v>217.69000000000003</v>
      </c>
      <c r="CH164" s="240">
        <v>0</v>
      </c>
      <c r="CI164" s="240">
        <v>217.69000000000003</v>
      </c>
      <c r="CJ164" s="240">
        <v>1528.39</v>
      </c>
      <c r="CK164" s="240">
        <v>2026.67</v>
      </c>
      <c r="CL164" s="240">
        <v>0</v>
      </c>
      <c r="CM164" s="240">
        <v>-498.28</v>
      </c>
      <c r="CN164" s="240">
        <v>-498.28</v>
      </c>
      <c r="CO164" s="239">
        <v>16459.62</v>
      </c>
      <c r="CP164" s="239">
        <v>13257.46</v>
      </c>
      <c r="CQ164" s="240">
        <v>3202.16</v>
      </c>
      <c r="CR164" s="240">
        <v>0</v>
      </c>
      <c r="CS164" s="240">
        <v>3202.16</v>
      </c>
      <c r="CT164" s="239">
        <v>2444.9700000000003</v>
      </c>
      <c r="CU164" s="239">
        <v>582.76</v>
      </c>
      <c r="CV164" s="240">
        <v>1862.2100000000003</v>
      </c>
      <c r="CW164" s="240">
        <v>0</v>
      </c>
      <c r="CX164" s="240">
        <v>1862.2100000000003</v>
      </c>
      <c r="CY164" s="239">
        <v>4525.1099999999997</v>
      </c>
      <c r="CZ164" s="239">
        <v>0</v>
      </c>
      <c r="DA164" s="240">
        <v>4525.1099999999997</v>
      </c>
      <c r="DB164" s="240">
        <v>0</v>
      </c>
      <c r="DC164" s="240">
        <v>4525.1099999999997</v>
      </c>
      <c r="DD164" s="239">
        <v>508.56</v>
      </c>
      <c r="DE164" s="239">
        <v>0</v>
      </c>
      <c r="DF164" s="240">
        <v>508.56</v>
      </c>
      <c r="DG164" s="240">
        <v>0</v>
      </c>
      <c r="DH164" s="240">
        <v>508.56</v>
      </c>
      <c r="DI164" s="239">
        <v>932.21</v>
      </c>
      <c r="DJ164" s="239">
        <v>0</v>
      </c>
      <c r="DK164" s="240">
        <v>932.21</v>
      </c>
      <c r="DL164" s="240">
        <v>0</v>
      </c>
      <c r="DM164" s="240">
        <v>932.21</v>
      </c>
      <c r="DN164" s="239">
        <v>0</v>
      </c>
      <c r="DO164" s="239">
        <v>0</v>
      </c>
      <c r="DP164" s="240">
        <v>0</v>
      </c>
      <c r="DQ164" s="240">
        <v>0</v>
      </c>
      <c r="DR164" s="240">
        <v>0</v>
      </c>
      <c r="DS164" s="239">
        <v>880.29000000000008</v>
      </c>
      <c r="DT164" s="239">
        <v>185.24</v>
      </c>
      <c r="DU164" s="240">
        <v>695.05000000000007</v>
      </c>
      <c r="DV164" s="240">
        <v>0</v>
      </c>
      <c r="DW164" s="240">
        <v>695.05000000000007</v>
      </c>
      <c r="DX164" s="239">
        <v>177.46</v>
      </c>
      <c r="DY164" s="239">
        <v>0</v>
      </c>
      <c r="DZ164" s="240">
        <v>177.46</v>
      </c>
      <c r="EA164" s="240">
        <v>0</v>
      </c>
      <c r="EB164" s="240">
        <v>177.46</v>
      </c>
      <c r="EC164" s="239">
        <v>6916.170000000001</v>
      </c>
      <c r="ED164" s="239">
        <v>8159.63</v>
      </c>
      <c r="EE164" s="240">
        <v>0</v>
      </c>
      <c r="EF164" s="240">
        <v>-1243.4599999999991</v>
      </c>
      <c r="EG164" s="240">
        <v>-1243.4599999999991</v>
      </c>
      <c r="EH164" s="239">
        <v>3605.12</v>
      </c>
      <c r="EI164" s="239">
        <v>1441.03</v>
      </c>
      <c r="EJ164" s="240">
        <v>2164.09</v>
      </c>
      <c r="EK164" s="240">
        <v>0</v>
      </c>
      <c r="EL164" s="240">
        <v>2164.09</v>
      </c>
      <c r="EM164" s="239">
        <v>0</v>
      </c>
      <c r="EN164" s="239">
        <v>0</v>
      </c>
      <c r="EO164" s="240">
        <v>0</v>
      </c>
      <c r="EP164" s="240">
        <v>0</v>
      </c>
      <c r="EQ164" s="240">
        <v>0</v>
      </c>
      <c r="ER164" s="240">
        <v>1485.94</v>
      </c>
      <c r="ES164" s="240">
        <v>1062.73</v>
      </c>
      <c r="ET164" s="240">
        <f t="shared" si="24"/>
        <v>423.21000000000004</v>
      </c>
      <c r="EU164" s="240">
        <f t="shared" si="25"/>
        <v>0</v>
      </c>
      <c r="EV164" s="240">
        <f t="shared" si="26"/>
        <v>423.21000000000004</v>
      </c>
      <c r="EW164" s="239">
        <v>3503.3900000000003</v>
      </c>
      <c r="EX164" s="239">
        <v>2851.38</v>
      </c>
      <c r="EY164" s="241">
        <f t="shared" si="28"/>
        <v>103343.06000000001</v>
      </c>
      <c r="EZ164" s="241">
        <f t="shared" si="28"/>
        <v>83055.179999999978</v>
      </c>
      <c r="FA164" s="241">
        <f t="shared" si="29"/>
        <v>20287.880000000034</v>
      </c>
      <c r="FB164" s="241">
        <f t="shared" si="30"/>
        <v>0</v>
      </c>
      <c r="FC164" s="242">
        <f t="shared" si="27"/>
        <v>20287.880000000034</v>
      </c>
      <c r="FD164" s="242">
        <v>423.21000000000004</v>
      </c>
      <c r="FE164" s="236">
        <f t="shared" si="31"/>
        <v>2502.2400000000343</v>
      </c>
      <c r="FF164" s="243">
        <f t="shared" si="32"/>
        <v>-24382.769999999979</v>
      </c>
      <c r="FG164" s="3"/>
      <c r="FH164" s="239">
        <v>710</v>
      </c>
      <c r="FI164" s="244">
        <f t="shared" si="33"/>
        <v>3212.2400000000343</v>
      </c>
      <c r="FJ164" s="243">
        <f t="shared" si="34"/>
        <v>-24382.769999999979</v>
      </c>
      <c r="FK164" s="3"/>
      <c r="FL164" s="3"/>
      <c r="FM164" s="3"/>
      <c r="FN164" s="3"/>
      <c r="FO164" s="3"/>
    </row>
    <row r="165" spans="1:171" s="2" customFormat="1" ht="15.75" customHeight="1" x14ac:dyDescent="0.2">
      <c r="A165" s="233">
        <v>158</v>
      </c>
      <c r="B165" s="234" t="s">
        <v>120</v>
      </c>
      <c r="C165" s="235">
        <v>3</v>
      </c>
      <c r="D165" s="235">
        <v>2</v>
      </c>
      <c r="E165" s="236">
        <v>1091.2</v>
      </c>
      <c r="F165" s="237">
        <v>-8180.7199999999993</v>
      </c>
      <c r="G165" s="237">
        <v>-13126.920000000011</v>
      </c>
      <c r="H165" s="238">
        <v>5973.1200000000008</v>
      </c>
      <c r="I165" s="238">
        <v>5420.2000000000007</v>
      </c>
      <c r="J165" s="238">
        <v>552.92000000000007</v>
      </c>
      <c r="K165" s="238">
        <v>0</v>
      </c>
      <c r="L165" s="238">
        <v>552.92000000000007</v>
      </c>
      <c r="M165" s="238">
        <v>3174.21</v>
      </c>
      <c r="N165" s="238">
        <v>2971.6600000000003</v>
      </c>
      <c r="O165" s="238">
        <v>202.54999999999973</v>
      </c>
      <c r="P165" s="238">
        <v>0</v>
      </c>
      <c r="Q165" s="238">
        <v>202.54999999999973</v>
      </c>
      <c r="R165" s="238">
        <v>197.07999999999998</v>
      </c>
      <c r="S165" s="238">
        <v>152.47</v>
      </c>
      <c r="T165" s="238">
        <v>44.609999999999985</v>
      </c>
      <c r="U165" s="238">
        <v>0</v>
      </c>
      <c r="V165" s="238">
        <v>44.609999999999985</v>
      </c>
      <c r="W165" s="239">
        <v>9144.34</v>
      </c>
      <c r="X165" s="239">
        <v>11819.78</v>
      </c>
      <c r="Y165" s="240">
        <v>0</v>
      </c>
      <c r="Z165" s="240">
        <v>-2675.4400000000005</v>
      </c>
      <c r="AA165" s="240">
        <v>-2675.4400000000005</v>
      </c>
      <c r="AB165" s="239">
        <v>0</v>
      </c>
      <c r="AC165" s="239">
        <v>0</v>
      </c>
      <c r="AD165" s="240">
        <v>0</v>
      </c>
      <c r="AE165" s="240">
        <v>0</v>
      </c>
      <c r="AF165" s="240">
        <v>0</v>
      </c>
      <c r="AG165" s="239">
        <v>0</v>
      </c>
      <c r="AH165" s="239">
        <v>0</v>
      </c>
      <c r="AI165" s="240">
        <v>0</v>
      </c>
      <c r="AJ165" s="240">
        <v>0</v>
      </c>
      <c r="AK165" s="240">
        <v>0</v>
      </c>
      <c r="AL165" s="239">
        <v>2047.0900000000001</v>
      </c>
      <c r="AM165" s="239">
        <v>1263.8399999999999</v>
      </c>
      <c r="AN165" s="240">
        <v>783.25000000000023</v>
      </c>
      <c r="AO165" s="240">
        <v>0</v>
      </c>
      <c r="AP165" s="240">
        <v>783.25000000000023</v>
      </c>
      <c r="AQ165" s="239">
        <v>1159.43</v>
      </c>
      <c r="AR165" s="239">
        <v>857.38999999999987</v>
      </c>
      <c r="AS165" s="240">
        <v>302.04000000000019</v>
      </c>
      <c r="AT165" s="240">
        <v>0</v>
      </c>
      <c r="AU165" s="240">
        <v>302.04000000000019</v>
      </c>
      <c r="AV165" s="239">
        <v>1892.3200000000002</v>
      </c>
      <c r="AW165" s="239">
        <v>1646.23</v>
      </c>
      <c r="AX165" s="240">
        <v>246.09000000000015</v>
      </c>
      <c r="AY165" s="240">
        <v>0</v>
      </c>
      <c r="AZ165" s="240">
        <v>246.09000000000015</v>
      </c>
      <c r="BA165" s="239">
        <v>439.78999999999996</v>
      </c>
      <c r="BB165" s="239">
        <v>389.94000000000005</v>
      </c>
      <c r="BC165" s="240">
        <v>49.849999999999909</v>
      </c>
      <c r="BD165" s="240">
        <v>0</v>
      </c>
      <c r="BE165" s="240">
        <v>49.849999999999909</v>
      </c>
      <c r="BF165" s="239">
        <v>0</v>
      </c>
      <c r="BG165" s="239">
        <v>0</v>
      </c>
      <c r="BH165" s="240">
        <v>0</v>
      </c>
      <c r="BI165" s="240">
        <v>0</v>
      </c>
      <c r="BJ165" s="240">
        <v>0</v>
      </c>
      <c r="BK165" s="239">
        <v>1811.4299999999998</v>
      </c>
      <c r="BL165" s="239">
        <v>1633.3100000000002</v>
      </c>
      <c r="BM165" s="240">
        <v>178.11999999999966</v>
      </c>
      <c r="BN165" s="240">
        <v>0</v>
      </c>
      <c r="BO165" s="240">
        <v>178.11999999999966</v>
      </c>
      <c r="BP165" s="239">
        <v>277.26</v>
      </c>
      <c r="BQ165" s="239">
        <v>0</v>
      </c>
      <c r="BR165" s="240">
        <v>277.26</v>
      </c>
      <c r="BS165" s="240">
        <v>0</v>
      </c>
      <c r="BT165" s="240">
        <v>277.26</v>
      </c>
      <c r="BU165" s="239">
        <v>3178.1200000000008</v>
      </c>
      <c r="BV165" s="239">
        <v>1598.55</v>
      </c>
      <c r="BW165" s="240">
        <v>1579.5700000000008</v>
      </c>
      <c r="BX165" s="240">
        <v>0</v>
      </c>
      <c r="BY165" s="240">
        <v>1579.5700000000008</v>
      </c>
      <c r="BZ165" s="239">
        <v>601.78000000000009</v>
      </c>
      <c r="CA165" s="239">
        <v>534.34</v>
      </c>
      <c r="CB165" s="240">
        <v>67.440000000000055</v>
      </c>
      <c r="CC165" s="240">
        <v>0</v>
      </c>
      <c r="CD165" s="240">
        <v>67.440000000000055</v>
      </c>
      <c r="CE165" s="239">
        <v>90.59</v>
      </c>
      <c r="CF165" s="239">
        <v>0</v>
      </c>
      <c r="CG165" s="240">
        <v>90.59</v>
      </c>
      <c r="CH165" s="240">
        <v>0</v>
      </c>
      <c r="CI165" s="240">
        <v>90.59</v>
      </c>
      <c r="CJ165" s="240">
        <v>763.42000000000007</v>
      </c>
      <c r="CK165" s="240">
        <v>722.58</v>
      </c>
      <c r="CL165" s="240">
        <v>40.840000000000032</v>
      </c>
      <c r="CM165" s="240">
        <v>0</v>
      </c>
      <c r="CN165" s="240">
        <v>40.840000000000032</v>
      </c>
      <c r="CO165" s="239">
        <v>8495.43</v>
      </c>
      <c r="CP165" s="239">
        <v>0</v>
      </c>
      <c r="CQ165" s="240">
        <v>8495.43</v>
      </c>
      <c r="CR165" s="240">
        <v>0</v>
      </c>
      <c r="CS165" s="240">
        <v>8495.43</v>
      </c>
      <c r="CT165" s="239">
        <v>1310.3600000000001</v>
      </c>
      <c r="CU165" s="239">
        <v>0</v>
      </c>
      <c r="CV165" s="240">
        <v>1310.3600000000001</v>
      </c>
      <c r="CW165" s="240">
        <v>0</v>
      </c>
      <c r="CX165" s="240">
        <v>1310.3600000000001</v>
      </c>
      <c r="CY165" s="239">
        <v>1798.0200000000002</v>
      </c>
      <c r="CZ165" s="239">
        <v>0</v>
      </c>
      <c r="DA165" s="240">
        <v>1798.0200000000002</v>
      </c>
      <c r="DB165" s="240">
        <v>0</v>
      </c>
      <c r="DC165" s="240">
        <v>1798.0200000000002</v>
      </c>
      <c r="DD165" s="239">
        <v>255.20999999999998</v>
      </c>
      <c r="DE165" s="239">
        <v>0</v>
      </c>
      <c r="DF165" s="240">
        <v>255.20999999999998</v>
      </c>
      <c r="DG165" s="240">
        <v>0</v>
      </c>
      <c r="DH165" s="240">
        <v>255.20999999999998</v>
      </c>
      <c r="DI165" s="239">
        <v>490.75</v>
      </c>
      <c r="DJ165" s="239">
        <v>0</v>
      </c>
      <c r="DK165" s="240">
        <v>490.75</v>
      </c>
      <c r="DL165" s="240">
        <v>0</v>
      </c>
      <c r="DM165" s="240">
        <v>490.75</v>
      </c>
      <c r="DN165" s="239">
        <v>0</v>
      </c>
      <c r="DO165" s="239">
        <v>0</v>
      </c>
      <c r="DP165" s="240">
        <v>0</v>
      </c>
      <c r="DQ165" s="240">
        <v>0</v>
      </c>
      <c r="DR165" s="240">
        <v>0</v>
      </c>
      <c r="DS165" s="239">
        <v>354.27000000000004</v>
      </c>
      <c r="DT165" s="239">
        <v>0</v>
      </c>
      <c r="DU165" s="240">
        <v>354.27000000000004</v>
      </c>
      <c r="DV165" s="240">
        <v>0</v>
      </c>
      <c r="DW165" s="240">
        <v>354.27000000000004</v>
      </c>
      <c r="DX165" s="239">
        <v>83.17</v>
      </c>
      <c r="DY165" s="239">
        <v>0</v>
      </c>
      <c r="DZ165" s="240">
        <v>83.17</v>
      </c>
      <c r="EA165" s="240">
        <v>0</v>
      </c>
      <c r="EB165" s="240">
        <v>83.17</v>
      </c>
      <c r="EC165" s="239">
        <v>3116.4100000000003</v>
      </c>
      <c r="ED165" s="239">
        <v>3281.24</v>
      </c>
      <c r="EE165" s="240">
        <v>0</v>
      </c>
      <c r="EF165" s="240">
        <v>-164.82999999999947</v>
      </c>
      <c r="EG165" s="240">
        <v>-164.82999999999947</v>
      </c>
      <c r="EH165" s="239">
        <v>5220.2999999999993</v>
      </c>
      <c r="EI165" s="239">
        <v>1189.6599999999999</v>
      </c>
      <c r="EJ165" s="240">
        <v>4030.6399999999994</v>
      </c>
      <c r="EK165" s="240">
        <v>0</v>
      </c>
      <c r="EL165" s="240">
        <v>4030.6399999999994</v>
      </c>
      <c r="EM165" s="239">
        <v>0</v>
      </c>
      <c r="EN165" s="239">
        <v>0</v>
      </c>
      <c r="EO165" s="240">
        <v>0</v>
      </c>
      <c r="EP165" s="240">
        <v>0</v>
      </c>
      <c r="EQ165" s="240">
        <v>0</v>
      </c>
      <c r="ER165" s="240">
        <v>748.88</v>
      </c>
      <c r="ES165" s="240">
        <v>536.76</v>
      </c>
      <c r="ET165" s="240">
        <f t="shared" si="24"/>
        <v>212.12</v>
      </c>
      <c r="EU165" s="240">
        <f t="shared" si="25"/>
        <v>0</v>
      </c>
      <c r="EV165" s="240">
        <f t="shared" si="26"/>
        <v>212.12</v>
      </c>
      <c r="EW165" s="239">
        <v>1845.9499999999998</v>
      </c>
      <c r="EX165" s="239">
        <v>1086.17</v>
      </c>
      <c r="EY165" s="241">
        <f t="shared" si="28"/>
        <v>54468.729999999989</v>
      </c>
      <c r="EZ165" s="241">
        <f t="shared" si="28"/>
        <v>35104.120000000003</v>
      </c>
      <c r="FA165" s="241">
        <f t="shared" si="29"/>
        <v>19364.609999999986</v>
      </c>
      <c r="FB165" s="241">
        <f t="shared" si="30"/>
        <v>0</v>
      </c>
      <c r="FC165" s="242">
        <f t="shared" si="27"/>
        <v>19364.609999999986</v>
      </c>
      <c r="FD165" s="242">
        <v>212.12</v>
      </c>
      <c r="FE165" s="236">
        <f t="shared" si="31"/>
        <v>11183.889999999985</v>
      </c>
      <c r="FF165" s="243">
        <f t="shared" si="32"/>
        <v>-339.71000000001027</v>
      </c>
      <c r="FG165" s="3"/>
      <c r="FH165" s="239">
        <v>710</v>
      </c>
      <c r="FI165" s="244">
        <f t="shared" si="33"/>
        <v>11893.889999999985</v>
      </c>
      <c r="FJ165" s="243">
        <f t="shared" si="34"/>
        <v>-339.71000000001027</v>
      </c>
      <c r="FK165" s="3"/>
      <c r="FL165" s="3"/>
      <c r="FM165" s="3"/>
      <c r="FN165" s="3"/>
      <c r="FO165" s="3"/>
    </row>
    <row r="166" spans="1:171" s="2" customFormat="1" ht="15.75" customHeight="1" x14ac:dyDescent="0.2">
      <c r="A166" s="233">
        <v>159</v>
      </c>
      <c r="B166" s="234" t="s">
        <v>121</v>
      </c>
      <c r="C166" s="235">
        <v>2</v>
      </c>
      <c r="D166" s="235">
        <v>3</v>
      </c>
      <c r="E166" s="236">
        <v>945.99166666666645</v>
      </c>
      <c r="F166" s="237">
        <v>-126569.70999999999</v>
      </c>
      <c r="G166" s="237">
        <v>-97936.422000000035</v>
      </c>
      <c r="H166" s="238">
        <v>5192</v>
      </c>
      <c r="I166" s="238">
        <v>4882.4000000000005</v>
      </c>
      <c r="J166" s="238">
        <v>309.59999999999945</v>
      </c>
      <c r="K166" s="238">
        <v>0</v>
      </c>
      <c r="L166" s="238">
        <v>309.59999999999945</v>
      </c>
      <c r="M166" s="238">
        <v>2727.5499999999997</v>
      </c>
      <c r="N166" s="238">
        <v>2552.4899999999998</v>
      </c>
      <c r="O166" s="238">
        <v>175.05999999999995</v>
      </c>
      <c r="P166" s="238">
        <v>0</v>
      </c>
      <c r="Q166" s="238">
        <v>175.05999999999995</v>
      </c>
      <c r="R166" s="238">
        <v>204.8</v>
      </c>
      <c r="S166" s="238">
        <v>0</v>
      </c>
      <c r="T166" s="238">
        <v>204.8</v>
      </c>
      <c r="U166" s="238">
        <v>0</v>
      </c>
      <c r="V166" s="238">
        <v>204.8</v>
      </c>
      <c r="W166" s="239">
        <v>20769.87</v>
      </c>
      <c r="X166" s="239">
        <v>25144.54</v>
      </c>
      <c r="Y166" s="240">
        <v>0</v>
      </c>
      <c r="Z166" s="240">
        <v>-4374.6700000000019</v>
      </c>
      <c r="AA166" s="240">
        <v>-4374.6700000000019</v>
      </c>
      <c r="AB166" s="239">
        <v>0</v>
      </c>
      <c r="AC166" s="239">
        <v>0</v>
      </c>
      <c r="AD166" s="240">
        <v>0</v>
      </c>
      <c r="AE166" s="240">
        <v>0</v>
      </c>
      <c r="AF166" s="240">
        <v>0</v>
      </c>
      <c r="AG166" s="239">
        <v>0</v>
      </c>
      <c r="AH166" s="239">
        <v>0</v>
      </c>
      <c r="AI166" s="240">
        <v>0</v>
      </c>
      <c r="AJ166" s="240">
        <v>0</v>
      </c>
      <c r="AK166" s="240">
        <v>0</v>
      </c>
      <c r="AL166" s="239">
        <v>2337.6299999999997</v>
      </c>
      <c r="AM166" s="239">
        <v>1554.49</v>
      </c>
      <c r="AN166" s="240">
        <v>783.13999999999965</v>
      </c>
      <c r="AO166" s="240">
        <v>0</v>
      </c>
      <c r="AP166" s="240">
        <v>783.13999999999965</v>
      </c>
      <c r="AQ166" s="239">
        <v>1592.1300000000003</v>
      </c>
      <c r="AR166" s="239">
        <v>954.43999999999994</v>
      </c>
      <c r="AS166" s="240">
        <v>637.6900000000004</v>
      </c>
      <c r="AT166" s="240">
        <v>0</v>
      </c>
      <c r="AU166" s="240">
        <v>637.6900000000004</v>
      </c>
      <c r="AV166" s="239">
        <v>2509.5100000000007</v>
      </c>
      <c r="AW166" s="239">
        <v>2182.98</v>
      </c>
      <c r="AX166" s="240">
        <v>326.53000000000065</v>
      </c>
      <c r="AY166" s="240">
        <v>0</v>
      </c>
      <c r="AZ166" s="240">
        <v>326.53000000000065</v>
      </c>
      <c r="BA166" s="239">
        <v>524.17999999999995</v>
      </c>
      <c r="BB166" s="239">
        <v>465.49</v>
      </c>
      <c r="BC166" s="240">
        <v>58.689999999999941</v>
      </c>
      <c r="BD166" s="240">
        <v>0</v>
      </c>
      <c r="BE166" s="240">
        <v>58.689999999999941</v>
      </c>
      <c r="BF166" s="239">
        <v>0</v>
      </c>
      <c r="BG166" s="239">
        <v>0</v>
      </c>
      <c r="BH166" s="240">
        <v>0</v>
      </c>
      <c r="BI166" s="240">
        <v>0</v>
      </c>
      <c r="BJ166" s="240">
        <v>0</v>
      </c>
      <c r="BK166" s="239">
        <v>3252.56</v>
      </c>
      <c r="BL166" s="239">
        <v>3253.08</v>
      </c>
      <c r="BM166" s="240">
        <v>0</v>
      </c>
      <c r="BN166" s="240">
        <v>-0.51999999999998181</v>
      </c>
      <c r="BO166" s="240">
        <v>-0.51999999999998181</v>
      </c>
      <c r="BP166" s="239">
        <v>362.07</v>
      </c>
      <c r="BQ166" s="239">
        <v>0</v>
      </c>
      <c r="BR166" s="240">
        <v>362.07</v>
      </c>
      <c r="BS166" s="240">
        <v>0</v>
      </c>
      <c r="BT166" s="240">
        <v>362.07</v>
      </c>
      <c r="BU166" s="239">
        <v>4150.2699999999995</v>
      </c>
      <c r="BV166" s="239">
        <v>14124.79</v>
      </c>
      <c r="BW166" s="240">
        <v>0</v>
      </c>
      <c r="BX166" s="240">
        <v>-9974.52</v>
      </c>
      <c r="BY166" s="240">
        <v>-9974.52</v>
      </c>
      <c r="BZ166" s="239">
        <v>687.74</v>
      </c>
      <c r="CA166" s="239">
        <v>611.09999999999991</v>
      </c>
      <c r="CB166" s="240">
        <v>76.6400000000001</v>
      </c>
      <c r="CC166" s="240">
        <v>0</v>
      </c>
      <c r="CD166" s="240">
        <v>76.6400000000001</v>
      </c>
      <c r="CE166" s="239">
        <v>103.49000000000001</v>
      </c>
      <c r="CF166" s="239">
        <v>0</v>
      </c>
      <c r="CG166" s="240">
        <v>103.49000000000001</v>
      </c>
      <c r="CH166" s="240">
        <v>0</v>
      </c>
      <c r="CI166" s="240">
        <v>103.49000000000001</v>
      </c>
      <c r="CJ166" s="240">
        <v>1017.6600000000001</v>
      </c>
      <c r="CK166" s="240">
        <v>923.88</v>
      </c>
      <c r="CL166" s="240">
        <v>93.780000000000086</v>
      </c>
      <c r="CM166" s="240">
        <v>0</v>
      </c>
      <c r="CN166" s="240">
        <v>93.780000000000086</v>
      </c>
      <c r="CO166" s="239">
        <v>10117.36</v>
      </c>
      <c r="CP166" s="239">
        <v>69012.600000000006</v>
      </c>
      <c r="CQ166" s="240">
        <v>0</v>
      </c>
      <c r="CR166" s="240">
        <v>-58895.240000000005</v>
      </c>
      <c r="CS166" s="240">
        <v>-58895.240000000005</v>
      </c>
      <c r="CT166" s="239">
        <v>1480.8799999999997</v>
      </c>
      <c r="CU166" s="239">
        <v>0</v>
      </c>
      <c r="CV166" s="240">
        <v>1480.8799999999997</v>
      </c>
      <c r="CW166" s="240">
        <v>0</v>
      </c>
      <c r="CX166" s="240">
        <v>1480.8799999999997</v>
      </c>
      <c r="CY166" s="239">
        <v>2433.3399999999997</v>
      </c>
      <c r="CZ166" s="239">
        <v>4822.51</v>
      </c>
      <c r="DA166" s="240">
        <v>0</v>
      </c>
      <c r="DB166" s="240">
        <v>-2389.1700000000005</v>
      </c>
      <c r="DC166" s="240">
        <v>-2389.1700000000005</v>
      </c>
      <c r="DD166" s="239">
        <v>328.48</v>
      </c>
      <c r="DE166" s="239">
        <v>0</v>
      </c>
      <c r="DF166" s="240">
        <v>328.48</v>
      </c>
      <c r="DG166" s="240">
        <v>0</v>
      </c>
      <c r="DH166" s="240">
        <v>328.48</v>
      </c>
      <c r="DI166" s="239">
        <v>785.01999999999987</v>
      </c>
      <c r="DJ166" s="239">
        <v>0</v>
      </c>
      <c r="DK166" s="240">
        <v>785.01999999999987</v>
      </c>
      <c r="DL166" s="240">
        <v>0</v>
      </c>
      <c r="DM166" s="240">
        <v>785.01999999999987</v>
      </c>
      <c r="DN166" s="239">
        <v>0</v>
      </c>
      <c r="DO166" s="239">
        <v>0</v>
      </c>
      <c r="DP166" s="240">
        <v>0</v>
      </c>
      <c r="DQ166" s="240">
        <v>0</v>
      </c>
      <c r="DR166" s="240">
        <v>0</v>
      </c>
      <c r="DS166" s="239">
        <v>734.64</v>
      </c>
      <c r="DT166" s="239">
        <v>145.69999999999999</v>
      </c>
      <c r="DU166" s="240">
        <v>588.94000000000005</v>
      </c>
      <c r="DV166" s="240">
        <v>0</v>
      </c>
      <c r="DW166" s="240">
        <v>588.94000000000005</v>
      </c>
      <c r="DX166" s="239">
        <v>177.96999999999997</v>
      </c>
      <c r="DY166" s="239">
        <v>0</v>
      </c>
      <c r="DZ166" s="240">
        <v>177.96999999999997</v>
      </c>
      <c r="EA166" s="240">
        <v>0</v>
      </c>
      <c r="EB166" s="240">
        <v>177.96999999999997</v>
      </c>
      <c r="EC166" s="239">
        <v>6674.6799999999985</v>
      </c>
      <c r="ED166" s="239">
        <v>7427.05</v>
      </c>
      <c r="EE166" s="240">
        <v>0</v>
      </c>
      <c r="EF166" s="240">
        <v>-752.37000000000171</v>
      </c>
      <c r="EG166" s="240">
        <v>-752.37000000000171</v>
      </c>
      <c r="EH166" s="239">
        <v>3436.3200000000006</v>
      </c>
      <c r="EI166" s="239">
        <v>1568.69</v>
      </c>
      <c r="EJ166" s="240">
        <v>1867.6300000000006</v>
      </c>
      <c r="EK166" s="240">
        <v>0</v>
      </c>
      <c r="EL166" s="240">
        <v>1867.6300000000006</v>
      </c>
      <c r="EM166" s="239">
        <v>0</v>
      </c>
      <c r="EN166" s="239">
        <v>0</v>
      </c>
      <c r="EO166" s="240">
        <v>0</v>
      </c>
      <c r="EP166" s="240">
        <v>0</v>
      </c>
      <c r="EQ166" s="240">
        <v>0</v>
      </c>
      <c r="ER166" s="240">
        <v>989.54</v>
      </c>
      <c r="ES166" s="240">
        <v>708.3</v>
      </c>
      <c r="ET166" s="240">
        <f t="shared" si="24"/>
        <v>281.24</v>
      </c>
      <c r="EU166" s="240">
        <f t="shared" si="25"/>
        <v>0</v>
      </c>
      <c r="EV166" s="240">
        <f t="shared" si="26"/>
        <v>281.24</v>
      </c>
      <c r="EW166" s="239">
        <v>2540.2600000000002</v>
      </c>
      <c r="EX166" s="239">
        <v>5613.34</v>
      </c>
      <c r="EY166" s="241">
        <f t="shared" si="28"/>
        <v>75129.949999999983</v>
      </c>
      <c r="EZ166" s="241">
        <f t="shared" si="28"/>
        <v>145947.86999999997</v>
      </c>
      <c r="FA166" s="241">
        <f t="shared" si="29"/>
        <v>0</v>
      </c>
      <c r="FB166" s="241">
        <f t="shared" si="30"/>
        <v>-70817.919999999984</v>
      </c>
      <c r="FC166" s="242">
        <f t="shared" si="27"/>
        <v>-70817.919999999984</v>
      </c>
      <c r="FD166" s="242">
        <v>281.24</v>
      </c>
      <c r="FE166" s="236">
        <f t="shared" si="31"/>
        <v>-197387.62999999998</v>
      </c>
      <c r="FF166" s="243">
        <f t="shared" si="32"/>
        <v>-155859.54200000004</v>
      </c>
      <c r="FG166" s="3"/>
      <c r="FH166" s="239">
        <v>710</v>
      </c>
      <c r="FI166" s="244">
        <f t="shared" si="33"/>
        <v>-196677.62999999998</v>
      </c>
      <c r="FJ166" s="243">
        <f t="shared" si="34"/>
        <v>-155859.54200000004</v>
      </c>
      <c r="FK166" s="3"/>
      <c r="FL166" s="3"/>
      <c r="FM166" s="3"/>
      <c r="FN166" s="3"/>
      <c r="FO166" s="3"/>
    </row>
    <row r="167" spans="1:171" s="2" customFormat="1" ht="15.75" customHeight="1" x14ac:dyDescent="0.2">
      <c r="A167" s="233">
        <v>160</v>
      </c>
      <c r="B167" s="234" t="s">
        <v>167</v>
      </c>
      <c r="C167" s="235">
        <v>3</v>
      </c>
      <c r="D167" s="235"/>
      <c r="E167" s="236">
        <v>4241.1750000000002</v>
      </c>
      <c r="F167" s="237">
        <v>-15057.12</v>
      </c>
      <c r="G167" s="237">
        <v>-25247.152000000013</v>
      </c>
      <c r="H167" s="238">
        <v>7592.3400000000011</v>
      </c>
      <c r="I167" s="238">
        <v>11727.11</v>
      </c>
      <c r="J167" s="238">
        <v>0</v>
      </c>
      <c r="K167" s="238">
        <v>-4134.7699999999995</v>
      </c>
      <c r="L167" s="238">
        <v>-4134.7699999999995</v>
      </c>
      <c r="M167" s="238">
        <v>5888.88</v>
      </c>
      <c r="N167" s="238">
        <v>5756.17</v>
      </c>
      <c r="O167" s="238">
        <v>132.71000000000004</v>
      </c>
      <c r="P167" s="238">
        <v>0</v>
      </c>
      <c r="Q167" s="238">
        <v>132.71000000000004</v>
      </c>
      <c r="R167" s="238">
        <v>433.55999999999995</v>
      </c>
      <c r="S167" s="238">
        <v>11.16</v>
      </c>
      <c r="T167" s="238">
        <v>422.39999999999992</v>
      </c>
      <c r="U167" s="238">
        <v>0</v>
      </c>
      <c r="V167" s="238">
        <v>422.39999999999992</v>
      </c>
      <c r="W167" s="239">
        <v>9577.2699999999986</v>
      </c>
      <c r="X167" s="239">
        <v>13767.64</v>
      </c>
      <c r="Y167" s="240">
        <v>0</v>
      </c>
      <c r="Z167" s="240">
        <v>-4190.3700000000008</v>
      </c>
      <c r="AA167" s="240">
        <v>-4190.3700000000008</v>
      </c>
      <c r="AB167" s="239">
        <v>0</v>
      </c>
      <c r="AC167" s="239">
        <v>0</v>
      </c>
      <c r="AD167" s="240">
        <v>0</v>
      </c>
      <c r="AE167" s="240">
        <v>0</v>
      </c>
      <c r="AF167" s="240">
        <v>0</v>
      </c>
      <c r="AG167" s="239">
        <v>0</v>
      </c>
      <c r="AH167" s="239">
        <v>0</v>
      </c>
      <c r="AI167" s="240">
        <v>0</v>
      </c>
      <c r="AJ167" s="240">
        <v>0</v>
      </c>
      <c r="AK167" s="240">
        <v>0</v>
      </c>
      <c r="AL167" s="239">
        <v>5571.08</v>
      </c>
      <c r="AM167" s="239">
        <v>1561.9600000000003</v>
      </c>
      <c r="AN167" s="240">
        <v>4009.12</v>
      </c>
      <c r="AO167" s="240">
        <v>0</v>
      </c>
      <c r="AP167" s="240">
        <v>4009.12</v>
      </c>
      <c r="AQ167" s="239">
        <v>1990.93</v>
      </c>
      <c r="AR167" s="239">
        <v>960.78</v>
      </c>
      <c r="AS167" s="240">
        <v>1030.1500000000001</v>
      </c>
      <c r="AT167" s="240">
        <v>0</v>
      </c>
      <c r="AU167" s="240">
        <v>1030.1500000000001</v>
      </c>
      <c r="AV167" s="239">
        <v>3672.1099999999997</v>
      </c>
      <c r="AW167" s="239">
        <v>3296.6199999999994</v>
      </c>
      <c r="AX167" s="240">
        <v>375.49000000000024</v>
      </c>
      <c r="AY167" s="240">
        <v>0</v>
      </c>
      <c r="AZ167" s="240">
        <v>375.49000000000024</v>
      </c>
      <c r="BA167" s="239">
        <v>830.68999999999983</v>
      </c>
      <c r="BB167" s="239">
        <v>771.01</v>
      </c>
      <c r="BC167" s="240">
        <v>59.679999999999836</v>
      </c>
      <c r="BD167" s="240">
        <v>0</v>
      </c>
      <c r="BE167" s="240">
        <v>59.679999999999836</v>
      </c>
      <c r="BF167" s="239">
        <v>0</v>
      </c>
      <c r="BG167" s="239">
        <v>0</v>
      </c>
      <c r="BH167" s="240">
        <v>0</v>
      </c>
      <c r="BI167" s="240">
        <v>0</v>
      </c>
      <c r="BJ167" s="240">
        <v>0</v>
      </c>
      <c r="BK167" s="239">
        <v>3678.37</v>
      </c>
      <c r="BL167" s="239">
        <v>2937.61</v>
      </c>
      <c r="BM167" s="240">
        <v>740.75999999999976</v>
      </c>
      <c r="BN167" s="240">
        <v>0</v>
      </c>
      <c r="BO167" s="240">
        <v>740.75999999999976</v>
      </c>
      <c r="BP167" s="239">
        <v>634.91000000000008</v>
      </c>
      <c r="BQ167" s="239">
        <v>0</v>
      </c>
      <c r="BR167" s="240">
        <v>634.91000000000008</v>
      </c>
      <c r="BS167" s="240">
        <v>0</v>
      </c>
      <c r="BT167" s="240">
        <v>634.91000000000008</v>
      </c>
      <c r="BU167" s="239">
        <v>4739.6099999999997</v>
      </c>
      <c r="BV167" s="239">
        <v>13329.05</v>
      </c>
      <c r="BW167" s="240">
        <v>0</v>
      </c>
      <c r="BX167" s="240">
        <v>-8589.4399999999987</v>
      </c>
      <c r="BY167" s="240">
        <v>-8589.4399999999987</v>
      </c>
      <c r="BZ167" s="239">
        <v>1172.46</v>
      </c>
      <c r="CA167" s="239">
        <v>1225.02</v>
      </c>
      <c r="CB167" s="240">
        <v>0</v>
      </c>
      <c r="CC167" s="240">
        <v>-52.559999999999945</v>
      </c>
      <c r="CD167" s="240">
        <v>-52.559999999999945</v>
      </c>
      <c r="CE167" s="239">
        <v>161.39000000000001</v>
      </c>
      <c r="CF167" s="239">
        <v>0</v>
      </c>
      <c r="CG167" s="240">
        <v>161.39000000000001</v>
      </c>
      <c r="CH167" s="240">
        <v>0</v>
      </c>
      <c r="CI167" s="240">
        <v>161.39000000000001</v>
      </c>
      <c r="CJ167" s="240">
        <v>1012.4000000000001</v>
      </c>
      <c r="CK167" s="240">
        <v>1359.19</v>
      </c>
      <c r="CL167" s="240">
        <v>0</v>
      </c>
      <c r="CM167" s="240">
        <v>-346.78999999999996</v>
      </c>
      <c r="CN167" s="240">
        <v>-346.78999999999996</v>
      </c>
      <c r="CO167" s="239">
        <v>18646.7</v>
      </c>
      <c r="CP167" s="239">
        <v>2832.53</v>
      </c>
      <c r="CQ167" s="240">
        <v>15814.17</v>
      </c>
      <c r="CR167" s="240">
        <v>0</v>
      </c>
      <c r="CS167" s="240">
        <v>15814.17</v>
      </c>
      <c r="CT167" s="239">
        <v>3335.1500000000005</v>
      </c>
      <c r="CU167" s="239">
        <v>812.29</v>
      </c>
      <c r="CV167" s="240">
        <v>2522.8600000000006</v>
      </c>
      <c r="CW167" s="240">
        <v>0</v>
      </c>
      <c r="CX167" s="240">
        <v>2522.8600000000006</v>
      </c>
      <c r="CY167" s="239">
        <v>5599.7599999999993</v>
      </c>
      <c r="CZ167" s="239">
        <v>0</v>
      </c>
      <c r="DA167" s="240">
        <v>5599.7599999999993</v>
      </c>
      <c r="DB167" s="240">
        <v>0</v>
      </c>
      <c r="DC167" s="240">
        <v>5599.7599999999993</v>
      </c>
      <c r="DD167" s="239">
        <v>793.61999999999989</v>
      </c>
      <c r="DE167" s="239">
        <v>0</v>
      </c>
      <c r="DF167" s="240">
        <v>793.61999999999989</v>
      </c>
      <c r="DG167" s="240">
        <v>0</v>
      </c>
      <c r="DH167" s="240">
        <v>793.61999999999989</v>
      </c>
      <c r="DI167" s="239">
        <v>1850.6499999999996</v>
      </c>
      <c r="DJ167" s="239">
        <v>0</v>
      </c>
      <c r="DK167" s="240">
        <v>1850.6499999999996</v>
      </c>
      <c r="DL167" s="240">
        <v>0</v>
      </c>
      <c r="DM167" s="240">
        <v>1850.6499999999996</v>
      </c>
      <c r="DN167" s="239">
        <v>0</v>
      </c>
      <c r="DO167" s="239">
        <v>0</v>
      </c>
      <c r="DP167" s="240">
        <v>0</v>
      </c>
      <c r="DQ167" s="240">
        <v>0</v>
      </c>
      <c r="DR167" s="240">
        <v>0</v>
      </c>
      <c r="DS167" s="239">
        <v>2360.7599999999998</v>
      </c>
      <c r="DT167" s="239">
        <v>0</v>
      </c>
      <c r="DU167" s="240">
        <v>2360.7599999999998</v>
      </c>
      <c r="DV167" s="240">
        <v>0</v>
      </c>
      <c r="DW167" s="240">
        <v>2360.7599999999998</v>
      </c>
      <c r="DX167" s="239">
        <v>154.76</v>
      </c>
      <c r="DY167" s="239">
        <v>0</v>
      </c>
      <c r="DZ167" s="240">
        <v>154.76</v>
      </c>
      <c r="EA167" s="240">
        <v>0</v>
      </c>
      <c r="EB167" s="240">
        <v>154.76</v>
      </c>
      <c r="EC167" s="239">
        <v>6337.1200000000008</v>
      </c>
      <c r="ED167" s="239">
        <v>4754.25</v>
      </c>
      <c r="EE167" s="240">
        <v>1582.8700000000008</v>
      </c>
      <c r="EF167" s="240">
        <v>0</v>
      </c>
      <c r="EG167" s="240">
        <v>1582.8700000000008</v>
      </c>
      <c r="EH167" s="239">
        <v>9880.5999999999985</v>
      </c>
      <c r="EI167" s="239">
        <v>2273.7600000000002</v>
      </c>
      <c r="EJ167" s="240">
        <v>7606.8399999999983</v>
      </c>
      <c r="EK167" s="240">
        <v>0</v>
      </c>
      <c r="EL167" s="240">
        <v>7606.8399999999983</v>
      </c>
      <c r="EM167" s="239">
        <v>0</v>
      </c>
      <c r="EN167" s="239">
        <v>0</v>
      </c>
      <c r="EO167" s="240">
        <v>0</v>
      </c>
      <c r="EP167" s="240">
        <v>0</v>
      </c>
      <c r="EQ167" s="240"/>
      <c r="ER167" s="240">
        <v>1571.85</v>
      </c>
      <c r="ES167" s="240">
        <v>1129.6899999999998</v>
      </c>
      <c r="ET167" s="240">
        <f t="shared" si="24"/>
        <v>442.16000000000008</v>
      </c>
      <c r="EU167" s="240">
        <f t="shared" si="25"/>
        <v>0</v>
      </c>
      <c r="EV167" s="240">
        <f t="shared" si="26"/>
        <v>442.16000000000008</v>
      </c>
      <c r="EW167" s="239">
        <v>5059.2899999999991</v>
      </c>
      <c r="EX167" s="239">
        <v>2255.61</v>
      </c>
      <c r="EY167" s="241">
        <f t="shared" si="28"/>
        <v>102546.25999999997</v>
      </c>
      <c r="EZ167" s="241">
        <f t="shared" si="28"/>
        <v>70761.45</v>
      </c>
      <c r="FA167" s="241">
        <f t="shared" si="29"/>
        <v>31784.809999999969</v>
      </c>
      <c r="FB167" s="241">
        <f t="shared" si="30"/>
        <v>0</v>
      </c>
      <c r="FC167" s="242">
        <f t="shared" si="27"/>
        <v>31784.809999999969</v>
      </c>
      <c r="FD167" s="242">
        <v>442.16000000000008</v>
      </c>
      <c r="FE167" s="236">
        <f t="shared" si="31"/>
        <v>16727.689999999973</v>
      </c>
      <c r="FF167" s="243">
        <f t="shared" si="32"/>
        <v>3849.4279999999862</v>
      </c>
      <c r="FG167" s="3"/>
      <c r="FH167" s="239">
        <v>710</v>
      </c>
      <c r="FI167" s="244">
        <f t="shared" si="33"/>
        <v>17437.689999999973</v>
      </c>
      <c r="FJ167" s="243">
        <f t="shared" si="34"/>
        <v>3849.4279999999862</v>
      </c>
      <c r="FK167" s="3"/>
      <c r="FL167" s="3"/>
      <c r="FM167" s="3"/>
      <c r="FN167" s="3"/>
      <c r="FO167" s="3"/>
    </row>
    <row r="168" spans="1:171" s="2" customFormat="1" ht="15.75" customHeight="1" x14ac:dyDescent="0.2">
      <c r="A168" s="233">
        <v>161</v>
      </c>
      <c r="B168" s="234" t="s">
        <v>122</v>
      </c>
      <c r="C168" s="235">
        <v>2</v>
      </c>
      <c r="D168" s="235">
        <v>3</v>
      </c>
      <c r="E168" s="236">
        <v>1360.8999999999996</v>
      </c>
      <c r="F168" s="237">
        <v>-89945.069999999992</v>
      </c>
      <c r="G168" s="237">
        <v>-80088.517999999982</v>
      </c>
      <c r="H168" s="238">
        <v>5758.96</v>
      </c>
      <c r="I168" s="238">
        <v>5509.99</v>
      </c>
      <c r="J168" s="238">
        <v>248.97000000000025</v>
      </c>
      <c r="K168" s="238">
        <v>0</v>
      </c>
      <c r="L168" s="238">
        <v>248.97000000000025</v>
      </c>
      <c r="M168" s="238">
        <v>2912.48</v>
      </c>
      <c r="N168" s="238">
        <v>2723.8900000000003</v>
      </c>
      <c r="O168" s="238">
        <v>188.58999999999969</v>
      </c>
      <c r="P168" s="238">
        <v>0</v>
      </c>
      <c r="Q168" s="238">
        <v>188.58999999999969</v>
      </c>
      <c r="R168" s="238">
        <v>275.40999999999997</v>
      </c>
      <c r="S168" s="238">
        <v>0</v>
      </c>
      <c r="T168" s="238">
        <v>275.40999999999997</v>
      </c>
      <c r="U168" s="238">
        <v>0</v>
      </c>
      <c r="V168" s="238">
        <v>275.40999999999997</v>
      </c>
      <c r="W168" s="239">
        <v>15833.320000000002</v>
      </c>
      <c r="X168" s="239">
        <v>18359.84</v>
      </c>
      <c r="Y168" s="240">
        <v>0</v>
      </c>
      <c r="Z168" s="240">
        <v>-2526.5199999999986</v>
      </c>
      <c r="AA168" s="240">
        <v>-2526.5199999999986</v>
      </c>
      <c r="AB168" s="239">
        <v>0</v>
      </c>
      <c r="AC168" s="239">
        <v>0</v>
      </c>
      <c r="AD168" s="240">
        <v>0</v>
      </c>
      <c r="AE168" s="240">
        <v>0</v>
      </c>
      <c r="AF168" s="240">
        <v>0</v>
      </c>
      <c r="AG168" s="239">
        <v>0</v>
      </c>
      <c r="AH168" s="239">
        <v>0</v>
      </c>
      <c r="AI168" s="240">
        <v>0</v>
      </c>
      <c r="AJ168" s="240">
        <v>0</v>
      </c>
      <c r="AK168" s="240">
        <v>0</v>
      </c>
      <c r="AL168" s="239">
        <v>2257.3199999999997</v>
      </c>
      <c r="AM168" s="239">
        <v>1549.2099999999998</v>
      </c>
      <c r="AN168" s="240">
        <v>708.1099999999999</v>
      </c>
      <c r="AO168" s="240">
        <v>0</v>
      </c>
      <c r="AP168" s="240">
        <v>708.1099999999999</v>
      </c>
      <c r="AQ168" s="239">
        <v>1494.85</v>
      </c>
      <c r="AR168" s="239">
        <v>953.85</v>
      </c>
      <c r="AS168" s="240">
        <v>540.99999999999989</v>
      </c>
      <c r="AT168" s="240">
        <v>0</v>
      </c>
      <c r="AU168" s="240">
        <v>540.99999999999989</v>
      </c>
      <c r="AV168" s="239">
        <v>2271.2499999999995</v>
      </c>
      <c r="AW168" s="239">
        <v>1975.1100000000001</v>
      </c>
      <c r="AX168" s="240">
        <v>296.13999999999942</v>
      </c>
      <c r="AY168" s="240">
        <v>0</v>
      </c>
      <c r="AZ168" s="240">
        <v>296.13999999999942</v>
      </c>
      <c r="BA168" s="239">
        <v>0</v>
      </c>
      <c r="BB168" s="239">
        <v>0</v>
      </c>
      <c r="BC168" s="240">
        <v>0</v>
      </c>
      <c r="BD168" s="240">
        <v>0</v>
      </c>
      <c r="BE168" s="240">
        <v>0</v>
      </c>
      <c r="BF168" s="239">
        <v>0</v>
      </c>
      <c r="BG168" s="239">
        <v>0</v>
      </c>
      <c r="BH168" s="240">
        <v>0</v>
      </c>
      <c r="BI168" s="240">
        <v>0</v>
      </c>
      <c r="BJ168" s="240">
        <v>0</v>
      </c>
      <c r="BK168" s="239">
        <v>3098.0800000000008</v>
      </c>
      <c r="BL168" s="239">
        <v>2913.86</v>
      </c>
      <c r="BM168" s="240">
        <v>184.22000000000071</v>
      </c>
      <c r="BN168" s="240">
        <v>0</v>
      </c>
      <c r="BO168" s="240">
        <v>184.22000000000071</v>
      </c>
      <c r="BP168" s="239">
        <v>329.90999999999997</v>
      </c>
      <c r="BQ168" s="239">
        <v>0</v>
      </c>
      <c r="BR168" s="240">
        <v>329.90999999999997</v>
      </c>
      <c r="BS168" s="240">
        <v>0</v>
      </c>
      <c r="BT168" s="240">
        <v>329.90999999999997</v>
      </c>
      <c r="BU168" s="239">
        <v>3712.0200000000004</v>
      </c>
      <c r="BV168" s="239">
        <v>5153.8799999999992</v>
      </c>
      <c r="BW168" s="240">
        <v>0</v>
      </c>
      <c r="BX168" s="240">
        <v>-1441.8599999999988</v>
      </c>
      <c r="BY168" s="240">
        <v>-1441.8599999999988</v>
      </c>
      <c r="BZ168" s="239">
        <v>1329.25</v>
      </c>
      <c r="CA168" s="239">
        <v>1180.94</v>
      </c>
      <c r="CB168" s="240">
        <v>148.30999999999995</v>
      </c>
      <c r="CC168" s="240">
        <v>0</v>
      </c>
      <c r="CD168" s="240">
        <v>148.30999999999995</v>
      </c>
      <c r="CE168" s="239">
        <v>200.10000000000002</v>
      </c>
      <c r="CF168" s="239">
        <v>0</v>
      </c>
      <c r="CG168" s="240">
        <v>200.10000000000002</v>
      </c>
      <c r="CH168" s="240">
        <v>0</v>
      </c>
      <c r="CI168" s="240">
        <v>200.10000000000002</v>
      </c>
      <c r="CJ168" s="240">
        <v>3054.0799999999995</v>
      </c>
      <c r="CK168" s="240">
        <v>2770.1099999999997</v>
      </c>
      <c r="CL168" s="240">
        <v>283.9699999999998</v>
      </c>
      <c r="CM168" s="240">
        <v>0</v>
      </c>
      <c r="CN168" s="240">
        <v>283.9699999999998</v>
      </c>
      <c r="CO168" s="239">
        <v>10957.630000000001</v>
      </c>
      <c r="CP168" s="239">
        <v>0</v>
      </c>
      <c r="CQ168" s="240">
        <v>10957.630000000001</v>
      </c>
      <c r="CR168" s="240">
        <v>0</v>
      </c>
      <c r="CS168" s="240">
        <v>10957.630000000001</v>
      </c>
      <c r="CT168" s="239">
        <v>1339.0399999999997</v>
      </c>
      <c r="CU168" s="239">
        <v>0</v>
      </c>
      <c r="CV168" s="240">
        <v>1339.0399999999997</v>
      </c>
      <c r="CW168" s="240">
        <v>0</v>
      </c>
      <c r="CX168" s="240">
        <v>1339.0399999999997</v>
      </c>
      <c r="CY168" s="239">
        <v>2227.9499999999998</v>
      </c>
      <c r="CZ168" s="239">
        <v>0</v>
      </c>
      <c r="DA168" s="240">
        <v>2227.9499999999998</v>
      </c>
      <c r="DB168" s="240">
        <v>0</v>
      </c>
      <c r="DC168" s="240">
        <v>2227.9499999999998</v>
      </c>
      <c r="DD168" s="239">
        <v>278.73</v>
      </c>
      <c r="DE168" s="239">
        <v>0</v>
      </c>
      <c r="DF168" s="240">
        <v>278.73</v>
      </c>
      <c r="DG168" s="240">
        <v>0</v>
      </c>
      <c r="DH168" s="240">
        <v>278.73</v>
      </c>
      <c r="DI168" s="239">
        <v>0</v>
      </c>
      <c r="DJ168" s="239">
        <v>0</v>
      </c>
      <c r="DK168" s="240">
        <v>0</v>
      </c>
      <c r="DL168" s="240">
        <v>0</v>
      </c>
      <c r="DM168" s="240">
        <v>0</v>
      </c>
      <c r="DN168" s="239">
        <v>0</v>
      </c>
      <c r="DO168" s="239">
        <v>0</v>
      </c>
      <c r="DP168" s="240">
        <v>0</v>
      </c>
      <c r="DQ168" s="240">
        <v>0</v>
      </c>
      <c r="DR168" s="240">
        <v>0</v>
      </c>
      <c r="DS168" s="239">
        <v>692.21</v>
      </c>
      <c r="DT168" s="239">
        <v>0</v>
      </c>
      <c r="DU168" s="240">
        <v>692.21</v>
      </c>
      <c r="DV168" s="240">
        <v>0</v>
      </c>
      <c r="DW168" s="240">
        <v>692.21</v>
      </c>
      <c r="DX168" s="239">
        <v>162.47999999999996</v>
      </c>
      <c r="DY168" s="239">
        <v>0</v>
      </c>
      <c r="DZ168" s="240">
        <v>162.47999999999996</v>
      </c>
      <c r="EA168" s="240">
        <v>0</v>
      </c>
      <c r="EB168" s="240">
        <v>162.47999999999996</v>
      </c>
      <c r="EC168" s="239">
        <v>5231.71</v>
      </c>
      <c r="ED168" s="239">
        <v>5836.0300000000007</v>
      </c>
      <c r="EE168" s="240">
        <v>0</v>
      </c>
      <c r="EF168" s="240">
        <v>-604.32000000000062</v>
      </c>
      <c r="EG168" s="240">
        <v>-604.32000000000062</v>
      </c>
      <c r="EH168" s="239">
        <v>3936.08</v>
      </c>
      <c r="EI168" s="239">
        <v>2249.4900000000002</v>
      </c>
      <c r="EJ168" s="240">
        <v>1686.5899999999997</v>
      </c>
      <c r="EK168" s="240">
        <v>0</v>
      </c>
      <c r="EL168" s="240">
        <v>1686.5899999999997</v>
      </c>
      <c r="EM168" s="239">
        <v>0</v>
      </c>
      <c r="EN168" s="239">
        <v>0</v>
      </c>
      <c r="EO168" s="240">
        <v>0</v>
      </c>
      <c r="EP168" s="240">
        <v>0</v>
      </c>
      <c r="EQ168" s="240">
        <v>0</v>
      </c>
      <c r="ER168" s="240">
        <v>950.35000000000014</v>
      </c>
      <c r="ES168" s="240">
        <v>676.99</v>
      </c>
      <c r="ET168" s="240">
        <f t="shared" si="24"/>
        <v>273.36000000000013</v>
      </c>
      <c r="EU168" s="240">
        <f t="shared" si="25"/>
        <v>0</v>
      </c>
      <c r="EV168" s="240">
        <f t="shared" si="26"/>
        <v>273.36000000000013</v>
      </c>
      <c r="EW168" s="239">
        <v>2391.08</v>
      </c>
      <c r="EX168" s="239">
        <v>1699.0500000000002</v>
      </c>
      <c r="EY168" s="241">
        <f t="shared" si="28"/>
        <v>70694.290000000008</v>
      </c>
      <c r="EZ168" s="241">
        <f t="shared" si="28"/>
        <v>53552.24</v>
      </c>
      <c r="FA168" s="241">
        <f t="shared" si="29"/>
        <v>17142.05000000001</v>
      </c>
      <c r="FB168" s="241">
        <f t="shared" si="30"/>
        <v>0</v>
      </c>
      <c r="FC168" s="242">
        <f t="shared" si="27"/>
        <v>17142.05000000001</v>
      </c>
      <c r="FD168" s="242">
        <v>273.36000000000013</v>
      </c>
      <c r="FE168" s="236">
        <f t="shared" si="31"/>
        <v>-72803.01999999999</v>
      </c>
      <c r="FF168" s="243">
        <f t="shared" si="32"/>
        <v>-64430.477999999981</v>
      </c>
      <c r="FG168" s="3"/>
      <c r="FH168" s="239">
        <v>710</v>
      </c>
      <c r="FI168" s="244">
        <f t="shared" si="33"/>
        <v>-72093.01999999999</v>
      </c>
      <c r="FJ168" s="243">
        <f t="shared" si="34"/>
        <v>-64430.477999999981</v>
      </c>
      <c r="FK168" s="3"/>
      <c r="FL168" s="3"/>
      <c r="FM168" s="3"/>
      <c r="FN168" s="3"/>
      <c r="FO168" s="3"/>
    </row>
    <row r="169" spans="1:171" s="2" customFormat="1" ht="15.75" customHeight="1" x14ac:dyDescent="0.2">
      <c r="A169" s="233">
        <v>162</v>
      </c>
      <c r="B169" s="234" t="s">
        <v>123</v>
      </c>
      <c r="C169" s="235">
        <v>2</v>
      </c>
      <c r="D169" s="235">
        <v>3</v>
      </c>
      <c r="E169" s="236">
        <v>1566.5249999999999</v>
      </c>
      <c r="F169" s="237">
        <v>-60529.159999999989</v>
      </c>
      <c r="G169" s="237">
        <v>-46984.78</v>
      </c>
      <c r="H169" s="238">
        <v>5095.2</v>
      </c>
      <c r="I169" s="238">
        <v>5344.08</v>
      </c>
      <c r="J169" s="238">
        <v>0</v>
      </c>
      <c r="K169" s="238">
        <v>-248.88000000000011</v>
      </c>
      <c r="L169" s="238">
        <v>-248.88000000000011</v>
      </c>
      <c r="M169" s="238">
        <v>2545.88</v>
      </c>
      <c r="N169" s="238">
        <v>2495.13</v>
      </c>
      <c r="O169" s="238">
        <v>50.75</v>
      </c>
      <c r="P169" s="238">
        <v>0</v>
      </c>
      <c r="Q169" s="238">
        <v>50.75</v>
      </c>
      <c r="R169" s="238">
        <v>333.64</v>
      </c>
      <c r="S169" s="238">
        <v>0</v>
      </c>
      <c r="T169" s="238">
        <v>333.64</v>
      </c>
      <c r="U169" s="238">
        <v>0</v>
      </c>
      <c r="V169" s="238">
        <v>333.64</v>
      </c>
      <c r="W169" s="239">
        <v>18292.64</v>
      </c>
      <c r="X169" s="239">
        <v>24494.12</v>
      </c>
      <c r="Y169" s="240">
        <v>0</v>
      </c>
      <c r="Z169" s="240">
        <v>-6201.48</v>
      </c>
      <c r="AA169" s="240">
        <v>-6201.48</v>
      </c>
      <c r="AB169" s="239">
        <v>0</v>
      </c>
      <c r="AC169" s="239">
        <v>0</v>
      </c>
      <c r="AD169" s="240">
        <v>0</v>
      </c>
      <c r="AE169" s="240">
        <v>0</v>
      </c>
      <c r="AF169" s="240">
        <v>0</v>
      </c>
      <c r="AG169" s="239">
        <v>0</v>
      </c>
      <c r="AH169" s="239">
        <v>0</v>
      </c>
      <c r="AI169" s="240">
        <v>0</v>
      </c>
      <c r="AJ169" s="240">
        <v>0</v>
      </c>
      <c r="AK169" s="240">
        <v>0</v>
      </c>
      <c r="AL169" s="239">
        <v>2189.0200000000004</v>
      </c>
      <c r="AM169" s="239">
        <v>1551.21</v>
      </c>
      <c r="AN169" s="240">
        <v>637.8100000000004</v>
      </c>
      <c r="AO169" s="240">
        <v>0</v>
      </c>
      <c r="AP169" s="240">
        <v>637.8100000000004</v>
      </c>
      <c r="AQ169" s="239">
        <v>1997.2200000000003</v>
      </c>
      <c r="AR169" s="239">
        <v>956.88</v>
      </c>
      <c r="AS169" s="240">
        <v>1040.3400000000001</v>
      </c>
      <c r="AT169" s="240">
        <v>0</v>
      </c>
      <c r="AU169" s="240">
        <v>1040.3400000000001</v>
      </c>
      <c r="AV169" s="239">
        <v>2516.4700000000003</v>
      </c>
      <c r="AW169" s="239">
        <v>2189.1999999999998</v>
      </c>
      <c r="AX169" s="240">
        <v>327.27000000000044</v>
      </c>
      <c r="AY169" s="240">
        <v>0</v>
      </c>
      <c r="AZ169" s="240">
        <v>327.27000000000044</v>
      </c>
      <c r="BA169" s="239">
        <v>527.77</v>
      </c>
      <c r="BB169" s="239">
        <v>468.17999999999989</v>
      </c>
      <c r="BC169" s="240">
        <v>59.590000000000089</v>
      </c>
      <c r="BD169" s="240">
        <v>0</v>
      </c>
      <c r="BE169" s="240">
        <v>59.590000000000089</v>
      </c>
      <c r="BF169" s="239">
        <v>0</v>
      </c>
      <c r="BG169" s="239">
        <v>0</v>
      </c>
      <c r="BH169" s="240">
        <v>0</v>
      </c>
      <c r="BI169" s="240">
        <v>0</v>
      </c>
      <c r="BJ169" s="240">
        <v>0</v>
      </c>
      <c r="BK169" s="239">
        <v>3221.8300000000004</v>
      </c>
      <c r="BL169" s="239">
        <v>3168.2400000000002</v>
      </c>
      <c r="BM169" s="240">
        <v>53.590000000000146</v>
      </c>
      <c r="BN169" s="240">
        <v>0</v>
      </c>
      <c r="BO169" s="240">
        <v>53.590000000000146</v>
      </c>
      <c r="BP169" s="239">
        <v>361.99</v>
      </c>
      <c r="BQ169" s="239">
        <v>0</v>
      </c>
      <c r="BR169" s="240">
        <v>361.99</v>
      </c>
      <c r="BS169" s="240">
        <v>0</v>
      </c>
      <c r="BT169" s="240">
        <v>361.99</v>
      </c>
      <c r="BU169" s="239">
        <v>4148.87</v>
      </c>
      <c r="BV169" s="239">
        <v>5207.5</v>
      </c>
      <c r="BW169" s="240">
        <v>0</v>
      </c>
      <c r="BX169" s="240">
        <v>-1058.6300000000001</v>
      </c>
      <c r="BY169" s="240">
        <v>-1058.6300000000001</v>
      </c>
      <c r="BZ169" s="239">
        <v>1431.8799999999999</v>
      </c>
      <c r="CA169" s="239">
        <v>1271.27</v>
      </c>
      <c r="CB169" s="240">
        <v>160.6099999999999</v>
      </c>
      <c r="CC169" s="240">
        <v>0</v>
      </c>
      <c r="CD169" s="240">
        <v>160.6099999999999</v>
      </c>
      <c r="CE169" s="239">
        <v>215.12999999999997</v>
      </c>
      <c r="CF169" s="239">
        <v>687.68</v>
      </c>
      <c r="CG169" s="240">
        <v>0</v>
      </c>
      <c r="CH169" s="240">
        <v>-472.54999999999995</v>
      </c>
      <c r="CI169" s="240">
        <v>-472.54999999999995</v>
      </c>
      <c r="CJ169" s="240">
        <v>1018.11</v>
      </c>
      <c r="CK169" s="240">
        <v>1351.12</v>
      </c>
      <c r="CL169" s="240">
        <v>0</v>
      </c>
      <c r="CM169" s="240">
        <v>-333.00999999999988</v>
      </c>
      <c r="CN169" s="240">
        <v>-333.00999999999988</v>
      </c>
      <c r="CO169" s="239">
        <v>9819.48</v>
      </c>
      <c r="CP169" s="239">
        <v>0</v>
      </c>
      <c r="CQ169" s="240">
        <v>9819.48</v>
      </c>
      <c r="CR169" s="240">
        <v>0</v>
      </c>
      <c r="CS169" s="240">
        <v>9819.48</v>
      </c>
      <c r="CT169" s="239">
        <v>1392.6699999999996</v>
      </c>
      <c r="CU169" s="239">
        <v>0</v>
      </c>
      <c r="CV169" s="240">
        <v>1392.6699999999996</v>
      </c>
      <c r="CW169" s="240">
        <v>0</v>
      </c>
      <c r="CX169" s="240">
        <v>1392.6699999999996</v>
      </c>
      <c r="CY169" s="239">
        <v>3292.4900000000002</v>
      </c>
      <c r="CZ169" s="239">
        <v>0</v>
      </c>
      <c r="DA169" s="240">
        <v>3292.4900000000002</v>
      </c>
      <c r="DB169" s="240">
        <v>0</v>
      </c>
      <c r="DC169" s="240">
        <v>3292.4900000000002</v>
      </c>
      <c r="DD169" s="239">
        <v>330.96</v>
      </c>
      <c r="DE169" s="239">
        <v>0</v>
      </c>
      <c r="DF169" s="240">
        <v>330.96</v>
      </c>
      <c r="DG169" s="240">
        <v>0</v>
      </c>
      <c r="DH169" s="240">
        <v>330.96</v>
      </c>
      <c r="DI169" s="239">
        <v>835.47</v>
      </c>
      <c r="DJ169" s="239">
        <v>0</v>
      </c>
      <c r="DK169" s="240">
        <v>835.47</v>
      </c>
      <c r="DL169" s="240">
        <v>0</v>
      </c>
      <c r="DM169" s="240">
        <v>835.47</v>
      </c>
      <c r="DN169" s="239">
        <v>0</v>
      </c>
      <c r="DO169" s="239">
        <v>0</v>
      </c>
      <c r="DP169" s="240">
        <v>0</v>
      </c>
      <c r="DQ169" s="240">
        <v>0</v>
      </c>
      <c r="DR169" s="240">
        <v>0</v>
      </c>
      <c r="DS169" s="239">
        <v>725.90000000000009</v>
      </c>
      <c r="DT169" s="239">
        <v>190.48</v>
      </c>
      <c r="DU169" s="240">
        <v>535.42000000000007</v>
      </c>
      <c r="DV169" s="240">
        <v>0</v>
      </c>
      <c r="DW169" s="240">
        <v>535.42000000000007</v>
      </c>
      <c r="DX169" s="239">
        <v>174.22000000000003</v>
      </c>
      <c r="DY169" s="239">
        <v>0</v>
      </c>
      <c r="DZ169" s="240">
        <v>174.22000000000003</v>
      </c>
      <c r="EA169" s="240">
        <v>0</v>
      </c>
      <c r="EB169" s="240">
        <v>174.22000000000003</v>
      </c>
      <c r="EC169" s="239">
        <v>5572.1699999999992</v>
      </c>
      <c r="ED169" s="239">
        <v>6648.7099999999991</v>
      </c>
      <c r="EE169" s="240">
        <v>0</v>
      </c>
      <c r="EF169" s="240">
        <v>-1076.54</v>
      </c>
      <c r="EG169" s="240">
        <v>-1076.54</v>
      </c>
      <c r="EH169" s="239">
        <v>4175.8099999999995</v>
      </c>
      <c r="EI169" s="239">
        <v>5527.7800000000007</v>
      </c>
      <c r="EJ169" s="240">
        <v>0</v>
      </c>
      <c r="EK169" s="240">
        <v>-1351.9700000000012</v>
      </c>
      <c r="EL169" s="240">
        <v>-1351.9700000000012</v>
      </c>
      <c r="EM169" s="239">
        <v>0</v>
      </c>
      <c r="EN169" s="239">
        <v>0</v>
      </c>
      <c r="EO169" s="240">
        <v>0</v>
      </c>
      <c r="EP169" s="240">
        <v>0</v>
      </c>
      <c r="EQ169" s="240">
        <v>0</v>
      </c>
      <c r="ER169" s="240">
        <v>989.23</v>
      </c>
      <c r="ES169" s="240">
        <v>708.18000000000006</v>
      </c>
      <c r="ET169" s="240">
        <f t="shared" si="24"/>
        <v>281.04999999999995</v>
      </c>
      <c r="EU169" s="240">
        <f t="shared" si="25"/>
        <v>0</v>
      </c>
      <c r="EV169" s="240">
        <f t="shared" si="26"/>
        <v>281.04999999999995</v>
      </c>
      <c r="EW169" s="239">
        <v>2497.4500000000003</v>
      </c>
      <c r="EX169" s="239">
        <v>1988.72</v>
      </c>
      <c r="EY169" s="241">
        <f t="shared" si="28"/>
        <v>73701.499999999985</v>
      </c>
      <c r="EZ169" s="241">
        <f t="shared" si="28"/>
        <v>64248.479999999996</v>
      </c>
      <c r="FA169" s="241">
        <f t="shared" si="29"/>
        <v>9453.0199999999895</v>
      </c>
      <c r="FB169" s="241">
        <f t="shared" si="30"/>
        <v>0</v>
      </c>
      <c r="FC169" s="242">
        <f t="shared" si="27"/>
        <v>9453.0199999999895</v>
      </c>
      <c r="FD169" s="242">
        <v>281.04999999999995</v>
      </c>
      <c r="FE169" s="236">
        <f t="shared" si="31"/>
        <v>-51076.14</v>
      </c>
      <c r="FF169" s="243">
        <f t="shared" si="32"/>
        <v>-30604.07</v>
      </c>
      <c r="FG169" s="3"/>
      <c r="FH169" s="239">
        <v>710</v>
      </c>
      <c r="FI169" s="244">
        <f t="shared" si="33"/>
        <v>-50366.14</v>
      </c>
      <c r="FJ169" s="243">
        <f t="shared" si="34"/>
        <v>-30604.07</v>
      </c>
      <c r="FK169" s="3"/>
      <c r="FL169" s="3"/>
      <c r="FM169" s="3"/>
      <c r="FN169" s="3"/>
      <c r="FO169" s="3"/>
    </row>
    <row r="170" spans="1:171" s="2" customFormat="1" ht="15.75" customHeight="1" x14ac:dyDescent="0.2">
      <c r="A170" s="233">
        <v>163</v>
      </c>
      <c r="B170" s="234" t="s">
        <v>124</v>
      </c>
      <c r="C170" s="235">
        <v>3</v>
      </c>
      <c r="D170" s="235">
        <v>4</v>
      </c>
      <c r="E170" s="236">
        <v>856.35</v>
      </c>
      <c r="F170" s="237">
        <v>32372.990000000005</v>
      </c>
      <c r="G170" s="237">
        <v>31660.520000000004</v>
      </c>
      <c r="H170" s="238">
        <v>9881.5200000000023</v>
      </c>
      <c r="I170" s="238">
        <v>9030.5600000000013</v>
      </c>
      <c r="J170" s="238">
        <v>850.96000000000095</v>
      </c>
      <c r="K170" s="238">
        <v>0</v>
      </c>
      <c r="L170" s="238">
        <v>850.96000000000095</v>
      </c>
      <c r="M170" s="238">
        <v>5239.7299999999996</v>
      </c>
      <c r="N170" s="238">
        <v>5150.33</v>
      </c>
      <c r="O170" s="238">
        <v>89.399999999999636</v>
      </c>
      <c r="P170" s="238">
        <v>0</v>
      </c>
      <c r="Q170" s="238">
        <v>89.399999999999636</v>
      </c>
      <c r="R170" s="238">
        <v>336.11</v>
      </c>
      <c r="S170" s="238">
        <v>0</v>
      </c>
      <c r="T170" s="238">
        <v>336.11</v>
      </c>
      <c r="U170" s="238">
        <v>0</v>
      </c>
      <c r="V170" s="238">
        <v>336.11</v>
      </c>
      <c r="W170" s="239">
        <v>23944.929999999997</v>
      </c>
      <c r="X170" s="239">
        <v>28050.319999999996</v>
      </c>
      <c r="Y170" s="240">
        <v>0</v>
      </c>
      <c r="Z170" s="240">
        <v>-4105.3899999999994</v>
      </c>
      <c r="AA170" s="240">
        <v>-4105.3899999999994</v>
      </c>
      <c r="AB170" s="239">
        <v>0</v>
      </c>
      <c r="AC170" s="239">
        <v>0</v>
      </c>
      <c r="AD170" s="240">
        <v>0</v>
      </c>
      <c r="AE170" s="240">
        <v>0</v>
      </c>
      <c r="AF170" s="240">
        <v>0</v>
      </c>
      <c r="AG170" s="239">
        <v>0</v>
      </c>
      <c r="AH170" s="239">
        <v>0</v>
      </c>
      <c r="AI170" s="240">
        <v>0</v>
      </c>
      <c r="AJ170" s="240">
        <v>0</v>
      </c>
      <c r="AK170" s="240">
        <v>0</v>
      </c>
      <c r="AL170" s="239">
        <v>2562.4199999999996</v>
      </c>
      <c r="AM170" s="239">
        <v>2421.75</v>
      </c>
      <c r="AN170" s="240">
        <v>140.66999999999962</v>
      </c>
      <c r="AO170" s="240">
        <v>0</v>
      </c>
      <c r="AP170" s="240">
        <v>140.66999999999962</v>
      </c>
      <c r="AQ170" s="239">
        <v>2371.96</v>
      </c>
      <c r="AR170" s="239">
        <v>957.98</v>
      </c>
      <c r="AS170" s="240">
        <v>1413.98</v>
      </c>
      <c r="AT170" s="240">
        <v>0</v>
      </c>
      <c r="AU170" s="240">
        <v>1413.98</v>
      </c>
      <c r="AV170" s="239">
        <v>3663.1600000000008</v>
      </c>
      <c r="AW170" s="239">
        <v>3187.06</v>
      </c>
      <c r="AX170" s="240">
        <v>476.10000000000082</v>
      </c>
      <c r="AY170" s="240">
        <v>0</v>
      </c>
      <c r="AZ170" s="240">
        <v>476.10000000000082</v>
      </c>
      <c r="BA170" s="239">
        <v>865.31999999999994</v>
      </c>
      <c r="BB170" s="239">
        <v>766.14999999999986</v>
      </c>
      <c r="BC170" s="240">
        <v>99.170000000000073</v>
      </c>
      <c r="BD170" s="240">
        <v>0</v>
      </c>
      <c r="BE170" s="240">
        <v>99.170000000000073</v>
      </c>
      <c r="BF170" s="239">
        <v>0</v>
      </c>
      <c r="BG170" s="239">
        <v>0</v>
      </c>
      <c r="BH170" s="240">
        <v>0</v>
      </c>
      <c r="BI170" s="240">
        <v>0</v>
      </c>
      <c r="BJ170" s="240">
        <v>0</v>
      </c>
      <c r="BK170" s="239">
        <v>4925.49</v>
      </c>
      <c r="BL170" s="239">
        <v>6725.97</v>
      </c>
      <c r="BM170" s="240">
        <v>0</v>
      </c>
      <c r="BN170" s="240">
        <v>-1800.4800000000005</v>
      </c>
      <c r="BO170" s="240">
        <v>-1800.4800000000005</v>
      </c>
      <c r="BP170" s="239">
        <v>539.04999999999995</v>
      </c>
      <c r="BQ170" s="239">
        <v>0</v>
      </c>
      <c r="BR170" s="240">
        <v>539.04999999999995</v>
      </c>
      <c r="BS170" s="240">
        <v>0</v>
      </c>
      <c r="BT170" s="240">
        <v>539.04999999999995</v>
      </c>
      <c r="BU170" s="239">
        <v>6177.989999999998</v>
      </c>
      <c r="BV170" s="239">
        <v>3107.59</v>
      </c>
      <c r="BW170" s="240">
        <v>3070.3999999999978</v>
      </c>
      <c r="BX170" s="240">
        <v>0</v>
      </c>
      <c r="BY170" s="240">
        <v>3070.3999999999978</v>
      </c>
      <c r="BZ170" s="239">
        <v>1047.01</v>
      </c>
      <c r="CA170" s="239">
        <v>929.25000000000011</v>
      </c>
      <c r="CB170" s="240">
        <v>117.75999999999988</v>
      </c>
      <c r="CC170" s="240">
        <v>0</v>
      </c>
      <c r="CD170" s="240">
        <v>117.75999999999988</v>
      </c>
      <c r="CE170" s="239">
        <v>156.88</v>
      </c>
      <c r="CF170" s="239">
        <v>0</v>
      </c>
      <c r="CG170" s="240">
        <v>156.88</v>
      </c>
      <c r="CH170" s="240">
        <v>0</v>
      </c>
      <c r="CI170" s="240">
        <v>156.88</v>
      </c>
      <c r="CJ170" s="240">
        <v>1527.0700000000002</v>
      </c>
      <c r="CK170" s="240">
        <v>1445.15</v>
      </c>
      <c r="CL170" s="240">
        <v>81.920000000000073</v>
      </c>
      <c r="CM170" s="240">
        <v>0</v>
      </c>
      <c r="CN170" s="240">
        <v>81.920000000000073</v>
      </c>
      <c r="CO170" s="239">
        <v>14450.41</v>
      </c>
      <c r="CP170" s="239">
        <v>5168.03</v>
      </c>
      <c r="CQ170" s="240">
        <v>9282.380000000001</v>
      </c>
      <c r="CR170" s="240">
        <v>0</v>
      </c>
      <c r="CS170" s="240">
        <v>9282.380000000001</v>
      </c>
      <c r="CT170" s="239">
        <v>1633.4099999999999</v>
      </c>
      <c r="CU170" s="239">
        <v>494.29</v>
      </c>
      <c r="CV170" s="240">
        <v>1139.1199999999999</v>
      </c>
      <c r="CW170" s="240">
        <v>0</v>
      </c>
      <c r="CX170" s="240">
        <v>1139.1199999999999</v>
      </c>
      <c r="CY170" s="239">
        <v>3678.5200000000004</v>
      </c>
      <c r="CZ170" s="239">
        <v>0</v>
      </c>
      <c r="DA170" s="240">
        <v>3678.5200000000004</v>
      </c>
      <c r="DB170" s="240">
        <v>0</v>
      </c>
      <c r="DC170" s="240">
        <v>3678.5200000000004</v>
      </c>
      <c r="DD170" s="239">
        <v>529.69000000000005</v>
      </c>
      <c r="DE170" s="239">
        <v>4288.66</v>
      </c>
      <c r="DF170" s="240">
        <v>0</v>
      </c>
      <c r="DG170" s="240">
        <v>-3758.97</v>
      </c>
      <c r="DH170" s="240">
        <v>-3758.97</v>
      </c>
      <c r="DI170" s="239">
        <v>1091.81</v>
      </c>
      <c r="DJ170" s="239">
        <v>6152.69</v>
      </c>
      <c r="DK170" s="240">
        <v>0</v>
      </c>
      <c r="DL170" s="240">
        <v>-5060.8799999999992</v>
      </c>
      <c r="DM170" s="240">
        <v>-5060.8799999999992</v>
      </c>
      <c r="DN170" s="239">
        <v>0</v>
      </c>
      <c r="DO170" s="239">
        <v>0</v>
      </c>
      <c r="DP170" s="240">
        <v>0</v>
      </c>
      <c r="DQ170" s="240">
        <v>0</v>
      </c>
      <c r="DR170" s="240">
        <v>0</v>
      </c>
      <c r="DS170" s="239">
        <v>1117.82</v>
      </c>
      <c r="DT170" s="239">
        <v>1783.52</v>
      </c>
      <c r="DU170" s="240">
        <v>0</v>
      </c>
      <c r="DV170" s="240">
        <v>-665.7</v>
      </c>
      <c r="DW170" s="240">
        <v>-665.7</v>
      </c>
      <c r="DX170" s="239">
        <v>178.24</v>
      </c>
      <c r="DY170" s="239">
        <v>0</v>
      </c>
      <c r="DZ170" s="240">
        <v>178.24</v>
      </c>
      <c r="EA170" s="240">
        <v>0</v>
      </c>
      <c r="EB170" s="240">
        <v>178.24</v>
      </c>
      <c r="EC170" s="239">
        <v>8220.1200000000008</v>
      </c>
      <c r="ED170" s="239">
        <v>9899.7900000000009</v>
      </c>
      <c r="EE170" s="240">
        <v>0</v>
      </c>
      <c r="EF170" s="240">
        <v>-1679.67</v>
      </c>
      <c r="EG170" s="240">
        <v>-1679.67</v>
      </c>
      <c r="EH170" s="239">
        <v>9144.57</v>
      </c>
      <c r="EI170" s="239">
        <v>19679.390000000003</v>
      </c>
      <c r="EJ170" s="240">
        <v>0</v>
      </c>
      <c r="EK170" s="240">
        <v>-10534.820000000003</v>
      </c>
      <c r="EL170" s="240">
        <v>-10534.820000000003</v>
      </c>
      <c r="EM170" s="239">
        <v>0</v>
      </c>
      <c r="EN170" s="239">
        <v>0</v>
      </c>
      <c r="EO170" s="240">
        <v>0</v>
      </c>
      <c r="EP170" s="240">
        <v>0</v>
      </c>
      <c r="EQ170" s="240">
        <v>0</v>
      </c>
      <c r="ER170" s="240">
        <v>1478.96</v>
      </c>
      <c r="ES170" s="240">
        <v>1058.44</v>
      </c>
      <c r="ET170" s="240">
        <f t="shared" si="24"/>
        <v>420.52</v>
      </c>
      <c r="EU170" s="240">
        <f t="shared" si="25"/>
        <v>0</v>
      </c>
      <c r="EV170" s="240">
        <f t="shared" si="26"/>
        <v>420.52</v>
      </c>
      <c r="EW170" s="239">
        <v>3676.0900000000006</v>
      </c>
      <c r="EX170" s="239">
        <v>3523.3999999999996</v>
      </c>
      <c r="EY170" s="241">
        <f t="shared" si="28"/>
        <v>108438.28000000001</v>
      </c>
      <c r="EZ170" s="241">
        <f t="shared" si="28"/>
        <v>113820.32000000002</v>
      </c>
      <c r="FA170" s="241">
        <f t="shared" si="29"/>
        <v>0</v>
      </c>
      <c r="FB170" s="241">
        <f t="shared" si="30"/>
        <v>-5382.0400000000081</v>
      </c>
      <c r="FC170" s="242">
        <f t="shared" si="27"/>
        <v>-5382.0400000000081</v>
      </c>
      <c r="FD170" s="242">
        <v>420.52</v>
      </c>
      <c r="FE170" s="236">
        <f t="shared" si="31"/>
        <v>26990.949999999997</v>
      </c>
      <c r="FF170" s="243">
        <f t="shared" si="32"/>
        <v>36453.230000000003</v>
      </c>
      <c r="FG170" s="3"/>
      <c r="FH170" s="239">
        <v>710</v>
      </c>
      <c r="FI170" s="244">
        <f t="shared" si="33"/>
        <v>27700.949999999997</v>
      </c>
      <c r="FJ170" s="243">
        <f t="shared" si="34"/>
        <v>36453.230000000003</v>
      </c>
      <c r="FK170" s="3"/>
      <c r="FL170" s="3"/>
      <c r="FM170" s="3"/>
      <c r="FN170" s="3"/>
      <c r="FO170" s="3"/>
    </row>
    <row r="171" spans="1:171" s="2" customFormat="1" ht="15.75" customHeight="1" x14ac:dyDescent="0.2">
      <c r="A171" s="233">
        <v>164</v>
      </c>
      <c r="B171" s="234" t="s">
        <v>508</v>
      </c>
      <c r="C171" s="235"/>
      <c r="D171" s="235"/>
      <c r="E171" s="236">
        <v>1343.8916666666669</v>
      </c>
      <c r="F171" s="237">
        <v>-213273.93000000002</v>
      </c>
      <c r="G171" s="237">
        <v>-213419.02000000011</v>
      </c>
      <c r="H171" s="238">
        <v>4361.3599999999997</v>
      </c>
      <c r="I171" s="238">
        <v>4918.3899999999994</v>
      </c>
      <c r="J171" s="238">
        <v>0</v>
      </c>
      <c r="K171" s="238">
        <v>-557.02999999999975</v>
      </c>
      <c r="L171" s="238">
        <v>-557.02999999999975</v>
      </c>
      <c r="M171" s="238">
        <v>2819.8099999999995</v>
      </c>
      <c r="N171" s="238">
        <v>2764.5199999999995</v>
      </c>
      <c r="O171" s="238">
        <v>55.289999999999964</v>
      </c>
      <c r="P171" s="238">
        <v>0</v>
      </c>
      <c r="Q171" s="238">
        <v>55.289999999999964</v>
      </c>
      <c r="R171" s="238">
        <v>259.23</v>
      </c>
      <c r="S171" s="238">
        <v>0</v>
      </c>
      <c r="T171" s="238">
        <v>259.23</v>
      </c>
      <c r="U171" s="238">
        <v>0</v>
      </c>
      <c r="V171" s="238">
        <v>259.23</v>
      </c>
      <c r="W171" s="239">
        <v>21186.190000000002</v>
      </c>
      <c r="X171" s="239">
        <v>18128.650000000001</v>
      </c>
      <c r="Y171" s="240">
        <v>3057.5400000000009</v>
      </c>
      <c r="Z171" s="240">
        <v>0</v>
      </c>
      <c r="AA171" s="240">
        <v>3057.5400000000009</v>
      </c>
      <c r="AB171" s="239">
        <v>0</v>
      </c>
      <c r="AC171" s="239">
        <v>0</v>
      </c>
      <c r="AD171" s="240">
        <v>0</v>
      </c>
      <c r="AE171" s="240">
        <v>0</v>
      </c>
      <c r="AF171" s="240">
        <v>0</v>
      </c>
      <c r="AG171" s="239">
        <v>0</v>
      </c>
      <c r="AH171" s="239">
        <v>0</v>
      </c>
      <c r="AI171" s="240">
        <v>0</v>
      </c>
      <c r="AJ171" s="240">
        <v>0</v>
      </c>
      <c r="AK171" s="240">
        <v>0</v>
      </c>
      <c r="AL171" s="239">
        <v>2065.58</v>
      </c>
      <c r="AM171" s="239">
        <v>1530.3700000000003</v>
      </c>
      <c r="AN171" s="240">
        <v>535.20999999999958</v>
      </c>
      <c r="AO171" s="240">
        <v>0</v>
      </c>
      <c r="AP171" s="240">
        <v>535.20999999999958</v>
      </c>
      <c r="AQ171" s="239">
        <v>2175.0399999999995</v>
      </c>
      <c r="AR171" s="239">
        <v>956.94999999999993</v>
      </c>
      <c r="AS171" s="240">
        <v>1218.0899999999997</v>
      </c>
      <c r="AT171" s="240">
        <v>0</v>
      </c>
      <c r="AU171" s="240">
        <v>1218.0899999999997</v>
      </c>
      <c r="AV171" s="239">
        <v>0</v>
      </c>
      <c r="AW171" s="239">
        <v>0</v>
      </c>
      <c r="AX171" s="240">
        <v>0</v>
      </c>
      <c r="AY171" s="240">
        <v>0</v>
      </c>
      <c r="AZ171" s="240">
        <v>0</v>
      </c>
      <c r="BA171" s="239">
        <v>0</v>
      </c>
      <c r="BB171" s="239">
        <v>0</v>
      </c>
      <c r="BC171" s="240">
        <v>0</v>
      </c>
      <c r="BD171" s="240">
        <v>0</v>
      </c>
      <c r="BE171" s="240">
        <v>0</v>
      </c>
      <c r="BF171" s="239">
        <v>0</v>
      </c>
      <c r="BG171" s="239">
        <v>0</v>
      </c>
      <c r="BH171" s="240">
        <v>0</v>
      </c>
      <c r="BI171" s="240">
        <v>0</v>
      </c>
      <c r="BJ171" s="240">
        <v>0</v>
      </c>
      <c r="BK171" s="239">
        <v>3470.37</v>
      </c>
      <c r="BL171" s="239">
        <v>3135.0899999999997</v>
      </c>
      <c r="BM171" s="240">
        <v>335.2800000000002</v>
      </c>
      <c r="BN171" s="240">
        <v>0</v>
      </c>
      <c r="BO171" s="240">
        <v>335.2800000000002</v>
      </c>
      <c r="BP171" s="239">
        <v>371.14</v>
      </c>
      <c r="BQ171" s="239">
        <v>0</v>
      </c>
      <c r="BR171" s="240">
        <v>371.14</v>
      </c>
      <c r="BS171" s="240">
        <v>0</v>
      </c>
      <c r="BT171" s="240">
        <v>371.14</v>
      </c>
      <c r="BU171" s="239">
        <v>4332.71</v>
      </c>
      <c r="BV171" s="239">
        <v>2139.7000000000003</v>
      </c>
      <c r="BW171" s="240">
        <v>2193.0099999999998</v>
      </c>
      <c r="BX171" s="240">
        <v>0</v>
      </c>
      <c r="BY171" s="240">
        <v>2193.0099999999998</v>
      </c>
      <c r="BZ171" s="239">
        <v>1443.3800000000003</v>
      </c>
      <c r="CA171" s="239">
        <v>1278.98</v>
      </c>
      <c r="CB171" s="240">
        <v>164.40000000000032</v>
      </c>
      <c r="CC171" s="240">
        <v>0</v>
      </c>
      <c r="CD171" s="240">
        <v>164.40000000000032</v>
      </c>
      <c r="CE171" s="239">
        <v>216.77000000000004</v>
      </c>
      <c r="CF171" s="239">
        <v>0</v>
      </c>
      <c r="CG171" s="240">
        <v>216.77000000000004</v>
      </c>
      <c r="CH171" s="240">
        <v>0</v>
      </c>
      <c r="CI171" s="240">
        <v>216.77000000000004</v>
      </c>
      <c r="CJ171" s="240">
        <v>3058.9900000000002</v>
      </c>
      <c r="CK171" s="240">
        <v>2770.1099999999997</v>
      </c>
      <c r="CL171" s="240">
        <v>288.88000000000056</v>
      </c>
      <c r="CM171" s="240">
        <v>0</v>
      </c>
      <c r="CN171" s="240">
        <v>288.88000000000056</v>
      </c>
      <c r="CO171" s="239">
        <v>13444.260000000002</v>
      </c>
      <c r="CP171" s="239">
        <v>0</v>
      </c>
      <c r="CQ171" s="240">
        <v>13444.260000000002</v>
      </c>
      <c r="CR171" s="240">
        <v>0</v>
      </c>
      <c r="CS171" s="240">
        <v>13444.260000000002</v>
      </c>
      <c r="CT171" s="239">
        <v>1281.1600000000001</v>
      </c>
      <c r="CU171" s="239">
        <v>0</v>
      </c>
      <c r="CV171" s="240">
        <v>1281.1600000000001</v>
      </c>
      <c r="CW171" s="240">
        <v>0</v>
      </c>
      <c r="CX171" s="240">
        <v>1281.1600000000001</v>
      </c>
      <c r="CY171" s="239">
        <v>3642.3900000000003</v>
      </c>
      <c r="CZ171" s="239">
        <v>0</v>
      </c>
      <c r="DA171" s="240">
        <v>3642.3900000000003</v>
      </c>
      <c r="DB171" s="240">
        <v>0</v>
      </c>
      <c r="DC171" s="240">
        <v>3642.3900000000003</v>
      </c>
      <c r="DD171" s="239">
        <v>0</v>
      </c>
      <c r="DE171" s="239">
        <v>0</v>
      </c>
      <c r="DF171" s="240">
        <v>0</v>
      </c>
      <c r="DG171" s="240">
        <v>0</v>
      </c>
      <c r="DH171" s="240">
        <v>0</v>
      </c>
      <c r="DI171" s="239">
        <v>0</v>
      </c>
      <c r="DJ171" s="239">
        <v>0</v>
      </c>
      <c r="DK171" s="240">
        <v>0</v>
      </c>
      <c r="DL171" s="240">
        <v>0</v>
      </c>
      <c r="DM171" s="240">
        <v>0</v>
      </c>
      <c r="DN171" s="239">
        <v>0</v>
      </c>
      <c r="DO171" s="239">
        <v>0</v>
      </c>
      <c r="DP171" s="240">
        <v>0</v>
      </c>
      <c r="DQ171" s="240">
        <v>0</v>
      </c>
      <c r="DR171" s="240">
        <v>0</v>
      </c>
      <c r="DS171" s="239">
        <v>789.19</v>
      </c>
      <c r="DT171" s="239">
        <v>0</v>
      </c>
      <c r="DU171" s="240">
        <v>789.19</v>
      </c>
      <c r="DV171" s="240">
        <v>0</v>
      </c>
      <c r="DW171" s="240">
        <v>789.19</v>
      </c>
      <c r="DX171" s="239">
        <v>190.57</v>
      </c>
      <c r="DY171" s="239">
        <v>0</v>
      </c>
      <c r="DZ171" s="240">
        <v>190.57</v>
      </c>
      <c r="EA171" s="240">
        <v>0</v>
      </c>
      <c r="EB171" s="240">
        <v>190.57</v>
      </c>
      <c r="EC171" s="239">
        <v>8830.2199999999993</v>
      </c>
      <c r="ED171" s="239">
        <v>6682.92</v>
      </c>
      <c r="EE171" s="240">
        <v>2147.2999999999993</v>
      </c>
      <c r="EF171" s="240">
        <v>0</v>
      </c>
      <c r="EG171" s="240">
        <v>2147.2999999999993</v>
      </c>
      <c r="EH171" s="239">
        <v>4973.53</v>
      </c>
      <c r="EI171" s="239">
        <v>4984.07</v>
      </c>
      <c r="EJ171" s="240">
        <v>0</v>
      </c>
      <c r="EK171" s="240">
        <v>-10.539999999999964</v>
      </c>
      <c r="EL171" s="240">
        <v>-10.539999999999964</v>
      </c>
      <c r="EM171" s="239">
        <v>0</v>
      </c>
      <c r="EN171" s="239">
        <v>0</v>
      </c>
      <c r="EO171" s="240">
        <v>0</v>
      </c>
      <c r="EP171" s="240">
        <v>0</v>
      </c>
      <c r="EQ171" s="240">
        <v>0</v>
      </c>
      <c r="ER171" s="240">
        <v>1000.86</v>
      </c>
      <c r="ES171" s="240">
        <v>717.09999999999991</v>
      </c>
      <c r="ET171" s="240">
        <f t="shared" si="24"/>
        <v>283.7600000000001</v>
      </c>
      <c r="EU171" s="240">
        <f t="shared" si="25"/>
        <v>0</v>
      </c>
      <c r="EV171" s="240">
        <f t="shared" si="26"/>
        <v>283.7600000000001</v>
      </c>
      <c r="EW171" s="239">
        <v>2753.6400000000003</v>
      </c>
      <c r="EX171" s="239">
        <v>1625.96</v>
      </c>
      <c r="EY171" s="241">
        <f t="shared" si="28"/>
        <v>82666.39</v>
      </c>
      <c r="EZ171" s="241">
        <f t="shared" si="28"/>
        <v>51632.81</v>
      </c>
      <c r="FA171" s="241">
        <f t="shared" si="29"/>
        <v>31033.58</v>
      </c>
      <c r="FB171" s="241">
        <f t="shared" si="30"/>
        <v>0</v>
      </c>
      <c r="FC171" s="242">
        <f t="shared" si="27"/>
        <v>31033.58</v>
      </c>
      <c r="FD171" s="242">
        <v>283.7600000000001</v>
      </c>
      <c r="FE171" s="236">
        <f t="shared" si="31"/>
        <v>-182240.35000000003</v>
      </c>
      <c r="FF171" s="243">
        <f t="shared" si="32"/>
        <v>-194071.45000000007</v>
      </c>
      <c r="FG171" s="3"/>
      <c r="FH171" s="239">
        <v>710</v>
      </c>
      <c r="FI171" s="244">
        <f t="shared" si="33"/>
        <v>-181530.35000000003</v>
      </c>
      <c r="FJ171" s="243">
        <f t="shared" si="34"/>
        <v>-194071.45000000007</v>
      </c>
      <c r="FK171" s="3"/>
      <c r="FL171" s="3"/>
      <c r="FM171" s="3"/>
      <c r="FN171" s="3"/>
      <c r="FO171" s="3"/>
    </row>
    <row r="172" spans="1:171" s="2" customFormat="1" ht="15.75" customHeight="1" x14ac:dyDescent="0.2">
      <c r="A172" s="233">
        <v>165</v>
      </c>
      <c r="B172" s="234" t="s">
        <v>125</v>
      </c>
      <c r="C172" s="235">
        <v>2</v>
      </c>
      <c r="D172" s="235">
        <v>3</v>
      </c>
      <c r="E172" s="236">
        <v>768.57499999999993</v>
      </c>
      <c r="F172" s="237">
        <v>-238.64000000000078</v>
      </c>
      <c r="G172" s="237">
        <v>16589.159999999996</v>
      </c>
      <c r="H172" s="238">
        <v>5256.59</v>
      </c>
      <c r="I172" s="238">
        <v>5657.14</v>
      </c>
      <c r="J172" s="238">
        <v>0</v>
      </c>
      <c r="K172" s="238">
        <v>-400.55000000000018</v>
      </c>
      <c r="L172" s="238">
        <v>-400.55000000000018</v>
      </c>
      <c r="M172" s="238">
        <v>2541.16</v>
      </c>
      <c r="N172" s="238">
        <v>2764.4700000000003</v>
      </c>
      <c r="O172" s="238">
        <v>0</v>
      </c>
      <c r="P172" s="238">
        <v>-223.3100000000004</v>
      </c>
      <c r="Q172" s="238">
        <v>-223.3100000000004</v>
      </c>
      <c r="R172" s="238">
        <v>271.25</v>
      </c>
      <c r="S172" s="238">
        <v>0</v>
      </c>
      <c r="T172" s="238">
        <v>271.25</v>
      </c>
      <c r="U172" s="238">
        <v>0</v>
      </c>
      <c r="V172" s="238">
        <v>271.25</v>
      </c>
      <c r="W172" s="239">
        <v>22258.110000000004</v>
      </c>
      <c r="X172" s="239">
        <v>26429.3</v>
      </c>
      <c r="Y172" s="240">
        <v>0</v>
      </c>
      <c r="Z172" s="240">
        <v>-4171.1899999999951</v>
      </c>
      <c r="AA172" s="240">
        <v>-4171.1899999999951</v>
      </c>
      <c r="AB172" s="239">
        <v>0</v>
      </c>
      <c r="AC172" s="239">
        <v>0</v>
      </c>
      <c r="AD172" s="240">
        <v>0</v>
      </c>
      <c r="AE172" s="240">
        <v>0</v>
      </c>
      <c r="AF172" s="240">
        <v>0</v>
      </c>
      <c r="AG172" s="239">
        <v>0</v>
      </c>
      <c r="AH172" s="239">
        <v>0</v>
      </c>
      <c r="AI172" s="240">
        <v>0</v>
      </c>
      <c r="AJ172" s="240">
        <v>0</v>
      </c>
      <c r="AK172" s="240">
        <v>0</v>
      </c>
      <c r="AL172" s="239">
        <v>1971.9500000000003</v>
      </c>
      <c r="AM172" s="239">
        <v>1530.3700000000003</v>
      </c>
      <c r="AN172" s="240">
        <v>441.57999999999993</v>
      </c>
      <c r="AO172" s="240">
        <v>0</v>
      </c>
      <c r="AP172" s="240">
        <v>441.57999999999993</v>
      </c>
      <c r="AQ172" s="239">
        <v>2012.66</v>
      </c>
      <c r="AR172" s="239">
        <v>956.94999999999993</v>
      </c>
      <c r="AS172" s="240">
        <v>1055.71</v>
      </c>
      <c r="AT172" s="240">
        <v>0</v>
      </c>
      <c r="AU172" s="240">
        <v>1055.71</v>
      </c>
      <c r="AV172" s="239">
        <v>2585.1900000000005</v>
      </c>
      <c r="AW172" s="239">
        <v>2243.34</v>
      </c>
      <c r="AX172" s="240">
        <v>341.85000000000036</v>
      </c>
      <c r="AY172" s="240">
        <v>0</v>
      </c>
      <c r="AZ172" s="240">
        <v>341.85000000000036</v>
      </c>
      <c r="BA172" s="239">
        <v>538.39</v>
      </c>
      <c r="BB172" s="239">
        <v>476.76000000000005</v>
      </c>
      <c r="BC172" s="240">
        <v>61.629999999999939</v>
      </c>
      <c r="BD172" s="240">
        <v>0</v>
      </c>
      <c r="BE172" s="240">
        <v>61.629999999999939</v>
      </c>
      <c r="BF172" s="239">
        <v>0</v>
      </c>
      <c r="BG172" s="239">
        <v>0</v>
      </c>
      <c r="BH172" s="240">
        <v>0</v>
      </c>
      <c r="BI172" s="240">
        <v>0</v>
      </c>
      <c r="BJ172" s="240">
        <v>0</v>
      </c>
      <c r="BK172" s="239">
        <v>3260.7400000000002</v>
      </c>
      <c r="BL172" s="239">
        <v>3135.0899999999997</v>
      </c>
      <c r="BM172" s="240">
        <v>125.65000000000055</v>
      </c>
      <c r="BN172" s="240">
        <v>0</v>
      </c>
      <c r="BO172" s="240">
        <v>125.65000000000055</v>
      </c>
      <c r="BP172" s="239">
        <v>368.14000000000004</v>
      </c>
      <c r="BQ172" s="239">
        <v>0</v>
      </c>
      <c r="BR172" s="240">
        <v>368.14000000000004</v>
      </c>
      <c r="BS172" s="240">
        <v>0</v>
      </c>
      <c r="BT172" s="240">
        <v>368.14000000000004</v>
      </c>
      <c r="BU172" s="239">
        <v>4223.32</v>
      </c>
      <c r="BV172" s="239">
        <v>13285.85</v>
      </c>
      <c r="BW172" s="240">
        <v>0</v>
      </c>
      <c r="BX172" s="240">
        <v>-9062.5300000000007</v>
      </c>
      <c r="BY172" s="240">
        <v>-9062.5300000000007</v>
      </c>
      <c r="BZ172" s="239">
        <v>1443.81</v>
      </c>
      <c r="CA172" s="239">
        <v>1278.98</v>
      </c>
      <c r="CB172" s="240">
        <v>164.82999999999993</v>
      </c>
      <c r="CC172" s="240">
        <v>0</v>
      </c>
      <c r="CD172" s="240">
        <v>164.82999999999993</v>
      </c>
      <c r="CE172" s="239">
        <v>217.5</v>
      </c>
      <c r="CF172" s="239">
        <v>0</v>
      </c>
      <c r="CG172" s="240">
        <v>217.5</v>
      </c>
      <c r="CH172" s="240">
        <v>0</v>
      </c>
      <c r="CI172" s="240">
        <v>217.5</v>
      </c>
      <c r="CJ172" s="240">
        <v>1020.5599999999998</v>
      </c>
      <c r="CK172" s="240">
        <v>901.63000000000011</v>
      </c>
      <c r="CL172" s="240">
        <v>118.92999999999972</v>
      </c>
      <c r="CM172" s="240">
        <v>0</v>
      </c>
      <c r="CN172" s="240">
        <v>118.92999999999972</v>
      </c>
      <c r="CO172" s="239">
        <v>10235.11</v>
      </c>
      <c r="CP172" s="239">
        <v>16612.98</v>
      </c>
      <c r="CQ172" s="240">
        <v>0</v>
      </c>
      <c r="CR172" s="240">
        <v>-6377.869999999999</v>
      </c>
      <c r="CS172" s="240">
        <v>-6377.869999999999</v>
      </c>
      <c r="CT172" s="239">
        <v>1201.32</v>
      </c>
      <c r="CU172" s="239">
        <v>0</v>
      </c>
      <c r="CV172" s="240">
        <v>1201.32</v>
      </c>
      <c r="CW172" s="240">
        <v>0</v>
      </c>
      <c r="CX172" s="240">
        <v>1201.32</v>
      </c>
      <c r="CY172" s="239">
        <v>3324.4099999999994</v>
      </c>
      <c r="CZ172" s="239">
        <v>4322.3900000000003</v>
      </c>
      <c r="DA172" s="240">
        <v>0</v>
      </c>
      <c r="DB172" s="240">
        <v>-997.98000000000093</v>
      </c>
      <c r="DC172" s="240">
        <v>-997.98000000000093</v>
      </c>
      <c r="DD172" s="239">
        <v>351.32</v>
      </c>
      <c r="DE172" s="239">
        <v>0</v>
      </c>
      <c r="DF172" s="240">
        <v>351.32</v>
      </c>
      <c r="DG172" s="240">
        <v>0</v>
      </c>
      <c r="DH172" s="240">
        <v>351.32</v>
      </c>
      <c r="DI172" s="239">
        <v>848.68999999999994</v>
      </c>
      <c r="DJ172" s="239">
        <v>0</v>
      </c>
      <c r="DK172" s="240">
        <v>848.68999999999994</v>
      </c>
      <c r="DL172" s="240">
        <v>0</v>
      </c>
      <c r="DM172" s="240">
        <v>848.68999999999994</v>
      </c>
      <c r="DN172" s="239">
        <v>0</v>
      </c>
      <c r="DO172" s="239">
        <v>0</v>
      </c>
      <c r="DP172" s="240">
        <v>0</v>
      </c>
      <c r="DQ172" s="240">
        <v>0</v>
      </c>
      <c r="DR172" s="240">
        <v>0</v>
      </c>
      <c r="DS172" s="239">
        <v>736.93000000000006</v>
      </c>
      <c r="DT172" s="239">
        <v>0</v>
      </c>
      <c r="DU172" s="240">
        <v>736.93000000000006</v>
      </c>
      <c r="DV172" s="240">
        <v>0</v>
      </c>
      <c r="DW172" s="240">
        <v>736.93000000000006</v>
      </c>
      <c r="DX172" s="239">
        <v>177.71000000000004</v>
      </c>
      <c r="DY172" s="239">
        <v>0</v>
      </c>
      <c r="DZ172" s="240">
        <v>177.71000000000004</v>
      </c>
      <c r="EA172" s="240">
        <v>0</v>
      </c>
      <c r="EB172" s="240">
        <v>177.71000000000004</v>
      </c>
      <c r="EC172" s="239">
        <v>6101.06</v>
      </c>
      <c r="ED172" s="239">
        <v>8123.24</v>
      </c>
      <c r="EE172" s="240">
        <v>0</v>
      </c>
      <c r="EF172" s="240">
        <v>-2022.1799999999994</v>
      </c>
      <c r="EG172" s="240">
        <v>-2022.1799999999994</v>
      </c>
      <c r="EH172" s="239">
        <v>3193.67</v>
      </c>
      <c r="EI172" s="239">
        <v>318.23</v>
      </c>
      <c r="EJ172" s="240">
        <v>2875.44</v>
      </c>
      <c r="EK172" s="240">
        <v>0</v>
      </c>
      <c r="EL172" s="240">
        <v>2875.44</v>
      </c>
      <c r="EM172" s="239">
        <v>0</v>
      </c>
      <c r="EN172" s="239">
        <v>0</v>
      </c>
      <c r="EO172" s="240">
        <v>0</v>
      </c>
      <c r="EP172" s="240">
        <v>0</v>
      </c>
      <c r="EQ172" s="240">
        <v>0</v>
      </c>
      <c r="ER172" s="240">
        <v>1000.0000000000002</v>
      </c>
      <c r="ES172" s="240">
        <v>715.05</v>
      </c>
      <c r="ET172" s="240">
        <f t="shared" si="24"/>
        <v>284.95000000000027</v>
      </c>
      <c r="EU172" s="240">
        <f t="shared" si="25"/>
        <v>0</v>
      </c>
      <c r="EV172" s="240">
        <f t="shared" si="26"/>
        <v>284.95000000000027</v>
      </c>
      <c r="EW172" s="239">
        <v>2632.96</v>
      </c>
      <c r="EX172" s="239">
        <v>2697.8399999999997</v>
      </c>
      <c r="EY172" s="241">
        <f t="shared" si="28"/>
        <v>77772.55</v>
      </c>
      <c r="EZ172" s="241">
        <f t="shared" si="28"/>
        <v>91449.61</v>
      </c>
      <c r="FA172" s="241">
        <f t="shared" si="29"/>
        <v>0</v>
      </c>
      <c r="FB172" s="241">
        <f t="shared" si="30"/>
        <v>-13677.059999999998</v>
      </c>
      <c r="FC172" s="242">
        <f t="shared" si="27"/>
        <v>-13677.059999999998</v>
      </c>
      <c r="FD172" s="242">
        <v>284.95000000000027</v>
      </c>
      <c r="FE172" s="236">
        <f t="shared" si="31"/>
        <v>-13915.699999999997</v>
      </c>
      <c r="FF172" s="243">
        <f t="shared" si="32"/>
        <v>12529.279999999999</v>
      </c>
      <c r="FG172" s="3"/>
      <c r="FH172" s="239">
        <v>710</v>
      </c>
      <c r="FI172" s="244">
        <f t="shared" si="33"/>
        <v>-13205.699999999997</v>
      </c>
      <c r="FJ172" s="243">
        <f t="shared" si="34"/>
        <v>12529.279999999999</v>
      </c>
      <c r="FK172" s="3"/>
      <c r="FL172" s="3"/>
      <c r="FM172" s="3"/>
      <c r="FN172" s="3"/>
      <c r="FO172" s="3"/>
    </row>
    <row r="173" spans="1:171" s="2" customFormat="1" ht="15.75" customHeight="1" x14ac:dyDescent="0.2">
      <c r="A173" s="233">
        <v>166</v>
      </c>
      <c r="B173" s="234" t="s">
        <v>126</v>
      </c>
      <c r="C173" s="235">
        <v>2</v>
      </c>
      <c r="D173" s="235">
        <v>3</v>
      </c>
      <c r="E173" s="236">
        <v>911.25833333333321</v>
      </c>
      <c r="F173" s="237">
        <v>818.05999999999904</v>
      </c>
      <c r="G173" s="237">
        <v>-3087.9100000000017</v>
      </c>
      <c r="H173" s="238">
        <v>5881.5999999999995</v>
      </c>
      <c r="I173" s="238">
        <v>5921.74</v>
      </c>
      <c r="J173" s="238">
        <v>0</v>
      </c>
      <c r="K173" s="238">
        <v>-40.140000000000327</v>
      </c>
      <c r="L173" s="238">
        <v>-40.140000000000327</v>
      </c>
      <c r="M173" s="238">
        <v>3244.37</v>
      </c>
      <c r="N173" s="238">
        <v>3173.61</v>
      </c>
      <c r="O173" s="238">
        <v>70.759999999999764</v>
      </c>
      <c r="P173" s="238">
        <v>0</v>
      </c>
      <c r="Q173" s="238">
        <v>70.759999999999764</v>
      </c>
      <c r="R173" s="238">
        <v>73.52</v>
      </c>
      <c r="S173" s="238">
        <v>0</v>
      </c>
      <c r="T173" s="238">
        <v>73.52</v>
      </c>
      <c r="U173" s="238">
        <v>0</v>
      </c>
      <c r="V173" s="238">
        <v>73.52</v>
      </c>
      <c r="W173" s="239">
        <v>15578.089999999998</v>
      </c>
      <c r="X173" s="239">
        <v>19648.150000000001</v>
      </c>
      <c r="Y173" s="240">
        <v>0</v>
      </c>
      <c r="Z173" s="240">
        <v>-4070.0600000000031</v>
      </c>
      <c r="AA173" s="240">
        <v>-4070.0600000000031</v>
      </c>
      <c r="AB173" s="239">
        <v>0</v>
      </c>
      <c r="AC173" s="239">
        <v>0</v>
      </c>
      <c r="AD173" s="240">
        <v>0</v>
      </c>
      <c r="AE173" s="240">
        <v>0</v>
      </c>
      <c r="AF173" s="240">
        <v>0</v>
      </c>
      <c r="AG173" s="239">
        <v>0</v>
      </c>
      <c r="AH173" s="239">
        <v>0</v>
      </c>
      <c r="AI173" s="240">
        <v>0</v>
      </c>
      <c r="AJ173" s="240">
        <v>0</v>
      </c>
      <c r="AK173" s="240">
        <v>0</v>
      </c>
      <c r="AL173" s="239">
        <v>2048.69</v>
      </c>
      <c r="AM173" s="239">
        <v>1331.5399999999997</v>
      </c>
      <c r="AN173" s="240">
        <v>717.15000000000032</v>
      </c>
      <c r="AO173" s="240">
        <v>0</v>
      </c>
      <c r="AP173" s="240">
        <v>717.15000000000032</v>
      </c>
      <c r="AQ173" s="239">
        <v>1615.5900000000001</v>
      </c>
      <c r="AR173" s="239">
        <v>907.63</v>
      </c>
      <c r="AS173" s="240">
        <v>707.96000000000015</v>
      </c>
      <c r="AT173" s="240">
        <v>0</v>
      </c>
      <c r="AU173" s="240">
        <v>707.96000000000015</v>
      </c>
      <c r="AV173" s="239">
        <v>0</v>
      </c>
      <c r="AW173" s="239">
        <v>0</v>
      </c>
      <c r="AX173" s="240">
        <v>0</v>
      </c>
      <c r="AY173" s="240">
        <v>0</v>
      </c>
      <c r="AZ173" s="240">
        <v>0</v>
      </c>
      <c r="BA173" s="239">
        <v>0</v>
      </c>
      <c r="BB173" s="239">
        <v>0</v>
      </c>
      <c r="BC173" s="240">
        <v>0</v>
      </c>
      <c r="BD173" s="240">
        <v>0</v>
      </c>
      <c r="BE173" s="240">
        <v>0</v>
      </c>
      <c r="BF173" s="239">
        <v>0</v>
      </c>
      <c r="BG173" s="239">
        <v>0</v>
      </c>
      <c r="BH173" s="240">
        <v>0</v>
      </c>
      <c r="BI173" s="240">
        <v>0</v>
      </c>
      <c r="BJ173" s="240">
        <v>0</v>
      </c>
      <c r="BK173" s="239">
        <v>2820.33</v>
      </c>
      <c r="BL173" s="239">
        <v>2377.2799999999997</v>
      </c>
      <c r="BM173" s="240">
        <v>443.05000000000018</v>
      </c>
      <c r="BN173" s="240">
        <v>0</v>
      </c>
      <c r="BO173" s="240">
        <v>443.05000000000018</v>
      </c>
      <c r="BP173" s="239">
        <v>308.77</v>
      </c>
      <c r="BQ173" s="239">
        <v>0</v>
      </c>
      <c r="BR173" s="240">
        <v>308.77</v>
      </c>
      <c r="BS173" s="240">
        <v>0</v>
      </c>
      <c r="BT173" s="240">
        <v>308.77</v>
      </c>
      <c r="BU173" s="239">
        <v>3424.17</v>
      </c>
      <c r="BV173" s="239">
        <v>1780.14</v>
      </c>
      <c r="BW173" s="240">
        <v>1644.03</v>
      </c>
      <c r="BX173" s="240">
        <v>0</v>
      </c>
      <c r="BY173" s="240">
        <v>1644.03</v>
      </c>
      <c r="BZ173" s="239">
        <v>0</v>
      </c>
      <c r="CA173" s="239">
        <v>0</v>
      </c>
      <c r="CB173" s="240">
        <v>0</v>
      </c>
      <c r="CC173" s="240">
        <v>0</v>
      </c>
      <c r="CD173" s="240">
        <v>0</v>
      </c>
      <c r="CE173" s="239">
        <v>0</v>
      </c>
      <c r="CF173" s="239">
        <v>0</v>
      </c>
      <c r="CG173" s="240">
        <v>0</v>
      </c>
      <c r="CH173" s="240">
        <v>0</v>
      </c>
      <c r="CI173" s="240">
        <v>0</v>
      </c>
      <c r="CJ173" s="240">
        <v>3068.2400000000007</v>
      </c>
      <c r="CK173" s="240">
        <v>2770.1099999999997</v>
      </c>
      <c r="CL173" s="240">
        <v>298.13000000000102</v>
      </c>
      <c r="CM173" s="240">
        <v>0</v>
      </c>
      <c r="CN173" s="240">
        <v>298.13000000000102</v>
      </c>
      <c r="CO173" s="239">
        <v>12339.44</v>
      </c>
      <c r="CP173" s="239">
        <v>0</v>
      </c>
      <c r="CQ173" s="240">
        <v>12339.44</v>
      </c>
      <c r="CR173" s="240">
        <v>0</v>
      </c>
      <c r="CS173" s="240">
        <v>12339.44</v>
      </c>
      <c r="CT173" s="239">
        <v>1411.5800000000004</v>
      </c>
      <c r="CU173" s="239">
        <v>0</v>
      </c>
      <c r="CV173" s="240">
        <v>1411.5800000000004</v>
      </c>
      <c r="CW173" s="240">
        <v>0</v>
      </c>
      <c r="CX173" s="240">
        <v>1411.5800000000004</v>
      </c>
      <c r="CY173" s="239">
        <v>2480.34</v>
      </c>
      <c r="CZ173" s="239">
        <v>0</v>
      </c>
      <c r="DA173" s="240">
        <v>2480.34</v>
      </c>
      <c r="DB173" s="240">
        <v>0</v>
      </c>
      <c r="DC173" s="240">
        <v>2480.34</v>
      </c>
      <c r="DD173" s="239">
        <v>0</v>
      </c>
      <c r="DE173" s="239">
        <v>0</v>
      </c>
      <c r="DF173" s="240">
        <v>0</v>
      </c>
      <c r="DG173" s="240">
        <v>0</v>
      </c>
      <c r="DH173" s="240">
        <v>0</v>
      </c>
      <c r="DI173" s="239">
        <v>0</v>
      </c>
      <c r="DJ173" s="239">
        <v>0</v>
      </c>
      <c r="DK173" s="240">
        <v>0</v>
      </c>
      <c r="DL173" s="240">
        <v>0</v>
      </c>
      <c r="DM173" s="240">
        <v>0</v>
      </c>
      <c r="DN173" s="239">
        <v>0</v>
      </c>
      <c r="DO173" s="239">
        <v>0</v>
      </c>
      <c r="DP173" s="240">
        <v>0</v>
      </c>
      <c r="DQ173" s="240">
        <v>0</v>
      </c>
      <c r="DR173" s="240">
        <v>0</v>
      </c>
      <c r="DS173" s="239">
        <v>582.6400000000001</v>
      </c>
      <c r="DT173" s="239">
        <v>0</v>
      </c>
      <c r="DU173" s="240">
        <v>582.6400000000001</v>
      </c>
      <c r="DV173" s="240">
        <v>0</v>
      </c>
      <c r="DW173" s="240">
        <v>582.6400000000001</v>
      </c>
      <c r="DX173" s="239">
        <v>145.43999999999997</v>
      </c>
      <c r="DY173" s="239">
        <v>0</v>
      </c>
      <c r="DZ173" s="240">
        <v>145.43999999999997</v>
      </c>
      <c r="EA173" s="240">
        <v>0</v>
      </c>
      <c r="EB173" s="240">
        <v>145.43999999999997</v>
      </c>
      <c r="EC173" s="239">
        <v>5303.73</v>
      </c>
      <c r="ED173" s="239">
        <v>6042.12</v>
      </c>
      <c r="EE173" s="240">
        <v>0</v>
      </c>
      <c r="EF173" s="240">
        <v>-738.39000000000033</v>
      </c>
      <c r="EG173" s="240">
        <v>-738.39000000000033</v>
      </c>
      <c r="EH173" s="239">
        <v>4824.82</v>
      </c>
      <c r="EI173" s="239">
        <v>4170.7300000000005</v>
      </c>
      <c r="EJ173" s="240">
        <v>654.08999999999924</v>
      </c>
      <c r="EK173" s="240">
        <v>0</v>
      </c>
      <c r="EL173" s="240">
        <v>654.08999999999924</v>
      </c>
      <c r="EM173" s="239">
        <v>0</v>
      </c>
      <c r="EN173" s="239">
        <v>0</v>
      </c>
      <c r="EO173" s="240">
        <v>0</v>
      </c>
      <c r="EP173" s="240">
        <v>0</v>
      </c>
      <c r="EQ173" s="240">
        <v>0</v>
      </c>
      <c r="ER173" s="240">
        <v>927.22</v>
      </c>
      <c r="ES173" s="240">
        <v>656.51</v>
      </c>
      <c r="ET173" s="240">
        <f t="shared" si="24"/>
        <v>270.71000000000004</v>
      </c>
      <c r="EU173" s="240">
        <f t="shared" si="25"/>
        <v>0</v>
      </c>
      <c r="EV173" s="240">
        <f t="shared" si="26"/>
        <v>270.71000000000004</v>
      </c>
      <c r="EW173" s="239">
        <v>2293.31</v>
      </c>
      <c r="EX173" s="239">
        <v>1578.79</v>
      </c>
      <c r="EY173" s="241">
        <f t="shared" si="28"/>
        <v>68371.89</v>
      </c>
      <c r="EZ173" s="241">
        <f t="shared" si="28"/>
        <v>50358.350000000013</v>
      </c>
      <c r="FA173" s="241">
        <f t="shared" si="29"/>
        <v>18013.539999999986</v>
      </c>
      <c r="FB173" s="241">
        <f t="shared" si="30"/>
        <v>0</v>
      </c>
      <c r="FC173" s="242">
        <f t="shared" si="27"/>
        <v>18013.539999999986</v>
      </c>
      <c r="FD173" s="242">
        <v>270.71000000000004</v>
      </c>
      <c r="FE173" s="236">
        <f t="shared" si="31"/>
        <v>18831.599999999984</v>
      </c>
      <c r="FF173" s="243">
        <f t="shared" si="32"/>
        <v>13871.529999999999</v>
      </c>
      <c r="FG173" s="3"/>
      <c r="FH173" s="239">
        <v>710</v>
      </c>
      <c r="FI173" s="244">
        <f t="shared" si="33"/>
        <v>19541.599999999984</v>
      </c>
      <c r="FJ173" s="243">
        <f t="shared" si="34"/>
        <v>13871.529999999999</v>
      </c>
      <c r="FK173" s="3"/>
      <c r="FL173" s="3"/>
      <c r="FM173" s="3"/>
      <c r="FN173" s="3"/>
      <c r="FO173" s="3"/>
    </row>
    <row r="174" spans="1:171" s="2" customFormat="1" ht="15.75" customHeight="1" x14ac:dyDescent="0.2">
      <c r="A174" s="233">
        <v>167</v>
      </c>
      <c r="B174" s="234" t="s">
        <v>127</v>
      </c>
      <c r="C174" s="235">
        <v>5</v>
      </c>
      <c r="D174" s="235">
        <v>6</v>
      </c>
      <c r="E174" s="236">
        <v>1516.0416666666667</v>
      </c>
      <c r="F174" s="237">
        <v>111429.59</v>
      </c>
      <c r="G174" s="237">
        <v>33036.999999999956</v>
      </c>
      <c r="H174" s="238">
        <v>22619.279999999999</v>
      </c>
      <c r="I174" s="238">
        <v>20826.03</v>
      </c>
      <c r="J174" s="238">
        <v>1793.25</v>
      </c>
      <c r="K174" s="238">
        <v>0</v>
      </c>
      <c r="L174" s="238">
        <v>1793.25</v>
      </c>
      <c r="M174" s="238">
        <v>11418.53</v>
      </c>
      <c r="N174" s="238">
        <v>11263.4</v>
      </c>
      <c r="O174" s="238">
        <v>155.13000000000102</v>
      </c>
      <c r="P174" s="238">
        <v>0</v>
      </c>
      <c r="Q174" s="238">
        <v>155.13000000000102</v>
      </c>
      <c r="R174" s="238">
        <v>1319.32</v>
      </c>
      <c r="S174" s="238">
        <v>18.22</v>
      </c>
      <c r="T174" s="238">
        <v>1301.0999999999999</v>
      </c>
      <c r="U174" s="238">
        <v>0</v>
      </c>
      <c r="V174" s="238">
        <v>1301.0999999999999</v>
      </c>
      <c r="W174" s="239">
        <v>67182.86</v>
      </c>
      <c r="X174" s="239">
        <v>78504.72</v>
      </c>
      <c r="Y174" s="240">
        <v>0</v>
      </c>
      <c r="Z174" s="240">
        <v>-11321.86</v>
      </c>
      <c r="AA174" s="240">
        <v>-11321.86</v>
      </c>
      <c r="AB174" s="239">
        <v>0</v>
      </c>
      <c r="AC174" s="239">
        <v>0</v>
      </c>
      <c r="AD174" s="240">
        <v>0</v>
      </c>
      <c r="AE174" s="240">
        <v>0</v>
      </c>
      <c r="AF174" s="240">
        <v>0</v>
      </c>
      <c r="AG174" s="239">
        <v>0</v>
      </c>
      <c r="AH174" s="239">
        <v>0</v>
      </c>
      <c r="AI174" s="240">
        <v>0</v>
      </c>
      <c r="AJ174" s="240">
        <v>0</v>
      </c>
      <c r="AK174" s="240">
        <v>0</v>
      </c>
      <c r="AL174" s="239">
        <v>11249.66</v>
      </c>
      <c r="AM174" s="239">
        <v>3076.8599999999997</v>
      </c>
      <c r="AN174" s="240">
        <v>8172.8</v>
      </c>
      <c r="AO174" s="240">
        <v>0</v>
      </c>
      <c r="AP174" s="240">
        <v>8172.8</v>
      </c>
      <c r="AQ174" s="239">
        <v>7229.9500000000016</v>
      </c>
      <c r="AR174" s="239">
        <v>1402.82</v>
      </c>
      <c r="AS174" s="240">
        <v>5827.1300000000019</v>
      </c>
      <c r="AT174" s="240">
        <v>0</v>
      </c>
      <c r="AU174" s="240">
        <v>5827.1300000000019</v>
      </c>
      <c r="AV174" s="239">
        <v>12161.57</v>
      </c>
      <c r="AW174" s="239">
        <v>10588.689999999999</v>
      </c>
      <c r="AX174" s="240">
        <v>1572.880000000001</v>
      </c>
      <c r="AY174" s="240">
        <v>0</v>
      </c>
      <c r="AZ174" s="240">
        <v>1572.880000000001</v>
      </c>
      <c r="BA174" s="239">
        <v>2695.58</v>
      </c>
      <c r="BB174" s="239">
        <v>2394.2900000000004</v>
      </c>
      <c r="BC174" s="240">
        <v>301.28999999999951</v>
      </c>
      <c r="BD174" s="240">
        <v>0</v>
      </c>
      <c r="BE174" s="240">
        <v>301.28999999999951</v>
      </c>
      <c r="BF174" s="239">
        <v>945.4699999999998</v>
      </c>
      <c r="BG174" s="239">
        <v>1269.8899999999999</v>
      </c>
      <c r="BH174" s="240">
        <v>0</v>
      </c>
      <c r="BI174" s="240">
        <v>-324.42000000000007</v>
      </c>
      <c r="BJ174" s="240">
        <v>-324.42000000000007</v>
      </c>
      <c r="BK174" s="239">
        <v>15698.340000000002</v>
      </c>
      <c r="BL174" s="239">
        <v>22199.63</v>
      </c>
      <c r="BM174" s="240">
        <v>0</v>
      </c>
      <c r="BN174" s="240">
        <v>-6501.2899999999991</v>
      </c>
      <c r="BO174" s="240">
        <v>-6501.2899999999991</v>
      </c>
      <c r="BP174" s="239">
        <v>1794.7199999999998</v>
      </c>
      <c r="BQ174" s="239">
        <v>0</v>
      </c>
      <c r="BR174" s="240">
        <v>1794.7199999999998</v>
      </c>
      <c r="BS174" s="240">
        <v>0</v>
      </c>
      <c r="BT174" s="240">
        <v>1794.7199999999998</v>
      </c>
      <c r="BU174" s="239">
        <v>20569.849999999995</v>
      </c>
      <c r="BV174" s="239">
        <v>11312.8</v>
      </c>
      <c r="BW174" s="240">
        <v>9257.0499999999956</v>
      </c>
      <c r="BX174" s="240">
        <v>0</v>
      </c>
      <c r="BY174" s="240">
        <v>9257.0499999999956</v>
      </c>
      <c r="BZ174" s="239">
        <v>2397.11</v>
      </c>
      <c r="CA174" s="239">
        <v>2131.52</v>
      </c>
      <c r="CB174" s="240">
        <v>265.59000000000015</v>
      </c>
      <c r="CC174" s="240">
        <v>0</v>
      </c>
      <c r="CD174" s="240">
        <v>265.59000000000015</v>
      </c>
      <c r="CE174" s="239">
        <v>360.41999999999996</v>
      </c>
      <c r="CF174" s="239">
        <v>0</v>
      </c>
      <c r="CG174" s="240">
        <v>360.41999999999996</v>
      </c>
      <c r="CH174" s="240">
        <v>0</v>
      </c>
      <c r="CI174" s="240">
        <v>360.41999999999996</v>
      </c>
      <c r="CJ174" s="240">
        <v>5720.4500000000007</v>
      </c>
      <c r="CK174" s="240">
        <v>5189.03</v>
      </c>
      <c r="CL174" s="240">
        <v>531.42000000000098</v>
      </c>
      <c r="CM174" s="240">
        <v>0</v>
      </c>
      <c r="CN174" s="240">
        <v>531.42000000000098</v>
      </c>
      <c r="CO174" s="239">
        <v>85141.870000000024</v>
      </c>
      <c r="CP174" s="239">
        <v>29017.18</v>
      </c>
      <c r="CQ174" s="240">
        <v>56124.690000000024</v>
      </c>
      <c r="CR174" s="240">
        <v>0</v>
      </c>
      <c r="CS174" s="240">
        <v>56124.690000000024</v>
      </c>
      <c r="CT174" s="239">
        <v>7045.8600000000006</v>
      </c>
      <c r="CU174" s="239">
        <v>0</v>
      </c>
      <c r="CV174" s="240">
        <v>7045.8600000000006</v>
      </c>
      <c r="CW174" s="240">
        <v>0</v>
      </c>
      <c r="CX174" s="240">
        <v>7045.8600000000006</v>
      </c>
      <c r="CY174" s="239">
        <v>11234.460000000001</v>
      </c>
      <c r="CZ174" s="239">
        <v>6010.62</v>
      </c>
      <c r="DA174" s="240">
        <v>5223.8400000000011</v>
      </c>
      <c r="DB174" s="240">
        <v>0</v>
      </c>
      <c r="DC174" s="240">
        <v>5223.8400000000011</v>
      </c>
      <c r="DD174" s="239">
        <v>1833.1100000000006</v>
      </c>
      <c r="DE174" s="239">
        <v>0</v>
      </c>
      <c r="DF174" s="240">
        <v>1833.1100000000006</v>
      </c>
      <c r="DG174" s="240">
        <v>0</v>
      </c>
      <c r="DH174" s="240">
        <v>1833.1100000000006</v>
      </c>
      <c r="DI174" s="239">
        <v>2801.5799999999995</v>
      </c>
      <c r="DJ174" s="239">
        <v>0</v>
      </c>
      <c r="DK174" s="240">
        <v>2801.5799999999995</v>
      </c>
      <c r="DL174" s="240">
        <v>0</v>
      </c>
      <c r="DM174" s="240">
        <v>2801.5799999999995</v>
      </c>
      <c r="DN174" s="239">
        <v>2259.2600000000002</v>
      </c>
      <c r="DO174" s="239">
        <v>0</v>
      </c>
      <c r="DP174" s="240">
        <v>2259.2600000000002</v>
      </c>
      <c r="DQ174" s="240">
        <v>0</v>
      </c>
      <c r="DR174" s="240">
        <v>2259.2600000000002</v>
      </c>
      <c r="DS174" s="239">
        <v>5366.98</v>
      </c>
      <c r="DT174" s="239">
        <v>907.67000000000007</v>
      </c>
      <c r="DU174" s="240">
        <v>4459.3099999999995</v>
      </c>
      <c r="DV174" s="240">
        <v>0</v>
      </c>
      <c r="DW174" s="240">
        <v>4459.3099999999995</v>
      </c>
      <c r="DX174" s="239">
        <v>512.66</v>
      </c>
      <c r="DY174" s="239">
        <v>0</v>
      </c>
      <c r="DZ174" s="240">
        <v>512.66</v>
      </c>
      <c r="EA174" s="240">
        <v>0</v>
      </c>
      <c r="EB174" s="240">
        <v>512.66</v>
      </c>
      <c r="EC174" s="239">
        <v>16999.950000000004</v>
      </c>
      <c r="ED174" s="239">
        <v>23176.99</v>
      </c>
      <c r="EE174" s="240">
        <v>0</v>
      </c>
      <c r="EF174" s="240">
        <v>-6177.0399999999972</v>
      </c>
      <c r="EG174" s="240">
        <v>-6177.0399999999972</v>
      </c>
      <c r="EH174" s="239">
        <v>14184.839999999998</v>
      </c>
      <c r="EI174" s="239">
        <v>8283.9700000000012</v>
      </c>
      <c r="EJ174" s="240">
        <v>5900.8699999999972</v>
      </c>
      <c r="EK174" s="240">
        <v>0</v>
      </c>
      <c r="EL174" s="240">
        <v>5900.8699999999972</v>
      </c>
      <c r="EM174" s="239">
        <v>0</v>
      </c>
      <c r="EN174" s="239">
        <v>0</v>
      </c>
      <c r="EO174" s="240">
        <v>0</v>
      </c>
      <c r="EP174" s="240">
        <v>0</v>
      </c>
      <c r="EQ174" s="240">
        <v>0</v>
      </c>
      <c r="ER174" s="240">
        <v>5269.13</v>
      </c>
      <c r="ES174" s="240">
        <v>3771.37</v>
      </c>
      <c r="ET174" s="240">
        <f t="shared" si="24"/>
        <v>1497.7600000000002</v>
      </c>
      <c r="EU174" s="240">
        <f t="shared" si="25"/>
        <v>0</v>
      </c>
      <c r="EV174" s="240">
        <f t="shared" si="26"/>
        <v>1497.7600000000002</v>
      </c>
      <c r="EW174" s="239">
        <v>11735.43</v>
      </c>
      <c r="EX174" s="239">
        <v>8185.3099999999995</v>
      </c>
      <c r="EY174" s="241">
        <f t="shared" si="28"/>
        <v>347748.24</v>
      </c>
      <c r="EZ174" s="241">
        <f t="shared" si="28"/>
        <v>249531.00999999995</v>
      </c>
      <c r="FA174" s="241">
        <f t="shared" si="29"/>
        <v>98217.23000000004</v>
      </c>
      <c r="FB174" s="241">
        <f t="shared" si="30"/>
        <v>0</v>
      </c>
      <c r="FC174" s="242">
        <f t="shared" si="27"/>
        <v>98217.23000000004</v>
      </c>
      <c r="FD174" s="242">
        <v>1497.7600000000002</v>
      </c>
      <c r="FE174" s="236">
        <f t="shared" si="31"/>
        <v>209646.82</v>
      </c>
      <c r="FF174" s="243">
        <f t="shared" si="32"/>
        <v>113297.30999999998</v>
      </c>
      <c r="FG174" s="3"/>
      <c r="FH174" s="239">
        <v>2304.08</v>
      </c>
      <c r="FI174" s="244">
        <f t="shared" si="33"/>
        <v>211950.9</v>
      </c>
      <c r="FJ174" s="243">
        <f t="shared" si="34"/>
        <v>113297.30999999998</v>
      </c>
      <c r="FK174" s="3"/>
      <c r="FL174" s="3"/>
      <c r="FM174" s="3"/>
      <c r="FN174" s="3"/>
      <c r="FO174" s="3"/>
    </row>
    <row r="175" spans="1:171" s="2" customFormat="1" ht="15.75" customHeight="1" x14ac:dyDescent="0.2">
      <c r="A175" s="233">
        <v>168</v>
      </c>
      <c r="B175" s="234" t="s">
        <v>128</v>
      </c>
      <c r="C175" s="235">
        <v>5</v>
      </c>
      <c r="D175" s="235">
        <v>4</v>
      </c>
      <c r="E175" s="236">
        <v>906.60833333333346</v>
      </c>
      <c r="F175" s="237">
        <v>22458.52</v>
      </c>
      <c r="G175" s="237">
        <v>-11514.780000000012</v>
      </c>
      <c r="H175" s="238">
        <v>15040.680000000002</v>
      </c>
      <c r="I175" s="238">
        <v>13582.49</v>
      </c>
      <c r="J175" s="238">
        <v>1458.1900000000023</v>
      </c>
      <c r="K175" s="238">
        <v>0</v>
      </c>
      <c r="L175" s="238">
        <v>1458.1900000000023</v>
      </c>
      <c r="M175" s="238">
        <v>7640.41</v>
      </c>
      <c r="N175" s="238">
        <v>5762.83</v>
      </c>
      <c r="O175" s="238">
        <v>1877.58</v>
      </c>
      <c r="P175" s="238">
        <v>0</v>
      </c>
      <c r="Q175" s="238">
        <v>1877.58</v>
      </c>
      <c r="R175" s="238">
        <v>826.84999999999991</v>
      </c>
      <c r="S175" s="238">
        <v>11.219999999999999</v>
      </c>
      <c r="T175" s="238">
        <v>815.62999999999988</v>
      </c>
      <c r="U175" s="238">
        <v>0</v>
      </c>
      <c r="V175" s="238">
        <v>815.62999999999988</v>
      </c>
      <c r="W175" s="239">
        <v>44482.36</v>
      </c>
      <c r="X175" s="239">
        <v>48725.670000000006</v>
      </c>
      <c r="Y175" s="240">
        <v>0</v>
      </c>
      <c r="Z175" s="240">
        <v>-4243.3100000000049</v>
      </c>
      <c r="AA175" s="240">
        <v>-4243.3100000000049</v>
      </c>
      <c r="AB175" s="239">
        <v>0</v>
      </c>
      <c r="AC175" s="239">
        <v>0</v>
      </c>
      <c r="AD175" s="240">
        <v>0</v>
      </c>
      <c r="AE175" s="240">
        <v>0</v>
      </c>
      <c r="AF175" s="240">
        <v>0</v>
      </c>
      <c r="AG175" s="239">
        <v>0</v>
      </c>
      <c r="AH175" s="239">
        <v>0</v>
      </c>
      <c r="AI175" s="240">
        <v>0</v>
      </c>
      <c r="AJ175" s="240">
        <v>0</v>
      </c>
      <c r="AK175" s="240">
        <v>0</v>
      </c>
      <c r="AL175" s="239">
        <v>7060.7599999999993</v>
      </c>
      <c r="AM175" s="239">
        <v>2136.23</v>
      </c>
      <c r="AN175" s="240">
        <v>4924.5299999999988</v>
      </c>
      <c r="AO175" s="240">
        <v>0</v>
      </c>
      <c r="AP175" s="240">
        <v>4924.5299999999988</v>
      </c>
      <c r="AQ175" s="239">
        <v>4583.130000000001</v>
      </c>
      <c r="AR175" s="239">
        <v>912.03</v>
      </c>
      <c r="AS175" s="240">
        <v>3671.1000000000013</v>
      </c>
      <c r="AT175" s="240">
        <v>0</v>
      </c>
      <c r="AU175" s="240">
        <v>3671.1000000000013</v>
      </c>
      <c r="AV175" s="239">
        <v>7055.1900000000005</v>
      </c>
      <c r="AW175" s="239">
        <v>6129.1700000000019</v>
      </c>
      <c r="AX175" s="240">
        <v>926.01999999999862</v>
      </c>
      <c r="AY175" s="240">
        <v>0</v>
      </c>
      <c r="AZ175" s="240">
        <v>926.01999999999862</v>
      </c>
      <c r="BA175" s="239">
        <v>1601.8499999999997</v>
      </c>
      <c r="BB175" s="239">
        <v>1420.7900000000002</v>
      </c>
      <c r="BC175" s="240">
        <v>181.05999999999949</v>
      </c>
      <c r="BD175" s="240">
        <v>0</v>
      </c>
      <c r="BE175" s="240">
        <v>181.05999999999949</v>
      </c>
      <c r="BF175" s="239">
        <v>421.37</v>
      </c>
      <c r="BG175" s="239">
        <v>820.85</v>
      </c>
      <c r="BH175" s="240">
        <v>0</v>
      </c>
      <c r="BI175" s="240">
        <v>-399.48</v>
      </c>
      <c r="BJ175" s="240">
        <v>-399.48</v>
      </c>
      <c r="BK175" s="239">
        <v>8203.36</v>
      </c>
      <c r="BL175" s="239">
        <v>6297.3000000000011</v>
      </c>
      <c r="BM175" s="240">
        <v>1906.0599999999995</v>
      </c>
      <c r="BN175" s="240">
        <v>0</v>
      </c>
      <c r="BO175" s="240">
        <v>1906.0599999999995</v>
      </c>
      <c r="BP175" s="239">
        <v>1067.2</v>
      </c>
      <c r="BQ175" s="239">
        <v>0</v>
      </c>
      <c r="BR175" s="240">
        <v>1067.2</v>
      </c>
      <c r="BS175" s="240">
        <v>0</v>
      </c>
      <c r="BT175" s="240">
        <v>1067.2</v>
      </c>
      <c r="BU175" s="239">
        <v>12231.460000000001</v>
      </c>
      <c r="BV175" s="239">
        <v>7116.65</v>
      </c>
      <c r="BW175" s="240">
        <v>5114.8100000000013</v>
      </c>
      <c r="BX175" s="240">
        <v>0</v>
      </c>
      <c r="BY175" s="240">
        <v>5114.8100000000013</v>
      </c>
      <c r="BZ175" s="239">
        <v>1480.1699999999998</v>
      </c>
      <c r="CA175" s="239">
        <v>1313.23</v>
      </c>
      <c r="CB175" s="240">
        <v>166.93999999999983</v>
      </c>
      <c r="CC175" s="240">
        <v>0</v>
      </c>
      <c r="CD175" s="240">
        <v>166.93999999999983</v>
      </c>
      <c r="CE175" s="239">
        <v>223.12000000000003</v>
      </c>
      <c r="CF175" s="239">
        <v>337.1</v>
      </c>
      <c r="CG175" s="240">
        <v>0</v>
      </c>
      <c r="CH175" s="240">
        <v>-113.97999999999999</v>
      </c>
      <c r="CI175" s="240">
        <v>-113.97999999999999</v>
      </c>
      <c r="CJ175" s="240">
        <v>3821.3200000000006</v>
      </c>
      <c r="CK175" s="240">
        <v>5011.42</v>
      </c>
      <c r="CL175" s="240">
        <v>0</v>
      </c>
      <c r="CM175" s="240">
        <v>-1190.0999999999995</v>
      </c>
      <c r="CN175" s="240">
        <v>-1190.0999999999995</v>
      </c>
      <c r="CO175" s="239">
        <v>44690.23000000001</v>
      </c>
      <c r="CP175" s="239">
        <v>21360.46</v>
      </c>
      <c r="CQ175" s="240">
        <v>23329.770000000011</v>
      </c>
      <c r="CR175" s="240">
        <v>0</v>
      </c>
      <c r="CS175" s="240">
        <v>23329.770000000011</v>
      </c>
      <c r="CT175" s="239">
        <v>4424.0499999999993</v>
      </c>
      <c r="CU175" s="239">
        <v>4667.7300000000005</v>
      </c>
      <c r="CV175" s="240">
        <v>0</v>
      </c>
      <c r="CW175" s="240">
        <v>-243.6800000000012</v>
      </c>
      <c r="CX175" s="240">
        <v>-243.6800000000012</v>
      </c>
      <c r="CY175" s="239">
        <v>7106.9400000000005</v>
      </c>
      <c r="CZ175" s="239">
        <v>7156.81</v>
      </c>
      <c r="DA175" s="240">
        <v>0</v>
      </c>
      <c r="DB175" s="240">
        <v>-49.869999999999891</v>
      </c>
      <c r="DC175" s="240">
        <v>-49.869999999999891</v>
      </c>
      <c r="DD175" s="239">
        <v>1043.27</v>
      </c>
      <c r="DE175" s="239">
        <v>0</v>
      </c>
      <c r="DF175" s="240">
        <v>1043.27</v>
      </c>
      <c r="DG175" s="240">
        <v>0</v>
      </c>
      <c r="DH175" s="240">
        <v>1043.27</v>
      </c>
      <c r="DI175" s="239">
        <v>1811.0699999999997</v>
      </c>
      <c r="DJ175" s="239">
        <v>0</v>
      </c>
      <c r="DK175" s="240">
        <v>1811.0699999999997</v>
      </c>
      <c r="DL175" s="240">
        <v>0</v>
      </c>
      <c r="DM175" s="240">
        <v>1811.0699999999997</v>
      </c>
      <c r="DN175" s="239">
        <v>1006.79</v>
      </c>
      <c r="DO175" s="239">
        <v>0</v>
      </c>
      <c r="DP175" s="240">
        <v>1006.79</v>
      </c>
      <c r="DQ175" s="240">
        <v>0</v>
      </c>
      <c r="DR175" s="240">
        <v>1006.79</v>
      </c>
      <c r="DS175" s="239">
        <v>2589.9700000000003</v>
      </c>
      <c r="DT175" s="239">
        <v>2498.8099999999995</v>
      </c>
      <c r="DU175" s="240">
        <v>91.160000000000764</v>
      </c>
      <c r="DV175" s="240">
        <v>0</v>
      </c>
      <c r="DW175" s="240">
        <v>91.160000000000764</v>
      </c>
      <c r="DX175" s="239">
        <v>340.9</v>
      </c>
      <c r="DY175" s="239">
        <v>0</v>
      </c>
      <c r="DZ175" s="240">
        <v>340.9</v>
      </c>
      <c r="EA175" s="240">
        <v>0</v>
      </c>
      <c r="EB175" s="240">
        <v>340.9</v>
      </c>
      <c r="EC175" s="239">
        <v>11010.470000000001</v>
      </c>
      <c r="ED175" s="239">
        <v>12672.320000000002</v>
      </c>
      <c r="EE175" s="240">
        <v>0</v>
      </c>
      <c r="EF175" s="240">
        <v>-1661.8500000000004</v>
      </c>
      <c r="EG175" s="240">
        <v>-1661.8500000000004</v>
      </c>
      <c r="EH175" s="239">
        <v>9956.07</v>
      </c>
      <c r="EI175" s="239">
        <v>3781.9900000000002</v>
      </c>
      <c r="EJ175" s="240">
        <v>6174.08</v>
      </c>
      <c r="EK175" s="240">
        <v>0</v>
      </c>
      <c r="EL175" s="240">
        <v>6174.08</v>
      </c>
      <c r="EM175" s="239">
        <v>0</v>
      </c>
      <c r="EN175" s="239">
        <v>0</v>
      </c>
      <c r="EO175" s="240">
        <v>0</v>
      </c>
      <c r="EP175" s="240">
        <v>0</v>
      </c>
      <c r="EQ175" s="240">
        <v>0</v>
      </c>
      <c r="ER175" s="240">
        <v>3359.77</v>
      </c>
      <c r="ES175" s="240">
        <v>2373.9299999999998</v>
      </c>
      <c r="ET175" s="240">
        <f t="shared" si="24"/>
        <v>985.84000000000015</v>
      </c>
      <c r="EU175" s="240">
        <f t="shared" si="25"/>
        <v>0</v>
      </c>
      <c r="EV175" s="240">
        <f t="shared" si="26"/>
        <v>985.84000000000015</v>
      </c>
      <c r="EW175" s="239">
        <v>7093.2899999999991</v>
      </c>
      <c r="EX175" s="239">
        <v>5423.2</v>
      </c>
      <c r="EY175" s="241">
        <f t="shared" si="28"/>
        <v>210172.05000000002</v>
      </c>
      <c r="EZ175" s="241">
        <f t="shared" si="28"/>
        <v>159512.23000000001</v>
      </c>
      <c r="FA175" s="241">
        <f t="shared" si="29"/>
        <v>50659.820000000007</v>
      </c>
      <c r="FB175" s="241">
        <f t="shared" si="30"/>
        <v>0</v>
      </c>
      <c r="FC175" s="242">
        <f t="shared" si="27"/>
        <v>50659.820000000007</v>
      </c>
      <c r="FD175" s="242">
        <v>985.84000000000015</v>
      </c>
      <c r="FE175" s="236">
        <f t="shared" si="31"/>
        <v>73118.34</v>
      </c>
      <c r="FF175" s="243">
        <f t="shared" si="32"/>
        <v>15814.630000000001</v>
      </c>
      <c r="FG175" s="3"/>
      <c r="FH175" s="239">
        <v>2038</v>
      </c>
      <c r="FI175" s="244">
        <f t="shared" si="33"/>
        <v>75156.34</v>
      </c>
      <c r="FJ175" s="243">
        <f t="shared" si="34"/>
        <v>15814.630000000001</v>
      </c>
      <c r="FK175" s="3"/>
      <c r="FL175" s="3"/>
      <c r="FM175" s="3"/>
      <c r="FN175" s="3"/>
      <c r="FO175" s="3"/>
    </row>
    <row r="176" spans="1:171" s="2" customFormat="1" ht="15.75" customHeight="1" x14ac:dyDescent="0.2">
      <c r="A176" s="233">
        <v>169</v>
      </c>
      <c r="B176" s="234" t="s">
        <v>129</v>
      </c>
      <c r="C176" s="235">
        <v>5</v>
      </c>
      <c r="D176" s="235">
        <v>4</v>
      </c>
      <c r="E176" s="236">
        <v>922.23333333333358</v>
      </c>
      <c r="F176" s="237">
        <v>58873.85</v>
      </c>
      <c r="G176" s="237">
        <v>32055.279999999988</v>
      </c>
      <c r="H176" s="238">
        <v>15892.160000000002</v>
      </c>
      <c r="I176" s="238">
        <v>14386.39</v>
      </c>
      <c r="J176" s="238">
        <v>1505.7700000000023</v>
      </c>
      <c r="K176" s="238">
        <v>0</v>
      </c>
      <c r="L176" s="238">
        <v>1505.7700000000023</v>
      </c>
      <c r="M176" s="238">
        <v>8105.3700000000008</v>
      </c>
      <c r="N176" s="238">
        <v>6122.4400000000005</v>
      </c>
      <c r="O176" s="238">
        <v>1982.9300000000003</v>
      </c>
      <c r="P176" s="238">
        <v>0</v>
      </c>
      <c r="Q176" s="238">
        <v>1982.9300000000003</v>
      </c>
      <c r="R176" s="238">
        <v>834.88</v>
      </c>
      <c r="S176" s="238">
        <v>11.190000000000001</v>
      </c>
      <c r="T176" s="238">
        <v>823.68999999999994</v>
      </c>
      <c r="U176" s="238">
        <v>0</v>
      </c>
      <c r="V176" s="238">
        <v>823.68999999999994</v>
      </c>
      <c r="W176" s="239">
        <v>37797.829999999994</v>
      </c>
      <c r="X176" s="239">
        <v>44258.720000000001</v>
      </c>
      <c r="Y176" s="240">
        <v>0</v>
      </c>
      <c r="Z176" s="240">
        <v>-6460.8900000000067</v>
      </c>
      <c r="AA176" s="240">
        <v>-6460.8900000000067</v>
      </c>
      <c r="AB176" s="239">
        <v>0</v>
      </c>
      <c r="AC176" s="239">
        <v>0</v>
      </c>
      <c r="AD176" s="240">
        <v>0</v>
      </c>
      <c r="AE176" s="240">
        <v>0</v>
      </c>
      <c r="AF176" s="240">
        <v>0</v>
      </c>
      <c r="AG176" s="239">
        <v>0</v>
      </c>
      <c r="AH176" s="239">
        <v>0</v>
      </c>
      <c r="AI176" s="240">
        <v>0</v>
      </c>
      <c r="AJ176" s="240">
        <v>0</v>
      </c>
      <c r="AK176" s="240">
        <v>0</v>
      </c>
      <c r="AL176" s="239">
        <v>7027.4199999999983</v>
      </c>
      <c r="AM176" s="239">
        <v>2128.73</v>
      </c>
      <c r="AN176" s="240">
        <v>4898.6899999999987</v>
      </c>
      <c r="AO176" s="240">
        <v>0</v>
      </c>
      <c r="AP176" s="240">
        <v>4898.6899999999987</v>
      </c>
      <c r="AQ176" s="239">
        <v>4581.58</v>
      </c>
      <c r="AR176" s="239">
        <v>912.03</v>
      </c>
      <c r="AS176" s="240">
        <v>3669.55</v>
      </c>
      <c r="AT176" s="240">
        <v>0</v>
      </c>
      <c r="AU176" s="240">
        <v>3669.55</v>
      </c>
      <c r="AV176" s="239">
        <v>7086.34</v>
      </c>
      <c r="AW176" s="239">
        <v>6159.08</v>
      </c>
      <c r="AX176" s="240">
        <v>927.26000000000022</v>
      </c>
      <c r="AY176" s="240">
        <v>0</v>
      </c>
      <c r="AZ176" s="240">
        <v>927.26000000000022</v>
      </c>
      <c r="BA176" s="239">
        <v>1612.99</v>
      </c>
      <c r="BB176" s="239">
        <v>1429.29</v>
      </c>
      <c r="BC176" s="240">
        <v>183.70000000000005</v>
      </c>
      <c r="BD176" s="240">
        <v>0</v>
      </c>
      <c r="BE176" s="240">
        <v>183.70000000000005</v>
      </c>
      <c r="BF176" s="239">
        <v>419.85999999999996</v>
      </c>
      <c r="BG176" s="239">
        <v>820.85</v>
      </c>
      <c r="BH176" s="240">
        <v>0</v>
      </c>
      <c r="BI176" s="240">
        <v>-400.99000000000007</v>
      </c>
      <c r="BJ176" s="240">
        <v>-400.99000000000007</v>
      </c>
      <c r="BK176" s="239">
        <v>8198.76</v>
      </c>
      <c r="BL176" s="239">
        <v>9225.25</v>
      </c>
      <c r="BM176" s="240">
        <v>0</v>
      </c>
      <c r="BN176" s="240">
        <v>-1026.4899999999998</v>
      </c>
      <c r="BO176" s="240">
        <v>-1026.4899999999998</v>
      </c>
      <c r="BP176" s="239">
        <v>1071.6699999999998</v>
      </c>
      <c r="BQ176" s="239">
        <v>0</v>
      </c>
      <c r="BR176" s="240">
        <v>1071.6699999999998</v>
      </c>
      <c r="BS176" s="240">
        <v>0</v>
      </c>
      <c r="BT176" s="240">
        <v>1071.6699999999998</v>
      </c>
      <c r="BU176" s="239">
        <v>12283.44</v>
      </c>
      <c r="BV176" s="239">
        <v>6178.05</v>
      </c>
      <c r="BW176" s="240">
        <v>6105.39</v>
      </c>
      <c r="BX176" s="240">
        <v>0</v>
      </c>
      <c r="BY176" s="240">
        <v>6105.39</v>
      </c>
      <c r="BZ176" s="239">
        <v>1473.2900000000002</v>
      </c>
      <c r="CA176" s="239">
        <v>1307.71</v>
      </c>
      <c r="CB176" s="240">
        <v>165.58000000000015</v>
      </c>
      <c r="CC176" s="240">
        <v>0</v>
      </c>
      <c r="CD176" s="240">
        <v>165.58000000000015</v>
      </c>
      <c r="CE176" s="239">
        <v>221.84000000000003</v>
      </c>
      <c r="CF176" s="239">
        <v>0</v>
      </c>
      <c r="CG176" s="240">
        <v>221.84000000000003</v>
      </c>
      <c r="CH176" s="240">
        <v>0</v>
      </c>
      <c r="CI176" s="240">
        <v>221.84000000000003</v>
      </c>
      <c r="CJ176" s="240">
        <v>3756.36</v>
      </c>
      <c r="CK176" s="240">
        <v>4927.8999999999996</v>
      </c>
      <c r="CL176" s="240">
        <v>0</v>
      </c>
      <c r="CM176" s="240">
        <v>-1171.5399999999995</v>
      </c>
      <c r="CN176" s="240">
        <v>-1171.5399999999995</v>
      </c>
      <c r="CO176" s="239">
        <v>48250.220000000008</v>
      </c>
      <c r="CP176" s="239">
        <v>78642.010000000009</v>
      </c>
      <c r="CQ176" s="240">
        <v>0</v>
      </c>
      <c r="CR176" s="240">
        <v>-30391.79</v>
      </c>
      <c r="CS176" s="240">
        <v>-30391.79</v>
      </c>
      <c r="CT176" s="239">
        <v>4373.8599999999997</v>
      </c>
      <c r="CU176" s="239">
        <v>0</v>
      </c>
      <c r="CV176" s="240">
        <v>4373.8599999999997</v>
      </c>
      <c r="CW176" s="240">
        <v>0</v>
      </c>
      <c r="CX176" s="240">
        <v>4373.8599999999997</v>
      </c>
      <c r="CY176" s="239">
        <v>7106.43</v>
      </c>
      <c r="CZ176" s="239">
        <v>0</v>
      </c>
      <c r="DA176" s="240">
        <v>7106.43</v>
      </c>
      <c r="DB176" s="240">
        <v>0</v>
      </c>
      <c r="DC176" s="240">
        <v>7106.43</v>
      </c>
      <c r="DD176" s="239">
        <v>1048.78</v>
      </c>
      <c r="DE176" s="239">
        <v>0</v>
      </c>
      <c r="DF176" s="240">
        <v>1048.78</v>
      </c>
      <c r="DG176" s="240">
        <v>0</v>
      </c>
      <c r="DH176" s="240">
        <v>1048.78</v>
      </c>
      <c r="DI176" s="239">
        <v>1850.58</v>
      </c>
      <c r="DJ176" s="239">
        <v>0</v>
      </c>
      <c r="DK176" s="240">
        <v>1850.58</v>
      </c>
      <c r="DL176" s="240">
        <v>0</v>
      </c>
      <c r="DM176" s="240">
        <v>1850.58</v>
      </c>
      <c r="DN176" s="239">
        <v>1003.3799999999999</v>
      </c>
      <c r="DO176" s="239">
        <v>0</v>
      </c>
      <c r="DP176" s="240">
        <v>1003.3799999999999</v>
      </c>
      <c r="DQ176" s="240">
        <v>0</v>
      </c>
      <c r="DR176" s="240">
        <v>1003.3799999999999</v>
      </c>
      <c r="DS176" s="239">
        <v>2587.8399999999997</v>
      </c>
      <c r="DT176" s="239">
        <v>3609.0499999999997</v>
      </c>
      <c r="DU176" s="240">
        <v>0</v>
      </c>
      <c r="DV176" s="240">
        <v>-1021.21</v>
      </c>
      <c r="DW176" s="240">
        <v>-1021.21</v>
      </c>
      <c r="DX176" s="239">
        <v>339.09</v>
      </c>
      <c r="DY176" s="239">
        <v>0</v>
      </c>
      <c r="DZ176" s="240">
        <v>339.09</v>
      </c>
      <c r="EA176" s="240">
        <v>0</v>
      </c>
      <c r="EB176" s="240">
        <v>339.09</v>
      </c>
      <c r="EC176" s="239">
        <v>11212.740000000002</v>
      </c>
      <c r="ED176" s="239">
        <v>11090.949999999999</v>
      </c>
      <c r="EE176" s="240">
        <v>121.79000000000269</v>
      </c>
      <c r="EF176" s="240">
        <v>0</v>
      </c>
      <c r="EG176" s="240">
        <v>121.79000000000269</v>
      </c>
      <c r="EH176" s="239">
        <v>9708.91</v>
      </c>
      <c r="EI176" s="239">
        <v>6489.9499999999989</v>
      </c>
      <c r="EJ176" s="240">
        <v>3218.9600000000009</v>
      </c>
      <c r="EK176" s="240">
        <v>0</v>
      </c>
      <c r="EL176" s="240">
        <v>3218.9600000000009</v>
      </c>
      <c r="EM176" s="239">
        <v>0</v>
      </c>
      <c r="EN176" s="239">
        <v>0</v>
      </c>
      <c r="EO176" s="240">
        <v>0</v>
      </c>
      <c r="EP176" s="240">
        <v>0</v>
      </c>
      <c r="EQ176" s="240">
        <v>0</v>
      </c>
      <c r="ER176" s="240">
        <v>3363.3999999999996</v>
      </c>
      <c r="ES176" s="240">
        <v>2400.62</v>
      </c>
      <c r="ET176" s="240">
        <f t="shared" si="24"/>
        <v>962.77999999999975</v>
      </c>
      <c r="EU176" s="240">
        <f t="shared" si="25"/>
        <v>0</v>
      </c>
      <c r="EV176" s="240">
        <f t="shared" si="26"/>
        <v>962.77999999999975</v>
      </c>
      <c r="EW176" s="239">
        <v>7036.9599999999991</v>
      </c>
      <c r="EX176" s="239">
        <v>7792.09</v>
      </c>
      <c r="EY176" s="241">
        <f t="shared" si="28"/>
        <v>208245.97999999995</v>
      </c>
      <c r="EZ176" s="241">
        <f t="shared" si="28"/>
        <v>207892.30000000002</v>
      </c>
      <c r="FA176" s="241">
        <f t="shared" si="29"/>
        <v>353.67999999993481</v>
      </c>
      <c r="FB176" s="241">
        <f t="shared" si="30"/>
        <v>0</v>
      </c>
      <c r="FC176" s="242">
        <f t="shared" si="27"/>
        <v>353.67999999993481</v>
      </c>
      <c r="FD176" s="242">
        <v>962.77999999999975</v>
      </c>
      <c r="FE176" s="236">
        <f t="shared" si="31"/>
        <v>59227.529999999941</v>
      </c>
      <c r="FF176" s="243">
        <f t="shared" si="32"/>
        <v>16364.399999999994</v>
      </c>
      <c r="FG176" s="3"/>
      <c r="FH176" s="239">
        <v>2421.66</v>
      </c>
      <c r="FI176" s="244">
        <f t="shared" si="33"/>
        <v>61649.189999999944</v>
      </c>
      <c r="FJ176" s="243">
        <f t="shared" si="34"/>
        <v>16364.399999999994</v>
      </c>
      <c r="FK176" s="3"/>
      <c r="FL176" s="3"/>
      <c r="FM176" s="3"/>
      <c r="FN176" s="3"/>
      <c r="FO176" s="3"/>
    </row>
    <row r="177" spans="1:171" s="2" customFormat="1" ht="15.75" customHeight="1" x14ac:dyDescent="0.2">
      <c r="A177" s="233">
        <v>170</v>
      </c>
      <c r="B177" s="234" t="s">
        <v>130</v>
      </c>
      <c r="C177" s="235">
        <v>5</v>
      </c>
      <c r="D177" s="235">
        <v>6</v>
      </c>
      <c r="E177" s="236">
        <v>1345.6333333333334</v>
      </c>
      <c r="F177" s="237">
        <v>272791.14</v>
      </c>
      <c r="G177" s="237">
        <v>144932.03</v>
      </c>
      <c r="H177" s="238">
        <v>22863.3</v>
      </c>
      <c r="I177" s="238">
        <v>16885.27</v>
      </c>
      <c r="J177" s="238">
        <v>5978.0299999999988</v>
      </c>
      <c r="K177" s="238">
        <v>0</v>
      </c>
      <c r="L177" s="238">
        <v>5978.0299999999988</v>
      </c>
      <c r="M177" s="238">
        <v>11589.11</v>
      </c>
      <c r="N177" s="238">
        <v>11287.27</v>
      </c>
      <c r="O177" s="238">
        <v>301.84000000000015</v>
      </c>
      <c r="P177" s="238">
        <v>0</v>
      </c>
      <c r="Q177" s="238">
        <v>301.84000000000015</v>
      </c>
      <c r="R177" s="238">
        <v>1201.4100000000001</v>
      </c>
      <c r="S177" s="238">
        <v>17.079999999999998</v>
      </c>
      <c r="T177" s="238">
        <v>1184.3300000000002</v>
      </c>
      <c r="U177" s="238">
        <v>0</v>
      </c>
      <c r="V177" s="238">
        <v>1184.3300000000002</v>
      </c>
      <c r="W177" s="239">
        <v>65195.600000000006</v>
      </c>
      <c r="X177" s="239">
        <v>69746.700000000012</v>
      </c>
      <c r="Y177" s="240">
        <v>0</v>
      </c>
      <c r="Z177" s="240">
        <v>-4551.1000000000058</v>
      </c>
      <c r="AA177" s="240">
        <v>-4551.1000000000058</v>
      </c>
      <c r="AB177" s="239">
        <v>0</v>
      </c>
      <c r="AC177" s="239">
        <v>0</v>
      </c>
      <c r="AD177" s="240">
        <v>0</v>
      </c>
      <c r="AE177" s="240">
        <v>0</v>
      </c>
      <c r="AF177" s="240">
        <v>0</v>
      </c>
      <c r="AG177" s="239">
        <v>0</v>
      </c>
      <c r="AH177" s="239">
        <v>0</v>
      </c>
      <c r="AI177" s="240">
        <v>0</v>
      </c>
      <c r="AJ177" s="240">
        <v>0</v>
      </c>
      <c r="AK177" s="240">
        <v>0</v>
      </c>
      <c r="AL177" s="239">
        <v>10429.789999999999</v>
      </c>
      <c r="AM177" s="239">
        <v>2995.85</v>
      </c>
      <c r="AN177" s="240">
        <v>7433.9399999999987</v>
      </c>
      <c r="AO177" s="240">
        <v>0</v>
      </c>
      <c r="AP177" s="240">
        <v>7433.9399999999987</v>
      </c>
      <c r="AQ177" s="239">
        <v>6799.1100000000006</v>
      </c>
      <c r="AR177" s="239">
        <v>1106.5700000000002</v>
      </c>
      <c r="AS177" s="240">
        <v>5692.5400000000009</v>
      </c>
      <c r="AT177" s="240">
        <v>0</v>
      </c>
      <c r="AU177" s="240">
        <v>5692.5400000000009</v>
      </c>
      <c r="AV177" s="239">
        <v>11876.49</v>
      </c>
      <c r="AW177" s="239">
        <v>10330.32</v>
      </c>
      <c r="AX177" s="240">
        <v>1546.17</v>
      </c>
      <c r="AY177" s="240">
        <v>0</v>
      </c>
      <c r="AZ177" s="240">
        <v>1546.17</v>
      </c>
      <c r="BA177" s="239">
        <v>2657.1</v>
      </c>
      <c r="BB177" s="239">
        <v>2358.1099999999997</v>
      </c>
      <c r="BC177" s="240">
        <v>298.99000000000024</v>
      </c>
      <c r="BD177" s="240">
        <v>0</v>
      </c>
      <c r="BE177" s="240">
        <v>298.99000000000024</v>
      </c>
      <c r="BF177" s="239">
        <v>944.67000000000007</v>
      </c>
      <c r="BG177" s="239">
        <v>1244.5700000000002</v>
      </c>
      <c r="BH177" s="240">
        <v>0</v>
      </c>
      <c r="BI177" s="240">
        <v>-299.90000000000009</v>
      </c>
      <c r="BJ177" s="240">
        <v>-299.90000000000009</v>
      </c>
      <c r="BK177" s="239">
        <v>15687.3</v>
      </c>
      <c r="BL177" s="239">
        <v>15779.91</v>
      </c>
      <c r="BM177" s="240">
        <v>0</v>
      </c>
      <c r="BN177" s="240">
        <v>-92.610000000000582</v>
      </c>
      <c r="BO177" s="240">
        <v>-92.610000000000582</v>
      </c>
      <c r="BP177" s="239">
        <v>1752.3899999999999</v>
      </c>
      <c r="BQ177" s="239">
        <v>0</v>
      </c>
      <c r="BR177" s="240">
        <v>1752.3899999999999</v>
      </c>
      <c r="BS177" s="240">
        <v>0</v>
      </c>
      <c r="BT177" s="240">
        <v>1752.3899999999999</v>
      </c>
      <c r="BU177" s="239">
        <v>20084.64</v>
      </c>
      <c r="BV177" s="239">
        <v>10102.42</v>
      </c>
      <c r="BW177" s="240">
        <v>9982.2199999999993</v>
      </c>
      <c r="BX177" s="240">
        <v>0</v>
      </c>
      <c r="BY177" s="240">
        <v>9982.2199999999993</v>
      </c>
      <c r="BZ177" s="239">
        <v>2365.7600000000002</v>
      </c>
      <c r="CA177" s="239">
        <v>2100.21</v>
      </c>
      <c r="CB177" s="240">
        <v>265.55000000000018</v>
      </c>
      <c r="CC177" s="240">
        <v>0</v>
      </c>
      <c r="CD177" s="240">
        <v>265.55000000000018</v>
      </c>
      <c r="CE177" s="239">
        <v>355.57</v>
      </c>
      <c r="CF177" s="239">
        <v>0</v>
      </c>
      <c r="CG177" s="240">
        <v>355.57</v>
      </c>
      <c r="CH177" s="240">
        <v>0</v>
      </c>
      <c r="CI177" s="240">
        <v>355.57</v>
      </c>
      <c r="CJ177" s="240">
        <v>5727.3499999999995</v>
      </c>
      <c r="CK177" s="240">
        <v>7517.12</v>
      </c>
      <c r="CL177" s="240">
        <v>0</v>
      </c>
      <c r="CM177" s="240">
        <v>-1789.7700000000004</v>
      </c>
      <c r="CN177" s="240">
        <v>-1789.7700000000004</v>
      </c>
      <c r="CO177" s="239">
        <v>83019.189999999973</v>
      </c>
      <c r="CP177" s="239">
        <v>448015.35</v>
      </c>
      <c r="CQ177" s="240">
        <v>0</v>
      </c>
      <c r="CR177" s="240">
        <v>-364996.16000000003</v>
      </c>
      <c r="CS177" s="240">
        <v>-364996.16000000003</v>
      </c>
      <c r="CT177" s="239">
        <v>6570.2300000000005</v>
      </c>
      <c r="CU177" s="239">
        <v>0</v>
      </c>
      <c r="CV177" s="240">
        <v>6570.2300000000005</v>
      </c>
      <c r="CW177" s="240">
        <v>0</v>
      </c>
      <c r="CX177" s="240">
        <v>6570.2300000000005</v>
      </c>
      <c r="CY177" s="239">
        <v>10546.13</v>
      </c>
      <c r="CZ177" s="239">
        <v>11156.26</v>
      </c>
      <c r="DA177" s="240">
        <v>0</v>
      </c>
      <c r="DB177" s="240">
        <v>-610.13000000000102</v>
      </c>
      <c r="DC177" s="240">
        <v>-610.13000000000102</v>
      </c>
      <c r="DD177" s="239">
        <v>1775.5700000000002</v>
      </c>
      <c r="DE177" s="239">
        <v>0</v>
      </c>
      <c r="DF177" s="240">
        <v>1775.5700000000002</v>
      </c>
      <c r="DG177" s="240">
        <v>0</v>
      </c>
      <c r="DH177" s="240">
        <v>1775.5700000000002</v>
      </c>
      <c r="DI177" s="239">
        <v>2986.4599999999991</v>
      </c>
      <c r="DJ177" s="239">
        <v>0</v>
      </c>
      <c r="DK177" s="240">
        <v>2986.4599999999991</v>
      </c>
      <c r="DL177" s="240">
        <v>0</v>
      </c>
      <c r="DM177" s="240">
        <v>2986.4599999999991</v>
      </c>
      <c r="DN177" s="239">
        <v>2259.6800000000003</v>
      </c>
      <c r="DO177" s="239">
        <v>0</v>
      </c>
      <c r="DP177" s="240">
        <v>2259.6800000000003</v>
      </c>
      <c r="DQ177" s="240">
        <v>0</v>
      </c>
      <c r="DR177" s="240">
        <v>2259.6800000000003</v>
      </c>
      <c r="DS177" s="239">
        <v>5372.72</v>
      </c>
      <c r="DT177" s="239">
        <v>1204.5</v>
      </c>
      <c r="DU177" s="240">
        <v>4168.22</v>
      </c>
      <c r="DV177" s="240">
        <v>0</v>
      </c>
      <c r="DW177" s="240">
        <v>4168.22</v>
      </c>
      <c r="DX177" s="239">
        <v>511.37</v>
      </c>
      <c r="DY177" s="239">
        <v>0</v>
      </c>
      <c r="DZ177" s="240">
        <v>511.37</v>
      </c>
      <c r="EA177" s="240">
        <v>0</v>
      </c>
      <c r="EB177" s="240">
        <v>511.37</v>
      </c>
      <c r="EC177" s="239">
        <v>18474.32</v>
      </c>
      <c r="ED177" s="239">
        <v>21843.760000000002</v>
      </c>
      <c r="EE177" s="240">
        <v>0</v>
      </c>
      <c r="EF177" s="240">
        <v>-3369.4400000000023</v>
      </c>
      <c r="EG177" s="240">
        <v>-3369.4400000000023</v>
      </c>
      <c r="EH177" s="239">
        <v>8081.9400000000014</v>
      </c>
      <c r="EI177" s="239">
        <v>8166.5199999999995</v>
      </c>
      <c r="EJ177" s="240">
        <v>0</v>
      </c>
      <c r="EK177" s="240">
        <v>-84.579999999998108</v>
      </c>
      <c r="EL177" s="240">
        <v>-84.579999999998108</v>
      </c>
      <c r="EM177" s="239">
        <v>0</v>
      </c>
      <c r="EN177" s="239">
        <v>0</v>
      </c>
      <c r="EO177" s="240">
        <v>0</v>
      </c>
      <c r="EP177" s="240">
        <v>0</v>
      </c>
      <c r="EQ177" s="240">
        <v>0</v>
      </c>
      <c r="ER177" s="240">
        <v>5220.1099999999997</v>
      </c>
      <c r="ES177" s="240">
        <v>3774.83</v>
      </c>
      <c r="ET177" s="240">
        <f t="shared" si="24"/>
        <v>1445.2799999999997</v>
      </c>
      <c r="EU177" s="240">
        <f t="shared" si="25"/>
        <v>0</v>
      </c>
      <c r="EV177" s="240">
        <f t="shared" si="26"/>
        <v>1445.2799999999997</v>
      </c>
      <c r="EW177" s="239">
        <v>11358.529999999999</v>
      </c>
      <c r="EX177" s="239">
        <v>28890.73</v>
      </c>
      <c r="EY177" s="241">
        <f t="shared" si="28"/>
        <v>335705.83999999997</v>
      </c>
      <c r="EZ177" s="241">
        <f t="shared" si="28"/>
        <v>674523.35</v>
      </c>
      <c r="FA177" s="241">
        <f t="shared" si="29"/>
        <v>0</v>
      </c>
      <c r="FB177" s="241">
        <f t="shared" si="30"/>
        <v>-338817.51</v>
      </c>
      <c r="FC177" s="242">
        <f t="shared" si="27"/>
        <v>-338817.51</v>
      </c>
      <c r="FD177" s="242">
        <v>1445.2799999999997</v>
      </c>
      <c r="FE177" s="236">
        <f t="shared" si="31"/>
        <v>-66026.37</v>
      </c>
      <c r="FF177" s="243">
        <f t="shared" si="32"/>
        <v>-202402.73</v>
      </c>
      <c r="FG177" s="3"/>
      <c r="FH177" s="239">
        <v>3021.66</v>
      </c>
      <c r="FI177" s="244">
        <f t="shared" si="33"/>
        <v>-63004.709999999992</v>
      </c>
      <c r="FJ177" s="243">
        <f t="shared" si="34"/>
        <v>-202402.73</v>
      </c>
      <c r="FK177" s="3"/>
      <c r="FL177" s="3"/>
      <c r="FM177" s="3"/>
      <c r="FN177" s="3"/>
      <c r="FO177" s="3"/>
    </row>
    <row r="178" spans="1:171" s="2" customFormat="1" ht="15.75" customHeight="1" x14ac:dyDescent="0.2">
      <c r="A178" s="233">
        <v>171</v>
      </c>
      <c r="B178" s="234" t="s">
        <v>131</v>
      </c>
      <c r="C178" s="235">
        <v>5</v>
      </c>
      <c r="D178" s="235">
        <v>4</v>
      </c>
      <c r="E178" s="236">
        <v>988.50833333333355</v>
      </c>
      <c r="F178" s="237">
        <v>-42919.329999999994</v>
      </c>
      <c r="G178" s="237">
        <v>-23013.286000000004</v>
      </c>
      <c r="H178" s="238">
        <v>14969.199999999999</v>
      </c>
      <c r="I178" s="238">
        <v>13652.23</v>
      </c>
      <c r="J178" s="238">
        <v>1316.9699999999993</v>
      </c>
      <c r="K178" s="238">
        <v>0</v>
      </c>
      <c r="L178" s="238">
        <v>1316.9699999999993</v>
      </c>
      <c r="M178" s="238">
        <v>7598.1399999999994</v>
      </c>
      <c r="N178" s="238">
        <v>2951.48</v>
      </c>
      <c r="O178" s="238">
        <v>4646.66</v>
      </c>
      <c r="P178" s="238">
        <v>0</v>
      </c>
      <c r="Q178" s="238">
        <v>4646.66</v>
      </c>
      <c r="R178" s="238">
        <v>832.7299999999999</v>
      </c>
      <c r="S178" s="238">
        <v>236.57</v>
      </c>
      <c r="T178" s="238">
        <v>596.15999999999985</v>
      </c>
      <c r="U178" s="238">
        <v>0</v>
      </c>
      <c r="V178" s="238">
        <v>596.15999999999985</v>
      </c>
      <c r="W178" s="239">
        <v>52664.659999999982</v>
      </c>
      <c r="X178" s="239">
        <v>58302.11</v>
      </c>
      <c r="Y178" s="240">
        <v>0</v>
      </c>
      <c r="Z178" s="240">
        <v>-5637.4500000000189</v>
      </c>
      <c r="AA178" s="240">
        <v>-5637.4500000000189</v>
      </c>
      <c r="AB178" s="239">
        <v>0</v>
      </c>
      <c r="AC178" s="239">
        <v>0</v>
      </c>
      <c r="AD178" s="240">
        <v>0</v>
      </c>
      <c r="AE178" s="240">
        <v>0</v>
      </c>
      <c r="AF178" s="240">
        <v>0</v>
      </c>
      <c r="AG178" s="239">
        <v>0</v>
      </c>
      <c r="AH178" s="239">
        <v>0</v>
      </c>
      <c r="AI178" s="240">
        <v>0</v>
      </c>
      <c r="AJ178" s="240">
        <v>0</v>
      </c>
      <c r="AK178" s="240">
        <v>0</v>
      </c>
      <c r="AL178" s="239">
        <v>7057.4499999999989</v>
      </c>
      <c r="AM178" s="239">
        <v>2216.7700000000004</v>
      </c>
      <c r="AN178" s="240">
        <v>4840.6799999999985</v>
      </c>
      <c r="AO178" s="240">
        <v>0</v>
      </c>
      <c r="AP178" s="240">
        <v>4840.6799999999985</v>
      </c>
      <c r="AQ178" s="239">
        <v>4579.630000000001</v>
      </c>
      <c r="AR178" s="239">
        <v>903.99</v>
      </c>
      <c r="AS178" s="240">
        <v>3675.6400000000012</v>
      </c>
      <c r="AT178" s="240">
        <v>0</v>
      </c>
      <c r="AU178" s="240">
        <v>3675.6400000000012</v>
      </c>
      <c r="AV178" s="239">
        <v>7148.9199999999992</v>
      </c>
      <c r="AW178" s="239">
        <v>6220.36</v>
      </c>
      <c r="AX178" s="240">
        <v>928.55999999999949</v>
      </c>
      <c r="AY178" s="240">
        <v>0</v>
      </c>
      <c r="AZ178" s="240">
        <v>928.55999999999949</v>
      </c>
      <c r="BA178" s="239">
        <v>1637.0400000000002</v>
      </c>
      <c r="BB178" s="239">
        <v>1453.62</v>
      </c>
      <c r="BC178" s="240">
        <v>183.4200000000003</v>
      </c>
      <c r="BD178" s="240">
        <v>0</v>
      </c>
      <c r="BE178" s="240">
        <v>183.4200000000003</v>
      </c>
      <c r="BF178" s="239">
        <v>419.96000000000004</v>
      </c>
      <c r="BG178" s="239">
        <v>820.85</v>
      </c>
      <c r="BH178" s="240">
        <v>0</v>
      </c>
      <c r="BI178" s="240">
        <v>-400.89</v>
      </c>
      <c r="BJ178" s="240">
        <v>-400.89</v>
      </c>
      <c r="BK178" s="239">
        <v>8191.71</v>
      </c>
      <c r="BL178" s="239">
        <v>9624.34</v>
      </c>
      <c r="BM178" s="240">
        <v>0</v>
      </c>
      <c r="BN178" s="240">
        <v>-1432.63</v>
      </c>
      <c r="BO178" s="240">
        <v>-1432.63</v>
      </c>
      <c r="BP178" s="239">
        <v>1080.3799999999999</v>
      </c>
      <c r="BQ178" s="239">
        <v>0</v>
      </c>
      <c r="BR178" s="240">
        <v>1080.3799999999999</v>
      </c>
      <c r="BS178" s="240">
        <v>0</v>
      </c>
      <c r="BT178" s="240">
        <v>1080.3799999999999</v>
      </c>
      <c r="BU178" s="239">
        <v>12382.419999999998</v>
      </c>
      <c r="BV178" s="239">
        <v>18007.77</v>
      </c>
      <c r="BW178" s="240">
        <v>0</v>
      </c>
      <c r="BX178" s="240">
        <v>-5625.3500000000022</v>
      </c>
      <c r="BY178" s="240">
        <v>-5625.3500000000022</v>
      </c>
      <c r="BZ178" s="239">
        <v>1472.8999999999996</v>
      </c>
      <c r="CA178" s="239">
        <v>1308.7199999999998</v>
      </c>
      <c r="CB178" s="240">
        <v>164.17999999999984</v>
      </c>
      <c r="CC178" s="240">
        <v>0</v>
      </c>
      <c r="CD178" s="240">
        <v>164.17999999999984</v>
      </c>
      <c r="CE178" s="239">
        <v>220.23999999999998</v>
      </c>
      <c r="CF178" s="239">
        <v>0</v>
      </c>
      <c r="CG178" s="240">
        <v>220.23999999999998</v>
      </c>
      <c r="CH178" s="240">
        <v>0</v>
      </c>
      <c r="CI178" s="240">
        <v>220.23999999999998</v>
      </c>
      <c r="CJ178" s="240">
        <v>3817.54</v>
      </c>
      <c r="CK178" s="240">
        <v>3397.98</v>
      </c>
      <c r="CL178" s="240">
        <v>419.55999999999995</v>
      </c>
      <c r="CM178" s="240">
        <v>0</v>
      </c>
      <c r="CN178" s="240">
        <v>419.55999999999995</v>
      </c>
      <c r="CO178" s="239">
        <v>41618.540000000008</v>
      </c>
      <c r="CP178" s="239">
        <v>77678.47</v>
      </c>
      <c r="CQ178" s="240">
        <v>0</v>
      </c>
      <c r="CR178" s="240">
        <v>-36059.929999999993</v>
      </c>
      <c r="CS178" s="240">
        <v>-36059.929999999993</v>
      </c>
      <c r="CT178" s="239">
        <v>4422.3500000000004</v>
      </c>
      <c r="CU178" s="239">
        <v>10165.130000000001</v>
      </c>
      <c r="CV178" s="240">
        <v>0</v>
      </c>
      <c r="CW178" s="240">
        <v>-5742.7800000000007</v>
      </c>
      <c r="CX178" s="240">
        <v>-5742.7800000000007</v>
      </c>
      <c r="CY178" s="239">
        <v>7101.59</v>
      </c>
      <c r="CZ178" s="239">
        <v>0</v>
      </c>
      <c r="DA178" s="240">
        <v>7101.59</v>
      </c>
      <c r="DB178" s="240">
        <v>0</v>
      </c>
      <c r="DC178" s="240">
        <v>7101.59</v>
      </c>
      <c r="DD178" s="239">
        <v>1058.32</v>
      </c>
      <c r="DE178" s="239">
        <v>0</v>
      </c>
      <c r="DF178" s="240">
        <v>1058.32</v>
      </c>
      <c r="DG178" s="240">
        <v>0</v>
      </c>
      <c r="DH178" s="240">
        <v>1058.32</v>
      </c>
      <c r="DI178" s="239">
        <v>1935.12</v>
      </c>
      <c r="DJ178" s="239">
        <v>0</v>
      </c>
      <c r="DK178" s="240">
        <v>1935.12</v>
      </c>
      <c r="DL178" s="240">
        <v>0</v>
      </c>
      <c r="DM178" s="240">
        <v>1935.12</v>
      </c>
      <c r="DN178" s="239">
        <v>1003.7200000000001</v>
      </c>
      <c r="DO178" s="239">
        <v>0</v>
      </c>
      <c r="DP178" s="240">
        <v>1003.7200000000001</v>
      </c>
      <c r="DQ178" s="240">
        <v>0</v>
      </c>
      <c r="DR178" s="240">
        <v>1003.7200000000001</v>
      </c>
      <c r="DS178" s="239">
        <v>2585.4699999999998</v>
      </c>
      <c r="DT178" s="239">
        <v>210.52</v>
      </c>
      <c r="DU178" s="240">
        <v>2374.9499999999998</v>
      </c>
      <c r="DV178" s="240">
        <v>0</v>
      </c>
      <c r="DW178" s="240">
        <v>2374.9499999999998</v>
      </c>
      <c r="DX178" s="239">
        <v>338.45</v>
      </c>
      <c r="DY178" s="239">
        <v>0</v>
      </c>
      <c r="DZ178" s="240">
        <v>338.45</v>
      </c>
      <c r="EA178" s="240">
        <v>0</v>
      </c>
      <c r="EB178" s="240">
        <v>338.45</v>
      </c>
      <c r="EC178" s="239">
        <v>11048.079999999996</v>
      </c>
      <c r="ED178" s="239">
        <v>13332.95</v>
      </c>
      <c r="EE178" s="240">
        <v>0</v>
      </c>
      <c r="EF178" s="240">
        <v>-2284.8700000000044</v>
      </c>
      <c r="EG178" s="240">
        <v>-2284.8700000000044</v>
      </c>
      <c r="EH178" s="239">
        <v>13546.309999999998</v>
      </c>
      <c r="EI178" s="239">
        <v>11142.169999999998</v>
      </c>
      <c r="EJ178" s="240">
        <v>2404.1399999999994</v>
      </c>
      <c r="EK178" s="240">
        <v>0</v>
      </c>
      <c r="EL178" s="240">
        <v>2404.1399999999994</v>
      </c>
      <c r="EM178" s="239">
        <v>0</v>
      </c>
      <c r="EN178" s="239">
        <v>0</v>
      </c>
      <c r="EO178" s="240">
        <v>0</v>
      </c>
      <c r="EP178" s="240">
        <v>0</v>
      </c>
      <c r="EQ178" s="240">
        <v>0</v>
      </c>
      <c r="ER178" s="240">
        <v>3374.08</v>
      </c>
      <c r="ES178" s="240">
        <v>2386.6799999999998</v>
      </c>
      <c r="ET178" s="240">
        <f t="shared" si="24"/>
        <v>987.40000000000009</v>
      </c>
      <c r="EU178" s="240">
        <f t="shared" si="25"/>
        <v>0</v>
      </c>
      <c r="EV178" s="240">
        <f t="shared" si="26"/>
        <v>987.40000000000009</v>
      </c>
      <c r="EW178" s="239">
        <v>7419.74</v>
      </c>
      <c r="EX178" s="239">
        <v>7032.7100000000009</v>
      </c>
      <c r="EY178" s="241">
        <f t="shared" si="28"/>
        <v>219524.68999999997</v>
      </c>
      <c r="EZ178" s="241">
        <f t="shared" si="28"/>
        <v>241045.42</v>
      </c>
      <c r="FA178" s="241">
        <f t="shared" si="29"/>
        <v>0</v>
      </c>
      <c r="FB178" s="241">
        <f t="shared" si="30"/>
        <v>-21520.73000000004</v>
      </c>
      <c r="FC178" s="242">
        <f t="shared" si="27"/>
        <v>-21520.73000000004</v>
      </c>
      <c r="FD178" s="242">
        <v>987.40000000000009</v>
      </c>
      <c r="FE178" s="236">
        <f t="shared" si="31"/>
        <v>-64440.060000000027</v>
      </c>
      <c r="FF178" s="243">
        <f t="shared" si="32"/>
        <v>-51003.845999999998</v>
      </c>
      <c r="FG178" s="3"/>
      <c r="FH178" s="239">
        <v>2158</v>
      </c>
      <c r="FI178" s="244">
        <f t="shared" si="33"/>
        <v>-62282.060000000027</v>
      </c>
      <c r="FJ178" s="243">
        <f t="shared" si="34"/>
        <v>-51003.845999999998</v>
      </c>
      <c r="FK178" s="3"/>
      <c r="FL178" s="3"/>
      <c r="FM178" s="3"/>
      <c r="FN178" s="3"/>
      <c r="FO178" s="3"/>
    </row>
    <row r="179" spans="1:171" s="2" customFormat="1" ht="15.75" customHeight="1" x14ac:dyDescent="0.2">
      <c r="A179" s="233">
        <v>172</v>
      </c>
      <c r="B179" s="234" t="s">
        <v>132</v>
      </c>
      <c r="C179" s="235">
        <v>5</v>
      </c>
      <c r="D179" s="235">
        <v>4</v>
      </c>
      <c r="E179" s="236">
        <v>946.41666666666686</v>
      </c>
      <c r="F179" s="237">
        <v>82518.320000000007</v>
      </c>
      <c r="G179" s="237">
        <v>9759.2099999999955</v>
      </c>
      <c r="H179" s="238">
        <v>15224.640000000001</v>
      </c>
      <c r="I179" s="238">
        <v>14108.509999999998</v>
      </c>
      <c r="J179" s="238">
        <v>1116.1300000000028</v>
      </c>
      <c r="K179" s="238">
        <v>0</v>
      </c>
      <c r="L179" s="238">
        <v>1116.1300000000028</v>
      </c>
      <c r="M179" s="238">
        <v>7720.5199999999995</v>
      </c>
      <c r="N179" s="238">
        <v>6720.2899999999991</v>
      </c>
      <c r="O179" s="238">
        <v>1000.2300000000005</v>
      </c>
      <c r="P179" s="238">
        <v>0</v>
      </c>
      <c r="Q179" s="238">
        <v>1000.2300000000005</v>
      </c>
      <c r="R179" s="238">
        <v>838.39999999999986</v>
      </c>
      <c r="S179" s="238">
        <v>11.38</v>
      </c>
      <c r="T179" s="238">
        <v>827.01999999999987</v>
      </c>
      <c r="U179" s="238">
        <v>0</v>
      </c>
      <c r="V179" s="238">
        <v>827.01999999999987</v>
      </c>
      <c r="W179" s="239">
        <v>41146.86</v>
      </c>
      <c r="X179" s="239">
        <v>46699.96</v>
      </c>
      <c r="Y179" s="240">
        <v>0</v>
      </c>
      <c r="Z179" s="240">
        <v>-5553.0999999999985</v>
      </c>
      <c r="AA179" s="240">
        <v>-5553.0999999999985</v>
      </c>
      <c r="AB179" s="239">
        <v>0</v>
      </c>
      <c r="AC179" s="239">
        <v>0</v>
      </c>
      <c r="AD179" s="240">
        <v>0</v>
      </c>
      <c r="AE179" s="240">
        <v>0</v>
      </c>
      <c r="AF179" s="240">
        <v>0</v>
      </c>
      <c r="AG179" s="239">
        <v>0</v>
      </c>
      <c r="AH179" s="239">
        <v>0</v>
      </c>
      <c r="AI179" s="240">
        <v>0</v>
      </c>
      <c r="AJ179" s="240">
        <v>0</v>
      </c>
      <c r="AK179" s="240">
        <v>0</v>
      </c>
      <c r="AL179" s="239">
        <v>7420.7999999999993</v>
      </c>
      <c r="AM179" s="239">
        <v>2220.44</v>
      </c>
      <c r="AN179" s="240">
        <v>5200.3599999999988</v>
      </c>
      <c r="AO179" s="240">
        <v>0</v>
      </c>
      <c r="AP179" s="240">
        <v>5200.3599999999988</v>
      </c>
      <c r="AQ179" s="239">
        <v>4978.04</v>
      </c>
      <c r="AR179" s="239">
        <v>905.7700000000001</v>
      </c>
      <c r="AS179" s="240">
        <v>4072.27</v>
      </c>
      <c r="AT179" s="240">
        <v>0</v>
      </c>
      <c r="AU179" s="240">
        <v>4072.27</v>
      </c>
      <c r="AV179" s="239">
        <v>7600.32</v>
      </c>
      <c r="AW179" s="239">
        <v>6610.5999999999995</v>
      </c>
      <c r="AX179" s="240">
        <v>989.72000000000025</v>
      </c>
      <c r="AY179" s="240">
        <v>0</v>
      </c>
      <c r="AZ179" s="240">
        <v>989.72000000000025</v>
      </c>
      <c r="BA179" s="239">
        <v>1721.7799999999997</v>
      </c>
      <c r="BB179" s="239">
        <v>1526.8600000000001</v>
      </c>
      <c r="BC179" s="240">
        <v>194.91999999999962</v>
      </c>
      <c r="BD179" s="240">
        <v>0</v>
      </c>
      <c r="BE179" s="240">
        <v>194.91999999999962</v>
      </c>
      <c r="BF179" s="239">
        <v>471.78999999999996</v>
      </c>
      <c r="BG179" s="239">
        <v>820.95999999999992</v>
      </c>
      <c r="BH179" s="240">
        <v>0</v>
      </c>
      <c r="BI179" s="240">
        <v>-349.16999999999996</v>
      </c>
      <c r="BJ179" s="240">
        <v>-349.16999999999996</v>
      </c>
      <c r="BK179" s="239">
        <v>8151.7699999999995</v>
      </c>
      <c r="BL179" s="239">
        <v>13270.309999999998</v>
      </c>
      <c r="BM179" s="240">
        <v>0</v>
      </c>
      <c r="BN179" s="240">
        <v>-5118.5399999999981</v>
      </c>
      <c r="BO179" s="240">
        <v>-5118.5399999999981</v>
      </c>
      <c r="BP179" s="239">
        <v>1141.58</v>
      </c>
      <c r="BQ179" s="239">
        <v>0</v>
      </c>
      <c r="BR179" s="240">
        <v>1141.58</v>
      </c>
      <c r="BS179" s="240">
        <v>0</v>
      </c>
      <c r="BT179" s="240">
        <v>1141.58</v>
      </c>
      <c r="BU179" s="239">
        <v>13085.140000000001</v>
      </c>
      <c r="BV179" s="239">
        <v>15743.990000000002</v>
      </c>
      <c r="BW179" s="240">
        <v>0</v>
      </c>
      <c r="BX179" s="240">
        <v>-2658.8500000000004</v>
      </c>
      <c r="BY179" s="240">
        <v>-2658.8500000000004</v>
      </c>
      <c r="BZ179" s="239">
        <v>1574.0699999999997</v>
      </c>
      <c r="CA179" s="239">
        <v>1397.4499999999998</v>
      </c>
      <c r="CB179" s="240">
        <v>176.61999999999989</v>
      </c>
      <c r="CC179" s="240">
        <v>0</v>
      </c>
      <c r="CD179" s="240">
        <v>176.61999999999989</v>
      </c>
      <c r="CE179" s="239">
        <v>236.29000000000002</v>
      </c>
      <c r="CF179" s="239">
        <v>0</v>
      </c>
      <c r="CG179" s="240">
        <v>236.29000000000002</v>
      </c>
      <c r="CH179" s="240">
        <v>0</v>
      </c>
      <c r="CI179" s="240">
        <v>236.29000000000002</v>
      </c>
      <c r="CJ179" s="240">
        <v>3816.7400000000007</v>
      </c>
      <c r="CK179" s="240">
        <v>3397.98</v>
      </c>
      <c r="CL179" s="240">
        <v>418.76000000000067</v>
      </c>
      <c r="CM179" s="240">
        <v>0</v>
      </c>
      <c r="CN179" s="240">
        <v>418.76000000000067</v>
      </c>
      <c r="CO179" s="239">
        <v>50107.579999999994</v>
      </c>
      <c r="CP179" s="239">
        <v>109315.48999999999</v>
      </c>
      <c r="CQ179" s="240">
        <v>0</v>
      </c>
      <c r="CR179" s="240">
        <v>-59207.909999999996</v>
      </c>
      <c r="CS179" s="240">
        <v>-59207.909999999996</v>
      </c>
      <c r="CT179" s="239">
        <v>4697.8700000000008</v>
      </c>
      <c r="CU179" s="239">
        <v>0</v>
      </c>
      <c r="CV179" s="240">
        <v>4697.8700000000008</v>
      </c>
      <c r="CW179" s="240">
        <v>0</v>
      </c>
      <c r="CX179" s="240">
        <v>4697.8700000000008</v>
      </c>
      <c r="CY179" s="239">
        <v>7722.2099999999991</v>
      </c>
      <c r="CZ179" s="239">
        <v>0</v>
      </c>
      <c r="DA179" s="240">
        <v>7722.2099999999991</v>
      </c>
      <c r="DB179" s="240">
        <v>0</v>
      </c>
      <c r="DC179" s="240">
        <v>7722.2099999999991</v>
      </c>
      <c r="DD179" s="239">
        <v>1132.3599999999999</v>
      </c>
      <c r="DE179" s="239">
        <v>0</v>
      </c>
      <c r="DF179" s="240">
        <v>1132.3599999999999</v>
      </c>
      <c r="DG179" s="240">
        <v>0</v>
      </c>
      <c r="DH179" s="240">
        <v>1132.3599999999999</v>
      </c>
      <c r="DI179" s="239">
        <v>1967.86</v>
      </c>
      <c r="DJ179" s="239">
        <v>0</v>
      </c>
      <c r="DK179" s="240">
        <v>1967.86</v>
      </c>
      <c r="DL179" s="240">
        <v>0</v>
      </c>
      <c r="DM179" s="240">
        <v>1967.86</v>
      </c>
      <c r="DN179" s="239">
        <v>1130.6799999999998</v>
      </c>
      <c r="DO179" s="239">
        <v>0</v>
      </c>
      <c r="DP179" s="240">
        <v>1130.6799999999998</v>
      </c>
      <c r="DQ179" s="240">
        <v>0</v>
      </c>
      <c r="DR179" s="240">
        <v>1130.6799999999998</v>
      </c>
      <c r="DS179" s="239">
        <v>2587.7799999999997</v>
      </c>
      <c r="DT179" s="239">
        <v>0</v>
      </c>
      <c r="DU179" s="240">
        <v>2587.7799999999997</v>
      </c>
      <c r="DV179" s="240">
        <v>0</v>
      </c>
      <c r="DW179" s="240">
        <v>2587.7799999999997</v>
      </c>
      <c r="DX179" s="239">
        <v>338.93999999999994</v>
      </c>
      <c r="DY179" s="239">
        <v>0</v>
      </c>
      <c r="DZ179" s="240">
        <v>338.93999999999994</v>
      </c>
      <c r="EA179" s="240">
        <v>0</v>
      </c>
      <c r="EB179" s="240">
        <v>338.93999999999994</v>
      </c>
      <c r="EC179" s="239">
        <v>11389.37</v>
      </c>
      <c r="ED179" s="239">
        <v>13340.009999999998</v>
      </c>
      <c r="EE179" s="240">
        <v>0</v>
      </c>
      <c r="EF179" s="240">
        <v>-1950.6399999999976</v>
      </c>
      <c r="EG179" s="240">
        <v>-1950.6399999999976</v>
      </c>
      <c r="EH179" s="239">
        <v>8592.8700000000008</v>
      </c>
      <c r="EI179" s="239">
        <v>7654.43</v>
      </c>
      <c r="EJ179" s="240">
        <v>938.44000000000051</v>
      </c>
      <c r="EK179" s="240">
        <v>0</v>
      </c>
      <c r="EL179" s="240">
        <v>938.44000000000051</v>
      </c>
      <c r="EM179" s="239">
        <v>0</v>
      </c>
      <c r="EN179" s="239">
        <v>0</v>
      </c>
      <c r="EO179" s="240">
        <v>0</v>
      </c>
      <c r="EP179" s="240">
        <v>0</v>
      </c>
      <c r="EQ179" s="240">
        <v>0</v>
      </c>
      <c r="ER179" s="240">
        <v>3449.3900000000003</v>
      </c>
      <c r="ES179" s="240">
        <v>2446.3000000000002</v>
      </c>
      <c r="ET179" s="240">
        <f t="shared" si="24"/>
        <v>1003.0900000000001</v>
      </c>
      <c r="EU179" s="240">
        <f t="shared" si="25"/>
        <v>0</v>
      </c>
      <c r="EV179" s="240">
        <f t="shared" si="26"/>
        <v>1003.0900000000001</v>
      </c>
      <c r="EW179" s="239">
        <v>7293.7499999999982</v>
      </c>
      <c r="EX179" s="239">
        <v>7586.88</v>
      </c>
      <c r="EY179" s="241">
        <f t="shared" si="28"/>
        <v>215539.39999999994</v>
      </c>
      <c r="EZ179" s="241">
        <f t="shared" si="28"/>
        <v>253777.61</v>
      </c>
      <c r="FA179" s="241">
        <f t="shared" si="29"/>
        <v>0</v>
      </c>
      <c r="FB179" s="241">
        <f t="shared" si="30"/>
        <v>-38238.21000000005</v>
      </c>
      <c r="FC179" s="242">
        <f t="shared" si="27"/>
        <v>-38238.21000000005</v>
      </c>
      <c r="FD179" s="242">
        <v>1003.0900000000001</v>
      </c>
      <c r="FE179" s="236">
        <f t="shared" si="31"/>
        <v>44280.109999999986</v>
      </c>
      <c r="FF179" s="243">
        <f t="shared" si="32"/>
        <v>-29870.999999999996</v>
      </c>
      <c r="FG179" s="3"/>
      <c r="FH179" s="239">
        <v>1584.08</v>
      </c>
      <c r="FI179" s="244">
        <f t="shared" si="33"/>
        <v>45864.189999999988</v>
      </c>
      <c r="FJ179" s="243">
        <f t="shared" si="34"/>
        <v>-29870.999999999996</v>
      </c>
      <c r="FK179" s="3"/>
      <c r="FL179" s="3"/>
      <c r="FM179" s="3"/>
      <c r="FN179" s="3"/>
      <c r="FO179" s="3"/>
    </row>
    <row r="180" spans="1:171" s="2" customFormat="1" ht="15.75" customHeight="1" x14ac:dyDescent="0.2">
      <c r="A180" s="233">
        <v>173</v>
      </c>
      <c r="B180" s="234" t="s">
        <v>133</v>
      </c>
      <c r="C180" s="235">
        <v>5</v>
      </c>
      <c r="D180" s="235">
        <v>6</v>
      </c>
      <c r="E180" s="236">
        <v>805.08333333333337</v>
      </c>
      <c r="F180" s="237">
        <v>13742.909999999971</v>
      </c>
      <c r="G180" s="237">
        <v>-15830.159999999987</v>
      </c>
      <c r="H180" s="238">
        <v>24280.559999999998</v>
      </c>
      <c r="I180" s="238">
        <v>22342.94</v>
      </c>
      <c r="J180" s="238">
        <v>1937.619999999999</v>
      </c>
      <c r="K180" s="238">
        <v>0</v>
      </c>
      <c r="L180" s="238">
        <v>1937.619999999999</v>
      </c>
      <c r="M180" s="238">
        <v>12420.44</v>
      </c>
      <c r="N180" s="238">
        <v>8008.7999999999993</v>
      </c>
      <c r="O180" s="238">
        <v>4411.6400000000012</v>
      </c>
      <c r="P180" s="238">
        <v>0</v>
      </c>
      <c r="Q180" s="238">
        <v>4411.6400000000012</v>
      </c>
      <c r="R180" s="238">
        <v>1260.1099999999999</v>
      </c>
      <c r="S180" s="238">
        <v>508.02</v>
      </c>
      <c r="T180" s="238">
        <v>752.08999999999992</v>
      </c>
      <c r="U180" s="238">
        <v>0</v>
      </c>
      <c r="V180" s="238">
        <v>752.08999999999992</v>
      </c>
      <c r="W180" s="239">
        <v>77316.14</v>
      </c>
      <c r="X180" s="239">
        <v>83152.23000000001</v>
      </c>
      <c r="Y180" s="240">
        <v>0</v>
      </c>
      <c r="Z180" s="240">
        <v>-5836.0900000000111</v>
      </c>
      <c r="AA180" s="240">
        <v>-5836.0900000000111</v>
      </c>
      <c r="AB180" s="239">
        <v>0</v>
      </c>
      <c r="AC180" s="239">
        <v>0</v>
      </c>
      <c r="AD180" s="240">
        <v>0</v>
      </c>
      <c r="AE180" s="240">
        <v>0</v>
      </c>
      <c r="AF180" s="240">
        <v>0</v>
      </c>
      <c r="AG180" s="239">
        <v>0</v>
      </c>
      <c r="AH180" s="239">
        <v>0</v>
      </c>
      <c r="AI180" s="240">
        <v>0</v>
      </c>
      <c r="AJ180" s="240">
        <v>0</v>
      </c>
      <c r="AK180" s="240">
        <v>0</v>
      </c>
      <c r="AL180" s="239">
        <v>9985.49</v>
      </c>
      <c r="AM180" s="239">
        <v>2815.97</v>
      </c>
      <c r="AN180" s="240">
        <v>7169.52</v>
      </c>
      <c r="AO180" s="240">
        <v>0</v>
      </c>
      <c r="AP180" s="240">
        <v>7169.52</v>
      </c>
      <c r="AQ180" s="239">
        <v>7676.8999999999987</v>
      </c>
      <c r="AR180" s="239">
        <v>1569.99</v>
      </c>
      <c r="AS180" s="240">
        <v>6106.9099999999989</v>
      </c>
      <c r="AT180" s="240">
        <v>0</v>
      </c>
      <c r="AU180" s="240">
        <v>6106.9099999999989</v>
      </c>
      <c r="AV180" s="239">
        <v>11317.07</v>
      </c>
      <c r="AW180" s="239">
        <v>9833.9299999999985</v>
      </c>
      <c r="AX180" s="240">
        <v>1483.1400000000012</v>
      </c>
      <c r="AY180" s="240">
        <v>0</v>
      </c>
      <c r="AZ180" s="240">
        <v>1483.1400000000012</v>
      </c>
      <c r="BA180" s="239">
        <v>2538.0299999999997</v>
      </c>
      <c r="BB180" s="239">
        <v>2246.8500000000004</v>
      </c>
      <c r="BC180" s="240">
        <v>291.17999999999938</v>
      </c>
      <c r="BD180" s="240">
        <v>0</v>
      </c>
      <c r="BE180" s="240">
        <v>291.17999999999938</v>
      </c>
      <c r="BF180" s="239">
        <v>675.5100000000001</v>
      </c>
      <c r="BG180" s="239">
        <v>888.2399999999999</v>
      </c>
      <c r="BH180" s="240">
        <v>0</v>
      </c>
      <c r="BI180" s="240">
        <v>-212.72999999999979</v>
      </c>
      <c r="BJ180" s="240">
        <v>-212.72999999999979</v>
      </c>
      <c r="BK180" s="239">
        <v>16882.96</v>
      </c>
      <c r="BL180" s="239">
        <v>13713.5</v>
      </c>
      <c r="BM180" s="240">
        <v>3169.4599999999991</v>
      </c>
      <c r="BN180" s="240">
        <v>0</v>
      </c>
      <c r="BO180" s="240">
        <v>3169.4599999999991</v>
      </c>
      <c r="BP180" s="239">
        <v>1692.67</v>
      </c>
      <c r="BQ180" s="239">
        <v>0</v>
      </c>
      <c r="BR180" s="240">
        <v>1692.67</v>
      </c>
      <c r="BS180" s="240">
        <v>0</v>
      </c>
      <c r="BT180" s="240">
        <v>1692.67</v>
      </c>
      <c r="BU180" s="239">
        <v>19406.850000000006</v>
      </c>
      <c r="BV180" s="239">
        <v>24884.880000000001</v>
      </c>
      <c r="BW180" s="240">
        <v>0</v>
      </c>
      <c r="BX180" s="240">
        <v>-5478.0299999999952</v>
      </c>
      <c r="BY180" s="240">
        <v>-5478.0299999999952</v>
      </c>
      <c r="BZ180" s="239">
        <v>1816.4900000000002</v>
      </c>
      <c r="CA180" s="239">
        <v>1612.64</v>
      </c>
      <c r="CB180" s="240">
        <v>203.85000000000014</v>
      </c>
      <c r="CC180" s="240">
        <v>0</v>
      </c>
      <c r="CD180" s="240">
        <v>203.85000000000014</v>
      </c>
      <c r="CE180" s="239">
        <v>272.39</v>
      </c>
      <c r="CF180" s="239">
        <v>0</v>
      </c>
      <c r="CG180" s="240">
        <v>272.39</v>
      </c>
      <c r="CH180" s="240">
        <v>0</v>
      </c>
      <c r="CI180" s="240">
        <v>272.39</v>
      </c>
      <c r="CJ180" s="240">
        <v>5091.8700000000008</v>
      </c>
      <c r="CK180" s="240">
        <v>4619.38</v>
      </c>
      <c r="CL180" s="240">
        <v>472.49000000000069</v>
      </c>
      <c r="CM180" s="240">
        <v>0</v>
      </c>
      <c r="CN180" s="240">
        <v>472.49000000000069</v>
      </c>
      <c r="CO180" s="239">
        <v>49326.95</v>
      </c>
      <c r="CP180" s="239">
        <v>164584.04</v>
      </c>
      <c r="CQ180" s="240">
        <v>0</v>
      </c>
      <c r="CR180" s="240">
        <v>-115257.09000000001</v>
      </c>
      <c r="CS180" s="240">
        <v>-115257.09000000001</v>
      </c>
      <c r="CT180" s="239">
        <v>6260.6200000000008</v>
      </c>
      <c r="CU180" s="239">
        <v>0</v>
      </c>
      <c r="CV180" s="240">
        <v>6260.6200000000008</v>
      </c>
      <c r="CW180" s="240">
        <v>0</v>
      </c>
      <c r="CX180" s="240">
        <v>6260.6200000000008</v>
      </c>
      <c r="CY180" s="239">
        <v>11905.770000000002</v>
      </c>
      <c r="CZ180" s="239">
        <v>6414.82</v>
      </c>
      <c r="DA180" s="240">
        <v>5490.9500000000025</v>
      </c>
      <c r="DB180" s="240">
        <v>0</v>
      </c>
      <c r="DC180" s="240">
        <v>5490.9500000000025</v>
      </c>
      <c r="DD180" s="239">
        <v>1722.7699999999995</v>
      </c>
      <c r="DE180" s="239">
        <v>2561.5</v>
      </c>
      <c r="DF180" s="240">
        <v>0</v>
      </c>
      <c r="DG180" s="240">
        <v>-838.73000000000047</v>
      </c>
      <c r="DH180" s="240">
        <v>-838.73000000000047</v>
      </c>
      <c r="DI180" s="239">
        <v>2684.84</v>
      </c>
      <c r="DJ180" s="239">
        <v>0</v>
      </c>
      <c r="DK180" s="240">
        <v>2684.84</v>
      </c>
      <c r="DL180" s="240">
        <v>0</v>
      </c>
      <c r="DM180" s="240">
        <v>2684.84</v>
      </c>
      <c r="DN180" s="239">
        <v>1620.0000000000002</v>
      </c>
      <c r="DO180" s="239">
        <v>0</v>
      </c>
      <c r="DP180" s="240">
        <v>1620.0000000000002</v>
      </c>
      <c r="DQ180" s="240">
        <v>0</v>
      </c>
      <c r="DR180" s="240">
        <v>1620.0000000000002</v>
      </c>
      <c r="DS180" s="239">
        <v>5662.0999999999995</v>
      </c>
      <c r="DT180" s="239">
        <v>3734.86</v>
      </c>
      <c r="DU180" s="240">
        <v>1927.2399999999993</v>
      </c>
      <c r="DV180" s="240">
        <v>0</v>
      </c>
      <c r="DW180" s="240">
        <v>1927.2399999999993</v>
      </c>
      <c r="DX180" s="239">
        <v>594.66999999999996</v>
      </c>
      <c r="DY180" s="239">
        <v>0</v>
      </c>
      <c r="DZ180" s="240">
        <v>594.66999999999996</v>
      </c>
      <c r="EA180" s="240">
        <v>0</v>
      </c>
      <c r="EB180" s="240">
        <v>594.66999999999996</v>
      </c>
      <c r="EC180" s="239">
        <v>16394</v>
      </c>
      <c r="ED180" s="239">
        <v>20557.340000000004</v>
      </c>
      <c r="EE180" s="240">
        <v>0</v>
      </c>
      <c r="EF180" s="240">
        <v>-4163.3400000000038</v>
      </c>
      <c r="EG180" s="240">
        <v>-4163.3400000000038</v>
      </c>
      <c r="EH180" s="239">
        <v>17224.86</v>
      </c>
      <c r="EI180" s="239">
        <v>7883.2200000000012</v>
      </c>
      <c r="EJ180" s="240">
        <v>9341.64</v>
      </c>
      <c r="EK180" s="240">
        <v>0</v>
      </c>
      <c r="EL180" s="240">
        <v>9341.64</v>
      </c>
      <c r="EM180" s="239">
        <v>0</v>
      </c>
      <c r="EN180" s="239">
        <v>0</v>
      </c>
      <c r="EO180" s="240">
        <v>0</v>
      </c>
      <c r="EP180" s="240">
        <v>0</v>
      </c>
      <c r="EQ180" s="240">
        <v>0</v>
      </c>
      <c r="ER180" s="240">
        <v>4809.45</v>
      </c>
      <c r="ES180" s="240">
        <v>3427.7599999999998</v>
      </c>
      <c r="ET180" s="240">
        <f t="shared" si="24"/>
        <v>1381.69</v>
      </c>
      <c r="EU180" s="240">
        <f t="shared" si="25"/>
        <v>0</v>
      </c>
      <c r="EV180" s="240">
        <f t="shared" si="26"/>
        <v>1381.69</v>
      </c>
      <c r="EW180" s="239">
        <v>10873.070000000002</v>
      </c>
      <c r="EX180" s="239">
        <v>12461.18</v>
      </c>
      <c r="EY180" s="241">
        <f t="shared" si="28"/>
        <v>321712.58</v>
      </c>
      <c r="EZ180" s="241">
        <f t="shared" si="28"/>
        <v>397822.09</v>
      </c>
      <c r="FA180" s="241">
        <f t="shared" si="29"/>
        <v>0</v>
      </c>
      <c r="FB180" s="241">
        <f t="shared" si="30"/>
        <v>-76109.510000000009</v>
      </c>
      <c r="FC180" s="242">
        <f t="shared" si="27"/>
        <v>-76109.510000000009</v>
      </c>
      <c r="FD180" s="242">
        <v>1381.69</v>
      </c>
      <c r="FE180" s="236">
        <f t="shared" si="31"/>
        <v>-62366.600000000035</v>
      </c>
      <c r="FF180" s="243">
        <f t="shared" si="32"/>
        <v>-113347.65999999999</v>
      </c>
      <c r="FG180" s="3"/>
      <c r="FH180" s="239">
        <v>2567.2399999999998</v>
      </c>
      <c r="FI180" s="244">
        <f t="shared" si="33"/>
        <v>-59799.360000000037</v>
      </c>
      <c r="FJ180" s="243">
        <f t="shared" si="34"/>
        <v>-113347.65999999999</v>
      </c>
      <c r="FK180" s="3"/>
      <c r="FL180" s="3"/>
      <c r="FM180" s="3"/>
      <c r="FN180" s="3"/>
      <c r="FO180" s="3"/>
    </row>
    <row r="181" spans="1:171" s="2" customFormat="1" ht="15.75" customHeight="1" x14ac:dyDescent="0.2">
      <c r="A181" s="233">
        <v>174</v>
      </c>
      <c r="B181" s="234" t="s">
        <v>134</v>
      </c>
      <c r="C181" s="235">
        <v>5</v>
      </c>
      <c r="D181" s="235">
        <v>7</v>
      </c>
      <c r="E181" s="236">
        <v>4288.5750000000007</v>
      </c>
      <c r="F181" s="237">
        <v>82799.880000000019</v>
      </c>
      <c r="G181" s="237">
        <v>20186.503999999986</v>
      </c>
      <c r="H181" s="238">
        <v>28722.16</v>
      </c>
      <c r="I181" s="238">
        <v>26434.42</v>
      </c>
      <c r="J181" s="238">
        <v>2287.7400000000016</v>
      </c>
      <c r="K181" s="238">
        <v>0</v>
      </c>
      <c r="L181" s="238">
        <v>2287.7400000000016</v>
      </c>
      <c r="M181" s="238">
        <v>14588.55</v>
      </c>
      <c r="N181" s="238">
        <v>9402.5499999999993</v>
      </c>
      <c r="O181" s="238">
        <v>5186</v>
      </c>
      <c r="P181" s="238">
        <v>0</v>
      </c>
      <c r="Q181" s="238">
        <v>5186</v>
      </c>
      <c r="R181" s="238">
        <v>1599.5299999999997</v>
      </c>
      <c r="S181" s="238">
        <v>809.4899999999999</v>
      </c>
      <c r="T181" s="238">
        <v>790.03999999999985</v>
      </c>
      <c r="U181" s="238">
        <v>0</v>
      </c>
      <c r="V181" s="238">
        <v>790.03999999999985</v>
      </c>
      <c r="W181" s="239">
        <v>56593.17</v>
      </c>
      <c r="X181" s="239">
        <v>69579.179999999993</v>
      </c>
      <c r="Y181" s="240">
        <v>0</v>
      </c>
      <c r="Z181" s="240">
        <v>-12986.009999999995</v>
      </c>
      <c r="AA181" s="240">
        <v>-12986.009999999995</v>
      </c>
      <c r="AB181" s="239">
        <v>0</v>
      </c>
      <c r="AC181" s="239">
        <v>0</v>
      </c>
      <c r="AD181" s="240">
        <v>0</v>
      </c>
      <c r="AE181" s="240">
        <v>0</v>
      </c>
      <c r="AF181" s="240">
        <v>0</v>
      </c>
      <c r="AG181" s="239">
        <v>0</v>
      </c>
      <c r="AH181" s="239">
        <v>0</v>
      </c>
      <c r="AI181" s="240">
        <v>0</v>
      </c>
      <c r="AJ181" s="240">
        <v>0</v>
      </c>
      <c r="AK181" s="240">
        <v>0</v>
      </c>
      <c r="AL181" s="239">
        <v>11357.07</v>
      </c>
      <c r="AM181" s="239">
        <v>2833.7400000000002</v>
      </c>
      <c r="AN181" s="240">
        <v>8523.33</v>
      </c>
      <c r="AO181" s="240">
        <v>0</v>
      </c>
      <c r="AP181" s="240">
        <v>8523.33</v>
      </c>
      <c r="AQ181" s="239">
        <v>7627.04</v>
      </c>
      <c r="AR181" s="239">
        <v>1567.79</v>
      </c>
      <c r="AS181" s="240">
        <v>6059.25</v>
      </c>
      <c r="AT181" s="240">
        <v>0</v>
      </c>
      <c r="AU181" s="240">
        <v>6059.25</v>
      </c>
      <c r="AV181" s="239">
        <v>11794.37</v>
      </c>
      <c r="AW181" s="239">
        <v>10249.989999999998</v>
      </c>
      <c r="AX181" s="240">
        <v>1544.3800000000028</v>
      </c>
      <c r="AY181" s="240">
        <v>0</v>
      </c>
      <c r="AZ181" s="240">
        <v>1544.3800000000028</v>
      </c>
      <c r="BA181" s="239">
        <v>2657.09</v>
      </c>
      <c r="BB181" s="239">
        <v>2359.54</v>
      </c>
      <c r="BC181" s="240">
        <v>297.55000000000018</v>
      </c>
      <c r="BD181" s="240">
        <v>0</v>
      </c>
      <c r="BE181" s="240">
        <v>297.55000000000018</v>
      </c>
      <c r="BF181" s="239">
        <v>789.07999999999993</v>
      </c>
      <c r="BG181" s="239">
        <v>1334.3400000000001</v>
      </c>
      <c r="BH181" s="240">
        <v>0</v>
      </c>
      <c r="BI181" s="240">
        <v>-545.26000000000022</v>
      </c>
      <c r="BJ181" s="240">
        <v>-545.26000000000022</v>
      </c>
      <c r="BK181" s="239">
        <v>20435.97</v>
      </c>
      <c r="BL181" s="239">
        <v>19573.27</v>
      </c>
      <c r="BM181" s="240">
        <v>862.70000000000073</v>
      </c>
      <c r="BN181" s="240">
        <v>0</v>
      </c>
      <c r="BO181" s="240">
        <v>862.70000000000073</v>
      </c>
      <c r="BP181" s="239">
        <v>1756.6499999999996</v>
      </c>
      <c r="BQ181" s="239">
        <v>0</v>
      </c>
      <c r="BR181" s="240">
        <v>1756.6499999999996</v>
      </c>
      <c r="BS181" s="240">
        <v>0</v>
      </c>
      <c r="BT181" s="240">
        <v>1756.6499999999996</v>
      </c>
      <c r="BU181" s="239">
        <v>20138.62</v>
      </c>
      <c r="BV181" s="239">
        <v>18392.659999999996</v>
      </c>
      <c r="BW181" s="240">
        <v>1745.9600000000028</v>
      </c>
      <c r="BX181" s="240">
        <v>0</v>
      </c>
      <c r="BY181" s="240">
        <v>1745.9600000000028</v>
      </c>
      <c r="BZ181" s="239">
        <v>2898.72</v>
      </c>
      <c r="CA181" s="239">
        <v>2573.5399999999995</v>
      </c>
      <c r="CB181" s="240">
        <v>325.18000000000029</v>
      </c>
      <c r="CC181" s="240">
        <v>0</v>
      </c>
      <c r="CD181" s="240">
        <v>325.18000000000029</v>
      </c>
      <c r="CE181" s="239">
        <v>433.86000000000013</v>
      </c>
      <c r="CF181" s="239">
        <v>0</v>
      </c>
      <c r="CG181" s="240">
        <v>433.86000000000013</v>
      </c>
      <c r="CH181" s="240">
        <v>0</v>
      </c>
      <c r="CI181" s="240">
        <v>433.86000000000013</v>
      </c>
      <c r="CJ181" s="240">
        <v>5093.0400000000009</v>
      </c>
      <c r="CK181" s="240">
        <v>4619.38</v>
      </c>
      <c r="CL181" s="240">
        <v>473.66000000000076</v>
      </c>
      <c r="CM181" s="240">
        <v>0</v>
      </c>
      <c r="CN181" s="240">
        <v>473.66000000000076</v>
      </c>
      <c r="CO181" s="239">
        <v>59395.620000000017</v>
      </c>
      <c r="CP181" s="239">
        <v>3660.44</v>
      </c>
      <c r="CQ181" s="240">
        <v>55735.180000000015</v>
      </c>
      <c r="CR181" s="240">
        <v>0</v>
      </c>
      <c r="CS181" s="240">
        <v>55735.180000000015</v>
      </c>
      <c r="CT181" s="239">
        <v>6997.1399999999994</v>
      </c>
      <c r="CU181" s="239">
        <v>2203.13</v>
      </c>
      <c r="CV181" s="240">
        <v>4794.0099999999993</v>
      </c>
      <c r="CW181" s="240">
        <v>0</v>
      </c>
      <c r="CX181" s="240">
        <v>4794.0099999999993</v>
      </c>
      <c r="CY181" s="239">
        <v>11134.249999999996</v>
      </c>
      <c r="CZ181" s="239">
        <v>0</v>
      </c>
      <c r="DA181" s="240">
        <v>11134.249999999996</v>
      </c>
      <c r="DB181" s="240">
        <v>0</v>
      </c>
      <c r="DC181" s="240">
        <v>11134.249999999996</v>
      </c>
      <c r="DD181" s="239">
        <v>1728.56</v>
      </c>
      <c r="DE181" s="239">
        <v>0</v>
      </c>
      <c r="DF181" s="240">
        <v>1728.56</v>
      </c>
      <c r="DG181" s="240">
        <v>0</v>
      </c>
      <c r="DH181" s="240">
        <v>1728.56</v>
      </c>
      <c r="DI181" s="239">
        <v>2895.6600000000008</v>
      </c>
      <c r="DJ181" s="239">
        <v>0</v>
      </c>
      <c r="DK181" s="240">
        <v>2895.6600000000008</v>
      </c>
      <c r="DL181" s="240">
        <v>0</v>
      </c>
      <c r="DM181" s="240">
        <v>2895.6600000000008</v>
      </c>
      <c r="DN181" s="239">
        <v>1885.62</v>
      </c>
      <c r="DO181" s="239">
        <v>0</v>
      </c>
      <c r="DP181" s="240">
        <v>1885.62</v>
      </c>
      <c r="DQ181" s="240">
        <v>0</v>
      </c>
      <c r="DR181" s="240">
        <v>1885.62</v>
      </c>
      <c r="DS181" s="239">
        <v>7141.4699999999993</v>
      </c>
      <c r="DT181" s="239">
        <v>381.5</v>
      </c>
      <c r="DU181" s="240">
        <v>6759.9699999999993</v>
      </c>
      <c r="DV181" s="240">
        <v>0</v>
      </c>
      <c r="DW181" s="240">
        <v>6759.9699999999993</v>
      </c>
      <c r="DX181" s="239">
        <v>645.87000000000012</v>
      </c>
      <c r="DY181" s="239">
        <v>0</v>
      </c>
      <c r="DZ181" s="240">
        <v>645.87000000000012</v>
      </c>
      <c r="EA181" s="240">
        <v>0</v>
      </c>
      <c r="EB181" s="240">
        <v>645.87000000000012</v>
      </c>
      <c r="EC181" s="239">
        <v>18762.939999999999</v>
      </c>
      <c r="ED181" s="239">
        <v>17452.46</v>
      </c>
      <c r="EE181" s="240">
        <v>1310.4799999999996</v>
      </c>
      <c r="EF181" s="240">
        <v>0</v>
      </c>
      <c r="EG181" s="240">
        <v>1310.4799999999996</v>
      </c>
      <c r="EH181" s="239">
        <v>19402.269999999997</v>
      </c>
      <c r="EI181" s="239">
        <v>12986.240000000002</v>
      </c>
      <c r="EJ181" s="240">
        <v>6416.0299999999952</v>
      </c>
      <c r="EK181" s="240">
        <v>0</v>
      </c>
      <c r="EL181" s="240">
        <v>6416.0299999999952</v>
      </c>
      <c r="EM181" s="239">
        <v>0</v>
      </c>
      <c r="EN181" s="239">
        <v>0</v>
      </c>
      <c r="EO181" s="240">
        <v>0</v>
      </c>
      <c r="EP181" s="240">
        <v>0</v>
      </c>
      <c r="EQ181" s="240">
        <v>0</v>
      </c>
      <c r="ER181" s="240">
        <v>4888.07</v>
      </c>
      <c r="ES181" s="240">
        <v>3534.16</v>
      </c>
      <c r="ET181" s="240">
        <f t="shared" si="24"/>
        <v>1353.9099999999999</v>
      </c>
      <c r="EU181" s="240">
        <f t="shared" si="25"/>
        <v>0</v>
      </c>
      <c r="EV181" s="240">
        <f t="shared" si="26"/>
        <v>1353.9099999999999</v>
      </c>
      <c r="EW181" s="239">
        <v>11241.57</v>
      </c>
      <c r="EX181" s="239">
        <v>6918.3799999999983</v>
      </c>
      <c r="EY181" s="241">
        <f t="shared" si="28"/>
        <v>332603.95999999996</v>
      </c>
      <c r="EZ181" s="241">
        <f t="shared" si="28"/>
        <v>216866.19999999998</v>
      </c>
      <c r="FA181" s="241">
        <f t="shared" si="29"/>
        <v>115737.75999999998</v>
      </c>
      <c r="FB181" s="241">
        <f t="shared" si="30"/>
        <v>0</v>
      </c>
      <c r="FC181" s="242">
        <f t="shared" si="27"/>
        <v>115737.75999999998</v>
      </c>
      <c r="FD181" s="242">
        <v>1353.9099999999999</v>
      </c>
      <c r="FE181" s="236">
        <f t="shared" si="31"/>
        <v>198537.63999999998</v>
      </c>
      <c r="FF181" s="243">
        <f t="shared" si="32"/>
        <v>105765.624</v>
      </c>
      <c r="FG181" s="3"/>
      <c r="FH181" s="239">
        <v>2567.2399999999998</v>
      </c>
      <c r="FI181" s="244">
        <f t="shared" si="33"/>
        <v>201104.87999999998</v>
      </c>
      <c r="FJ181" s="243">
        <f t="shared" si="34"/>
        <v>105765.624</v>
      </c>
      <c r="FK181" s="3"/>
      <c r="FL181" s="3"/>
      <c r="FM181" s="3"/>
      <c r="FN181" s="3"/>
      <c r="FO181" s="3"/>
    </row>
    <row r="182" spans="1:171" s="2" customFormat="1" ht="15.75" customHeight="1" x14ac:dyDescent="0.2">
      <c r="A182" s="233">
        <v>175</v>
      </c>
      <c r="B182" s="234" t="s">
        <v>135</v>
      </c>
      <c r="C182" s="235">
        <v>9</v>
      </c>
      <c r="D182" s="235">
        <v>3</v>
      </c>
      <c r="E182" s="236">
        <v>2894.7500000000005</v>
      </c>
      <c r="F182" s="237">
        <v>13550.289999999975</v>
      </c>
      <c r="G182" s="237">
        <v>-71928.474000000089</v>
      </c>
      <c r="H182" s="238">
        <v>40867.32</v>
      </c>
      <c r="I182" s="238">
        <v>43254.15</v>
      </c>
      <c r="J182" s="238">
        <v>0</v>
      </c>
      <c r="K182" s="238">
        <v>-2386.8300000000017</v>
      </c>
      <c r="L182" s="238">
        <v>-2386.8300000000017</v>
      </c>
      <c r="M182" s="238">
        <v>21180.61</v>
      </c>
      <c r="N182" s="238">
        <v>24203.760000000002</v>
      </c>
      <c r="O182" s="238">
        <v>0</v>
      </c>
      <c r="P182" s="238">
        <v>-3023.1500000000015</v>
      </c>
      <c r="Q182" s="238">
        <v>-3023.1500000000015</v>
      </c>
      <c r="R182" s="238">
        <v>1710.94</v>
      </c>
      <c r="S182" s="238">
        <v>1029.5900000000001</v>
      </c>
      <c r="T182" s="238">
        <v>681.34999999999991</v>
      </c>
      <c r="U182" s="238">
        <v>0</v>
      </c>
      <c r="V182" s="238">
        <v>681.34999999999991</v>
      </c>
      <c r="W182" s="239">
        <v>45028.670000000006</v>
      </c>
      <c r="X182" s="239">
        <v>56350.38</v>
      </c>
      <c r="Y182" s="240">
        <v>0</v>
      </c>
      <c r="Z182" s="240">
        <v>-11321.709999999992</v>
      </c>
      <c r="AA182" s="240">
        <v>-11321.709999999992</v>
      </c>
      <c r="AB182" s="239">
        <v>116995.37999999999</v>
      </c>
      <c r="AC182" s="239">
        <v>107122.52</v>
      </c>
      <c r="AD182" s="240">
        <v>9872.859999999986</v>
      </c>
      <c r="AE182" s="240">
        <v>0</v>
      </c>
      <c r="AF182" s="240">
        <v>9872.859999999986</v>
      </c>
      <c r="AG182" s="239">
        <v>0</v>
      </c>
      <c r="AH182" s="239">
        <v>0</v>
      </c>
      <c r="AI182" s="240">
        <v>0</v>
      </c>
      <c r="AJ182" s="240">
        <v>0</v>
      </c>
      <c r="AK182" s="240">
        <v>0</v>
      </c>
      <c r="AL182" s="239">
        <v>15617.429999999997</v>
      </c>
      <c r="AM182" s="239">
        <v>2489.85</v>
      </c>
      <c r="AN182" s="240">
        <v>13127.579999999996</v>
      </c>
      <c r="AO182" s="240">
        <v>0</v>
      </c>
      <c r="AP182" s="240">
        <v>13127.579999999996</v>
      </c>
      <c r="AQ182" s="239">
        <v>10759.69</v>
      </c>
      <c r="AR182" s="239">
        <v>1894.54</v>
      </c>
      <c r="AS182" s="240">
        <v>8865.1500000000015</v>
      </c>
      <c r="AT182" s="240">
        <v>0</v>
      </c>
      <c r="AU182" s="240">
        <v>8865.1500000000015</v>
      </c>
      <c r="AV182" s="239">
        <v>12618.97</v>
      </c>
      <c r="AW182" s="239">
        <v>10963.79</v>
      </c>
      <c r="AX182" s="240">
        <v>1655.1799999999985</v>
      </c>
      <c r="AY182" s="240">
        <v>0</v>
      </c>
      <c r="AZ182" s="240">
        <v>1655.1799999999985</v>
      </c>
      <c r="BA182" s="239">
        <v>3284.1199999999994</v>
      </c>
      <c r="BB182" s="239">
        <v>2906.95</v>
      </c>
      <c r="BC182" s="240">
        <v>377.16999999999962</v>
      </c>
      <c r="BD182" s="240">
        <v>0</v>
      </c>
      <c r="BE182" s="240">
        <v>377.16999999999962</v>
      </c>
      <c r="BF182" s="239">
        <v>693.95000000000016</v>
      </c>
      <c r="BG182" s="239">
        <v>914.42</v>
      </c>
      <c r="BH182" s="240">
        <v>0</v>
      </c>
      <c r="BI182" s="240">
        <v>-220.4699999999998</v>
      </c>
      <c r="BJ182" s="240">
        <v>-220.4699999999998</v>
      </c>
      <c r="BK182" s="239">
        <v>8844.1999999999989</v>
      </c>
      <c r="BL182" s="239">
        <v>7729.99</v>
      </c>
      <c r="BM182" s="240">
        <v>1114.2099999999991</v>
      </c>
      <c r="BN182" s="240">
        <v>0</v>
      </c>
      <c r="BO182" s="240">
        <v>1114.2099999999991</v>
      </c>
      <c r="BP182" s="239">
        <v>2195.35</v>
      </c>
      <c r="BQ182" s="239">
        <v>0</v>
      </c>
      <c r="BR182" s="240">
        <v>2195.35</v>
      </c>
      <c r="BS182" s="240">
        <v>0</v>
      </c>
      <c r="BT182" s="240">
        <v>2195.35</v>
      </c>
      <c r="BU182" s="239">
        <v>25163.069999999996</v>
      </c>
      <c r="BV182" s="239">
        <v>25461.550000000003</v>
      </c>
      <c r="BW182" s="240">
        <v>0</v>
      </c>
      <c r="BX182" s="240">
        <v>-298.48000000000684</v>
      </c>
      <c r="BY182" s="240">
        <v>-298.48000000000684</v>
      </c>
      <c r="BZ182" s="239">
        <v>1888.79</v>
      </c>
      <c r="CA182" s="239">
        <v>1674.98</v>
      </c>
      <c r="CB182" s="240">
        <v>213.80999999999995</v>
      </c>
      <c r="CC182" s="240">
        <v>0</v>
      </c>
      <c r="CD182" s="240">
        <v>213.80999999999995</v>
      </c>
      <c r="CE182" s="239">
        <v>285.68</v>
      </c>
      <c r="CF182" s="239">
        <v>0</v>
      </c>
      <c r="CG182" s="240">
        <v>285.68</v>
      </c>
      <c r="CH182" s="240">
        <v>0</v>
      </c>
      <c r="CI182" s="240">
        <v>285.68</v>
      </c>
      <c r="CJ182" s="240">
        <v>6881.010000000002</v>
      </c>
      <c r="CK182" s="240">
        <v>9175.7999999999993</v>
      </c>
      <c r="CL182" s="240">
        <v>0</v>
      </c>
      <c r="CM182" s="240">
        <v>-2294.7899999999972</v>
      </c>
      <c r="CN182" s="240">
        <v>-2294.7899999999972</v>
      </c>
      <c r="CO182" s="239">
        <v>124396.66</v>
      </c>
      <c r="CP182" s="239">
        <v>16198.95</v>
      </c>
      <c r="CQ182" s="240">
        <v>108197.71</v>
      </c>
      <c r="CR182" s="240">
        <v>0</v>
      </c>
      <c r="CS182" s="240">
        <v>108197.71</v>
      </c>
      <c r="CT182" s="239">
        <v>9587.92</v>
      </c>
      <c r="CU182" s="239">
        <v>0</v>
      </c>
      <c r="CV182" s="240">
        <v>9587.92</v>
      </c>
      <c r="CW182" s="240">
        <v>0</v>
      </c>
      <c r="CX182" s="240">
        <v>9587.92</v>
      </c>
      <c r="CY182" s="239">
        <v>16655.850000000002</v>
      </c>
      <c r="CZ182" s="239">
        <v>27655.1</v>
      </c>
      <c r="DA182" s="240">
        <v>0</v>
      </c>
      <c r="DB182" s="240">
        <v>-10999.249999999996</v>
      </c>
      <c r="DC182" s="240">
        <v>-10999.249999999996</v>
      </c>
      <c r="DD182" s="239">
        <v>2862.88</v>
      </c>
      <c r="DE182" s="239">
        <v>13022.41</v>
      </c>
      <c r="DF182" s="240">
        <v>0</v>
      </c>
      <c r="DG182" s="240">
        <v>-10159.529999999999</v>
      </c>
      <c r="DH182" s="240">
        <v>-10159.529999999999</v>
      </c>
      <c r="DI182" s="239">
        <v>4368.4299999999994</v>
      </c>
      <c r="DJ182" s="239">
        <v>0</v>
      </c>
      <c r="DK182" s="240">
        <v>4368.4299999999994</v>
      </c>
      <c r="DL182" s="240">
        <v>0</v>
      </c>
      <c r="DM182" s="240">
        <v>4368.4299999999994</v>
      </c>
      <c r="DN182" s="239">
        <v>1658.73</v>
      </c>
      <c r="DO182" s="239">
        <v>0</v>
      </c>
      <c r="DP182" s="240">
        <v>1658.73</v>
      </c>
      <c r="DQ182" s="240">
        <v>0</v>
      </c>
      <c r="DR182" s="240">
        <v>1658.73</v>
      </c>
      <c r="DS182" s="239">
        <v>3112.26</v>
      </c>
      <c r="DT182" s="239">
        <v>355.26</v>
      </c>
      <c r="DU182" s="240">
        <v>2757</v>
      </c>
      <c r="DV182" s="240">
        <v>0</v>
      </c>
      <c r="DW182" s="240">
        <v>2757</v>
      </c>
      <c r="DX182" s="239">
        <v>566.49</v>
      </c>
      <c r="DY182" s="239">
        <v>0</v>
      </c>
      <c r="DZ182" s="240">
        <v>566.49</v>
      </c>
      <c r="EA182" s="240">
        <v>0</v>
      </c>
      <c r="EB182" s="240">
        <v>566.49</v>
      </c>
      <c r="EC182" s="239">
        <v>17800.599999999999</v>
      </c>
      <c r="ED182" s="239">
        <v>16219.869999999999</v>
      </c>
      <c r="EE182" s="240">
        <v>1580.7299999999996</v>
      </c>
      <c r="EF182" s="240">
        <v>0</v>
      </c>
      <c r="EG182" s="240">
        <v>1580.7299999999996</v>
      </c>
      <c r="EH182" s="239">
        <v>19377.329999999998</v>
      </c>
      <c r="EI182" s="239">
        <v>17427.22</v>
      </c>
      <c r="EJ182" s="240">
        <v>1950.1099999999969</v>
      </c>
      <c r="EK182" s="240">
        <v>0</v>
      </c>
      <c r="EL182" s="240">
        <v>1950.1099999999969</v>
      </c>
      <c r="EM182" s="239">
        <v>22537.249999999996</v>
      </c>
      <c r="EN182" s="239">
        <v>21303.57</v>
      </c>
      <c r="EO182" s="240">
        <v>1233.6799999999967</v>
      </c>
      <c r="EP182" s="240">
        <v>0</v>
      </c>
      <c r="EQ182" s="240">
        <v>1233.6799999999967</v>
      </c>
      <c r="ER182" s="240">
        <v>6378.14</v>
      </c>
      <c r="ES182" s="240">
        <v>4539.7400000000007</v>
      </c>
      <c r="ET182" s="240">
        <f t="shared" si="24"/>
        <v>1838.3999999999996</v>
      </c>
      <c r="EU182" s="240">
        <f t="shared" si="25"/>
        <v>0</v>
      </c>
      <c r="EV182" s="240">
        <f t="shared" si="26"/>
        <v>1838.3999999999996</v>
      </c>
      <c r="EW182" s="239">
        <v>19009.39</v>
      </c>
      <c r="EX182" s="239">
        <v>13706.310000000001</v>
      </c>
      <c r="EY182" s="241">
        <f t="shared" si="28"/>
        <v>562327.10999999987</v>
      </c>
      <c r="EZ182" s="241">
        <f t="shared" si="28"/>
        <v>425600.69999999995</v>
      </c>
      <c r="FA182" s="241">
        <f t="shared" si="29"/>
        <v>136726.40999999992</v>
      </c>
      <c r="FB182" s="241">
        <f t="shared" si="30"/>
        <v>0</v>
      </c>
      <c r="FC182" s="242">
        <f t="shared" si="27"/>
        <v>136726.40999999992</v>
      </c>
      <c r="FD182" s="242">
        <v>1838.3999999999996</v>
      </c>
      <c r="FE182" s="236">
        <f t="shared" si="31"/>
        <v>150276.69999999984</v>
      </c>
      <c r="FF182" s="243">
        <f t="shared" si="32"/>
        <v>34049.025999999918</v>
      </c>
      <c r="FG182" s="3"/>
      <c r="FH182" s="239">
        <v>4385.21</v>
      </c>
      <c r="FI182" s="244">
        <f t="shared" si="33"/>
        <v>154661.90999999983</v>
      </c>
      <c r="FJ182" s="243">
        <f t="shared" si="34"/>
        <v>34049.025999999918</v>
      </c>
      <c r="FK182" s="3"/>
      <c r="FL182" s="3"/>
      <c r="FM182" s="3"/>
      <c r="FN182" s="3"/>
      <c r="FO182" s="3"/>
    </row>
    <row r="183" spans="1:171" s="2" customFormat="1" ht="15.75" customHeight="1" x14ac:dyDescent="0.2">
      <c r="A183" s="233">
        <v>176</v>
      </c>
      <c r="B183" s="234" t="s">
        <v>136</v>
      </c>
      <c r="C183" s="235">
        <v>9</v>
      </c>
      <c r="D183" s="235">
        <v>3</v>
      </c>
      <c r="E183" s="236">
        <v>2749.7500000000005</v>
      </c>
      <c r="F183" s="237">
        <v>-119378.85</v>
      </c>
      <c r="G183" s="237">
        <v>-96041.107999999978</v>
      </c>
      <c r="H183" s="238">
        <v>43512.4</v>
      </c>
      <c r="I183" s="238">
        <v>47309.439999999995</v>
      </c>
      <c r="J183" s="238">
        <v>0</v>
      </c>
      <c r="K183" s="238">
        <v>-3797.0399999999936</v>
      </c>
      <c r="L183" s="238">
        <v>-3797.0399999999936</v>
      </c>
      <c r="M183" s="238">
        <v>22690.27</v>
      </c>
      <c r="N183" s="238">
        <v>25949.18</v>
      </c>
      <c r="O183" s="238">
        <v>0</v>
      </c>
      <c r="P183" s="238">
        <v>-3258.91</v>
      </c>
      <c r="Q183" s="238">
        <v>-3258.91</v>
      </c>
      <c r="R183" s="238">
        <v>1729.57</v>
      </c>
      <c r="S183" s="238">
        <v>1042.3100000000002</v>
      </c>
      <c r="T183" s="238">
        <v>687.25999999999976</v>
      </c>
      <c r="U183" s="238">
        <v>0</v>
      </c>
      <c r="V183" s="238">
        <v>687.25999999999976</v>
      </c>
      <c r="W183" s="239">
        <v>82662.260000000009</v>
      </c>
      <c r="X183" s="239">
        <v>93655.37000000001</v>
      </c>
      <c r="Y183" s="240">
        <v>0</v>
      </c>
      <c r="Z183" s="240">
        <v>-10993.11</v>
      </c>
      <c r="AA183" s="240">
        <v>-10993.11</v>
      </c>
      <c r="AB183" s="239">
        <v>116968.4</v>
      </c>
      <c r="AC183" s="239">
        <v>107232.54000000001</v>
      </c>
      <c r="AD183" s="240">
        <v>9735.859999999986</v>
      </c>
      <c r="AE183" s="240">
        <v>0</v>
      </c>
      <c r="AF183" s="240">
        <v>9735.859999999986</v>
      </c>
      <c r="AG183" s="239">
        <v>0</v>
      </c>
      <c r="AH183" s="239">
        <v>0</v>
      </c>
      <c r="AI183" s="240">
        <v>0</v>
      </c>
      <c r="AJ183" s="240">
        <v>0</v>
      </c>
      <c r="AK183" s="240">
        <v>0</v>
      </c>
      <c r="AL183" s="239">
        <v>15342.54</v>
      </c>
      <c r="AM183" s="239">
        <v>2486.85</v>
      </c>
      <c r="AN183" s="240">
        <v>12855.69</v>
      </c>
      <c r="AO183" s="240">
        <v>0</v>
      </c>
      <c r="AP183" s="240">
        <v>12855.69</v>
      </c>
      <c r="AQ183" s="239">
        <v>6977.630000000001</v>
      </c>
      <c r="AR183" s="239">
        <v>1878.1599999999999</v>
      </c>
      <c r="AS183" s="240">
        <v>5099.4700000000012</v>
      </c>
      <c r="AT183" s="240">
        <v>0</v>
      </c>
      <c r="AU183" s="240">
        <v>5099.4700000000012</v>
      </c>
      <c r="AV183" s="239">
        <v>12669.420000000004</v>
      </c>
      <c r="AW183" s="239">
        <v>11015.070000000002</v>
      </c>
      <c r="AX183" s="240">
        <v>1654.3500000000022</v>
      </c>
      <c r="AY183" s="240">
        <v>0</v>
      </c>
      <c r="AZ183" s="240">
        <v>1654.3500000000022</v>
      </c>
      <c r="BA183" s="239">
        <v>3289.45</v>
      </c>
      <c r="BB183" s="239">
        <v>2912.9700000000003</v>
      </c>
      <c r="BC183" s="240">
        <v>376.47999999999956</v>
      </c>
      <c r="BD183" s="240">
        <v>0</v>
      </c>
      <c r="BE183" s="240">
        <v>376.47999999999956</v>
      </c>
      <c r="BF183" s="239">
        <v>694.65</v>
      </c>
      <c r="BG183" s="239">
        <v>1480.1799999999998</v>
      </c>
      <c r="BH183" s="240">
        <v>0</v>
      </c>
      <c r="BI183" s="240">
        <v>-785.52999999999986</v>
      </c>
      <c r="BJ183" s="240">
        <v>-785.52999999999986</v>
      </c>
      <c r="BK183" s="239">
        <v>7704.2199999999993</v>
      </c>
      <c r="BL183" s="239">
        <v>7489.5800000000008</v>
      </c>
      <c r="BM183" s="240">
        <v>214.63999999999851</v>
      </c>
      <c r="BN183" s="240">
        <v>0</v>
      </c>
      <c r="BO183" s="240">
        <v>214.63999999999851</v>
      </c>
      <c r="BP183" s="239">
        <v>2197.5300000000002</v>
      </c>
      <c r="BQ183" s="239">
        <v>0</v>
      </c>
      <c r="BR183" s="240">
        <v>2197.5300000000002</v>
      </c>
      <c r="BS183" s="240">
        <v>0</v>
      </c>
      <c r="BT183" s="240">
        <v>2197.5300000000002</v>
      </c>
      <c r="BU183" s="239">
        <v>25187.120000000003</v>
      </c>
      <c r="BV183" s="239">
        <v>22508.269999999997</v>
      </c>
      <c r="BW183" s="240">
        <v>2678.8500000000058</v>
      </c>
      <c r="BX183" s="240">
        <v>0</v>
      </c>
      <c r="BY183" s="240">
        <v>2678.8500000000058</v>
      </c>
      <c r="BZ183" s="239">
        <v>1904.1699999999998</v>
      </c>
      <c r="CA183" s="239">
        <v>1688.7899999999997</v>
      </c>
      <c r="CB183" s="240">
        <v>215.38000000000011</v>
      </c>
      <c r="CC183" s="240">
        <v>0</v>
      </c>
      <c r="CD183" s="240">
        <v>215.38000000000011</v>
      </c>
      <c r="CE183" s="239">
        <v>285.98999999999995</v>
      </c>
      <c r="CF183" s="239">
        <v>0</v>
      </c>
      <c r="CG183" s="240">
        <v>285.98999999999995</v>
      </c>
      <c r="CH183" s="240">
        <v>0</v>
      </c>
      <c r="CI183" s="240">
        <v>285.98999999999995</v>
      </c>
      <c r="CJ183" s="240">
        <v>6874.08</v>
      </c>
      <c r="CK183" s="240">
        <v>9020.5400000000009</v>
      </c>
      <c r="CL183" s="240">
        <v>0</v>
      </c>
      <c r="CM183" s="240">
        <v>-2146.4600000000009</v>
      </c>
      <c r="CN183" s="240">
        <v>-2146.4600000000009</v>
      </c>
      <c r="CO183" s="239">
        <v>100405.94000000002</v>
      </c>
      <c r="CP183" s="239">
        <v>338457.14</v>
      </c>
      <c r="CQ183" s="240">
        <v>0</v>
      </c>
      <c r="CR183" s="240">
        <v>-238051.20000000001</v>
      </c>
      <c r="CS183" s="240">
        <v>-238051.20000000001</v>
      </c>
      <c r="CT183" s="239">
        <v>9424.0399999999991</v>
      </c>
      <c r="CU183" s="239">
        <v>2740.22</v>
      </c>
      <c r="CV183" s="240">
        <v>6683.82</v>
      </c>
      <c r="CW183" s="240">
        <v>0</v>
      </c>
      <c r="CX183" s="240">
        <v>6683.82</v>
      </c>
      <c r="CY183" s="239">
        <v>11050.34</v>
      </c>
      <c r="CZ183" s="239">
        <v>0</v>
      </c>
      <c r="DA183" s="240">
        <v>11050.34</v>
      </c>
      <c r="DB183" s="240">
        <v>0</v>
      </c>
      <c r="DC183" s="240">
        <v>11050.34</v>
      </c>
      <c r="DD183" s="239">
        <v>2874.5800000000004</v>
      </c>
      <c r="DE183" s="239">
        <v>0</v>
      </c>
      <c r="DF183" s="240">
        <v>2874.5800000000004</v>
      </c>
      <c r="DG183" s="240">
        <v>0</v>
      </c>
      <c r="DH183" s="240">
        <v>2874.5800000000004</v>
      </c>
      <c r="DI183" s="239">
        <v>4368.0200000000004</v>
      </c>
      <c r="DJ183" s="239">
        <v>0</v>
      </c>
      <c r="DK183" s="240">
        <v>4368.0200000000004</v>
      </c>
      <c r="DL183" s="240">
        <v>0</v>
      </c>
      <c r="DM183" s="240">
        <v>4368.0200000000004</v>
      </c>
      <c r="DN183" s="239">
        <v>1658.1299999999999</v>
      </c>
      <c r="DO183" s="239">
        <v>0</v>
      </c>
      <c r="DP183" s="240">
        <v>1658.1299999999999</v>
      </c>
      <c r="DQ183" s="240">
        <v>0</v>
      </c>
      <c r="DR183" s="240">
        <v>1658.1299999999999</v>
      </c>
      <c r="DS183" s="239">
        <v>1807.4899999999998</v>
      </c>
      <c r="DT183" s="239">
        <v>191.89</v>
      </c>
      <c r="DU183" s="240">
        <v>1615.6</v>
      </c>
      <c r="DV183" s="240">
        <v>0</v>
      </c>
      <c r="DW183" s="240">
        <v>1615.6</v>
      </c>
      <c r="DX183" s="239">
        <v>567</v>
      </c>
      <c r="DY183" s="239">
        <v>0</v>
      </c>
      <c r="DZ183" s="240">
        <v>567</v>
      </c>
      <c r="EA183" s="240">
        <v>0</v>
      </c>
      <c r="EB183" s="240">
        <v>567</v>
      </c>
      <c r="EC183" s="239">
        <v>15705.73</v>
      </c>
      <c r="ED183" s="239">
        <v>26072.67</v>
      </c>
      <c r="EE183" s="240">
        <v>0</v>
      </c>
      <c r="EF183" s="240">
        <v>-10366.939999999999</v>
      </c>
      <c r="EG183" s="240">
        <v>-10366.939999999999</v>
      </c>
      <c r="EH183" s="239">
        <v>25190.359999999997</v>
      </c>
      <c r="EI183" s="239">
        <v>23372.98</v>
      </c>
      <c r="EJ183" s="240">
        <v>1817.3799999999974</v>
      </c>
      <c r="EK183" s="240">
        <v>0</v>
      </c>
      <c r="EL183" s="240">
        <v>1817.3799999999974</v>
      </c>
      <c r="EM183" s="239">
        <v>27699.579999999998</v>
      </c>
      <c r="EN183" s="239">
        <v>28554.010000000006</v>
      </c>
      <c r="EO183" s="240">
        <v>0</v>
      </c>
      <c r="EP183" s="240">
        <v>-854.43000000000757</v>
      </c>
      <c r="EQ183" s="240">
        <v>-854.43000000000757</v>
      </c>
      <c r="ER183" s="240">
        <v>6379.24</v>
      </c>
      <c r="ES183" s="240">
        <v>4541.5599999999995</v>
      </c>
      <c r="ET183" s="240">
        <f t="shared" si="24"/>
        <v>1837.6800000000003</v>
      </c>
      <c r="EU183" s="240">
        <f t="shared" si="25"/>
        <v>0</v>
      </c>
      <c r="EV183" s="240">
        <f t="shared" si="26"/>
        <v>1837.6800000000003</v>
      </c>
      <c r="EW183" s="239">
        <v>19448.22</v>
      </c>
      <c r="EX183" s="239">
        <v>26270.850000000002</v>
      </c>
      <c r="EY183" s="241">
        <f t="shared" si="28"/>
        <v>577268.37</v>
      </c>
      <c r="EZ183" s="241">
        <f t="shared" si="28"/>
        <v>785870.57</v>
      </c>
      <c r="FA183" s="241">
        <f t="shared" si="29"/>
        <v>0</v>
      </c>
      <c r="FB183" s="241">
        <f t="shared" si="30"/>
        <v>-208602.19999999995</v>
      </c>
      <c r="FC183" s="242">
        <f t="shared" si="27"/>
        <v>-208602.19999999995</v>
      </c>
      <c r="FD183" s="242">
        <v>1837.6800000000003</v>
      </c>
      <c r="FE183" s="236">
        <f t="shared" si="31"/>
        <v>-327981.04999999993</v>
      </c>
      <c r="FF183" s="243">
        <f t="shared" si="32"/>
        <v>-305274.81799999991</v>
      </c>
      <c r="FG183" s="3"/>
      <c r="FH183" s="239">
        <v>4768.66</v>
      </c>
      <c r="FI183" s="244">
        <f t="shared" si="33"/>
        <v>-323212.38999999996</v>
      </c>
      <c r="FJ183" s="243">
        <f t="shared" si="34"/>
        <v>-305274.81799999991</v>
      </c>
      <c r="FK183" s="3"/>
      <c r="FL183" s="3"/>
      <c r="FM183" s="3"/>
      <c r="FN183" s="3"/>
      <c r="FO183" s="3"/>
    </row>
    <row r="184" spans="1:171" s="2" customFormat="1" ht="15.75" customHeight="1" x14ac:dyDescent="0.2">
      <c r="A184" s="233">
        <v>177</v>
      </c>
      <c r="B184" s="234" t="s">
        <v>137</v>
      </c>
      <c r="C184" s="235">
        <v>5</v>
      </c>
      <c r="D184" s="235">
        <v>8</v>
      </c>
      <c r="E184" s="236">
        <v>4352.1249999999991</v>
      </c>
      <c r="F184" s="237">
        <v>526874.95000000007</v>
      </c>
      <c r="G184" s="237">
        <v>286764.33999999991</v>
      </c>
      <c r="H184" s="238">
        <v>31052.58</v>
      </c>
      <c r="I184" s="238">
        <v>27126.55</v>
      </c>
      <c r="J184" s="238">
        <v>3926.0300000000025</v>
      </c>
      <c r="K184" s="238">
        <v>0</v>
      </c>
      <c r="L184" s="238">
        <v>3926.0300000000025</v>
      </c>
      <c r="M184" s="238">
        <v>15714.23</v>
      </c>
      <c r="N184" s="238">
        <v>6099.85</v>
      </c>
      <c r="O184" s="238">
        <v>9614.3799999999992</v>
      </c>
      <c r="P184" s="238">
        <v>0</v>
      </c>
      <c r="Q184" s="238">
        <v>9614.3799999999992</v>
      </c>
      <c r="R184" s="238">
        <v>1627.0500000000002</v>
      </c>
      <c r="S184" s="238">
        <v>23.939999999999998</v>
      </c>
      <c r="T184" s="238">
        <v>1603.1100000000001</v>
      </c>
      <c r="U184" s="238">
        <v>0</v>
      </c>
      <c r="V184" s="238">
        <v>1603.1100000000001</v>
      </c>
      <c r="W184" s="239">
        <v>69969.240000000005</v>
      </c>
      <c r="X184" s="239">
        <v>84154.51</v>
      </c>
      <c r="Y184" s="240">
        <v>0</v>
      </c>
      <c r="Z184" s="240">
        <v>-14185.26999999999</v>
      </c>
      <c r="AA184" s="240">
        <v>-14185.26999999999</v>
      </c>
      <c r="AB184" s="239">
        <v>0</v>
      </c>
      <c r="AC184" s="239">
        <v>0</v>
      </c>
      <c r="AD184" s="240">
        <v>0</v>
      </c>
      <c r="AE184" s="240">
        <v>0</v>
      </c>
      <c r="AF184" s="240">
        <v>0</v>
      </c>
      <c r="AG184" s="239">
        <v>0</v>
      </c>
      <c r="AH184" s="239">
        <v>0</v>
      </c>
      <c r="AI184" s="240">
        <v>0</v>
      </c>
      <c r="AJ184" s="240">
        <v>0</v>
      </c>
      <c r="AK184" s="240">
        <v>0</v>
      </c>
      <c r="AL184" s="239">
        <v>13807.069999999996</v>
      </c>
      <c r="AM184" s="239">
        <v>3802.8299999999995</v>
      </c>
      <c r="AN184" s="240">
        <v>10004.239999999996</v>
      </c>
      <c r="AO184" s="240">
        <v>0</v>
      </c>
      <c r="AP184" s="240">
        <v>10004.239999999996</v>
      </c>
      <c r="AQ184" s="239">
        <v>10023.34</v>
      </c>
      <c r="AR184" s="239">
        <v>1294.46</v>
      </c>
      <c r="AS184" s="240">
        <v>8728.880000000001</v>
      </c>
      <c r="AT184" s="240">
        <v>0</v>
      </c>
      <c r="AU184" s="240">
        <v>8728.880000000001</v>
      </c>
      <c r="AV184" s="239">
        <v>15711.429999999997</v>
      </c>
      <c r="AW184" s="239">
        <v>13656.689999999999</v>
      </c>
      <c r="AX184" s="240">
        <v>2054.739999999998</v>
      </c>
      <c r="AY184" s="240">
        <v>0</v>
      </c>
      <c r="AZ184" s="240">
        <v>2054.739999999998</v>
      </c>
      <c r="BA184" s="239">
        <v>3539.5199999999995</v>
      </c>
      <c r="BB184" s="239">
        <v>3134.4999999999995</v>
      </c>
      <c r="BC184" s="240">
        <v>405.02</v>
      </c>
      <c r="BD184" s="240">
        <v>0</v>
      </c>
      <c r="BE184" s="240">
        <v>405.02</v>
      </c>
      <c r="BF184" s="239">
        <v>1365.64</v>
      </c>
      <c r="BG184" s="239">
        <v>1592.19</v>
      </c>
      <c r="BH184" s="240">
        <v>0</v>
      </c>
      <c r="BI184" s="240">
        <v>-226.54999999999995</v>
      </c>
      <c r="BJ184" s="240">
        <v>-226.54999999999995</v>
      </c>
      <c r="BK184" s="239">
        <v>24791.67</v>
      </c>
      <c r="BL184" s="239">
        <v>23181.239999999998</v>
      </c>
      <c r="BM184" s="240">
        <v>1610.4300000000003</v>
      </c>
      <c r="BN184" s="240">
        <v>0</v>
      </c>
      <c r="BO184" s="240">
        <v>1610.4300000000003</v>
      </c>
      <c r="BP184" s="239">
        <v>2321.6000000000004</v>
      </c>
      <c r="BQ184" s="239">
        <v>0</v>
      </c>
      <c r="BR184" s="240">
        <v>2321.6000000000004</v>
      </c>
      <c r="BS184" s="240">
        <v>0</v>
      </c>
      <c r="BT184" s="240">
        <v>2321.6000000000004</v>
      </c>
      <c r="BU184" s="239">
        <v>26610.440000000006</v>
      </c>
      <c r="BV184" s="239">
        <v>13382.97</v>
      </c>
      <c r="BW184" s="240">
        <v>13227.470000000007</v>
      </c>
      <c r="BX184" s="240">
        <v>0</v>
      </c>
      <c r="BY184" s="240">
        <v>13227.470000000007</v>
      </c>
      <c r="BZ184" s="239">
        <v>3258.2899999999995</v>
      </c>
      <c r="CA184" s="239">
        <v>2894.59</v>
      </c>
      <c r="CB184" s="240">
        <v>363.69999999999936</v>
      </c>
      <c r="CC184" s="240">
        <v>0</v>
      </c>
      <c r="CD184" s="240">
        <v>363.69999999999936</v>
      </c>
      <c r="CE184" s="239">
        <v>487.69999999999993</v>
      </c>
      <c r="CF184" s="239">
        <v>0</v>
      </c>
      <c r="CG184" s="240">
        <v>487.69999999999993</v>
      </c>
      <c r="CH184" s="240">
        <v>0</v>
      </c>
      <c r="CI184" s="240">
        <v>487.69999999999993</v>
      </c>
      <c r="CJ184" s="240">
        <v>7571.5900000000011</v>
      </c>
      <c r="CK184" s="240">
        <v>10110.379999999999</v>
      </c>
      <c r="CL184" s="240">
        <v>0</v>
      </c>
      <c r="CM184" s="240">
        <v>-2538.7899999999981</v>
      </c>
      <c r="CN184" s="240">
        <v>-2538.7899999999981</v>
      </c>
      <c r="CO184" s="239">
        <v>105708.84999999998</v>
      </c>
      <c r="CP184" s="239">
        <v>233188.77999999997</v>
      </c>
      <c r="CQ184" s="240">
        <v>0</v>
      </c>
      <c r="CR184" s="240">
        <v>-127479.93</v>
      </c>
      <c r="CS184" s="240">
        <v>-127479.93</v>
      </c>
      <c r="CT184" s="239">
        <v>8647.93</v>
      </c>
      <c r="CU184" s="239">
        <v>0</v>
      </c>
      <c r="CV184" s="240">
        <v>8647.93</v>
      </c>
      <c r="CW184" s="240">
        <v>0</v>
      </c>
      <c r="CX184" s="240">
        <v>8647.93</v>
      </c>
      <c r="CY184" s="239">
        <v>15680.400000000003</v>
      </c>
      <c r="CZ184" s="239">
        <v>0</v>
      </c>
      <c r="DA184" s="240">
        <v>15680.400000000003</v>
      </c>
      <c r="DB184" s="240">
        <v>0</v>
      </c>
      <c r="DC184" s="240">
        <v>15680.400000000003</v>
      </c>
      <c r="DD184" s="239">
        <v>2376.11</v>
      </c>
      <c r="DE184" s="239">
        <v>0</v>
      </c>
      <c r="DF184" s="240">
        <v>2376.11</v>
      </c>
      <c r="DG184" s="240">
        <v>0</v>
      </c>
      <c r="DH184" s="240">
        <v>2376.11</v>
      </c>
      <c r="DI184" s="239">
        <v>3894.96</v>
      </c>
      <c r="DJ184" s="239">
        <v>0</v>
      </c>
      <c r="DK184" s="240">
        <v>3894.96</v>
      </c>
      <c r="DL184" s="240">
        <v>0</v>
      </c>
      <c r="DM184" s="240">
        <v>3894.96</v>
      </c>
      <c r="DN184" s="239">
        <v>3266.5899999999992</v>
      </c>
      <c r="DO184" s="239">
        <v>0</v>
      </c>
      <c r="DP184" s="240">
        <v>3266.5899999999992</v>
      </c>
      <c r="DQ184" s="240">
        <v>0</v>
      </c>
      <c r="DR184" s="240">
        <v>3266.5899999999992</v>
      </c>
      <c r="DS184" s="239">
        <v>8734.64</v>
      </c>
      <c r="DT184" s="239">
        <v>8956.1</v>
      </c>
      <c r="DU184" s="240">
        <v>0</v>
      </c>
      <c r="DV184" s="240">
        <v>-221.46000000000095</v>
      </c>
      <c r="DW184" s="240">
        <v>-221.46000000000095</v>
      </c>
      <c r="DX184" s="239">
        <v>687</v>
      </c>
      <c r="DY184" s="239">
        <v>0</v>
      </c>
      <c r="DZ184" s="240">
        <v>687</v>
      </c>
      <c r="EA184" s="240">
        <v>0</v>
      </c>
      <c r="EB184" s="240">
        <v>687</v>
      </c>
      <c r="EC184" s="239">
        <v>22825.3</v>
      </c>
      <c r="ED184" s="239">
        <v>21247.65</v>
      </c>
      <c r="EE184" s="240">
        <v>1577.6499999999978</v>
      </c>
      <c r="EF184" s="240">
        <v>0</v>
      </c>
      <c r="EG184" s="240">
        <v>1577.6499999999978</v>
      </c>
      <c r="EH184" s="239">
        <v>21176.14</v>
      </c>
      <c r="EI184" s="239">
        <v>15228.169999999998</v>
      </c>
      <c r="EJ184" s="240">
        <v>5947.9700000000012</v>
      </c>
      <c r="EK184" s="240">
        <v>0</v>
      </c>
      <c r="EL184" s="240">
        <v>5947.9700000000012</v>
      </c>
      <c r="EM184" s="239">
        <v>0</v>
      </c>
      <c r="EN184" s="239">
        <v>0</v>
      </c>
      <c r="EO184" s="240">
        <v>0</v>
      </c>
      <c r="EP184" s="240">
        <v>0</v>
      </c>
      <c r="EQ184" s="240">
        <v>0</v>
      </c>
      <c r="ER184" s="240">
        <v>6944.85</v>
      </c>
      <c r="ES184" s="240">
        <v>4929.87</v>
      </c>
      <c r="ET184" s="240">
        <f t="shared" si="24"/>
        <v>2014.9800000000005</v>
      </c>
      <c r="EU184" s="240">
        <f t="shared" si="25"/>
        <v>0</v>
      </c>
      <c r="EV184" s="240">
        <f t="shared" si="26"/>
        <v>2014.9800000000005</v>
      </c>
      <c r="EW184" s="239">
        <v>14979.35</v>
      </c>
      <c r="EX184" s="239">
        <v>19832.8</v>
      </c>
      <c r="EY184" s="241">
        <f t="shared" si="28"/>
        <v>442773.51</v>
      </c>
      <c r="EZ184" s="241">
        <f t="shared" si="28"/>
        <v>493838.06999999995</v>
      </c>
      <c r="FA184" s="241">
        <f t="shared" si="29"/>
        <v>0</v>
      </c>
      <c r="FB184" s="241">
        <f t="shared" si="30"/>
        <v>-51064.559999999939</v>
      </c>
      <c r="FC184" s="242">
        <f t="shared" si="27"/>
        <v>-51064.559999999939</v>
      </c>
      <c r="FD184" s="242">
        <v>2014.9800000000005</v>
      </c>
      <c r="FE184" s="236">
        <f t="shared" si="31"/>
        <v>475810.39000000013</v>
      </c>
      <c r="FF184" s="243">
        <f t="shared" si="32"/>
        <v>193615.93999999986</v>
      </c>
      <c r="FG184" s="3"/>
      <c r="FH184" s="239">
        <v>3695.66</v>
      </c>
      <c r="FI184" s="244">
        <f t="shared" si="33"/>
        <v>479506.0500000001</v>
      </c>
      <c r="FJ184" s="243">
        <f t="shared" si="34"/>
        <v>193615.93999999986</v>
      </c>
      <c r="FK184" s="3"/>
      <c r="FL184" s="3"/>
      <c r="FM184" s="3"/>
      <c r="FN184" s="3"/>
      <c r="FO184" s="3"/>
    </row>
    <row r="185" spans="1:171" s="2" customFormat="1" ht="15.75" customHeight="1" x14ac:dyDescent="0.2">
      <c r="A185" s="233">
        <v>178</v>
      </c>
      <c r="B185" s="234" t="s">
        <v>138</v>
      </c>
      <c r="C185" s="235">
        <v>5</v>
      </c>
      <c r="D185" s="235">
        <v>4</v>
      </c>
      <c r="E185" s="236">
        <v>2916.65</v>
      </c>
      <c r="F185" s="237">
        <v>213466.79</v>
      </c>
      <c r="G185" s="237">
        <v>105427.84400000003</v>
      </c>
      <c r="H185" s="238">
        <v>16078.050000000001</v>
      </c>
      <c r="I185" s="238">
        <v>14575.62</v>
      </c>
      <c r="J185" s="238">
        <v>1502.4300000000003</v>
      </c>
      <c r="K185" s="238">
        <v>0</v>
      </c>
      <c r="L185" s="238">
        <v>1502.4300000000003</v>
      </c>
      <c r="M185" s="238">
        <v>8187.51</v>
      </c>
      <c r="N185" s="238">
        <v>6183.65</v>
      </c>
      <c r="O185" s="238">
        <v>2003.8600000000006</v>
      </c>
      <c r="P185" s="238">
        <v>0</v>
      </c>
      <c r="Q185" s="238">
        <v>2003.8600000000006</v>
      </c>
      <c r="R185" s="238">
        <v>862.70999999999992</v>
      </c>
      <c r="S185" s="238">
        <v>11.969999999999999</v>
      </c>
      <c r="T185" s="238">
        <v>850.7399999999999</v>
      </c>
      <c r="U185" s="238">
        <v>0</v>
      </c>
      <c r="V185" s="238">
        <v>850.7399999999999</v>
      </c>
      <c r="W185" s="239">
        <v>39387.449999999997</v>
      </c>
      <c r="X185" s="239">
        <v>47551.47</v>
      </c>
      <c r="Y185" s="240">
        <v>0</v>
      </c>
      <c r="Z185" s="240">
        <v>-8164.0200000000041</v>
      </c>
      <c r="AA185" s="240">
        <v>-8164.0200000000041</v>
      </c>
      <c r="AB185" s="239">
        <v>0</v>
      </c>
      <c r="AC185" s="239">
        <v>0</v>
      </c>
      <c r="AD185" s="240">
        <v>0</v>
      </c>
      <c r="AE185" s="240">
        <v>0</v>
      </c>
      <c r="AF185" s="240">
        <v>0</v>
      </c>
      <c r="AG185" s="239">
        <v>0</v>
      </c>
      <c r="AH185" s="239">
        <v>0</v>
      </c>
      <c r="AI185" s="240">
        <v>0</v>
      </c>
      <c r="AJ185" s="240">
        <v>0</v>
      </c>
      <c r="AK185" s="240">
        <v>0</v>
      </c>
      <c r="AL185" s="239">
        <v>7374.05</v>
      </c>
      <c r="AM185" s="239">
        <v>2139.8200000000002</v>
      </c>
      <c r="AN185" s="240">
        <v>5234.2299999999996</v>
      </c>
      <c r="AO185" s="240">
        <v>0</v>
      </c>
      <c r="AP185" s="240">
        <v>5234.2299999999996</v>
      </c>
      <c r="AQ185" s="239">
        <v>4999.2499999999982</v>
      </c>
      <c r="AR185" s="239">
        <v>914.56000000000006</v>
      </c>
      <c r="AS185" s="240">
        <v>4084.6899999999982</v>
      </c>
      <c r="AT185" s="240">
        <v>0</v>
      </c>
      <c r="AU185" s="240">
        <v>4084.6899999999982</v>
      </c>
      <c r="AV185" s="239">
        <v>7495.2999999999993</v>
      </c>
      <c r="AW185" s="239">
        <v>6518.38</v>
      </c>
      <c r="AX185" s="240">
        <v>976.91999999999916</v>
      </c>
      <c r="AY185" s="240">
        <v>0</v>
      </c>
      <c r="AZ185" s="240">
        <v>976.91999999999916</v>
      </c>
      <c r="BA185" s="239">
        <v>1711.21</v>
      </c>
      <c r="BB185" s="239">
        <v>1518.3600000000001</v>
      </c>
      <c r="BC185" s="240">
        <v>192.84999999999991</v>
      </c>
      <c r="BD185" s="240">
        <v>0</v>
      </c>
      <c r="BE185" s="240">
        <v>192.84999999999991</v>
      </c>
      <c r="BF185" s="239">
        <v>471.66</v>
      </c>
      <c r="BG185" s="239">
        <v>820.95999999999992</v>
      </c>
      <c r="BH185" s="240">
        <v>0</v>
      </c>
      <c r="BI185" s="240">
        <v>-349.2999999999999</v>
      </c>
      <c r="BJ185" s="240">
        <v>-349.2999999999999</v>
      </c>
      <c r="BK185" s="239">
        <v>8197.4600000000009</v>
      </c>
      <c r="BL185" s="239">
        <v>8610.2900000000009</v>
      </c>
      <c r="BM185" s="240">
        <v>0</v>
      </c>
      <c r="BN185" s="240">
        <v>-412.82999999999993</v>
      </c>
      <c r="BO185" s="240">
        <v>-412.82999999999993</v>
      </c>
      <c r="BP185" s="239">
        <v>1130.03</v>
      </c>
      <c r="BQ185" s="239">
        <v>0</v>
      </c>
      <c r="BR185" s="240">
        <v>1130.03</v>
      </c>
      <c r="BS185" s="240">
        <v>0</v>
      </c>
      <c r="BT185" s="240">
        <v>1130.03</v>
      </c>
      <c r="BU185" s="239">
        <v>12952.099999999999</v>
      </c>
      <c r="BV185" s="239">
        <v>6512.93</v>
      </c>
      <c r="BW185" s="240">
        <v>6439.1699999999983</v>
      </c>
      <c r="BX185" s="240">
        <v>0</v>
      </c>
      <c r="BY185" s="240">
        <v>6439.1699999999983</v>
      </c>
      <c r="BZ185" s="239">
        <v>1480.37</v>
      </c>
      <c r="CA185" s="239">
        <v>1314.16</v>
      </c>
      <c r="CB185" s="240">
        <v>166.20999999999981</v>
      </c>
      <c r="CC185" s="240">
        <v>0</v>
      </c>
      <c r="CD185" s="240">
        <v>166.20999999999981</v>
      </c>
      <c r="CE185" s="239">
        <v>222.29000000000002</v>
      </c>
      <c r="CF185" s="239">
        <v>1374.82</v>
      </c>
      <c r="CG185" s="240">
        <v>0</v>
      </c>
      <c r="CH185" s="240">
        <v>-1152.53</v>
      </c>
      <c r="CI185" s="240">
        <v>-1152.53</v>
      </c>
      <c r="CJ185" s="240">
        <v>3819.599999999999</v>
      </c>
      <c r="CK185" s="240">
        <v>3527.24</v>
      </c>
      <c r="CL185" s="240">
        <v>292.35999999999922</v>
      </c>
      <c r="CM185" s="240">
        <v>0</v>
      </c>
      <c r="CN185" s="240">
        <v>292.35999999999922</v>
      </c>
      <c r="CO185" s="239">
        <v>52536.28</v>
      </c>
      <c r="CP185" s="239">
        <v>2174.4</v>
      </c>
      <c r="CQ185" s="240">
        <v>50361.88</v>
      </c>
      <c r="CR185" s="240">
        <v>0</v>
      </c>
      <c r="CS185" s="240">
        <v>50361.88</v>
      </c>
      <c r="CT185" s="239">
        <v>4666.2299999999996</v>
      </c>
      <c r="CU185" s="239">
        <v>0</v>
      </c>
      <c r="CV185" s="240">
        <v>4666.2299999999996</v>
      </c>
      <c r="CW185" s="240">
        <v>0</v>
      </c>
      <c r="CX185" s="240">
        <v>4666.2299999999996</v>
      </c>
      <c r="CY185" s="239">
        <v>7777.17</v>
      </c>
      <c r="CZ185" s="239">
        <v>0</v>
      </c>
      <c r="DA185" s="240">
        <v>7777.17</v>
      </c>
      <c r="DB185" s="240">
        <v>0</v>
      </c>
      <c r="DC185" s="240">
        <v>7777.17</v>
      </c>
      <c r="DD185" s="239">
        <v>1116.2199999999998</v>
      </c>
      <c r="DE185" s="239">
        <v>0</v>
      </c>
      <c r="DF185" s="240">
        <v>1116.2199999999998</v>
      </c>
      <c r="DG185" s="240">
        <v>0</v>
      </c>
      <c r="DH185" s="240">
        <v>1116.2199999999998</v>
      </c>
      <c r="DI185" s="239">
        <v>1976.68</v>
      </c>
      <c r="DJ185" s="239">
        <v>0</v>
      </c>
      <c r="DK185" s="240">
        <v>1976.68</v>
      </c>
      <c r="DL185" s="240">
        <v>0</v>
      </c>
      <c r="DM185" s="240">
        <v>1976.68</v>
      </c>
      <c r="DN185" s="239">
        <v>1129.5100000000002</v>
      </c>
      <c r="DO185" s="239">
        <v>0</v>
      </c>
      <c r="DP185" s="240">
        <v>1129.5100000000002</v>
      </c>
      <c r="DQ185" s="240">
        <v>0</v>
      </c>
      <c r="DR185" s="240">
        <v>1129.5100000000002</v>
      </c>
      <c r="DS185" s="239">
        <v>2588.0100000000002</v>
      </c>
      <c r="DT185" s="239">
        <v>171.04</v>
      </c>
      <c r="DU185" s="240">
        <v>2416.9700000000003</v>
      </c>
      <c r="DV185" s="240">
        <v>0</v>
      </c>
      <c r="DW185" s="240">
        <v>2416.9700000000003</v>
      </c>
      <c r="DX185" s="239">
        <v>338.97999999999996</v>
      </c>
      <c r="DY185" s="239">
        <v>0</v>
      </c>
      <c r="DZ185" s="240">
        <v>338.97999999999996</v>
      </c>
      <c r="EA185" s="240">
        <v>0</v>
      </c>
      <c r="EB185" s="240">
        <v>338.97999999999996</v>
      </c>
      <c r="EC185" s="239">
        <v>11197.65</v>
      </c>
      <c r="ED185" s="239">
        <v>10895.4</v>
      </c>
      <c r="EE185" s="240">
        <v>302.25</v>
      </c>
      <c r="EF185" s="240">
        <v>0</v>
      </c>
      <c r="EG185" s="240">
        <v>302.25</v>
      </c>
      <c r="EH185" s="239">
        <v>10120.16</v>
      </c>
      <c r="EI185" s="239">
        <v>6091.7199999999993</v>
      </c>
      <c r="EJ185" s="240">
        <v>4028.4400000000005</v>
      </c>
      <c r="EK185" s="240">
        <v>0</v>
      </c>
      <c r="EL185" s="240">
        <v>4028.4400000000005</v>
      </c>
      <c r="EM185" s="239">
        <v>0</v>
      </c>
      <c r="EN185" s="239">
        <v>0</v>
      </c>
      <c r="EO185" s="240">
        <v>0</v>
      </c>
      <c r="EP185" s="240">
        <v>0</v>
      </c>
      <c r="EQ185" s="240">
        <v>0</v>
      </c>
      <c r="ER185" s="240">
        <v>3434.27</v>
      </c>
      <c r="ES185" s="240">
        <v>2434.9299999999998</v>
      </c>
      <c r="ET185" s="240">
        <f t="shared" si="24"/>
        <v>999.34000000000015</v>
      </c>
      <c r="EU185" s="240">
        <f t="shared" si="25"/>
        <v>0</v>
      </c>
      <c r="EV185" s="240">
        <f t="shared" si="26"/>
        <v>999.34000000000015</v>
      </c>
      <c r="EW185" s="239">
        <v>7376.93</v>
      </c>
      <c r="EX185" s="239">
        <v>3993.8999999999996</v>
      </c>
      <c r="EY185" s="241">
        <f t="shared" si="28"/>
        <v>218627.13000000003</v>
      </c>
      <c r="EZ185" s="241">
        <f t="shared" si="28"/>
        <v>127335.62</v>
      </c>
      <c r="FA185" s="241">
        <f t="shared" si="29"/>
        <v>91291.510000000038</v>
      </c>
      <c r="FB185" s="241">
        <f t="shared" si="30"/>
        <v>0</v>
      </c>
      <c r="FC185" s="242">
        <f t="shared" si="27"/>
        <v>91291.510000000038</v>
      </c>
      <c r="FD185" s="242">
        <v>999.34000000000015</v>
      </c>
      <c r="FE185" s="236">
        <f t="shared" si="31"/>
        <v>304758.30000000005</v>
      </c>
      <c r="FF185" s="243">
        <f t="shared" si="32"/>
        <v>175211.48400000005</v>
      </c>
      <c r="FG185" s="3"/>
      <c r="FH185" s="239">
        <v>2158</v>
      </c>
      <c r="FI185" s="244">
        <f t="shared" si="33"/>
        <v>306916.30000000005</v>
      </c>
      <c r="FJ185" s="243">
        <f t="shared" si="34"/>
        <v>175211.48400000005</v>
      </c>
      <c r="FK185" s="3"/>
      <c r="FL185" s="3"/>
      <c r="FM185" s="3"/>
      <c r="FN185" s="3"/>
      <c r="FO185" s="3"/>
    </row>
    <row r="186" spans="1:171" s="2" customFormat="1" ht="15.75" customHeight="1" x14ac:dyDescent="0.2">
      <c r="A186" s="233">
        <v>179</v>
      </c>
      <c r="B186" s="234" t="s">
        <v>139</v>
      </c>
      <c r="C186" s="235">
        <v>5</v>
      </c>
      <c r="D186" s="235">
        <v>4</v>
      </c>
      <c r="E186" s="236">
        <v>2917.1833333333325</v>
      </c>
      <c r="F186" s="237">
        <v>51981.04</v>
      </c>
      <c r="G186" s="237">
        <v>32535.362000000012</v>
      </c>
      <c r="H186" s="238">
        <v>15489.740000000002</v>
      </c>
      <c r="I186" s="238">
        <v>14751.32</v>
      </c>
      <c r="J186" s="238">
        <v>738.42000000000189</v>
      </c>
      <c r="K186" s="238">
        <v>0</v>
      </c>
      <c r="L186" s="238">
        <v>738.42000000000189</v>
      </c>
      <c r="M186" s="238">
        <v>7885.18</v>
      </c>
      <c r="N186" s="238">
        <v>7768.61</v>
      </c>
      <c r="O186" s="238">
        <v>116.57000000000062</v>
      </c>
      <c r="P186" s="238">
        <v>0</v>
      </c>
      <c r="Q186" s="238">
        <v>116.57000000000062</v>
      </c>
      <c r="R186" s="238">
        <v>794.66</v>
      </c>
      <c r="S186" s="238">
        <v>11.969999999999999</v>
      </c>
      <c r="T186" s="238">
        <v>782.68999999999994</v>
      </c>
      <c r="U186" s="238">
        <v>0</v>
      </c>
      <c r="V186" s="238">
        <v>782.68999999999994</v>
      </c>
      <c r="W186" s="239">
        <v>61607.549999999988</v>
      </c>
      <c r="X186" s="239">
        <v>73984.790000000008</v>
      </c>
      <c r="Y186" s="240">
        <v>0</v>
      </c>
      <c r="Z186" s="240">
        <v>-12377.24000000002</v>
      </c>
      <c r="AA186" s="240">
        <v>-12377.24000000002</v>
      </c>
      <c r="AB186" s="239">
        <v>0</v>
      </c>
      <c r="AC186" s="239">
        <v>0</v>
      </c>
      <c r="AD186" s="240">
        <v>0</v>
      </c>
      <c r="AE186" s="240">
        <v>0</v>
      </c>
      <c r="AF186" s="240">
        <v>0</v>
      </c>
      <c r="AG186" s="239">
        <v>0</v>
      </c>
      <c r="AH186" s="239">
        <v>0</v>
      </c>
      <c r="AI186" s="240">
        <v>0</v>
      </c>
      <c r="AJ186" s="240">
        <v>0</v>
      </c>
      <c r="AK186" s="240">
        <v>0</v>
      </c>
      <c r="AL186" s="239">
        <v>7372.2400000000007</v>
      </c>
      <c r="AM186" s="239">
        <v>2139.3100000000004</v>
      </c>
      <c r="AN186" s="240">
        <v>5232.93</v>
      </c>
      <c r="AO186" s="240">
        <v>0</v>
      </c>
      <c r="AP186" s="240">
        <v>5232.93</v>
      </c>
      <c r="AQ186" s="239">
        <v>4582.6400000000003</v>
      </c>
      <c r="AR186" s="239">
        <v>912.06</v>
      </c>
      <c r="AS186" s="240">
        <v>3670.5800000000004</v>
      </c>
      <c r="AT186" s="240">
        <v>0</v>
      </c>
      <c r="AU186" s="240">
        <v>3670.5800000000004</v>
      </c>
      <c r="AV186" s="239">
        <v>7565.55</v>
      </c>
      <c r="AW186" s="239">
        <v>6576.67</v>
      </c>
      <c r="AX186" s="240">
        <v>988.88000000000011</v>
      </c>
      <c r="AY186" s="240">
        <v>0</v>
      </c>
      <c r="AZ186" s="240">
        <v>988.88000000000011</v>
      </c>
      <c r="BA186" s="239">
        <v>1700.27</v>
      </c>
      <c r="BB186" s="239">
        <v>1509.13</v>
      </c>
      <c r="BC186" s="240">
        <v>191.13999999999987</v>
      </c>
      <c r="BD186" s="240">
        <v>0</v>
      </c>
      <c r="BE186" s="240">
        <v>191.13999999999987</v>
      </c>
      <c r="BF186" s="239">
        <v>472.72</v>
      </c>
      <c r="BG186" s="239">
        <v>820.95999999999992</v>
      </c>
      <c r="BH186" s="240">
        <v>0</v>
      </c>
      <c r="BI186" s="240">
        <v>-348.2399999999999</v>
      </c>
      <c r="BJ186" s="240">
        <v>-348.2399999999999</v>
      </c>
      <c r="BK186" s="239">
        <v>8197.52</v>
      </c>
      <c r="BL186" s="239">
        <v>8743.4100000000017</v>
      </c>
      <c r="BM186" s="240">
        <v>0</v>
      </c>
      <c r="BN186" s="240">
        <v>-545.89000000000124</v>
      </c>
      <c r="BO186" s="240">
        <v>-545.89000000000124</v>
      </c>
      <c r="BP186" s="239">
        <v>1132.67</v>
      </c>
      <c r="BQ186" s="239">
        <v>0</v>
      </c>
      <c r="BR186" s="240">
        <v>1132.67</v>
      </c>
      <c r="BS186" s="240">
        <v>0</v>
      </c>
      <c r="BT186" s="240">
        <v>1132.67</v>
      </c>
      <c r="BU186" s="239">
        <v>12983.3</v>
      </c>
      <c r="BV186" s="239">
        <v>6530.0199999999986</v>
      </c>
      <c r="BW186" s="240">
        <v>6453.2800000000007</v>
      </c>
      <c r="BX186" s="240">
        <v>0</v>
      </c>
      <c r="BY186" s="240">
        <v>6453.2800000000007</v>
      </c>
      <c r="BZ186" s="239">
        <v>1490.89</v>
      </c>
      <c r="CA186" s="239">
        <v>1323.8399999999997</v>
      </c>
      <c r="CB186" s="240">
        <v>167.05000000000041</v>
      </c>
      <c r="CC186" s="240">
        <v>0</v>
      </c>
      <c r="CD186" s="240">
        <v>167.05000000000041</v>
      </c>
      <c r="CE186" s="239">
        <v>222.84000000000006</v>
      </c>
      <c r="CF186" s="239">
        <v>0</v>
      </c>
      <c r="CG186" s="240">
        <v>222.84000000000006</v>
      </c>
      <c r="CH186" s="240">
        <v>0</v>
      </c>
      <c r="CI186" s="240">
        <v>222.84000000000006</v>
      </c>
      <c r="CJ186" s="240">
        <v>3818.38</v>
      </c>
      <c r="CK186" s="240">
        <v>3527.24</v>
      </c>
      <c r="CL186" s="240">
        <v>291.14000000000033</v>
      </c>
      <c r="CM186" s="240">
        <v>0</v>
      </c>
      <c r="CN186" s="240">
        <v>291.14000000000033</v>
      </c>
      <c r="CO186" s="239">
        <v>36411.120000000003</v>
      </c>
      <c r="CP186" s="239">
        <v>21782.22</v>
      </c>
      <c r="CQ186" s="240">
        <v>14628.900000000001</v>
      </c>
      <c r="CR186" s="240">
        <v>0</v>
      </c>
      <c r="CS186" s="240">
        <v>14628.900000000001</v>
      </c>
      <c r="CT186" s="239">
        <v>4613.8900000000003</v>
      </c>
      <c r="CU186" s="239">
        <v>2914</v>
      </c>
      <c r="CV186" s="240">
        <v>1699.8900000000003</v>
      </c>
      <c r="CW186" s="240">
        <v>0</v>
      </c>
      <c r="CX186" s="240">
        <v>1699.8900000000003</v>
      </c>
      <c r="CY186" s="239">
        <v>7105.119999999999</v>
      </c>
      <c r="CZ186" s="239">
        <v>7198.49</v>
      </c>
      <c r="DA186" s="240">
        <v>0</v>
      </c>
      <c r="DB186" s="240">
        <v>-93.3700000000008</v>
      </c>
      <c r="DC186" s="240">
        <v>-93.3700000000008</v>
      </c>
      <c r="DD186" s="239">
        <v>1115.46</v>
      </c>
      <c r="DE186" s="239">
        <v>0</v>
      </c>
      <c r="DF186" s="240">
        <v>1115.46</v>
      </c>
      <c r="DG186" s="240">
        <v>0</v>
      </c>
      <c r="DH186" s="240">
        <v>1115.46</v>
      </c>
      <c r="DI186" s="239">
        <v>1944.41</v>
      </c>
      <c r="DJ186" s="239">
        <v>0</v>
      </c>
      <c r="DK186" s="240">
        <v>1944.41</v>
      </c>
      <c r="DL186" s="240">
        <v>0</v>
      </c>
      <c r="DM186" s="240">
        <v>1944.41</v>
      </c>
      <c r="DN186" s="239">
        <v>1131.1600000000003</v>
      </c>
      <c r="DO186" s="239">
        <v>0</v>
      </c>
      <c r="DP186" s="240">
        <v>1131.1600000000003</v>
      </c>
      <c r="DQ186" s="240">
        <v>0</v>
      </c>
      <c r="DR186" s="240">
        <v>1131.1600000000003</v>
      </c>
      <c r="DS186" s="239">
        <v>2587.2600000000002</v>
      </c>
      <c r="DT186" s="239">
        <v>0</v>
      </c>
      <c r="DU186" s="240">
        <v>2587.2600000000002</v>
      </c>
      <c r="DV186" s="240">
        <v>0</v>
      </c>
      <c r="DW186" s="240">
        <v>2587.2600000000002</v>
      </c>
      <c r="DX186" s="239">
        <v>338.67999999999995</v>
      </c>
      <c r="DY186" s="239">
        <v>0</v>
      </c>
      <c r="DZ186" s="240">
        <v>338.67999999999995</v>
      </c>
      <c r="EA186" s="240">
        <v>0</v>
      </c>
      <c r="EB186" s="240">
        <v>338.67999999999995</v>
      </c>
      <c r="EC186" s="239">
        <v>10485.800000000001</v>
      </c>
      <c r="ED186" s="239">
        <v>19742.89</v>
      </c>
      <c r="EE186" s="240">
        <v>0</v>
      </c>
      <c r="EF186" s="240">
        <v>-9257.0899999999983</v>
      </c>
      <c r="EG186" s="240">
        <v>-9257.0899999999983</v>
      </c>
      <c r="EH186" s="239">
        <v>11573.839999999998</v>
      </c>
      <c r="EI186" s="239">
        <v>12852.210000000001</v>
      </c>
      <c r="EJ186" s="240">
        <v>0</v>
      </c>
      <c r="EK186" s="240">
        <v>-1278.3700000000026</v>
      </c>
      <c r="EL186" s="240">
        <v>-1278.3700000000026</v>
      </c>
      <c r="EM186" s="239">
        <v>0</v>
      </c>
      <c r="EN186" s="239">
        <v>0</v>
      </c>
      <c r="EO186" s="240">
        <v>0</v>
      </c>
      <c r="EP186" s="240">
        <v>0</v>
      </c>
      <c r="EQ186" s="240">
        <v>0</v>
      </c>
      <c r="ER186" s="240">
        <v>3438.48</v>
      </c>
      <c r="ES186" s="240">
        <v>2504.41</v>
      </c>
      <c r="ET186" s="240">
        <f t="shared" si="24"/>
        <v>934.07000000000016</v>
      </c>
      <c r="EU186" s="240">
        <f t="shared" si="25"/>
        <v>0</v>
      </c>
      <c r="EV186" s="240">
        <f t="shared" si="26"/>
        <v>934.07000000000016</v>
      </c>
      <c r="EW186" s="239">
        <v>7563.4099999999989</v>
      </c>
      <c r="EX186" s="239">
        <v>6426.65</v>
      </c>
      <c r="EY186" s="241">
        <f t="shared" si="28"/>
        <v>223624.78000000003</v>
      </c>
      <c r="EZ186" s="241">
        <f t="shared" si="28"/>
        <v>202020.19999999998</v>
      </c>
      <c r="FA186" s="241">
        <f t="shared" si="29"/>
        <v>21604.580000000045</v>
      </c>
      <c r="FB186" s="241">
        <f t="shared" si="30"/>
        <v>0</v>
      </c>
      <c r="FC186" s="242">
        <f t="shared" si="27"/>
        <v>21604.580000000045</v>
      </c>
      <c r="FD186" s="242">
        <v>934.07000000000016</v>
      </c>
      <c r="FE186" s="236">
        <f t="shared" si="31"/>
        <v>73585.620000000024</v>
      </c>
      <c r="FF186" s="243">
        <f t="shared" si="32"/>
        <v>55887.752000000022</v>
      </c>
      <c r="FG186" s="3"/>
      <c r="FH186" s="239">
        <v>2111.09</v>
      </c>
      <c r="FI186" s="244">
        <f t="shared" si="33"/>
        <v>75696.710000000021</v>
      </c>
      <c r="FJ186" s="243">
        <f t="shared" si="34"/>
        <v>55887.752000000022</v>
      </c>
      <c r="FK186" s="3"/>
      <c r="FL186" s="3"/>
      <c r="FM186" s="3"/>
      <c r="FN186" s="3"/>
      <c r="FO186" s="3"/>
    </row>
    <row r="187" spans="1:171" s="2" customFormat="1" ht="15.75" customHeight="1" x14ac:dyDescent="0.2">
      <c r="A187" s="233">
        <v>180</v>
      </c>
      <c r="B187" s="234" t="s">
        <v>140</v>
      </c>
      <c r="C187" s="235">
        <v>5</v>
      </c>
      <c r="D187" s="235">
        <v>4</v>
      </c>
      <c r="E187" s="236">
        <v>4227.6499999999996</v>
      </c>
      <c r="F187" s="237">
        <v>-46660.060000000005</v>
      </c>
      <c r="G187" s="237">
        <v>-86317.050000000017</v>
      </c>
      <c r="H187" s="238">
        <v>15352.72</v>
      </c>
      <c r="I187" s="238">
        <v>13444.010000000002</v>
      </c>
      <c r="J187" s="238">
        <v>1908.7099999999973</v>
      </c>
      <c r="K187" s="238">
        <v>0</v>
      </c>
      <c r="L187" s="238">
        <v>1908.7099999999973</v>
      </c>
      <c r="M187" s="238">
        <v>7794.15</v>
      </c>
      <c r="N187" s="238">
        <v>7678.6900000000005</v>
      </c>
      <c r="O187" s="238">
        <v>115.45999999999913</v>
      </c>
      <c r="P187" s="238">
        <v>0</v>
      </c>
      <c r="Q187" s="238">
        <v>115.45999999999913</v>
      </c>
      <c r="R187" s="238">
        <v>819.18000000000006</v>
      </c>
      <c r="S187" s="238">
        <v>400.01</v>
      </c>
      <c r="T187" s="238">
        <v>419.17000000000007</v>
      </c>
      <c r="U187" s="238">
        <v>0</v>
      </c>
      <c r="V187" s="238">
        <v>419.17000000000007</v>
      </c>
      <c r="W187" s="239">
        <v>46894.36</v>
      </c>
      <c r="X187" s="239">
        <v>53277.570000000007</v>
      </c>
      <c r="Y187" s="240">
        <v>0</v>
      </c>
      <c r="Z187" s="240">
        <v>-6383.2100000000064</v>
      </c>
      <c r="AA187" s="240">
        <v>-6383.2100000000064</v>
      </c>
      <c r="AB187" s="239">
        <v>0</v>
      </c>
      <c r="AC187" s="239">
        <v>0</v>
      </c>
      <c r="AD187" s="240">
        <v>0</v>
      </c>
      <c r="AE187" s="240">
        <v>0</v>
      </c>
      <c r="AF187" s="240">
        <v>0</v>
      </c>
      <c r="AG187" s="239">
        <v>0</v>
      </c>
      <c r="AH187" s="239">
        <v>0</v>
      </c>
      <c r="AI187" s="240">
        <v>0</v>
      </c>
      <c r="AJ187" s="240">
        <v>0</v>
      </c>
      <c r="AK187" s="240">
        <v>0</v>
      </c>
      <c r="AL187" s="239">
        <v>7113.55</v>
      </c>
      <c r="AM187" s="239">
        <v>2136.84</v>
      </c>
      <c r="AN187" s="240">
        <v>4976.71</v>
      </c>
      <c r="AO187" s="240">
        <v>0</v>
      </c>
      <c r="AP187" s="240">
        <v>4976.71</v>
      </c>
      <c r="AQ187" s="239">
        <v>4582.3399999999992</v>
      </c>
      <c r="AR187" s="239">
        <v>912.06</v>
      </c>
      <c r="AS187" s="240">
        <v>3670.2799999999993</v>
      </c>
      <c r="AT187" s="240">
        <v>0</v>
      </c>
      <c r="AU187" s="240">
        <v>3670.2799999999993</v>
      </c>
      <c r="AV187" s="239">
        <v>7416.68</v>
      </c>
      <c r="AW187" s="239">
        <v>6448.9499999999989</v>
      </c>
      <c r="AX187" s="240">
        <v>967.73000000000138</v>
      </c>
      <c r="AY187" s="240">
        <v>0</v>
      </c>
      <c r="AZ187" s="240">
        <v>967.73000000000138</v>
      </c>
      <c r="BA187" s="239">
        <v>1690.5399999999997</v>
      </c>
      <c r="BB187" s="239">
        <v>1498.97</v>
      </c>
      <c r="BC187" s="240">
        <v>191.56999999999971</v>
      </c>
      <c r="BD187" s="240">
        <v>0</v>
      </c>
      <c r="BE187" s="240">
        <v>191.56999999999971</v>
      </c>
      <c r="BF187" s="239">
        <v>419.65000000000003</v>
      </c>
      <c r="BG187" s="239">
        <v>820.85</v>
      </c>
      <c r="BH187" s="240">
        <v>0</v>
      </c>
      <c r="BI187" s="240">
        <v>-401.2</v>
      </c>
      <c r="BJ187" s="240">
        <v>-401.2</v>
      </c>
      <c r="BK187" s="239">
        <v>8198.2499999999982</v>
      </c>
      <c r="BL187" s="239">
        <v>6141.3499999999995</v>
      </c>
      <c r="BM187" s="240">
        <v>2056.8999999999987</v>
      </c>
      <c r="BN187" s="240">
        <v>0</v>
      </c>
      <c r="BO187" s="240">
        <v>2056.8999999999987</v>
      </c>
      <c r="BP187" s="239">
        <v>1120.9599999999998</v>
      </c>
      <c r="BQ187" s="239">
        <v>0</v>
      </c>
      <c r="BR187" s="240">
        <v>1120.9599999999998</v>
      </c>
      <c r="BS187" s="240">
        <v>0</v>
      </c>
      <c r="BT187" s="240">
        <v>1120.9599999999998</v>
      </c>
      <c r="BU187" s="239">
        <v>12848.170000000002</v>
      </c>
      <c r="BV187" s="239">
        <v>6462.4999999999991</v>
      </c>
      <c r="BW187" s="240">
        <v>6385.6700000000028</v>
      </c>
      <c r="BX187" s="240">
        <v>0</v>
      </c>
      <c r="BY187" s="240">
        <v>6385.6700000000028</v>
      </c>
      <c r="BZ187" s="239">
        <v>1475.4200000000003</v>
      </c>
      <c r="CA187" s="239">
        <v>1310.3300000000002</v>
      </c>
      <c r="CB187" s="240">
        <v>165.09000000000015</v>
      </c>
      <c r="CC187" s="240">
        <v>0</v>
      </c>
      <c r="CD187" s="240">
        <v>165.09000000000015</v>
      </c>
      <c r="CE187" s="239">
        <v>220.56999999999996</v>
      </c>
      <c r="CF187" s="239">
        <v>3495.91</v>
      </c>
      <c r="CG187" s="240">
        <v>0</v>
      </c>
      <c r="CH187" s="240">
        <v>-3275.3399999999997</v>
      </c>
      <c r="CI187" s="240">
        <v>-3275.3399999999997</v>
      </c>
      <c r="CJ187" s="240">
        <v>3819.8999999999996</v>
      </c>
      <c r="CK187" s="240">
        <v>3527.24</v>
      </c>
      <c r="CL187" s="240">
        <v>292.65999999999985</v>
      </c>
      <c r="CM187" s="240">
        <v>0</v>
      </c>
      <c r="CN187" s="240">
        <v>292.65999999999985</v>
      </c>
      <c r="CO187" s="239">
        <v>43280.92</v>
      </c>
      <c r="CP187" s="239">
        <v>261388.65</v>
      </c>
      <c r="CQ187" s="240">
        <v>0</v>
      </c>
      <c r="CR187" s="240">
        <v>-218107.72999999998</v>
      </c>
      <c r="CS187" s="240">
        <v>-218107.72999999998</v>
      </c>
      <c r="CT187" s="239">
        <v>4462.74</v>
      </c>
      <c r="CU187" s="239">
        <v>0</v>
      </c>
      <c r="CV187" s="240">
        <v>4462.74</v>
      </c>
      <c r="CW187" s="240">
        <v>0</v>
      </c>
      <c r="CX187" s="240">
        <v>4462.74</v>
      </c>
      <c r="CY187" s="239">
        <v>7105.82</v>
      </c>
      <c r="CZ187" s="239">
        <v>0</v>
      </c>
      <c r="DA187" s="240">
        <v>7105.82</v>
      </c>
      <c r="DB187" s="240">
        <v>0</v>
      </c>
      <c r="DC187" s="240">
        <v>7105.82</v>
      </c>
      <c r="DD187" s="239">
        <v>1103.8500000000001</v>
      </c>
      <c r="DE187" s="239">
        <v>0</v>
      </c>
      <c r="DF187" s="240">
        <v>1103.8500000000001</v>
      </c>
      <c r="DG187" s="240">
        <v>0</v>
      </c>
      <c r="DH187" s="240">
        <v>1103.8500000000001</v>
      </c>
      <c r="DI187" s="239">
        <v>1932.2299999999998</v>
      </c>
      <c r="DJ187" s="239">
        <v>0</v>
      </c>
      <c r="DK187" s="240">
        <v>1932.2299999999998</v>
      </c>
      <c r="DL187" s="240">
        <v>0</v>
      </c>
      <c r="DM187" s="240">
        <v>1932.2299999999998</v>
      </c>
      <c r="DN187" s="239">
        <v>1004.9</v>
      </c>
      <c r="DO187" s="239">
        <v>5996.6</v>
      </c>
      <c r="DP187" s="240">
        <v>0</v>
      </c>
      <c r="DQ187" s="240">
        <v>-4991.7000000000007</v>
      </c>
      <c r="DR187" s="240">
        <v>-4991.7000000000007</v>
      </c>
      <c r="DS187" s="239">
        <v>2586.61</v>
      </c>
      <c r="DT187" s="239">
        <v>5924.52</v>
      </c>
      <c r="DU187" s="240">
        <v>0</v>
      </c>
      <c r="DV187" s="240">
        <v>-3337.9100000000003</v>
      </c>
      <c r="DW187" s="240">
        <v>-3337.9100000000003</v>
      </c>
      <c r="DX187" s="239">
        <v>339.75999999999988</v>
      </c>
      <c r="DY187" s="239">
        <v>0</v>
      </c>
      <c r="DZ187" s="240">
        <v>339.75999999999988</v>
      </c>
      <c r="EA187" s="240">
        <v>0</v>
      </c>
      <c r="EB187" s="240">
        <v>339.75999999999988</v>
      </c>
      <c r="EC187" s="239">
        <v>11101.990000000002</v>
      </c>
      <c r="ED187" s="239">
        <v>16109.57</v>
      </c>
      <c r="EE187" s="240">
        <v>0</v>
      </c>
      <c r="EF187" s="240">
        <v>-5007.5799999999981</v>
      </c>
      <c r="EG187" s="240">
        <v>-5007.5799999999981</v>
      </c>
      <c r="EH187" s="239">
        <v>10791.33</v>
      </c>
      <c r="EI187" s="239">
        <v>8919.880000000001</v>
      </c>
      <c r="EJ187" s="240">
        <v>1871.4499999999989</v>
      </c>
      <c r="EK187" s="240">
        <v>0</v>
      </c>
      <c r="EL187" s="240">
        <v>1871.4499999999989</v>
      </c>
      <c r="EM187" s="239">
        <v>0</v>
      </c>
      <c r="EN187" s="239">
        <v>0</v>
      </c>
      <c r="EO187" s="240">
        <v>0</v>
      </c>
      <c r="EP187" s="240">
        <v>0</v>
      </c>
      <c r="EQ187" s="240">
        <v>0</v>
      </c>
      <c r="ER187" s="240">
        <v>3423.54</v>
      </c>
      <c r="ES187" s="240">
        <v>2426.1099999999997</v>
      </c>
      <c r="ET187" s="240">
        <f t="shared" si="24"/>
        <v>997.43000000000029</v>
      </c>
      <c r="EU187" s="240">
        <f t="shared" si="25"/>
        <v>0</v>
      </c>
      <c r="EV187" s="240">
        <f t="shared" si="26"/>
        <v>997.43000000000029</v>
      </c>
      <c r="EW187" s="239">
        <v>7251.9899999999989</v>
      </c>
      <c r="EX187" s="239">
        <v>11449.020000000002</v>
      </c>
      <c r="EY187" s="241">
        <f t="shared" si="28"/>
        <v>214152.11999999997</v>
      </c>
      <c r="EZ187" s="241">
        <f t="shared" si="28"/>
        <v>419769.63000000006</v>
      </c>
      <c r="FA187" s="241">
        <f t="shared" si="29"/>
        <v>0</v>
      </c>
      <c r="FB187" s="241">
        <f t="shared" si="30"/>
        <v>-205617.5100000001</v>
      </c>
      <c r="FC187" s="242">
        <f t="shared" si="27"/>
        <v>-205617.5100000001</v>
      </c>
      <c r="FD187" s="242">
        <v>997.43000000000029</v>
      </c>
      <c r="FE187" s="236">
        <f t="shared" si="31"/>
        <v>-252277.57000000009</v>
      </c>
      <c r="FF187" s="243">
        <f t="shared" si="32"/>
        <v>-297809.99000000005</v>
      </c>
      <c r="FG187" s="3"/>
      <c r="FH187" s="239">
        <v>2231.09</v>
      </c>
      <c r="FI187" s="244">
        <f t="shared" si="33"/>
        <v>-250046.4800000001</v>
      </c>
      <c r="FJ187" s="243">
        <f t="shared" si="34"/>
        <v>-297809.99000000005</v>
      </c>
      <c r="FK187" s="3"/>
      <c r="FL187" s="3"/>
      <c r="FM187" s="3"/>
      <c r="FN187" s="3"/>
      <c r="FO187" s="3"/>
    </row>
    <row r="188" spans="1:171" s="2" customFormat="1" ht="15.75" customHeight="1" x14ac:dyDescent="0.2">
      <c r="A188" s="233">
        <v>181</v>
      </c>
      <c r="B188" s="234" t="s">
        <v>141</v>
      </c>
      <c r="C188" s="235">
        <v>5</v>
      </c>
      <c r="D188" s="235">
        <v>4</v>
      </c>
      <c r="E188" s="236">
        <v>4495.9083333333328</v>
      </c>
      <c r="F188" s="237">
        <v>64152.340000000004</v>
      </c>
      <c r="G188" s="237">
        <v>21024.389999999989</v>
      </c>
      <c r="H188" s="238">
        <v>15334.08</v>
      </c>
      <c r="I188" s="238">
        <v>13252.22</v>
      </c>
      <c r="J188" s="238">
        <v>2081.8600000000006</v>
      </c>
      <c r="K188" s="238">
        <v>0</v>
      </c>
      <c r="L188" s="238">
        <v>2081.8600000000006</v>
      </c>
      <c r="M188" s="238">
        <v>7779.0900000000011</v>
      </c>
      <c r="N188" s="238">
        <v>7668.7599999999993</v>
      </c>
      <c r="O188" s="238">
        <v>110.33000000000175</v>
      </c>
      <c r="P188" s="238">
        <v>0</v>
      </c>
      <c r="Q188" s="238">
        <v>110.33000000000175</v>
      </c>
      <c r="R188" s="238">
        <v>822.64999999999986</v>
      </c>
      <c r="S188" s="238">
        <v>400.07</v>
      </c>
      <c r="T188" s="238">
        <v>422.57999999999987</v>
      </c>
      <c r="U188" s="238">
        <v>0</v>
      </c>
      <c r="V188" s="238">
        <v>422.57999999999987</v>
      </c>
      <c r="W188" s="239">
        <v>52919.149999999994</v>
      </c>
      <c r="X188" s="239">
        <v>58882.92</v>
      </c>
      <c r="Y188" s="240">
        <v>0</v>
      </c>
      <c r="Z188" s="240">
        <v>-5963.7700000000041</v>
      </c>
      <c r="AA188" s="240">
        <v>-5963.7700000000041</v>
      </c>
      <c r="AB188" s="239">
        <v>0</v>
      </c>
      <c r="AC188" s="239">
        <v>0</v>
      </c>
      <c r="AD188" s="240">
        <v>0</v>
      </c>
      <c r="AE188" s="240">
        <v>0</v>
      </c>
      <c r="AF188" s="240">
        <v>0</v>
      </c>
      <c r="AG188" s="239">
        <v>0</v>
      </c>
      <c r="AH188" s="239">
        <v>0</v>
      </c>
      <c r="AI188" s="240">
        <v>0</v>
      </c>
      <c r="AJ188" s="240">
        <v>0</v>
      </c>
      <c r="AK188" s="240">
        <v>0</v>
      </c>
      <c r="AL188" s="239">
        <v>7084.9800000000014</v>
      </c>
      <c r="AM188" s="239">
        <v>2136.25</v>
      </c>
      <c r="AN188" s="240">
        <v>4948.7300000000014</v>
      </c>
      <c r="AO188" s="240">
        <v>0</v>
      </c>
      <c r="AP188" s="240">
        <v>4948.7300000000014</v>
      </c>
      <c r="AQ188" s="239">
        <v>4580.2</v>
      </c>
      <c r="AR188" s="239">
        <v>912.06999999999994</v>
      </c>
      <c r="AS188" s="240">
        <v>3668.13</v>
      </c>
      <c r="AT188" s="240">
        <v>0</v>
      </c>
      <c r="AU188" s="240">
        <v>3668.13</v>
      </c>
      <c r="AV188" s="239">
        <v>7414.6</v>
      </c>
      <c r="AW188" s="239">
        <v>6448.3799999999992</v>
      </c>
      <c r="AX188" s="240">
        <v>966.22000000000116</v>
      </c>
      <c r="AY188" s="240">
        <v>0</v>
      </c>
      <c r="AZ188" s="240">
        <v>966.22000000000116</v>
      </c>
      <c r="BA188" s="239">
        <v>1685.0599999999997</v>
      </c>
      <c r="BB188" s="239">
        <v>1493.31</v>
      </c>
      <c r="BC188" s="240">
        <v>191.74999999999977</v>
      </c>
      <c r="BD188" s="240">
        <v>0</v>
      </c>
      <c r="BE188" s="240">
        <v>191.74999999999977</v>
      </c>
      <c r="BF188" s="239">
        <v>419.1699999999999</v>
      </c>
      <c r="BG188" s="239">
        <v>820.85</v>
      </c>
      <c r="BH188" s="240">
        <v>0</v>
      </c>
      <c r="BI188" s="240">
        <v>-401.68000000000012</v>
      </c>
      <c r="BJ188" s="240">
        <v>-401.68000000000012</v>
      </c>
      <c r="BK188" s="239">
        <v>8193.99</v>
      </c>
      <c r="BL188" s="239">
        <v>8885.9699999999975</v>
      </c>
      <c r="BM188" s="240">
        <v>0</v>
      </c>
      <c r="BN188" s="240">
        <v>-691.97999999999774</v>
      </c>
      <c r="BO188" s="240">
        <v>-691.97999999999774</v>
      </c>
      <c r="BP188" s="239">
        <v>1119.6599999999999</v>
      </c>
      <c r="BQ188" s="239">
        <v>0</v>
      </c>
      <c r="BR188" s="240">
        <v>1119.6599999999999</v>
      </c>
      <c r="BS188" s="240">
        <v>0</v>
      </c>
      <c r="BT188" s="240">
        <v>1119.6599999999999</v>
      </c>
      <c r="BU188" s="239">
        <v>12832.559999999998</v>
      </c>
      <c r="BV188" s="239">
        <v>6454.64</v>
      </c>
      <c r="BW188" s="240">
        <v>6377.9199999999973</v>
      </c>
      <c r="BX188" s="240">
        <v>0</v>
      </c>
      <c r="BY188" s="240">
        <v>6377.9199999999973</v>
      </c>
      <c r="BZ188" s="239">
        <v>1480.4899999999998</v>
      </c>
      <c r="CA188" s="239">
        <v>1314.5100000000002</v>
      </c>
      <c r="CB188" s="240">
        <v>165.97999999999956</v>
      </c>
      <c r="CC188" s="240">
        <v>0</v>
      </c>
      <c r="CD188" s="240">
        <v>165.97999999999956</v>
      </c>
      <c r="CE188" s="239">
        <v>223.69000000000003</v>
      </c>
      <c r="CF188" s="239">
        <v>0</v>
      </c>
      <c r="CG188" s="240">
        <v>223.69000000000003</v>
      </c>
      <c r="CH188" s="240">
        <v>0</v>
      </c>
      <c r="CI188" s="240">
        <v>223.69000000000003</v>
      </c>
      <c r="CJ188" s="240">
        <v>3818.75</v>
      </c>
      <c r="CK188" s="240">
        <v>3527.24</v>
      </c>
      <c r="CL188" s="240">
        <v>291.51000000000022</v>
      </c>
      <c r="CM188" s="240">
        <v>0</v>
      </c>
      <c r="CN188" s="240">
        <v>291.51000000000022</v>
      </c>
      <c r="CO188" s="239">
        <v>43303.839999999997</v>
      </c>
      <c r="CP188" s="239">
        <v>13683.369999999999</v>
      </c>
      <c r="CQ188" s="240">
        <v>29620.469999999998</v>
      </c>
      <c r="CR188" s="240">
        <v>0</v>
      </c>
      <c r="CS188" s="240">
        <v>29620.469999999998</v>
      </c>
      <c r="CT188" s="239">
        <v>4424.2299999999996</v>
      </c>
      <c r="CU188" s="239">
        <v>0</v>
      </c>
      <c r="CV188" s="240">
        <v>4424.2299999999996</v>
      </c>
      <c r="CW188" s="240">
        <v>0</v>
      </c>
      <c r="CX188" s="240">
        <v>4424.2299999999996</v>
      </c>
      <c r="CY188" s="239">
        <v>7104.01</v>
      </c>
      <c r="CZ188" s="239">
        <v>7856.53</v>
      </c>
      <c r="DA188" s="240">
        <v>0</v>
      </c>
      <c r="DB188" s="240">
        <v>-752.51999999999953</v>
      </c>
      <c r="DC188" s="240">
        <v>-752.51999999999953</v>
      </c>
      <c r="DD188" s="239">
        <v>1104.78</v>
      </c>
      <c r="DE188" s="239">
        <v>0</v>
      </c>
      <c r="DF188" s="240">
        <v>1104.78</v>
      </c>
      <c r="DG188" s="240">
        <v>0</v>
      </c>
      <c r="DH188" s="240">
        <v>1104.78</v>
      </c>
      <c r="DI188" s="239">
        <v>1912.6899999999996</v>
      </c>
      <c r="DJ188" s="239">
        <v>0</v>
      </c>
      <c r="DK188" s="240">
        <v>1912.6899999999996</v>
      </c>
      <c r="DL188" s="240">
        <v>0</v>
      </c>
      <c r="DM188" s="240">
        <v>1912.6899999999996</v>
      </c>
      <c r="DN188" s="239">
        <v>1004.79</v>
      </c>
      <c r="DO188" s="239">
        <v>0</v>
      </c>
      <c r="DP188" s="240">
        <v>1004.79</v>
      </c>
      <c r="DQ188" s="240">
        <v>0</v>
      </c>
      <c r="DR188" s="240">
        <v>1004.79</v>
      </c>
      <c r="DS188" s="239">
        <v>2586.9500000000003</v>
      </c>
      <c r="DT188" s="239">
        <v>210.52</v>
      </c>
      <c r="DU188" s="240">
        <v>2376.4300000000003</v>
      </c>
      <c r="DV188" s="240">
        <v>0</v>
      </c>
      <c r="DW188" s="240">
        <v>2376.4300000000003</v>
      </c>
      <c r="DX188" s="239">
        <v>339.32</v>
      </c>
      <c r="DY188" s="239">
        <v>0</v>
      </c>
      <c r="DZ188" s="240">
        <v>339.32</v>
      </c>
      <c r="EA188" s="240">
        <v>0</v>
      </c>
      <c r="EB188" s="240">
        <v>339.32</v>
      </c>
      <c r="EC188" s="239">
        <v>11448.84</v>
      </c>
      <c r="ED188" s="239">
        <v>18382.93</v>
      </c>
      <c r="EE188" s="240">
        <v>0</v>
      </c>
      <c r="EF188" s="240">
        <v>-6934.09</v>
      </c>
      <c r="EG188" s="240">
        <v>-6934.09</v>
      </c>
      <c r="EH188" s="239">
        <v>7024.3000000000011</v>
      </c>
      <c r="EI188" s="239">
        <v>2322.4499999999998</v>
      </c>
      <c r="EJ188" s="240">
        <v>4701.8500000000013</v>
      </c>
      <c r="EK188" s="240">
        <v>0</v>
      </c>
      <c r="EL188" s="240">
        <v>4701.8500000000013</v>
      </c>
      <c r="EM188" s="239">
        <v>0</v>
      </c>
      <c r="EN188" s="239">
        <v>0</v>
      </c>
      <c r="EO188" s="240">
        <v>0</v>
      </c>
      <c r="EP188" s="240">
        <v>0</v>
      </c>
      <c r="EQ188" s="240">
        <v>0</v>
      </c>
      <c r="ER188" s="240">
        <v>3421.63</v>
      </c>
      <c r="ES188" s="240">
        <v>2424.81</v>
      </c>
      <c r="ET188" s="240">
        <f t="shared" si="24"/>
        <v>996.82000000000016</v>
      </c>
      <c r="EU188" s="240">
        <f t="shared" si="25"/>
        <v>0</v>
      </c>
      <c r="EV188" s="240">
        <f t="shared" si="26"/>
        <v>996.82000000000016</v>
      </c>
      <c r="EW188" s="239">
        <v>7310.9999999999991</v>
      </c>
      <c r="EX188" s="239">
        <v>5369.01</v>
      </c>
      <c r="EY188" s="241">
        <f t="shared" si="28"/>
        <v>216694.50000000006</v>
      </c>
      <c r="EZ188" s="241">
        <f t="shared" si="28"/>
        <v>162446.81000000003</v>
      </c>
      <c r="FA188" s="241">
        <f t="shared" si="29"/>
        <v>54247.690000000031</v>
      </c>
      <c r="FB188" s="241">
        <f t="shared" si="30"/>
        <v>0</v>
      </c>
      <c r="FC188" s="242">
        <f t="shared" si="27"/>
        <v>54247.690000000031</v>
      </c>
      <c r="FD188" s="242">
        <v>996.82000000000016</v>
      </c>
      <c r="FE188" s="236">
        <f t="shared" si="31"/>
        <v>118400.03000000006</v>
      </c>
      <c r="FF188" s="243">
        <f t="shared" si="32"/>
        <v>61054.579999999987</v>
      </c>
      <c r="FG188" s="3"/>
      <c r="FH188" s="239">
        <v>1631.09</v>
      </c>
      <c r="FI188" s="244">
        <f t="shared" si="33"/>
        <v>120031.12000000005</v>
      </c>
      <c r="FJ188" s="243">
        <f t="shared" si="34"/>
        <v>61054.579999999987</v>
      </c>
      <c r="FK188" s="3"/>
      <c r="FL188" s="3"/>
      <c r="FM188" s="3"/>
      <c r="FN188" s="3"/>
      <c r="FO188" s="3"/>
    </row>
    <row r="189" spans="1:171" s="2" customFormat="1" ht="15.75" customHeight="1" x14ac:dyDescent="0.2">
      <c r="A189" s="233">
        <v>182</v>
      </c>
      <c r="B189" s="234" t="s">
        <v>142</v>
      </c>
      <c r="C189" s="235">
        <v>5</v>
      </c>
      <c r="D189" s="235">
        <v>2</v>
      </c>
      <c r="E189" s="236">
        <v>5541.2</v>
      </c>
      <c r="F189" s="237">
        <v>-11032.409999999996</v>
      </c>
      <c r="G189" s="237">
        <v>42251.169999999976</v>
      </c>
      <c r="H189" s="238">
        <v>7740.72</v>
      </c>
      <c r="I189" s="238">
        <v>7167.01</v>
      </c>
      <c r="J189" s="238">
        <v>573.71</v>
      </c>
      <c r="K189" s="238">
        <v>0</v>
      </c>
      <c r="L189" s="238">
        <v>573.71</v>
      </c>
      <c r="M189" s="238">
        <v>3866.9300000000003</v>
      </c>
      <c r="N189" s="238">
        <v>3794.43</v>
      </c>
      <c r="O189" s="238">
        <v>72.500000000000455</v>
      </c>
      <c r="P189" s="238">
        <v>0</v>
      </c>
      <c r="Q189" s="238">
        <v>72.500000000000455</v>
      </c>
      <c r="R189" s="238">
        <v>513.99</v>
      </c>
      <c r="S189" s="238">
        <v>7.66</v>
      </c>
      <c r="T189" s="238">
        <v>506.33</v>
      </c>
      <c r="U189" s="238">
        <v>0</v>
      </c>
      <c r="V189" s="238">
        <v>506.33</v>
      </c>
      <c r="W189" s="239">
        <v>31350.379999999997</v>
      </c>
      <c r="X189" s="239">
        <v>35296.06</v>
      </c>
      <c r="Y189" s="240">
        <v>0</v>
      </c>
      <c r="Z189" s="240">
        <v>-3945.6800000000003</v>
      </c>
      <c r="AA189" s="240">
        <v>-3945.6800000000003</v>
      </c>
      <c r="AB189" s="239">
        <v>0</v>
      </c>
      <c r="AC189" s="239">
        <v>0</v>
      </c>
      <c r="AD189" s="240">
        <v>0</v>
      </c>
      <c r="AE189" s="240">
        <v>0</v>
      </c>
      <c r="AF189" s="240">
        <v>0</v>
      </c>
      <c r="AG189" s="239">
        <v>0</v>
      </c>
      <c r="AH189" s="239">
        <v>0</v>
      </c>
      <c r="AI189" s="240">
        <v>0</v>
      </c>
      <c r="AJ189" s="240">
        <v>0</v>
      </c>
      <c r="AK189" s="240">
        <v>0</v>
      </c>
      <c r="AL189" s="239">
        <v>5072.74</v>
      </c>
      <c r="AM189" s="239">
        <v>1321.8100000000002</v>
      </c>
      <c r="AN189" s="240">
        <v>3750.9299999999994</v>
      </c>
      <c r="AO189" s="240">
        <v>0</v>
      </c>
      <c r="AP189" s="240">
        <v>3750.9299999999994</v>
      </c>
      <c r="AQ189" s="239">
        <v>3424.5599999999995</v>
      </c>
      <c r="AR189" s="239">
        <v>722.51</v>
      </c>
      <c r="AS189" s="240">
        <v>2702.0499999999993</v>
      </c>
      <c r="AT189" s="240">
        <v>0</v>
      </c>
      <c r="AU189" s="240">
        <v>2702.0499999999993</v>
      </c>
      <c r="AV189" s="239">
        <v>4856.29</v>
      </c>
      <c r="AW189" s="239">
        <v>4217.87</v>
      </c>
      <c r="AX189" s="240">
        <v>638.42000000000007</v>
      </c>
      <c r="AY189" s="240">
        <v>0</v>
      </c>
      <c r="AZ189" s="240">
        <v>638.42000000000007</v>
      </c>
      <c r="BA189" s="239">
        <v>1075.4099999999999</v>
      </c>
      <c r="BB189" s="239">
        <v>951.51</v>
      </c>
      <c r="BC189" s="240">
        <v>123.89999999999986</v>
      </c>
      <c r="BD189" s="240">
        <v>0</v>
      </c>
      <c r="BE189" s="240">
        <v>123.89999999999986</v>
      </c>
      <c r="BF189" s="239">
        <v>237.62999999999997</v>
      </c>
      <c r="BG189" s="239">
        <v>448.43</v>
      </c>
      <c r="BH189" s="240">
        <v>0</v>
      </c>
      <c r="BI189" s="240">
        <v>-210.80000000000004</v>
      </c>
      <c r="BJ189" s="240">
        <v>-210.80000000000004</v>
      </c>
      <c r="BK189" s="239">
        <v>3560.25</v>
      </c>
      <c r="BL189" s="239">
        <v>2546.5</v>
      </c>
      <c r="BM189" s="240">
        <v>1013.75</v>
      </c>
      <c r="BN189" s="240">
        <v>0</v>
      </c>
      <c r="BO189" s="240">
        <v>1013.75</v>
      </c>
      <c r="BP189" s="239">
        <v>733.74000000000012</v>
      </c>
      <c r="BQ189" s="239">
        <v>0</v>
      </c>
      <c r="BR189" s="240">
        <v>733.74000000000012</v>
      </c>
      <c r="BS189" s="240">
        <v>0</v>
      </c>
      <c r="BT189" s="240">
        <v>733.74000000000012</v>
      </c>
      <c r="BU189" s="239">
        <v>8423.5300000000007</v>
      </c>
      <c r="BV189" s="239">
        <v>4229.87</v>
      </c>
      <c r="BW189" s="240">
        <v>4193.6600000000008</v>
      </c>
      <c r="BX189" s="240">
        <v>0</v>
      </c>
      <c r="BY189" s="240">
        <v>4193.6600000000008</v>
      </c>
      <c r="BZ189" s="239">
        <v>908.29999999999984</v>
      </c>
      <c r="CA189" s="239">
        <v>804.70000000000016</v>
      </c>
      <c r="CB189" s="240">
        <v>103.59999999999968</v>
      </c>
      <c r="CC189" s="240">
        <v>0</v>
      </c>
      <c r="CD189" s="240">
        <v>103.59999999999968</v>
      </c>
      <c r="CE189" s="239">
        <v>137.1</v>
      </c>
      <c r="CF189" s="239">
        <v>0</v>
      </c>
      <c r="CG189" s="240">
        <v>137.1</v>
      </c>
      <c r="CH189" s="240">
        <v>0</v>
      </c>
      <c r="CI189" s="240">
        <v>137.1</v>
      </c>
      <c r="CJ189" s="240">
        <v>2548.98</v>
      </c>
      <c r="CK189" s="240">
        <v>2265.3200000000002</v>
      </c>
      <c r="CL189" s="240">
        <v>283.65999999999985</v>
      </c>
      <c r="CM189" s="240">
        <v>0</v>
      </c>
      <c r="CN189" s="240">
        <v>283.65999999999985</v>
      </c>
      <c r="CO189" s="239">
        <v>31519.03</v>
      </c>
      <c r="CP189" s="239">
        <v>6007.39</v>
      </c>
      <c r="CQ189" s="240">
        <v>25511.64</v>
      </c>
      <c r="CR189" s="240">
        <v>0</v>
      </c>
      <c r="CS189" s="240">
        <v>25511.64</v>
      </c>
      <c r="CT189" s="239">
        <v>3209.39</v>
      </c>
      <c r="CU189" s="239">
        <v>0</v>
      </c>
      <c r="CV189" s="240">
        <v>3209.39</v>
      </c>
      <c r="CW189" s="240">
        <v>0</v>
      </c>
      <c r="CX189" s="240">
        <v>3209.39</v>
      </c>
      <c r="CY189" s="239">
        <v>5400.53</v>
      </c>
      <c r="CZ189" s="239">
        <v>7568.2</v>
      </c>
      <c r="DA189" s="240">
        <v>0</v>
      </c>
      <c r="DB189" s="240">
        <v>-2167.67</v>
      </c>
      <c r="DC189" s="240">
        <v>-2167.67</v>
      </c>
      <c r="DD189" s="239">
        <v>733.1400000000001</v>
      </c>
      <c r="DE189" s="239">
        <v>0</v>
      </c>
      <c r="DF189" s="240">
        <v>733.1400000000001</v>
      </c>
      <c r="DG189" s="240">
        <v>0</v>
      </c>
      <c r="DH189" s="240">
        <v>733.1400000000001</v>
      </c>
      <c r="DI189" s="239">
        <v>1105.4299999999998</v>
      </c>
      <c r="DJ189" s="239">
        <v>0</v>
      </c>
      <c r="DK189" s="240">
        <v>1105.4299999999998</v>
      </c>
      <c r="DL189" s="240">
        <v>0</v>
      </c>
      <c r="DM189" s="240">
        <v>1105.4299999999998</v>
      </c>
      <c r="DN189" s="239">
        <v>566.76</v>
      </c>
      <c r="DO189" s="239">
        <v>0</v>
      </c>
      <c r="DP189" s="240">
        <v>566.76</v>
      </c>
      <c r="DQ189" s="240">
        <v>0</v>
      </c>
      <c r="DR189" s="240">
        <v>566.76</v>
      </c>
      <c r="DS189" s="239">
        <v>1127.69</v>
      </c>
      <c r="DT189" s="239">
        <v>174.1</v>
      </c>
      <c r="DU189" s="240">
        <v>953.59</v>
      </c>
      <c r="DV189" s="240">
        <v>0</v>
      </c>
      <c r="DW189" s="240">
        <v>953.59</v>
      </c>
      <c r="DX189" s="239">
        <v>219.73999999999998</v>
      </c>
      <c r="DY189" s="239">
        <v>0</v>
      </c>
      <c r="DZ189" s="240">
        <v>219.73999999999998</v>
      </c>
      <c r="EA189" s="240">
        <v>0</v>
      </c>
      <c r="EB189" s="240">
        <v>219.73999999999998</v>
      </c>
      <c r="EC189" s="239">
        <v>6664.5099999999993</v>
      </c>
      <c r="ED189" s="239">
        <v>9540.7799999999988</v>
      </c>
      <c r="EE189" s="240">
        <v>0</v>
      </c>
      <c r="EF189" s="240">
        <v>-2876.2699999999995</v>
      </c>
      <c r="EG189" s="240">
        <v>-2876.2699999999995</v>
      </c>
      <c r="EH189" s="239">
        <v>6735.3100000000013</v>
      </c>
      <c r="EI189" s="239">
        <v>3290.74</v>
      </c>
      <c r="EJ189" s="240">
        <v>3444.5700000000015</v>
      </c>
      <c r="EK189" s="240">
        <v>0</v>
      </c>
      <c r="EL189" s="240">
        <v>3444.5700000000015</v>
      </c>
      <c r="EM189" s="239">
        <v>0</v>
      </c>
      <c r="EN189" s="239">
        <v>0</v>
      </c>
      <c r="EO189" s="240">
        <v>0</v>
      </c>
      <c r="EP189" s="240">
        <v>0</v>
      </c>
      <c r="EQ189" s="240">
        <v>0</v>
      </c>
      <c r="ER189" s="240">
        <v>2275.7600000000002</v>
      </c>
      <c r="ES189" s="240">
        <v>1627.19</v>
      </c>
      <c r="ET189" s="240">
        <f t="shared" si="24"/>
        <v>648.57000000000016</v>
      </c>
      <c r="EU189" s="240">
        <f t="shared" si="25"/>
        <v>0</v>
      </c>
      <c r="EV189" s="240">
        <f t="shared" si="26"/>
        <v>648.57000000000016</v>
      </c>
      <c r="EW189" s="239">
        <v>4698.24</v>
      </c>
      <c r="EX189" s="239">
        <v>2919.4000000000005</v>
      </c>
      <c r="EY189" s="241">
        <f t="shared" si="28"/>
        <v>138706.07999999999</v>
      </c>
      <c r="EZ189" s="241">
        <f t="shared" si="28"/>
        <v>94901.48000000001</v>
      </c>
      <c r="FA189" s="241">
        <f t="shared" si="29"/>
        <v>43804.599999999977</v>
      </c>
      <c r="FB189" s="241">
        <f t="shared" si="30"/>
        <v>0</v>
      </c>
      <c r="FC189" s="242">
        <f t="shared" si="27"/>
        <v>43804.599999999977</v>
      </c>
      <c r="FD189" s="242">
        <v>648.57000000000016</v>
      </c>
      <c r="FE189" s="236">
        <f t="shared" si="31"/>
        <v>32772.189999999973</v>
      </c>
      <c r="FF189" s="243">
        <f t="shared" si="32"/>
        <v>72383.189999999973</v>
      </c>
      <c r="FG189" s="3"/>
      <c r="FH189" s="239">
        <v>1511.09</v>
      </c>
      <c r="FI189" s="244">
        <f t="shared" si="33"/>
        <v>34283.27999999997</v>
      </c>
      <c r="FJ189" s="243">
        <f t="shared" si="34"/>
        <v>72383.189999999973</v>
      </c>
      <c r="FK189" s="3"/>
      <c r="FL189" s="3"/>
      <c r="FM189" s="3"/>
      <c r="FN189" s="3"/>
      <c r="FO189" s="3"/>
    </row>
    <row r="190" spans="1:171" s="2" customFormat="1" ht="15.75" customHeight="1" x14ac:dyDescent="0.2">
      <c r="A190" s="233">
        <v>183</v>
      </c>
      <c r="B190" s="234" t="s">
        <v>143</v>
      </c>
      <c r="C190" s="235">
        <v>5</v>
      </c>
      <c r="D190" s="235">
        <v>4</v>
      </c>
      <c r="E190" s="236">
        <v>5639.8416666666672</v>
      </c>
      <c r="F190" s="237">
        <v>109145.51</v>
      </c>
      <c r="G190" s="237">
        <v>83862.990000000049</v>
      </c>
      <c r="H190" s="238">
        <v>15157.92</v>
      </c>
      <c r="I190" s="238">
        <v>14016.82</v>
      </c>
      <c r="J190" s="238">
        <v>1141.1000000000004</v>
      </c>
      <c r="K190" s="238">
        <v>0</v>
      </c>
      <c r="L190" s="238">
        <v>1141.1000000000004</v>
      </c>
      <c r="M190" s="238">
        <v>7705.2300000000005</v>
      </c>
      <c r="N190" s="238">
        <v>2994.78</v>
      </c>
      <c r="O190" s="238">
        <v>4710.4500000000007</v>
      </c>
      <c r="P190" s="238">
        <v>0</v>
      </c>
      <c r="Q190" s="238">
        <v>4710.4500000000007</v>
      </c>
      <c r="R190" s="238">
        <v>827.65</v>
      </c>
      <c r="S190" s="238">
        <v>11.219999999999999</v>
      </c>
      <c r="T190" s="238">
        <v>816.43</v>
      </c>
      <c r="U190" s="238">
        <v>0</v>
      </c>
      <c r="V190" s="238">
        <v>816.43</v>
      </c>
      <c r="W190" s="239">
        <v>44556.799999999996</v>
      </c>
      <c r="X190" s="239">
        <v>50709.380000000005</v>
      </c>
      <c r="Y190" s="240">
        <v>0</v>
      </c>
      <c r="Z190" s="240">
        <v>-6152.580000000009</v>
      </c>
      <c r="AA190" s="240">
        <v>-6152.580000000009</v>
      </c>
      <c r="AB190" s="239">
        <v>0</v>
      </c>
      <c r="AC190" s="239">
        <v>0</v>
      </c>
      <c r="AD190" s="240">
        <v>0</v>
      </c>
      <c r="AE190" s="240">
        <v>0</v>
      </c>
      <c r="AF190" s="240">
        <v>0</v>
      </c>
      <c r="AG190" s="239">
        <v>0</v>
      </c>
      <c r="AH190" s="239">
        <v>0</v>
      </c>
      <c r="AI190" s="240">
        <v>0</v>
      </c>
      <c r="AJ190" s="240">
        <v>0</v>
      </c>
      <c r="AK190" s="240">
        <v>0</v>
      </c>
      <c r="AL190" s="239">
        <v>7055.5700000000015</v>
      </c>
      <c r="AM190" s="239">
        <v>2136.2400000000002</v>
      </c>
      <c r="AN190" s="240">
        <v>4919.3300000000017</v>
      </c>
      <c r="AO190" s="240">
        <v>0</v>
      </c>
      <c r="AP190" s="240">
        <v>4919.3300000000017</v>
      </c>
      <c r="AQ190" s="239">
        <v>4576.3599999999988</v>
      </c>
      <c r="AR190" s="239">
        <v>912.01</v>
      </c>
      <c r="AS190" s="240">
        <v>3664.3499999999985</v>
      </c>
      <c r="AT190" s="240">
        <v>0</v>
      </c>
      <c r="AU190" s="240">
        <v>3664.3499999999985</v>
      </c>
      <c r="AV190" s="239">
        <v>7062.06</v>
      </c>
      <c r="AW190" s="239">
        <v>6147.130000000001</v>
      </c>
      <c r="AX190" s="240">
        <v>914.92999999999938</v>
      </c>
      <c r="AY190" s="240">
        <v>0</v>
      </c>
      <c r="AZ190" s="240">
        <v>914.92999999999938</v>
      </c>
      <c r="BA190" s="239">
        <v>1614.3</v>
      </c>
      <c r="BB190" s="239">
        <v>1432.21</v>
      </c>
      <c r="BC190" s="240">
        <v>182.08999999999992</v>
      </c>
      <c r="BD190" s="240">
        <v>0</v>
      </c>
      <c r="BE190" s="240">
        <v>182.08999999999992</v>
      </c>
      <c r="BF190" s="239">
        <v>419.10000000000008</v>
      </c>
      <c r="BG190" s="239">
        <v>820.87000000000012</v>
      </c>
      <c r="BH190" s="240">
        <v>0</v>
      </c>
      <c r="BI190" s="240">
        <v>-401.77000000000004</v>
      </c>
      <c r="BJ190" s="240">
        <v>-401.77000000000004</v>
      </c>
      <c r="BK190" s="239">
        <v>8189.86</v>
      </c>
      <c r="BL190" s="239">
        <v>6188.61</v>
      </c>
      <c r="BM190" s="240">
        <v>2001.25</v>
      </c>
      <c r="BN190" s="240">
        <v>0</v>
      </c>
      <c r="BO190" s="240">
        <v>2001.25</v>
      </c>
      <c r="BP190" s="239">
        <v>1069.6899999999998</v>
      </c>
      <c r="BQ190" s="239">
        <v>0</v>
      </c>
      <c r="BR190" s="240">
        <v>1069.6899999999998</v>
      </c>
      <c r="BS190" s="240">
        <v>0</v>
      </c>
      <c r="BT190" s="240">
        <v>1069.6899999999998</v>
      </c>
      <c r="BU190" s="239">
        <v>12260.400000000001</v>
      </c>
      <c r="BV190" s="239">
        <v>17929.11</v>
      </c>
      <c r="BW190" s="240">
        <v>0</v>
      </c>
      <c r="BX190" s="240">
        <v>-5668.7099999999991</v>
      </c>
      <c r="BY190" s="240">
        <v>-5668.7099999999991</v>
      </c>
      <c r="BZ190" s="239">
        <v>1478.1499999999999</v>
      </c>
      <c r="CA190" s="239">
        <v>1313.23</v>
      </c>
      <c r="CB190" s="240">
        <v>164.91999999999985</v>
      </c>
      <c r="CC190" s="240">
        <v>0</v>
      </c>
      <c r="CD190" s="240">
        <v>164.91999999999985</v>
      </c>
      <c r="CE190" s="239">
        <v>221.38</v>
      </c>
      <c r="CF190" s="239">
        <v>0</v>
      </c>
      <c r="CG190" s="240">
        <v>221.38</v>
      </c>
      <c r="CH190" s="240">
        <v>0</v>
      </c>
      <c r="CI190" s="240">
        <v>221.38</v>
      </c>
      <c r="CJ190" s="240">
        <v>3816.0600000000004</v>
      </c>
      <c r="CK190" s="240">
        <v>3397.98</v>
      </c>
      <c r="CL190" s="240">
        <v>418.08000000000038</v>
      </c>
      <c r="CM190" s="240">
        <v>0</v>
      </c>
      <c r="CN190" s="240">
        <v>418.08000000000038</v>
      </c>
      <c r="CO190" s="239">
        <v>45942.369999999995</v>
      </c>
      <c r="CP190" s="239">
        <v>26652.760000000002</v>
      </c>
      <c r="CQ190" s="240">
        <v>19289.609999999993</v>
      </c>
      <c r="CR190" s="240">
        <v>0</v>
      </c>
      <c r="CS190" s="240">
        <v>19289.609999999993</v>
      </c>
      <c r="CT190" s="239">
        <v>4422.46</v>
      </c>
      <c r="CU190" s="239">
        <v>0</v>
      </c>
      <c r="CV190" s="240">
        <v>4422.46</v>
      </c>
      <c r="CW190" s="240">
        <v>0</v>
      </c>
      <c r="CX190" s="240">
        <v>4422.46</v>
      </c>
      <c r="CY190" s="239">
        <v>7099.58</v>
      </c>
      <c r="CZ190" s="239">
        <v>0</v>
      </c>
      <c r="DA190" s="240">
        <v>7099.58</v>
      </c>
      <c r="DB190" s="240">
        <v>0</v>
      </c>
      <c r="DC190" s="240">
        <v>7099.58</v>
      </c>
      <c r="DD190" s="239">
        <v>1046.76</v>
      </c>
      <c r="DE190" s="239">
        <v>0</v>
      </c>
      <c r="DF190" s="240">
        <v>1046.76</v>
      </c>
      <c r="DG190" s="240">
        <v>0</v>
      </c>
      <c r="DH190" s="240">
        <v>1046.76</v>
      </c>
      <c r="DI190" s="239">
        <v>1861.3300000000002</v>
      </c>
      <c r="DJ190" s="239">
        <v>0</v>
      </c>
      <c r="DK190" s="240">
        <v>1861.3300000000002</v>
      </c>
      <c r="DL190" s="240">
        <v>0</v>
      </c>
      <c r="DM190" s="240">
        <v>1861.3300000000002</v>
      </c>
      <c r="DN190" s="239">
        <v>1004.8000000000001</v>
      </c>
      <c r="DO190" s="239">
        <v>0</v>
      </c>
      <c r="DP190" s="240">
        <v>1004.8000000000001</v>
      </c>
      <c r="DQ190" s="240">
        <v>0</v>
      </c>
      <c r="DR190" s="240">
        <v>1004.8000000000001</v>
      </c>
      <c r="DS190" s="239">
        <v>2585.1</v>
      </c>
      <c r="DT190" s="239">
        <v>1159.31</v>
      </c>
      <c r="DU190" s="240">
        <v>1425.79</v>
      </c>
      <c r="DV190" s="240">
        <v>0</v>
      </c>
      <c r="DW190" s="240">
        <v>1425.79</v>
      </c>
      <c r="DX190" s="239">
        <v>338.45</v>
      </c>
      <c r="DY190" s="239">
        <v>0</v>
      </c>
      <c r="DZ190" s="240">
        <v>338.45</v>
      </c>
      <c r="EA190" s="240">
        <v>0</v>
      </c>
      <c r="EB190" s="240">
        <v>338.45</v>
      </c>
      <c r="EC190" s="239">
        <v>11400.18</v>
      </c>
      <c r="ED190" s="239">
        <v>11916.62</v>
      </c>
      <c r="EE190" s="240">
        <v>0</v>
      </c>
      <c r="EF190" s="240">
        <v>-516.44000000000051</v>
      </c>
      <c r="EG190" s="240">
        <v>-516.44000000000051</v>
      </c>
      <c r="EH190" s="239">
        <v>12397.979999999998</v>
      </c>
      <c r="EI190" s="239">
        <v>5217.41</v>
      </c>
      <c r="EJ190" s="240">
        <v>7180.5699999999979</v>
      </c>
      <c r="EK190" s="240">
        <v>0</v>
      </c>
      <c r="EL190" s="240">
        <v>7180.5699999999979</v>
      </c>
      <c r="EM190" s="239">
        <v>0</v>
      </c>
      <c r="EN190" s="239">
        <v>0</v>
      </c>
      <c r="EO190" s="240">
        <v>0</v>
      </c>
      <c r="EP190" s="240">
        <v>0</v>
      </c>
      <c r="EQ190" s="240">
        <v>0</v>
      </c>
      <c r="ER190" s="240">
        <v>3360.06</v>
      </c>
      <c r="ES190" s="240">
        <v>2398.63</v>
      </c>
      <c r="ET190" s="240">
        <f t="shared" si="24"/>
        <v>961.42999999999984</v>
      </c>
      <c r="EU190" s="240">
        <f t="shared" si="25"/>
        <v>0</v>
      </c>
      <c r="EV190" s="240">
        <f t="shared" si="26"/>
        <v>961.42999999999984</v>
      </c>
      <c r="EW190" s="239">
        <v>7258.7699999999986</v>
      </c>
      <c r="EX190" s="239">
        <v>4878.33</v>
      </c>
      <c r="EY190" s="241">
        <f t="shared" si="28"/>
        <v>214728.37</v>
      </c>
      <c r="EZ190" s="241">
        <f t="shared" si="28"/>
        <v>160232.65</v>
      </c>
      <c r="FA190" s="241">
        <f t="shared" si="29"/>
        <v>54495.72</v>
      </c>
      <c r="FB190" s="241">
        <f t="shared" si="30"/>
        <v>0</v>
      </c>
      <c r="FC190" s="242">
        <f t="shared" si="27"/>
        <v>54495.72</v>
      </c>
      <c r="FD190" s="242">
        <v>961.42999999999984</v>
      </c>
      <c r="FE190" s="236">
        <f t="shared" si="31"/>
        <v>163641.23000000001</v>
      </c>
      <c r="FF190" s="243">
        <f t="shared" si="32"/>
        <v>120351.77000000005</v>
      </c>
      <c r="FG190" s="3"/>
      <c r="FH190" s="239">
        <v>2111.09</v>
      </c>
      <c r="FI190" s="244">
        <f t="shared" si="33"/>
        <v>165752.32000000001</v>
      </c>
      <c r="FJ190" s="243">
        <f t="shared" si="34"/>
        <v>120351.77000000005</v>
      </c>
      <c r="FK190" s="3"/>
      <c r="FL190" s="3"/>
      <c r="FM190" s="3"/>
      <c r="FN190" s="3"/>
      <c r="FO190" s="3"/>
    </row>
    <row r="191" spans="1:171" s="2" customFormat="1" ht="15.75" customHeight="1" x14ac:dyDescent="0.2">
      <c r="A191" s="233">
        <v>184</v>
      </c>
      <c r="B191" s="234" t="s">
        <v>144</v>
      </c>
      <c r="C191" s="235">
        <v>5</v>
      </c>
      <c r="D191" s="235">
        <v>4</v>
      </c>
      <c r="E191" s="236">
        <v>5932.5499999999993</v>
      </c>
      <c r="F191" s="237">
        <v>57604.41</v>
      </c>
      <c r="G191" s="237">
        <v>17398.439999999988</v>
      </c>
      <c r="H191" s="238">
        <v>14885.309999999998</v>
      </c>
      <c r="I191" s="238">
        <v>14225.8</v>
      </c>
      <c r="J191" s="238">
        <v>659.5099999999984</v>
      </c>
      <c r="K191" s="238">
        <v>0</v>
      </c>
      <c r="L191" s="238">
        <v>659.5099999999984</v>
      </c>
      <c r="M191" s="238">
        <v>7795.28</v>
      </c>
      <c r="N191" s="238">
        <v>7678.56</v>
      </c>
      <c r="O191" s="238">
        <v>116.71999999999935</v>
      </c>
      <c r="P191" s="238">
        <v>0</v>
      </c>
      <c r="Q191" s="238">
        <v>116.71999999999935</v>
      </c>
      <c r="R191" s="238">
        <v>570.94999999999993</v>
      </c>
      <c r="S191" s="238">
        <v>0</v>
      </c>
      <c r="T191" s="238">
        <v>570.94999999999993</v>
      </c>
      <c r="U191" s="238">
        <v>0</v>
      </c>
      <c r="V191" s="238">
        <v>570.94999999999993</v>
      </c>
      <c r="W191" s="239">
        <v>26126.120000000003</v>
      </c>
      <c r="X191" s="239">
        <v>33648.31</v>
      </c>
      <c r="Y191" s="240">
        <v>0</v>
      </c>
      <c r="Z191" s="240">
        <v>-7522.1899999999951</v>
      </c>
      <c r="AA191" s="240">
        <v>-7522.1899999999951</v>
      </c>
      <c r="AB191" s="239">
        <v>0</v>
      </c>
      <c r="AC191" s="239">
        <v>0</v>
      </c>
      <c r="AD191" s="240">
        <v>0</v>
      </c>
      <c r="AE191" s="240">
        <v>0</v>
      </c>
      <c r="AF191" s="240">
        <v>0</v>
      </c>
      <c r="AG191" s="239">
        <v>0</v>
      </c>
      <c r="AH191" s="239">
        <v>0</v>
      </c>
      <c r="AI191" s="240">
        <v>0</v>
      </c>
      <c r="AJ191" s="240">
        <v>0</v>
      </c>
      <c r="AK191" s="240">
        <v>0</v>
      </c>
      <c r="AL191" s="239">
        <v>7678.0800000000017</v>
      </c>
      <c r="AM191" s="239">
        <v>2265.9100000000003</v>
      </c>
      <c r="AN191" s="240">
        <v>5412.1700000000019</v>
      </c>
      <c r="AO191" s="240">
        <v>0</v>
      </c>
      <c r="AP191" s="240">
        <v>5412.1700000000019</v>
      </c>
      <c r="AQ191" s="239">
        <v>5658.9699999999993</v>
      </c>
      <c r="AR191" s="239">
        <v>1231.75</v>
      </c>
      <c r="AS191" s="240">
        <v>4427.2199999999993</v>
      </c>
      <c r="AT191" s="240">
        <v>0</v>
      </c>
      <c r="AU191" s="240">
        <v>4427.2199999999993</v>
      </c>
      <c r="AV191" s="239">
        <v>8683.65</v>
      </c>
      <c r="AW191" s="239">
        <v>7552.6900000000005</v>
      </c>
      <c r="AX191" s="240">
        <v>1130.9599999999991</v>
      </c>
      <c r="AY191" s="240">
        <v>0</v>
      </c>
      <c r="AZ191" s="240">
        <v>1130.9599999999991</v>
      </c>
      <c r="BA191" s="239">
        <v>1922.33</v>
      </c>
      <c r="BB191" s="239">
        <v>1703.9599999999998</v>
      </c>
      <c r="BC191" s="240">
        <v>218.37000000000012</v>
      </c>
      <c r="BD191" s="240">
        <v>0</v>
      </c>
      <c r="BE191" s="240">
        <v>218.37000000000012</v>
      </c>
      <c r="BF191" s="239">
        <v>0</v>
      </c>
      <c r="BG191" s="239">
        <v>1.1400000000000001</v>
      </c>
      <c r="BH191" s="240">
        <v>0</v>
      </c>
      <c r="BI191" s="240">
        <v>-1.1400000000000001</v>
      </c>
      <c r="BJ191" s="240">
        <v>-1.1400000000000001</v>
      </c>
      <c r="BK191" s="239">
        <v>8772.52</v>
      </c>
      <c r="BL191" s="239">
        <v>9370.44</v>
      </c>
      <c r="BM191" s="240">
        <v>0</v>
      </c>
      <c r="BN191" s="240">
        <v>-597.92000000000007</v>
      </c>
      <c r="BO191" s="240">
        <v>-597.92000000000007</v>
      </c>
      <c r="BP191" s="239">
        <v>1289.2300000000002</v>
      </c>
      <c r="BQ191" s="239">
        <v>0</v>
      </c>
      <c r="BR191" s="240">
        <v>1289.2300000000002</v>
      </c>
      <c r="BS191" s="240">
        <v>0</v>
      </c>
      <c r="BT191" s="240">
        <v>1289.2300000000002</v>
      </c>
      <c r="BU191" s="239">
        <v>14779.62</v>
      </c>
      <c r="BV191" s="239">
        <v>13666.369999999999</v>
      </c>
      <c r="BW191" s="240">
        <v>1113.2500000000018</v>
      </c>
      <c r="BX191" s="240">
        <v>0</v>
      </c>
      <c r="BY191" s="240">
        <v>1113.2500000000018</v>
      </c>
      <c r="BZ191" s="239">
        <v>1891.7900000000002</v>
      </c>
      <c r="CA191" s="239">
        <v>1679.1</v>
      </c>
      <c r="CB191" s="240">
        <v>212.69000000000028</v>
      </c>
      <c r="CC191" s="240">
        <v>0</v>
      </c>
      <c r="CD191" s="240">
        <v>212.69000000000028</v>
      </c>
      <c r="CE191" s="239">
        <v>284.06</v>
      </c>
      <c r="CF191" s="239">
        <v>0</v>
      </c>
      <c r="CG191" s="240">
        <v>284.06</v>
      </c>
      <c r="CH191" s="240">
        <v>0</v>
      </c>
      <c r="CI191" s="240">
        <v>284.06</v>
      </c>
      <c r="CJ191" s="240">
        <v>3500.0499999999993</v>
      </c>
      <c r="CK191" s="240">
        <v>4644.46</v>
      </c>
      <c r="CL191" s="240">
        <v>0</v>
      </c>
      <c r="CM191" s="240">
        <v>-1144.4100000000008</v>
      </c>
      <c r="CN191" s="240">
        <v>-1144.4100000000008</v>
      </c>
      <c r="CO191" s="239">
        <v>31791.48</v>
      </c>
      <c r="CP191" s="239">
        <v>22170.18</v>
      </c>
      <c r="CQ191" s="240">
        <v>9621.2999999999993</v>
      </c>
      <c r="CR191" s="240">
        <v>0</v>
      </c>
      <c r="CS191" s="240">
        <v>9621.2999999999993</v>
      </c>
      <c r="CT191" s="239">
        <v>4813.8900000000003</v>
      </c>
      <c r="CU191" s="239">
        <v>0</v>
      </c>
      <c r="CV191" s="240">
        <v>4813.8900000000003</v>
      </c>
      <c r="CW191" s="240">
        <v>0</v>
      </c>
      <c r="CX191" s="240">
        <v>4813.8900000000003</v>
      </c>
      <c r="CY191" s="239">
        <v>8748.59</v>
      </c>
      <c r="CZ191" s="239">
        <v>0</v>
      </c>
      <c r="DA191" s="240">
        <v>8748.59</v>
      </c>
      <c r="DB191" s="240">
        <v>0</v>
      </c>
      <c r="DC191" s="240">
        <v>8748.59</v>
      </c>
      <c r="DD191" s="239">
        <v>1308</v>
      </c>
      <c r="DE191" s="239">
        <v>0</v>
      </c>
      <c r="DF191" s="240">
        <v>1308</v>
      </c>
      <c r="DG191" s="240">
        <v>0</v>
      </c>
      <c r="DH191" s="240">
        <v>1308</v>
      </c>
      <c r="DI191" s="239">
        <v>2071.73</v>
      </c>
      <c r="DJ191" s="239">
        <v>0</v>
      </c>
      <c r="DK191" s="240">
        <v>2071.73</v>
      </c>
      <c r="DL191" s="240">
        <v>0</v>
      </c>
      <c r="DM191" s="240">
        <v>2071.73</v>
      </c>
      <c r="DN191" s="239">
        <v>0</v>
      </c>
      <c r="DO191" s="239">
        <v>0</v>
      </c>
      <c r="DP191" s="240">
        <v>0</v>
      </c>
      <c r="DQ191" s="240">
        <v>0</v>
      </c>
      <c r="DR191" s="240">
        <v>0</v>
      </c>
      <c r="DS191" s="239">
        <v>2831.18</v>
      </c>
      <c r="DT191" s="239">
        <v>412.88</v>
      </c>
      <c r="DU191" s="240">
        <v>2418.2999999999997</v>
      </c>
      <c r="DV191" s="240">
        <v>0</v>
      </c>
      <c r="DW191" s="240">
        <v>2418.2999999999997</v>
      </c>
      <c r="DX191" s="239">
        <v>390.83000000000004</v>
      </c>
      <c r="DY191" s="239">
        <v>0</v>
      </c>
      <c r="DZ191" s="240">
        <v>390.83000000000004</v>
      </c>
      <c r="EA191" s="240">
        <v>0</v>
      </c>
      <c r="EB191" s="240">
        <v>390.83000000000004</v>
      </c>
      <c r="EC191" s="239">
        <v>8435.91</v>
      </c>
      <c r="ED191" s="239">
        <v>9160.7099999999991</v>
      </c>
      <c r="EE191" s="240">
        <v>0</v>
      </c>
      <c r="EF191" s="240">
        <v>-724.79999999999927</v>
      </c>
      <c r="EG191" s="240">
        <v>-724.79999999999927</v>
      </c>
      <c r="EH191" s="239">
        <v>10835.63</v>
      </c>
      <c r="EI191" s="239">
        <v>10449.84</v>
      </c>
      <c r="EJ191" s="240">
        <v>385.78999999999905</v>
      </c>
      <c r="EK191" s="240">
        <v>0</v>
      </c>
      <c r="EL191" s="240">
        <v>385.78999999999905</v>
      </c>
      <c r="EM191" s="239">
        <v>0</v>
      </c>
      <c r="EN191" s="239">
        <v>0</v>
      </c>
      <c r="EO191" s="240">
        <v>0</v>
      </c>
      <c r="EP191" s="240">
        <v>0</v>
      </c>
      <c r="EQ191" s="240">
        <v>0</v>
      </c>
      <c r="ER191" s="240">
        <v>3525.13</v>
      </c>
      <c r="ES191" s="240">
        <v>2501.0299999999997</v>
      </c>
      <c r="ET191" s="240">
        <f t="shared" si="24"/>
        <v>1024.1000000000004</v>
      </c>
      <c r="EU191" s="240">
        <f t="shared" si="25"/>
        <v>0</v>
      </c>
      <c r="EV191" s="240">
        <f t="shared" si="26"/>
        <v>1024.1000000000004</v>
      </c>
      <c r="EW191" s="239">
        <v>6314.119999999999</v>
      </c>
      <c r="EX191" s="239">
        <v>5015.18</v>
      </c>
      <c r="EY191" s="241">
        <f t="shared" si="28"/>
        <v>184904.45</v>
      </c>
      <c r="EZ191" s="241">
        <f t="shared" si="28"/>
        <v>147378.31</v>
      </c>
      <c r="FA191" s="241">
        <f t="shared" si="29"/>
        <v>37526.140000000014</v>
      </c>
      <c r="FB191" s="241">
        <f t="shared" si="30"/>
        <v>0</v>
      </c>
      <c r="FC191" s="242">
        <f t="shared" si="27"/>
        <v>37526.140000000014</v>
      </c>
      <c r="FD191" s="242">
        <v>1024.1000000000004</v>
      </c>
      <c r="FE191" s="236">
        <f t="shared" si="31"/>
        <v>95130.550000000017</v>
      </c>
      <c r="FF191" s="243">
        <f t="shared" si="32"/>
        <v>46771.079999999994</v>
      </c>
      <c r="FG191" s="3"/>
      <c r="FH191" s="239">
        <v>710</v>
      </c>
      <c r="FI191" s="244">
        <f t="shared" si="33"/>
        <v>95840.550000000017</v>
      </c>
      <c r="FJ191" s="243">
        <f t="shared" si="34"/>
        <v>46771.079999999994</v>
      </c>
      <c r="FK191" s="3"/>
      <c r="FL191" s="3"/>
      <c r="FM191" s="3"/>
      <c r="FN191" s="3"/>
      <c r="FO191" s="3"/>
    </row>
    <row r="192" spans="1:171" s="2" customFormat="1" ht="15.75" customHeight="1" x14ac:dyDescent="0.2">
      <c r="A192" s="233">
        <v>185</v>
      </c>
      <c r="B192" s="234" t="s">
        <v>145</v>
      </c>
      <c r="C192" s="235">
        <v>3</v>
      </c>
      <c r="D192" s="235">
        <v>4</v>
      </c>
      <c r="E192" s="236">
        <v>3155.3416666666667</v>
      </c>
      <c r="F192" s="237">
        <v>18287.489999999998</v>
      </c>
      <c r="G192" s="237">
        <v>12111.709999999992</v>
      </c>
      <c r="H192" s="238">
        <v>11242.72</v>
      </c>
      <c r="I192" s="238">
        <v>10778.72</v>
      </c>
      <c r="J192" s="238">
        <v>464</v>
      </c>
      <c r="K192" s="238">
        <v>0</v>
      </c>
      <c r="L192" s="238">
        <v>464</v>
      </c>
      <c r="M192" s="238">
        <v>5863.9299999999994</v>
      </c>
      <c r="N192" s="238">
        <v>5759.2199999999993</v>
      </c>
      <c r="O192" s="238">
        <v>104.71000000000004</v>
      </c>
      <c r="P192" s="238">
        <v>0</v>
      </c>
      <c r="Q192" s="238">
        <v>104.71000000000004</v>
      </c>
      <c r="R192" s="238">
        <v>477.02</v>
      </c>
      <c r="S192" s="238">
        <v>0</v>
      </c>
      <c r="T192" s="238">
        <v>477.02</v>
      </c>
      <c r="U192" s="238">
        <v>0</v>
      </c>
      <c r="V192" s="238">
        <v>477.02</v>
      </c>
      <c r="W192" s="239">
        <v>18064.650000000001</v>
      </c>
      <c r="X192" s="239">
        <v>24758.909999999996</v>
      </c>
      <c r="Y192" s="240">
        <v>0</v>
      </c>
      <c r="Z192" s="240">
        <v>-6694.2599999999948</v>
      </c>
      <c r="AA192" s="240">
        <v>-6694.2599999999948</v>
      </c>
      <c r="AB192" s="239">
        <v>0</v>
      </c>
      <c r="AC192" s="239">
        <v>0</v>
      </c>
      <c r="AD192" s="240">
        <v>0</v>
      </c>
      <c r="AE192" s="240">
        <v>0</v>
      </c>
      <c r="AF192" s="240">
        <v>0</v>
      </c>
      <c r="AG192" s="239">
        <v>0</v>
      </c>
      <c r="AH192" s="239">
        <v>0</v>
      </c>
      <c r="AI192" s="240">
        <v>0</v>
      </c>
      <c r="AJ192" s="240">
        <v>0</v>
      </c>
      <c r="AK192" s="240">
        <v>0</v>
      </c>
      <c r="AL192" s="239">
        <v>4827.75</v>
      </c>
      <c r="AM192" s="239">
        <v>2138.0899999999997</v>
      </c>
      <c r="AN192" s="240">
        <v>2689.6600000000003</v>
      </c>
      <c r="AO192" s="240">
        <v>0</v>
      </c>
      <c r="AP192" s="240">
        <v>2689.6600000000003</v>
      </c>
      <c r="AQ192" s="239">
        <v>4177.21</v>
      </c>
      <c r="AR192" s="239">
        <v>1464.4099999999999</v>
      </c>
      <c r="AS192" s="240">
        <v>2712.8</v>
      </c>
      <c r="AT192" s="240">
        <v>0</v>
      </c>
      <c r="AU192" s="240">
        <v>2712.8</v>
      </c>
      <c r="AV192" s="239">
        <v>4199.619999999999</v>
      </c>
      <c r="AW192" s="239">
        <v>3651.7100000000005</v>
      </c>
      <c r="AX192" s="240">
        <v>547.90999999999849</v>
      </c>
      <c r="AY192" s="240">
        <v>0</v>
      </c>
      <c r="AZ192" s="240">
        <v>547.90999999999849</v>
      </c>
      <c r="BA192" s="239">
        <v>967.6099999999999</v>
      </c>
      <c r="BB192" s="239">
        <v>856.11</v>
      </c>
      <c r="BC192" s="240">
        <v>111.49999999999989</v>
      </c>
      <c r="BD192" s="240">
        <v>0</v>
      </c>
      <c r="BE192" s="240">
        <v>111.49999999999989</v>
      </c>
      <c r="BF192" s="239">
        <v>0</v>
      </c>
      <c r="BG192" s="239">
        <v>0</v>
      </c>
      <c r="BH192" s="240">
        <v>0</v>
      </c>
      <c r="BI192" s="240">
        <v>0</v>
      </c>
      <c r="BJ192" s="240">
        <v>0</v>
      </c>
      <c r="BK192" s="239">
        <v>7018.5600000000013</v>
      </c>
      <c r="BL192" s="239">
        <v>7676.4600000000019</v>
      </c>
      <c r="BM192" s="240">
        <v>0</v>
      </c>
      <c r="BN192" s="240">
        <v>-657.90000000000055</v>
      </c>
      <c r="BO192" s="240">
        <v>-657.90000000000055</v>
      </c>
      <c r="BP192" s="239">
        <v>621.34999999999991</v>
      </c>
      <c r="BQ192" s="239">
        <v>0</v>
      </c>
      <c r="BR192" s="240">
        <v>621.34999999999991</v>
      </c>
      <c r="BS192" s="240">
        <v>0</v>
      </c>
      <c r="BT192" s="240">
        <v>621.34999999999991</v>
      </c>
      <c r="BU192" s="239">
        <v>7121.5599999999995</v>
      </c>
      <c r="BV192" s="239">
        <v>13409.43</v>
      </c>
      <c r="BW192" s="240">
        <v>0</v>
      </c>
      <c r="BX192" s="240">
        <v>-6287.8700000000008</v>
      </c>
      <c r="BY192" s="240">
        <v>-6287.8700000000008</v>
      </c>
      <c r="BZ192" s="239">
        <v>1656.65</v>
      </c>
      <c r="CA192" s="239">
        <v>1470.03</v>
      </c>
      <c r="CB192" s="240">
        <v>186.62000000000012</v>
      </c>
      <c r="CC192" s="240">
        <v>0</v>
      </c>
      <c r="CD192" s="240">
        <v>186.62000000000012</v>
      </c>
      <c r="CE192" s="239">
        <v>248.95</v>
      </c>
      <c r="CF192" s="239">
        <v>348.14</v>
      </c>
      <c r="CG192" s="240">
        <v>0</v>
      </c>
      <c r="CH192" s="240">
        <v>-99.19</v>
      </c>
      <c r="CI192" s="240">
        <v>-99.19</v>
      </c>
      <c r="CJ192" s="240">
        <v>1528.0300000000002</v>
      </c>
      <c r="CK192" s="240">
        <v>2026.67</v>
      </c>
      <c r="CL192" s="240">
        <v>0</v>
      </c>
      <c r="CM192" s="240">
        <v>-498.63999999999987</v>
      </c>
      <c r="CN192" s="240">
        <v>-498.63999999999987</v>
      </c>
      <c r="CO192" s="239">
        <v>20230.810000000001</v>
      </c>
      <c r="CP192" s="239">
        <v>3944.67</v>
      </c>
      <c r="CQ192" s="240">
        <v>16286.140000000001</v>
      </c>
      <c r="CR192" s="240">
        <v>0</v>
      </c>
      <c r="CS192" s="240">
        <v>16286.140000000001</v>
      </c>
      <c r="CT192" s="239">
        <v>3309.6800000000007</v>
      </c>
      <c r="CU192" s="239">
        <v>781.51</v>
      </c>
      <c r="CV192" s="240">
        <v>2528.170000000001</v>
      </c>
      <c r="CW192" s="240">
        <v>0</v>
      </c>
      <c r="CX192" s="240">
        <v>2528.170000000001</v>
      </c>
      <c r="CY192" s="239">
        <v>6477.04</v>
      </c>
      <c r="CZ192" s="239">
        <v>0</v>
      </c>
      <c r="DA192" s="240">
        <v>6477.04</v>
      </c>
      <c r="DB192" s="240">
        <v>0</v>
      </c>
      <c r="DC192" s="240">
        <v>6477.04</v>
      </c>
      <c r="DD192" s="239">
        <v>587.80999999999995</v>
      </c>
      <c r="DE192" s="239">
        <v>0</v>
      </c>
      <c r="DF192" s="240">
        <v>587.80999999999995</v>
      </c>
      <c r="DG192" s="240">
        <v>0</v>
      </c>
      <c r="DH192" s="240">
        <v>587.80999999999995</v>
      </c>
      <c r="DI192" s="239">
        <v>933.08</v>
      </c>
      <c r="DJ192" s="239">
        <v>0</v>
      </c>
      <c r="DK192" s="240">
        <v>933.08</v>
      </c>
      <c r="DL192" s="240">
        <v>0</v>
      </c>
      <c r="DM192" s="240">
        <v>933.08</v>
      </c>
      <c r="DN192" s="239">
        <v>0</v>
      </c>
      <c r="DO192" s="239">
        <v>0</v>
      </c>
      <c r="DP192" s="240">
        <v>0</v>
      </c>
      <c r="DQ192" s="240">
        <v>0</v>
      </c>
      <c r="DR192" s="240">
        <v>0</v>
      </c>
      <c r="DS192" s="239">
        <v>2088.89</v>
      </c>
      <c r="DT192" s="239">
        <v>1823.32</v>
      </c>
      <c r="DU192" s="240">
        <v>265.56999999999994</v>
      </c>
      <c r="DV192" s="240">
        <v>0</v>
      </c>
      <c r="DW192" s="240">
        <v>265.56999999999994</v>
      </c>
      <c r="DX192" s="239">
        <v>190.21000000000004</v>
      </c>
      <c r="DY192" s="239">
        <v>0</v>
      </c>
      <c r="DZ192" s="240">
        <v>190.21000000000004</v>
      </c>
      <c r="EA192" s="240">
        <v>0</v>
      </c>
      <c r="EB192" s="240">
        <v>190.21000000000004</v>
      </c>
      <c r="EC192" s="239">
        <v>7326.2600000000011</v>
      </c>
      <c r="ED192" s="239">
        <v>7096.42</v>
      </c>
      <c r="EE192" s="240">
        <v>229.84000000000106</v>
      </c>
      <c r="EF192" s="240">
        <v>0</v>
      </c>
      <c r="EG192" s="240">
        <v>229.84000000000106</v>
      </c>
      <c r="EH192" s="239">
        <v>6881.2300000000014</v>
      </c>
      <c r="EI192" s="239">
        <v>2083.5300000000002</v>
      </c>
      <c r="EJ192" s="240">
        <v>4797.7000000000007</v>
      </c>
      <c r="EK192" s="240">
        <v>0</v>
      </c>
      <c r="EL192" s="240">
        <v>4797.7000000000007</v>
      </c>
      <c r="EM192" s="239">
        <v>0</v>
      </c>
      <c r="EN192" s="239">
        <v>0</v>
      </c>
      <c r="EO192" s="240">
        <v>0</v>
      </c>
      <c r="EP192" s="240">
        <v>0</v>
      </c>
      <c r="EQ192" s="240">
        <v>0</v>
      </c>
      <c r="ER192" s="240">
        <v>1578.56</v>
      </c>
      <c r="ES192" s="240">
        <v>1138.4100000000001</v>
      </c>
      <c r="ET192" s="240">
        <f t="shared" si="24"/>
        <v>440.14999999999986</v>
      </c>
      <c r="EU192" s="240">
        <f t="shared" si="25"/>
        <v>0</v>
      </c>
      <c r="EV192" s="240">
        <f t="shared" si="26"/>
        <v>440.14999999999986</v>
      </c>
      <c r="EW192" s="239">
        <v>4130.13</v>
      </c>
      <c r="EX192" s="239">
        <v>2926.0200000000004</v>
      </c>
      <c r="EY192" s="241">
        <f t="shared" si="28"/>
        <v>121749.30999999998</v>
      </c>
      <c r="EZ192" s="241">
        <f t="shared" si="28"/>
        <v>94131.78</v>
      </c>
      <c r="FA192" s="241">
        <f t="shared" si="29"/>
        <v>27617.529999999984</v>
      </c>
      <c r="FB192" s="241">
        <f t="shared" si="30"/>
        <v>0</v>
      </c>
      <c r="FC192" s="242">
        <f t="shared" si="27"/>
        <v>27617.529999999984</v>
      </c>
      <c r="FD192" s="242">
        <v>440.14999999999986</v>
      </c>
      <c r="FE192" s="236">
        <f t="shared" si="31"/>
        <v>45905.01999999999</v>
      </c>
      <c r="FF192" s="243">
        <f t="shared" si="32"/>
        <v>39379.729999999989</v>
      </c>
      <c r="FG192" s="3"/>
      <c r="FH192" s="239">
        <v>710</v>
      </c>
      <c r="FI192" s="244">
        <f t="shared" si="33"/>
        <v>46615.01999999999</v>
      </c>
      <c r="FJ192" s="243">
        <f t="shared" si="34"/>
        <v>39379.729999999989</v>
      </c>
      <c r="FK192" s="3"/>
      <c r="FL192" s="3"/>
      <c r="FM192" s="3"/>
      <c r="FN192" s="3"/>
      <c r="FO192" s="3"/>
    </row>
    <row r="193" spans="1:171" s="2" customFormat="1" ht="15.75" customHeight="1" x14ac:dyDescent="0.2">
      <c r="A193" s="233">
        <v>186</v>
      </c>
      <c r="B193" s="234" t="s">
        <v>146</v>
      </c>
      <c r="C193" s="235">
        <v>2</v>
      </c>
      <c r="D193" s="235">
        <v>1</v>
      </c>
      <c r="E193" s="236">
        <v>2906.8666666666663</v>
      </c>
      <c r="F193" s="237">
        <v>-29684.489999999998</v>
      </c>
      <c r="G193" s="237">
        <v>-21811.57</v>
      </c>
      <c r="H193" s="238">
        <v>2033.4400000000003</v>
      </c>
      <c r="I193" s="238">
        <v>2017.8799999999997</v>
      </c>
      <c r="J193" s="238">
        <v>15.560000000000628</v>
      </c>
      <c r="K193" s="238">
        <v>0</v>
      </c>
      <c r="L193" s="238">
        <v>15.560000000000628</v>
      </c>
      <c r="M193" s="238">
        <v>948.95</v>
      </c>
      <c r="N193" s="238">
        <v>1038.04</v>
      </c>
      <c r="O193" s="238">
        <v>0</v>
      </c>
      <c r="P193" s="238">
        <v>-89.089999999999918</v>
      </c>
      <c r="Q193" s="238">
        <v>-89.089999999999918</v>
      </c>
      <c r="R193" s="238">
        <v>255.24</v>
      </c>
      <c r="S193" s="238">
        <v>0</v>
      </c>
      <c r="T193" s="238">
        <v>255.24</v>
      </c>
      <c r="U193" s="238">
        <v>0</v>
      </c>
      <c r="V193" s="238">
        <v>255.24</v>
      </c>
      <c r="W193" s="239">
        <v>7514.04</v>
      </c>
      <c r="X193" s="239">
        <v>9106.4</v>
      </c>
      <c r="Y193" s="240">
        <v>0</v>
      </c>
      <c r="Z193" s="240">
        <v>-1592.3599999999997</v>
      </c>
      <c r="AA193" s="240">
        <v>-1592.3599999999997</v>
      </c>
      <c r="AB193" s="239">
        <v>0</v>
      </c>
      <c r="AC193" s="239">
        <v>0</v>
      </c>
      <c r="AD193" s="240">
        <v>0</v>
      </c>
      <c r="AE193" s="240">
        <v>0</v>
      </c>
      <c r="AF193" s="240">
        <v>0</v>
      </c>
      <c r="AG193" s="239">
        <v>0</v>
      </c>
      <c r="AH193" s="239">
        <v>0</v>
      </c>
      <c r="AI193" s="240">
        <v>0</v>
      </c>
      <c r="AJ193" s="240">
        <v>0</v>
      </c>
      <c r="AK193" s="240">
        <v>0</v>
      </c>
      <c r="AL193" s="239">
        <v>916.0300000000002</v>
      </c>
      <c r="AM193" s="239">
        <v>924.27999999999986</v>
      </c>
      <c r="AN193" s="240">
        <v>0</v>
      </c>
      <c r="AO193" s="240">
        <v>-8.2499999999996589</v>
      </c>
      <c r="AP193" s="240">
        <v>-8.2499999999996589</v>
      </c>
      <c r="AQ193" s="239">
        <v>471.92</v>
      </c>
      <c r="AR193" s="239">
        <v>877.79</v>
      </c>
      <c r="AS193" s="240">
        <v>0</v>
      </c>
      <c r="AT193" s="240">
        <v>-405.86999999999995</v>
      </c>
      <c r="AU193" s="240">
        <v>-405.86999999999995</v>
      </c>
      <c r="AV193" s="239">
        <v>0</v>
      </c>
      <c r="AW193" s="239">
        <v>0</v>
      </c>
      <c r="AX193" s="240">
        <v>0</v>
      </c>
      <c r="AY193" s="240">
        <v>0</v>
      </c>
      <c r="AZ193" s="240">
        <v>0</v>
      </c>
      <c r="BA193" s="239">
        <v>0</v>
      </c>
      <c r="BB193" s="239">
        <v>0</v>
      </c>
      <c r="BC193" s="240">
        <v>0</v>
      </c>
      <c r="BD193" s="240">
        <v>0</v>
      </c>
      <c r="BE193" s="240">
        <v>0</v>
      </c>
      <c r="BF193" s="239">
        <v>0</v>
      </c>
      <c r="BG193" s="239">
        <v>0</v>
      </c>
      <c r="BH193" s="240">
        <v>0</v>
      </c>
      <c r="BI193" s="240">
        <v>0</v>
      </c>
      <c r="BJ193" s="240">
        <v>0</v>
      </c>
      <c r="BK193" s="239">
        <v>773.84</v>
      </c>
      <c r="BL193" s="239">
        <v>467.94000000000005</v>
      </c>
      <c r="BM193" s="240">
        <v>305.89999999999998</v>
      </c>
      <c r="BN193" s="240">
        <v>0</v>
      </c>
      <c r="BO193" s="240">
        <v>305.89999999999998</v>
      </c>
      <c r="BP193" s="239">
        <v>133.57</v>
      </c>
      <c r="BQ193" s="239">
        <v>0</v>
      </c>
      <c r="BR193" s="240">
        <v>133.57</v>
      </c>
      <c r="BS193" s="240">
        <v>0</v>
      </c>
      <c r="BT193" s="240">
        <v>133.57</v>
      </c>
      <c r="BU193" s="239">
        <v>1481.1000000000001</v>
      </c>
      <c r="BV193" s="239">
        <v>769.97</v>
      </c>
      <c r="BW193" s="240">
        <v>711.13000000000011</v>
      </c>
      <c r="BX193" s="240">
        <v>0</v>
      </c>
      <c r="BY193" s="240">
        <v>711.13000000000011</v>
      </c>
      <c r="BZ193" s="239">
        <v>327.02999999999997</v>
      </c>
      <c r="CA193" s="239">
        <v>290.36</v>
      </c>
      <c r="CB193" s="240">
        <v>36.669999999999959</v>
      </c>
      <c r="CC193" s="240">
        <v>0</v>
      </c>
      <c r="CD193" s="240">
        <v>36.669999999999959</v>
      </c>
      <c r="CE193" s="239">
        <v>48.980000000000004</v>
      </c>
      <c r="CF193" s="239">
        <v>0</v>
      </c>
      <c r="CG193" s="240">
        <v>48.980000000000004</v>
      </c>
      <c r="CH193" s="240">
        <v>0</v>
      </c>
      <c r="CI193" s="240">
        <v>48.980000000000004</v>
      </c>
      <c r="CJ193" s="240">
        <v>254.43000000000004</v>
      </c>
      <c r="CK193" s="240">
        <v>240.86</v>
      </c>
      <c r="CL193" s="240">
        <v>13.570000000000022</v>
      </c>
      <c r="CM193" s="240">
        <v>0</v>
      </c>
      <c r="CN193" s="240">
        <v>13.570000000000022</v>
      </c>
      <c r="CO193" s="239">
        <v>4150.45</v>
      </c>
      <c r="CP193" s="239">
        <v>8841.5400000000009</v>
      </c>
      <c r="CQ193" s="240">
        <v>0</v>
      </c>
      <c r="CR193" s="240">
        <v>-4691.0900000000011</v>
      </c>
      <c r="CS193" s="240">
        <v>-4691.0900000000011</v>
      </c>
      <c r="CT193" s="239">
        <v>548.31000000000006</v>
      </c>
      <c r="CU193" s="239">
        <v>630.9</v>
      </c>
      <c r="CV193" s="240">
        <v>0</v>
      </c>
      <c r="CW193" s="240">
        <v>-82.589999999999918</v>
      </c>
      <c r="CX193" s="240">
        <v>-82.589999999999918</v>
      </c>
      <c r="CY193" s="239">
        <v>372.51000000000005</v>
      </c>
      <c r="CZ193" s="239">
        <v>0</v>
      </c>
      <c r="DA193" s="240">
        <v>372.51000000000005</v>
      </c>
      <c r="DB193" s="240">
        <v>0</v>
      </c>
      <c r="DC193" s="240">
        <v>372.51000000000005</v>
      </c>
      <c r="DD193" s="239">
        <v>0</v>
      </c>
      <c r="DE193" s="239">
        <v>0</v>
      </c>
      <c r="DF193" s="240">
        <v>0</v>
      </c>
      <c r="DG193" s="240">
        <v>0</v>
      </c>
      <c r="DH193" s="240">
        <v>0</v>
      </c>
      <c r="DI193" s="239">
        <v>0</v>
      </c>
      <c r="DJ193" s="239">
        <v>0</v>
      </c>
      <c r="DK193" s="240">
        <v>0</v>
      </c>
      <c r="DL193" s="240">
        <v>0</v>
      </c>
      <c r="DM193" s="240">
        <v>0</v>
      </c>
      <c r="DN193" s="239">
        <v>0</v>
      </c>
      <c r="DO193" s="239">
        <v>0</v>
      </c>
      <c r="DP193" s="240">
        <v>0</v>
      </c>
      <c r="DQ193" s="240">
        <v>0</v>
      </c>
      <c r="DR193" s="240">
        <v>0</v>
      </c>
      <c r="DS193" s="239">
        <v>99.780000000000015</v>
      </c>
      <c r="DT193" s="239">
        <v>0</v>
      </c>
      <c r="DU193" s="240">
        <v>99.780000000000015</v>
      </c>
      <c r="DV193" s="240">
        <v>0</v>
      </c>
      <c r="DW193" s="240">
        <v>99.780000000000015</v>
      </c>
      <c r="DX193" s="239">
        <v>58.360000000000007</v>
      </c>
      <c r="DY193" s="239">
        <v>0</v>
      </c>
      <c r="DZ193" s="240">
        <v>58.360000000000007</v>
      </c>
      <c r="EA193" s="240">
        <v>0</v>
      </c>
      <c r="EB193" s="240">
        <v>58.360000000000007</v>
      </c>
      <c r="EC193" s="239">
        <v>2926.1599999999994</v>
      </c>
      <c r="ED193" s="239">
        <v>3626.99</v>
      </c>
      <c r="EE193" s="240">
        <v>0</v>
      </c>
      <c r="EF193" s="240">
        <v>-700.83000000000038</v>
      </c>
      <c r="EG193" s="240">
        <v>-700.83000000000038</v>
      </c>
      <c r="EH193" s="239">
        <v>1398.08</v>
      </c>
      <c r="EI193" s="239">
        <v>2425.2299999999996</v>
      </c>
      <c r="EJ193" s="240">
        <v>0</v>
      </c>
      <c r="EK193" s="240">
        <v>-1027.1499999999996</v>
      </c>
      <c r="EL193" s="240">
        <v>-1027.1499999999996</v>
      </c>
      <c r="EM193" s="239">
        <v>0</v>
      </c>
      <c r="EN193" s="239">
        <v>0</v>
      </c>
      <c r="EO193" s="240">
        <v>0</v>
      </c>
      <c r="EP193" s="240">
        <v>0</v>
      </c>
      <c r="EQ193" s="240">
        <v>0</v>
      </c>
      <c r="ER193" s="240">
        <v>437.19000000000005</v>
      </c>
      <c r="ES193" s="240">
        <v>308.04999999999995</v>
      </c>
      <c r="ET193" s="240">
        <f t="shared" si="24"/>
        <v>129.1400000000001</v>
      </c>
      <c r="EU193" s="240">
        <f t="shared" si="25"/>
        <v>0</v>
      </c>
      <c r="EV193" s="240">
        <f t="shared" si="26"/>
        <v>129.1400000000001</v>
      </c>
      <c r="EW193" s="239">
        <v>881.12</v>
      </c>
      <c r="EX193" s="239">
        <v>993.39999999999986</v>
      </c>
      <c r="EY193" s="241">
        <f t="shared" si="28"/>
        <v>26030.53</v>
      </c>
      <c r="EZ193" s="241">
        <f t="shared" si="28"/>
        <v>32559.630000000005</v>
      </c>
      <c r="FA193" s="241">
        <f t="shared" si="29"/>
        <v>0</v>
      </c>
      <c r="FB193" s="241">
        <f t="shared" si="30"/>
        <v>-6529.1000000000058</v>
      </c>
      <c r="FC193" s="242">
        <f t="shared" si="27"/>
        <v>-6529.1000000000058</v>
      </c>
      <c r="FD193" s="242">
        <v>129.1400000000001</v>
      </c>
      <c r="FE193" s="236">
        <f t="shared" si="31"/>
        <v>-36213.590000000004</v>
      </c>
      <c r="FF193" s="243">
        <f t="shared" si="32"/>
        <v>-26054.600000000002</v>
      </c>
      <c r="FG193" s="3"/>
      <c r="FH193" s="239">
        <v>0</v>
      </c>
      <c r="FI193" s="244">
        <f t="shared" si="33"/>
        <v>-36213.590000000004</v>
      </c>
      <c r="FJ193" s="243">
        <f t="shared" si="34"/>
        <v>-26054.600000000002</v>
      </c>
      <c r="FK193" s="3"/>
      <c r="FL193" s="3"/>
      <c r="FM193" s="3"/>
      <c r="FN193" s="3"/>
      <c r="FO193" s="3"/>
    </row>
    <row r="194" spans="1:171" s="2" customFormat="1" ht="15.75" customHeight="1" x14ac:dyDescent="0.2">
      <c r="A194" s="233">
        <v>187</v>
      </c>
      <c r="B194" s="234" t="s">
        <v>147</v>
      </c>
      <c r="C194" s="235">
        <v>5</v>
      </c>
      <c r="D194" s="235">
        <v>3</v>
      </c>
      <c r="E194" s="236">
        <v>2879.7083333333339</v>
      </c>
      <c r="F194" s="237">
        <v>54161.380000000005</v>
      </c>
      <c r="G194" s="237">
        <v>-60188.149999999936</v>
      </c>
      <c r="H194" s="238">
        <v>12843.44</v>
      </c>
      <c r="I194" s="238">
        <v>12271.410000000002</v>
      </c>
      <c r="J194" s="238">
        <v>572.02999999999884</v>
      </c>
      <c r="K194" s="238">
        <v>0</v>
      </c>
      <c r="L194" s="238">
        <v>572.02999999999884</v>
      </c>
      <c r="M194" s="238">
        <v>6553.869999999999</v>
      </c>
      <c r="N194" s="238">
        <v>6310.96</v>
      </c>
      <c r="O194" s="238">
        <v>242.90999999999894</v>
      </c>
      <c r="P194" s="238">
        <v>0</v>
      </c>
      <c r="Q194" s="238">
        <v>242.90999999999894</v>
      </c>
      <c r="R194" s="238">
        <v>664.38000000000011</v>
      </c>
      <c r="S194" s="238">
        <v>8.5500000000000007</v>
      </c>
      <c r="T194" s="238">
        <v>655.83000000000015</v>
      </c>
      <c r="U194" s="238">
        <v>0</v>
      </c>
      <c r="V194" s="238">
        <v>655.83000000000015</v>
      </c>
      <c r="W194" s="239">
        <v>41191.229999999996</v>
      </c>
      <c r="X194" s="239">
        <v>35782.329999999994</v>
      </c>
      <c r="Y194" s="240">
        <v>5408.9000000000015</v>
      </c>
      <c r="Z194" s="240">
        <v>0</v>
      </c>
      <c r="AA194" s="240">
        <v>5408.9000000000015</v>
      </c>
      <c r="AB194" s="239">
        <v>0</v>
      </c>
      <c r="AC194" s="239">
        <v>0</v>
      </c>
      <c r="AD194" s="240">
        <v>0</v>
      </c>
      <c r="AE194" s="240">
        <v>0</v>
      </c>
      <c r="AF194" s="240">
        <v>0</v>
      </c>
      <c r="AG194" s="239">
        <v>0</v>
      </c>
      <c r="AH194" s="239">
        <v>0</v>
      </c>
      <c r="AI194" s="240">
        <v>0</v>
      </c>
      <c r="AJ194" s="240">
        <v>0</v>
      </c>
      <c r="AK194" s="240">
        <v>0</v>
      </c>
      <c r="AL194" s="239">
        <v>5730.8099999999995</v>
      </c>
      <c r="AM194" s="239">
        <v>1807.3499999999997</v>
      </c>
      <c r="AN194" s="240">
        <v>3923.46</v>
      </c>
      <c r="AO194" s="240">
        <v>0</v>
      </c>
      <c r="AP194" s="240">
        <v>3923.46</v>
      </c>
      <c r="AQ194" s="239">
        <v>3467.3599999999992</v>
      </c>
      <c r="AR194" s="239">
        <v>1231.06</v>
      </c>
      <c r="AS194" s="240">
        <v>2236.2999999999993</v>
      </c>
      <c r="AT194" s="240">
        <v>0</v>
      </c>
      <c r="AU194" s="240">
        <v>2236.2999999999993</v>
      </c>
      <c r="AV194" s="239">
        <v>6239.9899999999989</v>
      </c>
      <c r="AW194" s="239">
        <v>5428.1500000000005</v>
      </c>
      <c r="AX194" s="240">
        <v>811.83999999999833</v>
      </c>
      <c r="AY194" s="240">
        <v>0</v>
      </c>
      <c r="AZ194" s="240">
        <v>811.83999999999833</v>
      </c>
      <c r="BA194" s="239">
        <v>0</v>
      </c>
      <c r="BB194" s="239">
        <v>0</v>
      </c>
      <c r="BC194" s="240">
        <v>0</v>
      </c>
      <c r="BD194" s="240">
        <v>0</v>
      </c>
      <c r="BE194" s="240">
        <v>0</v>
      </c>
      <c r="BF194" s="239">
        <v>525.70000000000005</v>
      </c>
      <c r="BG194" s="239">
        <v>508.19</v>
      </c>
      <c r="BH194" s="240">
        <v>17.510000000000048</v>
      </c>
      <c r="BI194" s="240">
        <v>0</v>
      </c>
      <c r="BJ194" s="240">
        <v>17.510000000000048</v>
      </c>
      <c r="BK194" s="239">
        <v>5817.63</v>
      </c>
      <c r="BL194" s="239">
        <v>4952.43</v>
      </c>
      <c r="BM194" s="240">
        <v>865.19999999999982</v>
      </c>
      <c r="BN194" s="240">
        <v>0</v>
      </c>
      <c r="BO194" s="240">
        <v>865.19999999999982</v>
      </c>
      <c r="BP194" s="239">
        <v>958.72</v>
      </c>
      <c r="BQ194" s="239">
        <v>0</v>
      </c>
      <c r="BR194" s="240">
        <v>958.72</v>
      </c>
      <c r="BS194" s="240">
        <v>0</v>
      </c>
      <c r="BT194" s="240">
        <v>958.72</v>
      </c>
      <c r="BU194" s="239">
        <v>10788.439999999999</v>
      </c>
      <c r="BV194" s="239">
        <v>5527.23</v>
      </c>
      <c r="BW194" s="240">
        <v>5261.2099999999991</v>
      </c>
      <c r="BX194" s="240">
        <v>0</v>
      </c>
      <c r="BY194" s="240">
        <v>5261.2099999999991</v>
      </c>
      <c r="BZ194" s="239">
        <v>1264.8099999999995</v>
      </c>
      <c r="CA194" s="239">
        <v>1122.8599999999999</v>
      </c>
      <c r="CB194" s="240">
        <v>141.94999999999959</v>
      </c>
      <c r="CC194" s="240">
        <v>0</v>
      </c>
      <c r="CD194" s="240">
        <v>141.94999999999959</v>
      </c>
      <c r="CE194" s="239">
        <v>189.6</v>
      </c>
      <c r="CF194" s="239">
        <v>693.38</v>
      </c>
      <c r="CG194" s="240">
        <v>0</v>
      </c>
      <c r="CH194" s="240">
        <v>-503.78</v>
      </c>
      <c r="CI194" s="240">
        <v>-503.78</v>
      </c>
      <c r="CJ194" s="240">
        <v>8589.49</v>
      </c>
      <c r="CK194" s="240">
        <v>8032.6399999999994</v>
      </c>
      <c r="CL194" s="240">
        <v>556.85000000000036</v>
      </c>
      <c r="CM194" s="240">
        <v>0</v>
      </c>
      <c r="CN194" s="240">
        <v>556.85000000000036</v>
      </c>
      <c r="CO194" s="239">
        <v>32791.399999999994</v>
      </c>
      <c r="CP194" s="239">
        <v>66392.63</v>
      </c>
      <c r="CQ194" s="240">
        <v>0</v>
      </c>
      <c r="CR194" s="240">
        <v>-33601.23000000001</v>
      </c>
      <c r="CS194" s="240">
        <v>-33601.23000000001</v>
      </c>
      <c r="CT194" s="239">
        <v>3584.7900000000009</v>
      </c>
      <c r="CU194" s="239">
        <v>2002.9499999999998</v>
      </c>
      <c r="CV194" s="240">
        <v>1581.8400000000011</v>
      </c>
      <c r="CW194" s="240">
        <v>0</v>
      </c>
      <c r="CX194" s="240">
        <v>1581.8400000000011</v>
      </c>
      <c r="CY194" s="239">
        <v>5379.11</v>
      </c>
      <c r="CZ194" s="239">
        <v>8111.26</v>
      </c>
      <c r="DA194" s="240">
        <v>0</v>
      </c>
      <c r="DB194" s="240">
        <v>-2732.1500000000005</v>
      </c>
      <c r="DC194" s="240">
        <v>-2732.1500000000005</v>
      </c>
      <c r="DD194" s="239">
        <v>910.85000000000014</v>
      </c>
      <c r="DE194" s="239">
        <v>0</v>
      </c>
      <c r="DF194" s="240">
        <v>910.85000000000014</v>
      </c>
      <c r="DG194" s="240">
        <v>0</v>
      </c>
      <c r="DH194" s="240">
        <v>910.85000000000014</v>
      </c>
      <c r="DI194" s="239">
        <v>0</v>
      </c>
      <c r="DJ194" s="239">
        <v>0</v>
      </c>
      <c r="DK194" s="240">
        <v>0</v>
      </c>
      <c r="DL194" s="240">
        <v>0</v>
      </c>
      <c r="DM194" s="240">
        <v>0</v>
      </c>
      <c r="DN194" s="239">
        <v>1255.8399999999999</v>
      </c>
      <c r="DO194" s="239">
        <v>0</v>
      </c>
      <c r="DP194" s="240">
        <v>1255.8399999999999</v>
      </c>
      <c r="DQ194" s="240">
        <v>0</v>
      </c>
      <c r="DR194" s="240">
        <v>1255.8399999999999</v>
      </c>
      <c r="DS194" s="239">
        <v>1841.4899999999998</v>
      </c>
      <c r="DT194" s="239">
        <v>1695.1</v>
      </c>
      <c r="DU194" s="240">
        <v>146.38999999999987</v>
      </c>
      <c r="DV194" s="240">
        <v>0</v>
      </c>
      <c r="DW194" s="240">
        <v>146.38999999999987</v>
      </c>
      <c r="DX194" s="239">
        <v>326.85999999999996</v>
      </c>
      <c r="DY194" s="239">
        <v>0</v>
      </c>
      <c r="DZ194" s="240">
        <v>326.85999999999996</v>
      </c>
      <c r="EA194" s="240">
        <v>0</v>
      </c>
      <c r="EB194" s="240">
        <v>326.85999999999996</v>
      </c>
      <c r="EC194" s="239">
        <v>13998.960000000001</v>
      </c>
      <c r="ED194" s="239">
        <v>12930.04</v>
      </c>
      <c r="EE194" s="240">
        <v>1068.92</v>
      </c>
      <c r="EF194" s="240">
        <v>0</v>
      </c>
      <c r="EG194" s="240">
        <v>1068.92</v>
      </c>
      <c r="EH194" s="239">
        <v>14792.990000000002</v>
      </c>
      <c r="EI194" s="239">
        <v>10474.859999999999</v>
      </c>
      <c r="EJ194" s="240">
        <v>4318.1300000000028</v>
      </c>
      <c r="EK194" s="240">
        <v>0</v>
      </c>
      <c r="EL194" s="240">
        <v>4318.1300000000028</v>
      </c>
      <c r="EM194" s="239">
        <v>0</v>
      </c>
      <c r="EN194" s="239">
        <v>0</v>
      </c>
      <c r="EO194" s="240">
        <v>0</v>
      </c>
      <c r="EP194" s="240">
        <v>0</v>
      </c>
      <c r="EQ194" s="240">
        <v>0</v>
      </c>
      <c r="ER194" s="240">
        <v>2710.2299999999996</v>
      </c>
      <c r="ES194" s="240">
        <v>1934.22</v>
      </c>
      <c r="ET194" s="240">
        <f t="shared" si="24"/>
        <v>776.00999999999954</v>
      </c>
      <c r="EU194" s="240">
        <f t="shared" si="25"/>
        <v>0</v>
      </c>
      <c r="EV194" s="240">
        <f t="shared" si="26"/>
        <v>776.00999999999954</v>
      </c>
      <c r="EW194" s="239">
        <v>6288.3600000000006</v>
      </c>
      <c r="EX194" s="239">
        <v>7291.8600000000006</v>
      </c>
      <c r="EY194" s="241">
        <f t="shared" si="28"/>
        <v>188706.34999999995</v>
      </c>
      <c r="EZ194" s="241">
        <f t="shared" si="28"/>
        <v>194509.46</v>
      </c>
      <c r="FA194" s="241">
        <f t="shared" si="29"/>
        <v>0</v>
      </c>
      <c r="FB194" s="241">
        <f t="shared" si="30"/>
        <v>-5803.1100000000442</v>
      </c>
      <c r="FC194" s="242">
        <f t="shared" si="27"/>
        <v>-5803.1100000000442</v>
      </c>
      <c r="FD194" s="242">
        <v>776.00999999999954</v>
      </c>
      <c r="FE194" s="236">
        <f t="shared" si="31"/>
        <v>48358.26999999996</v>
      </c>
      <c r="FF194" s="243">
        <f t="shared" si="32"/>
        <v>-92299.749999999927</v>
      </c>
      <c r="FG194" s="3"/>
      <c r="FH194" s="239">
        <v>600</v>
      </c>
      <c r="FI194" s="244">
        <f t="shared" si="33"/>
        <v>48958.26999999996</v>
      </c>
      <c r="FJ194" s="243">
        <f t="shared" si="34"/>
        <v>-92299.749999999927</v>
      </c>
      <c r="FK194" s="3"/>
      <c r="FL194" s="3"/>
      <c r="FM194" s="3"/>
      <c r="FN194" s="3"/>
      <c r="FO194" s="3"/>
    </row>
    <row r="195" spans="1:171" s="2" customFormat="1" ht="15.75" customHeight="1" x14ac:dyDescent="0.2">
      <c r="A195" s="233">
        <v>188</v>
      </c>
      <c r="B195" s="234" t="s">
        <v>148</v>
      </c>
      <c r="C195" s="235">
        <v>5</v>
      </c>
      <c r="D195" s="235">
        <v>2</v>
      </c>
      <c r="E195" s="236">
        <v>2873.9916666666668</v>
      </c>
      <c r="F195" s="237">
        <v>70433.97</v>
      </c>
      <c r="G195" s="237">
        <v>5446.1899999999941</v>
      </c>
      <c r="H195" s="238">
        <v>8180.4000000000005</v>
      </c>
      <c r="I195" s="238">
        <v>7804.66</v>
      </c>
      <c r="J195" s="238">
        <v>375.74000000000069</v>
      </c>
      <c r="K195" s="238">
        <v>0</v>
      </c>
      <c r="L195" s="238">
        <v>375.74000000000069</v>
      </c>
      <c r="M195" s="238">
        <v>4172.3</v>
      </c>
      <c r="N195" s="238">
        <v>4100.4199999999992</v>
      </c>
      <c r="O195" s="238">
        <v>71.880000000001019</v>
      </c>
      <c r="P195" s="238">
        <v>0</v>
      </c>
      <c r="Q195" s="238">
        <v>71.880000000001019</v>
      </c>
      <c r="R195" s="238">
        <v>450.54</v>
      </c>
      <c r="S195" s="238">
        <v>5.92</v>
      </c>
      <c r="T195" s="238">
        <v>444.62</v>
      </c>
      <c r="U195" s="238">
        <v>0</v>
      </c>
      <c r="V195" s="238">
        <v>444.62</v>
      </c>
      <c r="W195" s="239">
        <v>33106.639999999999</v>
      </c>
      <c r="X195" s="239">
        <v>31612.550000000003</v>
      </c>
      <c r="Y195" s="240">
        <v>1494.0899999999965</v>
      </c>
      <c r="Z195" s="240">
        <v>0</v>
      </c>
      <c r="AA195" s="240">
        <v>1494.0899999999965</v>
      </c>
      <c r="AB195" s="239">
        <v>0</v>
      </c>
      <c r="AC195" s="239">
        <v>0</v>
      </c>
      <c r="AD195" s="240">
        <v>0</v>
      </c>
      <c r="AE195" s="240">
        <v>0</v>
      </c>
      <c r="AF195" s="240">
        <v>0</v>
      </c>
      <c r="AG195" s="239">
        <v>0</v>
      </c>
      <c r="AH195" s="239">
        <v>0</v>
      </c>
      <c r="AI195" s="240">
        <v>0</v>
      </c>
      <c r="AJ195" s="240">
        <v>0</v>
      </c>
      <c r="AK195" s="240">
        <v>0</v>
      </c>
      <c r="AL195" s="239">
        <v>3891.5499999999997</v>
      </c>
      <c r="AM195" s="239">
        <v>1767.87</v>
      </c>
      <c r="AN195" s="240">
        <v>2123.6799999999998</v>
      </c>
      <c r="AO195" s="240">
        <v>0</v>
      </c>
      <c r="AP195" s="240">
        <v>2123.6799999999998</v>
      </c>
      <c r="AQ195" s="239">
        <v>2357.6399999999994</v>
      </c>
      <c r="AR195" s="239">
        <v>1529.62</v>
      </c>
      <c r="AS195" s="240">
        <v>828.01999999999953</v>
      </c>
      <c r="AT195" s="240">
        <v>0</v>
      </c>
      <c r="AU195" s="240">
        <v>828.01999999999953</v>
      </c>
      <c r="AV195" s="239">
        <v>3751.9699999999993</v>
      </c>
      <c r="AW195" s="239">
        <v>3261.2799999999997</v>
      </c>
      <c r="AX195" s="240">
        <v>490.6899999999996</v>
      </c>
      <c r="AY195" s="240">
        <v>0</v>
      </c>
      <c r="AZ195" s="240">
        <v>490.6899999999996</v>
      </c>
      <c r="BA195" s="239">
        <v>0</v>
      </c>
      <c r="BB195" s="239">
        <v>0</v>
      </c>
      <c r="BC195" s="240">
        <v>0</v>
      </c>
      <c r="BD195" s="240">
        <v>0</v>
      </c>
      <c r="BE195" s="240">
        <v>0</v>
      </c>
      <c r="BF195" s="239">
        <v>225.6</v>
      </c>
      <c r="BG195" s="239">
        <v>507.58000000000004</v>
      </c>
      <c r="BH195" s="240">
        <v>0</v>
      </c>
      <c r="BI195" s="240">
        <v>-281.98</v>
      </c>
      <c r="BJ195" s="240">
        <v>-281.98</v>
      </c>
      <c r="BK195" s="239">
        <v>2960.6500000000005</v>
      </c>
      <c r="BL195" s="239">
        <v>2960.33</v>
      </c>
      <c r="BM195" s="240">
        <v>0.32000000000061846</v>
      </c>
      <c r="BN195" s="240">
        <v>0</v>
      </c>
      <c r="BO195" s="240">
        <v>0.32000000000061846</v>
      </c>
      <c r="BP195" s="239">
        <v>585.72</v>
      </c>
      <c r="BQ195" s="239">
        <v>0</v>
      </c>
      <c r="BR195" s="240">
        <v>585.72</v>
      </c>
      <c r="BS195" s="240">
        <v>0</v>
      </c>
      <c r="BT195" s="240">
        <v>585.72</v>
      </c>
      <c r="BU195" s="239">
        <v>6598.22</v>
      </c>
      <c r="BV195" s="239">
        <v>3377.9700000000003</v>
      </c>
      <c r="BW195" s="240">
        <v>3220.25</v>
      </c>
      <c r="BX195" s="240">
        <v>0</v>
      </c>
      <c r="BY195" s="240">
        <v>3220.25</v>
      </c>
      <c r="BZ195" s="239">
        <v>806.57</v>
      </c>
      <c r="CA195" s="239">
        <v>716.3</v>
      </c>
      <c r="CB195" s="240">
        <v>90.270000000000095</v>
      </c>
      <c r="CC195" s="240">
        <v>0</v>
      </c>
      <c r="CD195" s="240">
        <v>90.270000000000095</v>
      </c>
      <c r="CE195" s="239">
        <v>121.36999999999999</v>
      </c>
      <c r="CF195" s="239">
        <v>358.42</v>
      </c>
      <c r="CG195" s="240">
        <v>0</v>
      </c>
      <c r="CH195" s="240">
        <v>-237.05</v>
      </c>
      <c r="CI195" s="240">
        <v>-237.05</v>
      </c>
      <c r="CJ195" s="240">
        <v>5729.2</v>
      </c>
      <c r="CK195" s="240">
        <v>4451.8600000000006</v>
      </c>
      <c r="CL195" s="240">
        <v>1277.3399999999992</v>
      </c>
      <c r="CM195" s="240">
        <v>0</v>
      </c>
      <c r="CN195" s="240">
        <v>1277.3399999999992</v>
      </c>
      <c r="CO195" s="239">
        <v>18446.019999999997</v>
      </c>
      <c r="CP195" s="239">
        <v>6595.8</v>
      </c>
      <c r="CQ195" s="240">
        <v>11850.219999999998</v>
      </c>
      <c r="CR195" s="240">
        <v>0</v>
      </c>
      <c r="CS195" s="240">
        <v>11850.219999999998</v>
      </c>
      <c r="CT195" s="239">
        <v>2453.66</v>
      </c>
      <c r="CU195" s="239">
        <v>10706.22</v>
      </c>
      <c r="CV195" s="240">
        <v>0</v>
      </c>
      <c r="CW195" s="240">
        <v>-8252.56</v>
      </c>
      <c r="CX195" s="240">
        <v>-8252.56</v>
      </c>
      <c r="CY195" s="239">
        <v>3656.3599999999997</v>
      </c>
      <c r="CZ195" s="239">
        <v>0</v>
      </c>
      <c r="DA195" s="240">
        <v>3656.3599999999997</v>
      </c>
      <c r="DB195" s="240">
        <v>0</v>
      </c>
      <c r="DC195" s="240">
        <v>3656.3599999999997</v>
      </c>
      <c r="DD195" s="239">
        <v>553.71</v>
      </c>
      <c r="DE195" s="239">
        <v>0</v>
      </c>
      <c r="DF195" s="240">
        <v>553.71</v>
      </c>
      <c r="DG195" s="240">
        <v>0</v>
      </c>
      <c r="DH195" s="240">
        <v>553.71</v>
      </c>
      <c r="DI195" s="239">
        <v>0</v>
      </c>
      <c r="DJ195" s="239">
        <v>0</v>
      </c>
      <c r="DK195" s="240">
        <v>0</v>
      </c>
      <c r="DL195" s="240">
        <v>0</v>
      </c>
      <c r="DM195" s="240">
        <v>0</v>
      </c>
      <c r="DN195" s="239">
        <v>540.19000000000005</v>
      </c>
      <c r="DO195" s="239">
        <v>0</v>
      </c>
      <c r="DP195" s="240">
        <v>540.19000000000005</v>
      </c>
      <c r="DQ195" s="240">
        <v>0</v>
      </c>
      <c r="DR195" s="240">
        <v>540.19000000000005</v>
      </c>
      <c r="DS195" s="239">
        <v>745.93000000000006</v>
      </c>
      <c r="DT195" s="239">
        <v>10566.960000000001</v>
      </c>
      <c r="DU195" s="240">
        <v>0</v>
      </c>
      <c r="DV195" s="240">
        <v>-9821.0300000000007</v>
      </c>
      <c r="DW195" s="240">
        <v>-9821.0300000000007</v>
      </c>
      <c r="DX195" s="239">
        <v>209.52</v>
      </c>
      <c r="DY195" s="239">
        <v>0</v>
      </c>
      <c r="DZ195" s="240">
        <v>209.52</v>
      </c>
      <c r="EA195" s="240">
        <v>0</v>
      </c>
      <c r="EB195" s="240">
        <v>209.52</v>
      </c>
      <c r="EC195" s="239">
        <v>11609.239999999998</v>
      </c>
      <c r="ED195" s="239">
        <v>10984.630000000001</v>
      </c>
      <c r="EE195" s="240">
        <v>624.60999999999694</v>
      </c>
      <c r="EF195" s="240">
        <v>0</v>
      </c>
      <c r="EG195" s="240">
        <v>624.60999999999694</v>
      </c>
      <c r="EH195" s="239">
        <v>4461.8</v>
      </c>
      <c r="EI195" s="239">
        <v>2629.95</v>
      </c>
      <c r="EJ195" s="240">
        <v>1831.8500000000004</v>
      </c>
      <c r="EK195" s="240">
        <v>0</v>
      </c>
      <c r="EL195" s="240">
        <v>1831.8500000000004</v>
      </c>
      <c r="EM195" s="239">
        <v>0</v>
      </c>
      <c r="EN195" s="239">
        <v>0</v>
      </c>
      <c r="EO195" s="240">
        <v>0</v>
      </c>
      <c r="EP195" s="240">
        <v>0</v>
      </c>
      <c r="EQ195" s="240">
        <v>0</v>
      </c>
      <c r="ER195" s="240">
        <v>1746.53</v>
      </c>
      <c r="ES195" s="240">
        <v>1238.02</v>
      </c>
      <c r="ET195" s="240">
        <f t="shared" si="24"/>
        <v>508.51</v>
      </c>
      <c r="EU195" s="240">
        <f t="shared" si="25"/>
        <v>0</v>
      </c>
      <c r="EV195" s="240">
        <f t="shared" si="26"/>
        <v>508.51</v>
      </c>
      <c r="EW195" s="239">
        <v>4042.9199999999996</v>
      </c>
      <c r="EX195" s="239">
        <v>3877.26</v>
      </c>
      <c r="EY195" s="241">
        <f t="shared" si="28"/>
        <v>121404.25000000003</v>
      </c>
      <c r="EZ195" s="241">
        <f t="shared" si="28"/>
        <v>109053.62000000002</v>
      </c>
      <c r="FA195" s="241">
        <f t="shared" si="29"/>
        <v>12350.630000000005</v>
      </c>
      <c r="FB195" s="241">
        <f t="shared" si="30"/>
        <v>0</v>
      </c>
      <c r="FC195" s="242">
        <f t="shared" si="27"/>
        <v>12350.630000000005</v>
      </c>
      <c r="FD195" s="242">
        <v>508.51</v>
      </c>
      <c r="FE195" s="236">
        <f t="shared" si="31"/>
        <v>82784.600000000006</v>
      </c>
      <c r="FF195" s="243">
        <f t="shared" si="32"/>
        <v>4182.5999999999913</v>
      </c>
      <c r="FG195" s="3"/>
      <c r="FH195" s="239">
        <v>600</v>
      </c>
      <c r="FI195" s="244">
        <f t="shared" si="33"/>
        <v>83384.600000000006</v>
      </c>
      <c r="FJ195" s="243">
        <f t="shared" si="34"/>
        <v>4182.5999999999913</v>
      </c>
      <c r="FK195" s="3"/>
      <c r="FL195" s="3"/>
      <c r="FM195" s="3"/>
      <c r="FN195" s="3"/>
      <c r="FO195" s="3"/>
    </row>
    <row r="196" spans="1:171" s="2" customFormat="1" ht="15.75" customHeight="1" x14ac:dyDescent="0.2">
      <c r="A196" s="233">
        <v>189</v>
      </c>
      <c r="B196" s="234" t="s">
        <v>149</v>
      </c>
      <c r="C196" s="235">
        <v>2</v>
      </c>
      <c r="D196" s="235">
        <v>2</v>
      </c>
      <c r="E196" s="236">
        <v>1968.541666666667</v>
      </c>
      <c r="F196" s="237">
        <v>-18167.41</v>
      </c>
      <c r="G196" s="237">
        <v>-4345.2760000000053</v>
      </c>
      <c r="H196" s="238">
        <v>1521.4400000000003</v>
      </c>
      <c r="I196" s="238">
        <v>1471.67</v>
      </c>
      <c r="J196" s="238">
        <v>49.770000000000209</v>
      </c>
      <c r="K196" s="238">
        <v>0</v>
      </c>
      <c r="L196" s="238">
        <v>49.770000000000209</v>
      </c>
      <c r="M196" s="238">
        <v>838.81000000000006</v>
      </c>
      <c r="N196" s="238">
        <v>828.31</v>
      </c>
      <c r="O196" s="238">
        <v>10.500000000000114</v>
      </c>
      <c r="P196" s="238">
        <v>0</v>
      </c>
      <c r="Q196" s="238">
        <v>10.500000000000114</v>
      </c>
      <c r="R196" s="238">
        <v>19.02</v>
      </c>
      <c r="S196" s="238">
        <v>0</v>
      </c>
      <c r="T196" s="238">
        <v>19.02</v>
      </c>
      <c r="U196" s="238">
        <v>0</v>
      </c>
      <c r="V196" s="238">
        <v>19.02</v>
      </c>
      <c r="W196" s="239">
        <v>13432.639999999996</v>
      </c>
      <c r="X196" s="239">
        <v>16395.620000000003</v>
      </c>
      <c r="Y196" s="240">
        <v>0</v>
      </c>
      <c r="Z196" s="240">
        <v>-2962.9800000000068</v>
      </c>
      <c r="AA196" s="240">
        <v>-2962.9800000000068</v>
      </c>
      <c r="AB196" s="239">
        <v>0</v>
      </c>
      <c r="AC196" s="239">
        <v>0</v>
      </c>
      <c r="AD196" s="240">
        <v>0</v>
      </c>
      <c r="AE196" s="240">
        <v>0</v>
      </c>
      <c r="AF196" s="240">
        <v>0</v>
      </c>
      <c r="AG196" s="239">
        <v>0</v>
      </c>
      <c r="AH196" s="239">
        <v>0</v>
      </c>
      <c r="AI196" s="240">
        <v>0</v>
      </c>
      <c r="AJ196" s="240">
        <v>0</v>
      </c>
      <c r="AK196" s="240">
        <v>0</v>
      </c>
      <c r="AL196" s="239">
        <v>1931.6600000000003</v>
      </c>
      <c r="AM196" s="239">
        <v>475.66</v>
      </c>
      <c r="AN196" s="240">
        <v>1456.0000000000002</v>
      </c>
      <c r="AO196" s="240">
        <v>0</v>
      </c>
      <c r="AP196" s="240">
        <v>1456.0000000000002</v>
      </c>
      <c r="AQ196" s="239">
        <v>1305.3900000000001</v>
      </c>
      <c r="AR196" s="239">
        <v>319.60000000000002</v>
      </c>
      <c r="AS196" s="240">
        <v>985.79000000000008</v>
      </c>
      <c r="AT196" s="240">
        <v>0</v>
      </c>
      <c r="AU196" s="240">
        <v>985.79000000000008</v>
      </c>
      <c r="AV196" s="239">
        <v>0</v>
      </c>
      <c r="AW196" s="239">
        <v>0</v>
      </c>
      <c r="AX196" s="240">
        <v>0</v>
      </c>
      <c r="AY196" s="240">
        <v>0</v>
      </c>
      <c r="AZ196" s="240">
        <v>0</v>
      </c>
      <c r="BA196" s="239">
        <v>0</v>
      </c>
      <c r="BB196" s="239">
        <v>0</v>
      </c>
      <c r="BC196" s="240">
        <v>0</v>
      </c>
      <c r="BD196" s="240">
        <v>0</v>
      </c>
      <c r="BE196" s="240">
        <v>0</v>
      </c>
      <c r="BF196" s="239">
        <v>0</v>
      </c>
      <c r="BG196" s="239">
        <v>0</v>
      </c>
      <c r="BH196" s="240">
        <v>0</v>
      </c>
      <c r="BI196" s="240">
        <v>0</v>
      </c>
      <c r="BJ196" s="240">
        <v>0</v>
      </c>
      <c r="BK196" s="239">
        <v>1698.81</v>
      </c>
      <c r="BL196" s="239">
        <v>1283.1000000000001</v>
      </c>
      <c r="BM196" s="240">
        <v>415.70999999999981</v>
      </c>
      <c r="BN196" s="240">
        <v>0</v>
      </c>
      <c r="BO196" s="240">
        <v>415.70999999999981</v>
      </c>
      <c r="BP196" s="239">
        <v>241.95000000000002</v>
      </c>
      <c r="BQ196" s="239">
        <v>0</v>
      </c>
      <c r="BR196" s="240">
        <v>241.95000000000002</v>
      </c>
      <c r="BS196" s="240">
        <v>0</v>
      </c>
      <c r="BT196" s="240">
        <v>241.95000000000002</v>
      </c>
      <c r="BU196" s="239">
        <v>2682.6800000000007</v>
      </c>
      <c r="BV196" s="239">
        <v>1394.67</v>
      </c>
      <c r="BW196" s="240">
        <v>1288.0100000000007</v>
      </c>
      <c r="BX196" s="240">
        <v>0</v>
      </c>
      <c r="BY196" s="240">
        <v>1288.0100000000007</v>
      </c>
      <c r="BZ196" s="239">
        <v>0</v>
      </c>
      <c r="CA196" s="239">
        <v>0</v>
      </c>
      <c r="CB196" s="240">
        <v>0</v>
      </c>
      <c r="CC196" s="240">
        <v>0</v>
      </c>
      <c r="CD196" s="240">
        <v>0</v>
      </c>
      <c r="CE196" s="239">
        <v>0</v>
      </c>
      <c r="CF196" s="239">
        <v>0</v>
      </c>
      <c r="CG196" s="240">
        <v>0</v>
      </c>
      <c r="CH196" s="240">
        <v>0</v>
      </c>
      <c r="CI196" s="240">
        <v>0</v>
      </c>
      <c r="CJ196" s="240">
        <v>1527.0600000000002</v>
      </c>
      <c r="CK196" s="240">
        <v>1386.37</v>
      </c>
      <c r="CL196" s="240">
        <v>140.69000000000028</v>
      </c>
      <c r="CM196" s="240">
        <v>0</v>
      </c>
      <c r="CN196" s="240">
        <v>140.69000000000028</v>
      </c>
      <c r="CO196" s="239">
        <v>9733.9399999999987</v>
      </c>
      <c r="CP196" s="239">
        <v>0</v>
      </c>
      <c r="CQ196" s="240">
        <v>9733.9399999999987</v>
      </c>
      <c r="CR196" s="240">
        <v>0</v>
      </c>
      <c r="CS196" s="240">
        <v>9733.9399999999987</v>
      </c>
      <c r="CT196" s="239">
        <v>1367.12</v>
      </c>
      <c r="CU196" s="239">
        <v>0</v>
      </c>
      <c r="CV196" s="240">
        <v>1367.12</v>
      </c>
      <c r="CW196" s="240">
        <v>0</v>
      </c>
      <c r="CX196" s="240">
        <v>1367.12</v>
      </c>
      <c r="CY196" s="239">
        <v>1827.32</v>
      </c>
      <c r="CZ196" s="239">
        <v>0</v>
      </c>
      <c r="DA196" s="240">
        <v>1827.32</v>
      </c>
      <c r="DB196" s="240">
        <v>0</v>
      </c>
      <c r="DC196" s="240">
        <v>1827.32</v>
      </c>
      <c r="DD196" s="239">
        <v>0</v>
      </c>
      <c r="DE196" s="239">
        <v>0</v>
      </c>
      <c r="DF196" s="240">
        <v>0</v>
      </c>
      <c r="DG196" s="240">
        <v>0</v>
      </c>
      <c r="DH196" s="240">
        <v>0</v>
      </c>
      <c r="DI196" s="239">
        <v>0</v>
      </c>
      <c r="DJ196" s="239">
        <v>0</v>
      </c>
      <c r="DK196" s="240">
        <v>0</v>
      </c>
      <c r="DL196" s="240">
        <v>0</v>
      </c>
      <c r="DM196" s="240">
        <v>0</v>
      </c>
      <c r="DN196" s="239">
        <v>0</v>
      </c>
      <c r="DO196" s="239">
        <v>0</v>
      </c>
      <c r="DP196" s="240">
        <v>0</v>
      </c>
      <c r="DQ196" s="240">
        <v>0</v>
      </c>
      <c r="DR196" s="240">
        <v>0</v>
      </c>
      <c r="DS196" s="239">
        <v>315.19</v>
      </c>
      <c r="DT196" s="239">
        <v>0</v>
      </c>
      <c r="DU196" s="240">
        <v>315.19</v>
      </c>
      <c r="DV196" s="240">
        <v>0</v>
      </c>
      <c r="DW196" s="240">
        <v>315.19</v>
      </c>
      <c r="DX196" s="239">
        <v>107.27000000000001</v>
      </c>
      <c r="DY196" s="239">
        <v>0</v>
      </c>
      <c r="DZ196" s="240">
        <v>107.27000000000001</v>
      </c>
      <c r="EA196" s="240">
        <v>0</v>
      </c>
      <c r="EB196" s="240">
        <v>107.27000000000001</v>
      </c>
      <c r="EC196" s="239">
        <v>3934.7400000000002</v>
      </c>
      <c r="ED196" s="239">
        <v>5461.75</v>
      </c>
      <c r="EE196" s="240">
        <v>0</v>
      </c>
      <c r="EF196" s="240">
        <v>-1527.0099999999998</v>
      </c>
      <c r="EG196" s="240">
        <v>-1527.0099999999998</v>
      </c>
      <c r="EH196" s="239">
        <v>2062.0700000000002</v>
      </c>
      <c r="EI196" s="239">
        <v>3795.46</v>
      </c>
      <c r="EJ196" s="240">
        <v>0</v>
      </c>
      <c r="EK196" s="240">
        <v>-1733.3899999999999</v>
      </c>
      <c r="EL196" s="240">
        <v>-1733.3899999999999</v>
      </c>
      <c r="EM196" s="239">
        <v>0</v>
      </c>
      <c r="EN196" s="239">
        <v>0</v>
      </c>
      <c r="EO196" s="240">
        <v>0</v>
      </c>
      <c r="EP196" s="240">
        <v>0</v>
      </c>
      <c r="EQ196" s="240">
        <v>0</v>
      </c>
      <c r="ER196" s="240">
        <v>843.64999999999986</v>
      </c>
      <c r="ES196" s="240">
        <v>591.6</v>
      </c>
      <c r="ET196" s="240">
        <f t="shared" si="24"/>
        <v>252.04999999999984</v>
      </c>
      <c r="EU196" s="240">
        <f t="shared" si="25"/>
        <v>0</v>
      </c>
      <c r="EV196" s="240">
        <f t="shared" si="26"/>
        <v>252.04999999999984</v>
      </c>
      <c r="EW196" s="239">
        <v>1591.5900000000001</v>
      </c>
      <c r="EX196" s="239">
        <v>1110.99</v>
      </c>
      <c r="EY196" s="241">
        <f t="shared" si="28"/>
        <v>46982.35</v>
      </c>
      <c r="EZ196" s="241">
        <f t="shared" si="28"/>
        <v>34514.799999999996</v>
      </c>
      <c r="FA196" s="241">
        <f t="shared" si="29"/>
        <v>12467.550000000003</v>
      </c>
      <c r="FB196" s="241">
        <f t="shared" si="30"/>
        <v>0</v>
      </c>
      <c r="FC196" s="242">
        <f t="shared" si="27"/>
        <v>12467.550000000003</v>
      </c>
      <c r="FD196" s="242">
        <v>252.04999999999984</v>
      </c>
      <c r="FE196" s="236">
        <f t="shared" si="31"/>
        <v>-5699.8599999999969</v>
      </c>
      <c r="FF196" s="243">
        <f t="shared" si="32"/>
        <v>9005.5639999999948</v>
      </c>
      <c r="FG196" s="3"/>
      <c r="FH196" s="239">
        <v>0</v>
      </c>
      <c r="FI196" s="244">
        <f t="shared" si="33"/>
        <v>-5699.8599999999969</v>
      </c>
      <c r="FJ196" s="243">
        <f t="shared" si="34"/>
        <v>9005.5639999999948</v>
      </c>
      <c r="FK196" s="3"/>
      <c r="FL196" s="3"/>
      <c r="FM196" s="3"/>
      <c r="FN196" s="3"/>
      <c r="FO196" s="3"/>
    </row>
    <row r="197" spans="1:171" s="2" customFormat="1" ht="15.75" customHeight="1" x14ac:dyDescent="0.2">
      <c r="A197" s="233">
        <v>190</v>
      </c>
      <c r="B197" s="234" t="s">
        <v>150</v>
      </c>
      <c r="C197" s="235">
        <v>2</v>
      </c>
      <c r="D197" s="235">
        <v>1</v>
      </c>
      <c r="E197" s="236">
        <v>2673.7249999999995</v>
      </c>
      <c r="F197" s="237">
        <v>-94000.79</v>
      </c>
      <c r="G197" s="237">
        <v>-84635.220000000016</v>
      </c>
      <c r="H197" s="238">
        <v>1541.76</v>
      </c>
      <c r="I197" s="238">
        <v>1489.5600000000002</v>
      </c>
      <c r="J197" s="238">
        <v>52.199999999999818</v>
      </c>
      <c r="K197" s="238">
        <v>0</v>
      </c>
      <c r="L197" s="238">
        <v>52.199999999999818</v>
      </c>
      <c r="M197" s="238">
        <v>850.12</v>
      </c>
      <c r="N197" s="238">
        <v>838.4</v>
      </c>
      <c r="O197" s="238">
        <v>11.720000000000027</v>
      </c>
      <c r="P197" s="238">
        <v>0</v>
      </c>
      <c r="Q197" s="238">
        <v>11.720000000000027</v>
      </c>
      <c r="R197" s="238">
        <v>19.27</v>
      </c>
      <c r="S197" s="238">
        <v>0</v>
      </c>
      <c r="T197" s="238">
        <v>19.27</v>
      </c>
      <c r="U197" s="238">
        <v>0</v>
      </c>
      <c r="V197" s="238">
        <v>19.27</v>
      </c>
      <c r="W197" s="239">
        <v>5227.1800000000021</v>
      </c>
      <c r="X197" s="239">
        <v>7559.48</v>
      </c>
      <c r="Y197" s="240">
        <v>0</v>
      </c>
      <c r="Z197" s="240">
        <v>-2332.2999999999975</v>
      </c>
      <c r="AA197" s="240">
        <v>-2332.2999999999975</v>
      </c>
      <c r="AB197" s="239">
        <v>0</v>
      </c>
      <c r="AC197" s="239">
        <v>0</v>
      </c>
      <c r="AD197" s="240">
        <v>0</v>
      </c>
      <c r="AE197" s="240">
        <v>0</v>
      </c>
      <c r="AF197" s="240">
        <v>0</v>
      </c>
      <c r="AG197" s="239">
        <v>0</v>
      </c>
      <c r="AH197" s="239">
        <v>0</v>
      </c>
      <c r="AI197" s="240">
        <v>0</v>
      </c>
      <c r="AJ197" s="240">
        <v>0</v>
      </c>
      <c r="AK197" s="240">
        <v>0</v>
      </c>
      <c r="AL197" s="239">
        <v>755.36000000000013</v>
      </c>
      <c r="AM197" s="239">
        <v>444.6</v>
      </c>
      <c r="AN197" s="240">
        <v>310.7600000000001</v>
      </c>
      <c r="AO197" s="240">
        <v>0</v>
      </c>
      <c r="AP197" s="240">
        <v>310.7600000000001</v>
      </c>
      <c r="AQ197" s="239">
        <v>521.04</v>
      </c>
      <c r="AR197" s="239">
        <v>316.21999999999997</v>
      </c>
      <c r="AS197" s="240">
        <v>204.82</v>
      </c>
      <c r="AT197" s="240">
        <v>0</v>
      </c>
      <c r="AU197" s="240">
        <v>204.82</v>
      </c>
      <c r="AV197" s="239">
        <v>0</v>
      </c>
      <c r="AW197" s="239">
        <v>0</v>
      </c>
      <c r="AX197" s="240">
        <v>0</v>
      </c>
      <c r="AY197" s="240">
        <v>0</v>
      </c>
      <c r="AZ197" s="240">
        <v>0</v>
      </c>
      <c r="BA197" s="239">
        <v>0</v>
      </c>
      <c r="BB197" s="239">
        <v>0</v>
      </c>
      <c r="BC197" s="240">
        <v>0</v>
      </c>
      <c r="BD197" s="240">
        <v>0</v>
      </c>
      <c r="BE197" s="240">
        <v>0</v>
      </c>
      <c r="BF197" s="239">
        <v>0</v>
      </c>
      <c r="BG197" s="239">
        <v>0</v>
      </c>
      <c r="BH197" s="240">
        <v>0</v>
      </c>
      <c r="BI197" s="240">
        <v>0</v>
      </c>
      <c r="BJ197" s="240">
        <v>0</v>
      </c>
      <c r="BK197" s="239">
        <v>706.12</v>
      </c>
      <c r="BL197" s="239">
        <v>434.31</v>
      </c>
      <c r="BM197" s="240">
        <v>271.81</v>
      </c>
      <c r="BN197" s="240">
        <v>0</v>
      </c>
      <c r="BO197" s="240">
        <v>271.81</v>
      </c>
      <c r="BP197" s="239">
        <v>102.54999999999998</v>
      </c>
      <c r="BQ197" s="239">
        <v>0</v>
      </c>
      <c r="BR197" s="240">
        <v>102.54999999999998</v>
      </c>
      <c r="BS197" s="240">
        <v>0</v>
      </c>
      <c r="BT197" s="240">
        <v>102.54999999999998</v>
      </c>
      <c r="BU197" s="239">
        <v>1136.79</v>
      </c>
      <c r="BV197" s="239">
        <v>590.9</v>
      </c>
      <c r="BW197" s="240">
        <v>545.89</v>
      </c>
      <c r="BX197" s="240">
        <v>0</v>
      </c>
      <c r="BY197" s="240">
        <v>545.89</v>
      </c>
      <c r="BZ197" s="239">
        <v>0</v>
      </c>
      <c r="CA197" s="239">
        <v>0</v>
      </c>
      <c r="CB197" s="240">
        <v>0</v>
      </c>
      <c r="CC197" s="240">
        <v>0</v>
      </c>
      <c r="CD197" s="240">
        <v>0</v>
      </c>
      <c r="CE197" s="239">
        <v>0</v>
      </c>
      <c r="CF197" s="239">
        <v>0</v>
      </c>
      <c r="CG197" s="240">
        <v>0</v>
      </c>
      <c r="CH197" s="240">
        <v>0</v>
      </c>
      <c r="CI197" s="240">
        <v>0</v>
      </c>
      <c r="CJ197" s="240">
        <v>254.60000000000002</v>
      </c>
      <c r="CK197" s="240">
        <v>228.81000000000006</v>
      </c>
      <c r="CL197" s="240">
        <v>25.789999999999964</v>
      </c>
      <c r="CM197" s="240">
        <v>0</v>
      </c>
      <c r="CN197" s="240">
        <v>25.789999999999964</v>
      </c>
      <c r="CO197" s="239">
        <v>3664.3999999999996</v>
      </c>
      <c r="CP197" s="239">
        <v>0</v>
      </c>
      <c r="CQ197" s="240">
        <v>3664.3999999999996</v>
      </c>
      <c r="CR197" s="240">
        <v>0</v>
      </c>
      <c r="CS197" s="240">
        <v>3664.3999999999996</v>
      </c>
      <c r="CT197" s="239">
        <v>528.9</v>
      </c>
      <c r="CU197" s="239">
        <v>0</v>
      </c>
      <c r="CV197" s="240">
        <v>528.9</v>
      </c>
      <c r="CW197" s="240">
        <v>0</v>
      </c>
      <c r="CX197" s="240">
        <v>528.9</v>
      </c>
      <c r="CY197" s="239">
        <v>647.35000000000014</v>
      </c>
      <c r="CZ197" s="239">
        <v>0</v>
      </c>
      <c r="DA197" s="240">
        <v>647.35000000000014</v>
      </c>
      <c r="DB197" s="240">
        <v>0</v>
      </c>
      <c r="DC197" s="240">
        <v>647.35000000000014</v>
      </c>
      <c r="DD197" s="239">
        <v>0</v>
      </c>
      <c r="DE197" s="239">
        <v>0</v>
      </c>
      <c r="DF197" s="240">
        <v>0</v>
      </c>
      <c r="DG197" s="240">
        <v>0</v>
      </c>
      <c r="DH197" s="240">
        <v>0</v>
      </c>
      <c r="DI197" s="239">
        <v>0</v>
      </c>
      <c r="DJ197" s="239">
        <v>0</v>
      </c>
      <c r="DK197" s="240">
        <v>0</v>
      </c>
      <c r="DL197" s="240">
        <v>0</v>
      </c>
      <c r="DM197" s="240">
        <v>0</v>
      </c>
      <c r="DN197" s="239">
        <v>0</v>
      </c>
      <c r="DO197" s="239">
        <v>0</v>
      </c>
      <c r="DP197" s="240">
        <v>0</v>
      </c>
      <c r="DQ197" s="240">
        <v>0</v>
      </c>
      <c r="DR197" s="240">
        <v>0</v>
      </c>
      <c r="DS197" s="239">
        <v>101.05000000000001</v>
      </c>
      <c r="DT197" s="239">
        <v>0</v>
      </c>
      <c r="DU197" s="240">
        <v>101.05000000000001</v>
      </c>
      <c r="DV197" s="240">
        <v>0</v>
      </c>
      <c r="DW197" s="240">
        <v>101.05000000000001</v>
      </c>
      <c r="DX197" s="239">
        <v>52.14</v>
      </c>
      <c r="DY197" s="239">
        <v>0</v>
      </c>
      <c r="DZ197" s="240">
        <v>52.14</v>
      </c>
      <c r="EA197" s="240">
        <v>0</v>
      </c>
      <c r="EB197" s="240">
        <v>52.14</v>
      </c>
      <c r="EC197" s="239">
        <v>2382.34</v>
      </c>
      <c r="ED197" s="239">
        <v>2376.33</v>
      </c>
      <c r="EE197" s="240">
        <v>6.0100000000002183</v>
      </c>
      <c r="EF197" s="240">
        <v>0</v>
      </c>
      <c r="EG197" s="240">
        <v>6.0100000000002183</v>
      </c>
      <c r="EH197" s="239">
        <v>349.64</v>
      </c>
      <c r="EI197" s="239">
        <v>191.65999999999997</v>
      </c>
      <c r="EJ197" s="240">
        <v>157.98000000000002</v>
      </c>
      <c r="EK197" s="240">
        <v>0</v>
      </c>
      <c r="EL197" s="240">
        <v>157.98000000000002</v>
      </c>
      <c r="EM197" s="239">
        <v>0</v>
      </c>
      <c r="EN197" s="239">
        <v>0</v>
      </c>
      <c r="EO197" s="240">
        <v>0</v>
      </c>
      <c r="EP197" s="240">
        <v>0</v>
      </c>
      <c r="EQ197" s="240">
        <v>0</v>
      </c>
      <c r="ER197" s="240">
        <v>399.47</v>
      </c>
      <c r="ES197" s="240">
        <v>277.89999999999998</v>
      </c>
      <c r="ET197" s="240">
        <f t="shared" si="24"/>
        <v>121.57000000000005</v>
      </c>
      <c r="EU197" s="240">
        <f t="shared" si="25"/>
        <v>0</v>
      </c>
      <c r="EV197" s="240">
        <f t="shared" si="26"/>
        <v>121.57000000000005</v>
      </c>
      <c r="EW197" s="239">
        <v>675.31</v>
      </c>
      <c r="EX197" s="239">
        <v>489.26</v>
      </c>
      <c r="EY197" s="241">
        <f t="shared" si="28"/>
        <v>19915.390000000003</v>
      </c>
      <c r="EZ197" s="241">
        <f t="shared" si="28"/>
        <v>15237.429999999997</v>
      </c>
      <c r="FA197" s="241">
        <f t="shared" si="29"/>
        <v>4677.9600000000064</v>
      </c>
      <c r="FB197" s="241">
        <f t="shared" si="30"/>
        <v>0</v>
      </c>
      <c r="FC197" s="242">
        <f t="shared" si="27"/>
        <v>4677.9600000000064</v>
      </c>
      <c r="FD197" s="242">
        <v>121.57000000000005</v>
      </c>
      <c r="FE197" s="236">
        <f t="shared" si="31"/>
        <v>-89322.829999999987</v>
      </c>
      <c r="FF197" s="243">
        <f t="shared" si="32"/>
        <v>-79641.380000000019</v>
      </c>
      <c r="FG197" s="3"/>
      <c r="FH197" s="239">
        <v>0</v>
      </c>
      <c r="FI197" s="244">
        <f t="shared" si="33"/>
        <v>-89322.829999999987</v>
      </c>
      <c r="FJ197" s="243">
        <f t="shared" si="34"/>
        <v>-79641.380000000019</v>
      </c>
      <c r="FK197" s="3"/>
      <c r="FL197" s="3"/>
      <c r="FM197" s="3"/>
      <c r="FN197" s="3"/>
      <c r="FO197" s="3"/>
    </row>
    <row r="198" spans="1:171" s="2" customFormat="1" ht="15.75" customHeight="1" x14ac:dyDescent="0.2">
      <c r="A198" s="233">
        <v>191</v>
      </c>
      <c r="B198" s="234" t="s">
        <v>151</v>
      </c>
      <c r="C198" s="235">
        <v>2</v>
      </c>
      <c r="D198" s="235">
        <v>3</v>
      </c>
      <c r="E198" s="236">
        <v>228.79999999999998</v>
      </c>
      <c r="F198" s="237">
        <v>10962.529999999999</v>
      </c>
      <c r="G198" s="237">
        <v>26094.71</v>
      </c>
      <c r="H198" s="238">
        <v>5681.68</v>
      </c>
      <c r="I198" s="238">
        <v>5197.130000000001</v>
      </c>
      <c r="J198" s="238">
        <v>484.54999999999927</v>
      </c>
      <c r="K198" s="238">
        <v>0</v>
      </c>
      <c r="L198" s="238">
        <v>484.54999999999927</v>
      </c>
      <c r="M198" s="238">
        <v>2849.49</v>
      </c>
      <c r="N198" s="238">
        <v>2794.44</v>
      </c>
      <c r="O198" s="238">
        <v>55.049999999999727</v>
      </c>
      <c r="P198" s="238">
        <v>0</v>
      </c>
      <c r="Q198" s="238">
        <v>55.049999999999727</v>
      </c>
      <c r="R198" s="238">
        <v>361.81</v>
      </c>
      <c r="S198" s="238">
        <v>0</v>
      </c>
      <c r="T198" s="238">
        <v>361.81</v>
      </c>
      <c r="U198" s="238">
        <v>0</v>
      </c>
      <c r="V198" s="238">
        <v>361.81</v>
      </c>
      <c r="W198" s="239">
        <v>20001.63</v>
      </c>
      <c r="X198" s="239">
        <v>24896.240000000002</v>
      </c>
      <c r="Y198" s="240">
        <v>0</v>
      </c>
      <c r="Z198" s="240">
        <v>-4894.6100000000006</v>
      </c>
      <c r="AA198" s="240">
        <v>-4894.6100000000006</v>
      </c>
      <c r="AB198" s="239">
        <v>0</v>
      </c>
      <c r="AC198" s="239">
        <v>0</v>
      </c>
      <c r="AD198" s="240">
        <v>0</v>
      </c>
      <c r="AE198" s="240">
        <v>0</v>
      </c>
      <c r="AF198" s="240">
        <v>0</v>
      </c>
      <c r="AG198" s="239">
        <v>0</v>
      </c>
      <c r="AH198" s="239">
        <v>0</v>
      </c>
      <c r="AI198" s="240">
        <v>0</v>
      </c>
      <c r="AJ198" s="240">
        <v>0</v>
      </c>
      <c r="AK198" s="240">
        <v>0</v>
      </c>
      <c r="AL198" s="239">
        <v>2701.9300000000003</v>
      </c>
      <c r="AM198" s="239">
        <v>1321.2499999999995</v>
      </c>
      <c r="AN198" s="240">
        <v>1380.6800000000007</v>
      </c>
      <c r="AO198" s="240">
        <v>0</v>
      </c>
      <c r="AP198" s="240">
        <v>1380.6800000000007</v>
      </c>
      <c r="AQ198" s="239">
        <v>1591.6500000000003</v>
      </c>
      <c r="AR198" s="239">
        <v>881.91</v>
      </c>
      <c r="AS198" s="240">
        <v>709.74000000000035</v>
      </c>
      <c r="AT198" s="240">
        <v>0</v>
      </c>
      <c r="AU198" s="240">
        <v>709.74000000000035</v>
      </c>
      <c r="AV198" s="239">
        <v>0</v>
      </c>
      <c r="AW198" s="239">
        <v>0</v>
      </c>
      <c r="AX198" s="240">
        <v>0</v>
      </c>
      <c r="AY198" s="240">
        <v>0</v>
      </c>
      <c r="AZ198" s="240">
        <v>0</v>
      </c>
      <c r="BA198" s="239">
        <v>0</v>
      </c>
      <c r="BB198" s="239">
        <v>0</v>
      </c>
      <c r="BC198" s="240">
        <v>0</v>
      </c>
      <c r="BD198" s="240">
        <v>0</v>
      </c>
      <c r="BE198" s="240">
        <v>0</v>
      </c>
      <c r="BF198" s="239">
        <v>0</v>
      </c>
      <c r="BG198" s="239">
        <v>0</v>
      </c>
      <c r="BH198" s="240">
        <v>0</v>
      </c>
      <c r="BI198" s="240">
        <v>0</v>
      </c>
      <c r="BJ198" s="240">
        <v>0</v>
      </c>
      <c r="BK198" s="239">
        <v>3252.31</v>
      </c>
      <c r="BL198" s="239">
        <v>5423.0700000000006</v>
      </c>
      <c r="BM198" s="240">
        <v>0</v>
      </c>
      <c r="BN198" s="240">
        <v>-2170.7600000000007</v>
      </c>
      <c r="BO198" s="240">
        <v>-2170.7600000000007</v>
      </c>
      <c r="BP198" s="239">
        <v>361.75</v>
      </c>
      <c r="BQ198" s="239">
        <v>0</v>
      </c>
      <c r="BR198" s="240">
        <v>361.75</v>
      </c>
      <c r="BS198" s="240">
        <v>0</v>
      </c>
      <c r="BT198" s="240">
        <v>361.75</v>
      </c>
      <c r="BU198" s="239">
        <v>4011.7499999999995</v>
      </c>
      <c r="BV198" s="239">
        <v>2085.62</v>
      </c>
      <c r="BW198" s="240">
        <v>1926.1299999999997</v>
      </c>
      <c r="BX198" s="240">
        <v>0</v>
      </c>
      <c r="BY198" s="240">
        <v>1926.1299999999997</v>
      </c>
      <c r="BZ198" s="239">
        <v>1431.73</v>
      </c>
      <c r="CA198" s="239">
        <v>1271.27</v>
      </c>
      <c r="CB198" s="240">
        <v>160.46000000000004</v>
      </c>
      <c r="CC198" s="240">
        <v>0</v>
      </c>
      <c r="CD198" s="240">
        <v>160.46000000000004</v>
      </c>
      <c r="CE198" s="239">
        <v>215.01000000000005</v>
      </c>
      <c r="CF198" s="239">
        <v>0</v>
      </c>
      <c r="CG198" s="240">
        <v>215.01000000000005</v>
      </c>
      <c r="CH198" s="240">
        <v>0</v>
      </c>
      <c r="CI198" s="240">
        <v>215.01000000000005</v>
      </c>
      <c r="CJ198" s="240">
        <v>3054.2100000000005</v>
      </c>
      <c r="CK198" s="240">
        <v>2770.1099999999997</v>
      </c>
      <c r="CL198" s="240">
        <v>284.10000000000082</v>
      </c>
      <c r="CM198" s="240">
        <v>0</v>
      </c>
      <c r="CN198" s="240">
        <v>284.10000000000082</v>
      </c>
      <c r="CO198" s="239">
        <v>11661.460000000001</v>
      </c>
      <c r="CP198" s="239">
        <v>0</v>
      </c>
      <c r="CQ198" s="240">
        <v>11661.460000000001</v>
      </c>
      <c r="CR198" s="240">
        <v>0</v>
      </c>
      <c r="CS198" s="240">
        <v>11661.460000000001</v>
      </c>
      <c r="CT198" s="239">
        <v>1641.1399999999999</v>
      </c>
      <c r="CU198" s="239">
        <v>759.28</v>
      </c>
      <c r="CV198" s="240">
        <v>881.8599999999999</v>
      </c>
      <c r="CW198" s="240">
        <v>0</v>
      </c>
      <c r="CX198" s="240">
        <v>881.8599999999999</v>
      </c>
      <c r="CY198" s="239">
        <v>2433.5299999999997</v>
      </c>
      <c r="CZ198" s="239">
        <v>0</v>
      </c>
      <c r="DA198" s="240">
        <v>2433.5299999999997</v>
      </c>
      <c r="DB198" s="240">
        <v>0</v>
      </c>
      <c r="DC198" s="240">
        <v>2433.5299999999997</v>
      </c>
      <c r="DD198" s="239">
        <v>0</v>
      </c>
      <c r="DE198" s="239">
        <v>0</v>
      </c>
      <c r="DF198" s="240">
        <v>0</v>
      </c>
      <c r="DG198" s="240">
        <v>0</v>
      </c>
      <c r="DH198" s="240">
        <v>0</v>
      </c>
      <c r="DI198" s="239">
        <v>0</v>
      </c>
      <c r="DJ198" s="239">
        <v>0</v>
      </c>
      <c r="DK198" s="240">
        <v>0</v>
      </c>
      <c r="DL198" s="240">
        <v>0</v>
      </c>
      <c r="DM198" s="240">
        <v>0</v>
      </c>
      <c r="DN198" s="239">
        <v>0</v>
      </c>
      <c r="DO198" s="239">
        <v>0</v>
      </c>
      <c r="DP198" s="240">
        <v>0</v>
      </c>
      <c r="DQ198" s="240">
        <v>0</v>
      </c>
      <c r="DR198" s="240">
        <v>0</v>
      </c>
      <c r="DS198" s="239">
        <v>735.05</v>
      </c>
      <c r="DT198" s="239">
        <v>1189.22</v>
      </c>
      <c r="DU198" s="240">
        <v>0</v>
      </c>
      <c r="DV198" s="240">
        <v>-454.17000000000007</v>
      </c>
      <c r="DW198" s="240">
        <v>-454.17000000000007</v>
      </c>
      <c r="DX198" s="239">
        <v>177.80999999999997</v>
      </c>
      <c r="DY198" s="239">
        <v>0</v>
      </c>
      <c r="DZ198" s="240">
        <v>177.80999999999997</v>
      </c>
      <c r="EA198" s="240">
        <v>0</v>
      </c>
      <c r="EB198" s="240">
        <v>177.80999999999997</v>
      </c>
      <c r="EC198" s="239">
        <v>5627.8</v>
      </c>
      <c r="ED198" s="239">
        <v>6929.56</v>
      </c>
      <c r="EE198" s="240">
        <v>0</v>
      </c>
      <c r="EF198" s="240">
        <v>-1301.7600000000002</v>
      </c>
      <c r="EG198" s="240">
        <v>-1301.7600000000002</v>
      </c>
      <c r="EH198" s="239">
        <v>5651.0299999999988</v>
      </c>
      <c r="EI198" s="239">
        <v>1472.4699999999998</v>
      </c>
      <c r="EJ198" s="240">
        <v>4178.5599999999995</v>
      </c>
      <c r="EK198" s="240">
        <v>0</v>
      </c>
      <c r="EL198" s="240">
        <v>4178.5599999999995</v>
      </c>
      <c r="EM198" s="239">
        <v>0</v>
      </c>
      <c r="EN198" s="239">
        <v>0</v>
      </c>
      <c r="EO198" s="240">
        <v>0</v>
      </c>
      <c r="EP198" s="240">
        <v>0</v>
      </c>
      <c r="EQ198" s="240">
        <v>0</v>
      </c>
      <c r="ER198" s="240">
        <v>988.92999999999984</v>
      </c>
      <c r="ES198" s="240">
        <v>708</v>
      </c>
      <c r="ET198" s="240">
        <f t="shared" si="24"/>
        <v>280.92999999999984</v>
      </c>
      <c r="EU198" s="240">
        <f t="shared" si="25"/>
        <v>0</v>
      </c>
      <c r="EV198" s="240">
        <f t="shared" si="26"/>
        <v>280.92999999999984</v>
      </c>
      <c r="EW198" s="239">
        <v>2598.4900000000002</v>
      </c>
      <c r="EX198" s="239">
        <v>1803.8199999999997</v>
      </c>
      <c r="EY198" s="241">
        <f t="shared" si="28"/>
        <v>77030.19</v>
      </c>
      <c r="EZ198" s="241">
        <f t="shared" si="28"/>
        <v>59503.390000000007</v>
      </c>
      <c r="FA198" s="241">
        <f t="shared" si="29"/>
        <v>17526.799999999996</v>
      </c>
      <c r="FB198" s="241">
        <f t="shared" si="30"/>
        <v>0</v>
      </c>
      <c r="FC198" s="242">
        <f t="shared" si="27"/>
        <v>17526.799999999996</v>
      </c>
      <c r="FD198" s="242">
        <v>280.92999999999984</v>
      </c>
      <c r="FE198" s="236">
        <f t="shared" si="31"/>
        <v>28489.329999999994</v>
      </c>
      <c r="FF198" s="243">
        <f t="shared" si="32"/>
        <v>40795.199999999997</v>
      </c>
      <c r="FG198" s="3"/>
      <c r="FH198" s="239">
        <v>0</v>
      </c>
      <c r="FI198" s="244">
        <f t="shared" si="33"/>
        <v>28489.329999999994</v>
      </c>
      <c r="FJ198" s="243">
        <f t="shared" si="34"/>
        <v>40795.199999999997</v>
      </c>
      <c r="FK198" s="3"/>
      <c r="FL198" s="3"/>
      <c r="FM198" s="3"/>
      <c r="FN198" s="3"/>
      <c r="FO198" s="3"/>
    </row>
    <row r="199" spans="1:171" s="2" customFormat="1" ht="15.75" customHeight="1" x14ac:dyDescent="0.2">
      <c r="A199" s="233">
        <v>192</v>
      </c>
      <c r="B199" s="234" t="s">
        <v>152</v>
      </c>
      <c r="C199" s="235">
        <v>2</v>
      </c>
      <c r="D199" s="235">
        <v>3</v>
      </c>
      <c r="E199" s="236">
        <v>3033.9916666666672</v>
      </c>
      <c r="F199" s="237">
        <v>-34245.670000000006</v>
      </c>
      <c r="G199" s="237">
        <v>-7553.4799999999959</v>
      </c>
      <c r="H199" s="238">
        <v>5182.72</v>
      </c>
      <c r="I199" s="238">
        <v>4728.33</v>
      </c>
      <c r="J199" s="238">
        <v>454.39000000000033</v>
      </c>
      <c r="K199" s="238">
        <v>0</v>
      </c>
      <c r="L199" s="238">
        <v>454.39000000000033</v>
      </c>
      <c r="M199" s="238">
        <v>2560.66</v>
      </c>
      <c r="N199" s="238">
        <v>2514.96</v>
      </c>
      <c r="O199" s="238">
        <v>45.699999999999818</v>
      </c>
      <c r="P199" s="238">
        <v>0</v>
      </c>
      <c r="Q199" s="238">
        <v>45.699999999999818</v>
      </c>
      <c r="R199" s="238">
        <v>365.82</v>
      </c>
      <c r="S199" s="238">
        <v>0</v>
      </c>
      <c r="T199" s="238">
        <v>365.82</v>
      </c>
      <c r="U199" s="238">
        <v>0</v>
      </c>
      <c r="V199" s="238">
        <v>365.82</v>
      </c>
      <c r="W199" s="239">
        <v>19947.8</v>
      </c>
      <c r="X199" s="239">
        <v>27612.66</v>
      </c>
      <c r="Y199" s="240">
        <v>0</v>
      </c>
      <c r="Z199" s="240">
        <v>-7664.8600000000006</v>
      </c>
      <c r="AA199" s="240">
        <v>-7664.8600000000006</v>
      </c>
      <c r="AB199" s="239">
        <v>0</v>
      </c>
      <c r="AC199" s="239">
        <v>0</v>
      </c>
      <c r="AD199" s="240">
        <v>0</v>
      </c>
      <c r="AE199" s="240">
        <v>0</v>
      </c>
      <c r="AF199" s="240">
        <v>0</v>
      </c>
      <c r="AG199" s="239">
        <v>0</v>
      </c>
      <c r="AH199" s="239">
        <v>0</v>
      </c>
      <c r="AI199" s="240">
        <v>0</v>
      </c>
      <c r="AJ199" s="240">
        <v>0</v>
      </c>
      <c r="AK199" s="240">
        <v>0</v>
      </c>
      <c r="AL199" s="239">
        <v>2152.34</v>
      </c>
      <c r="AM199" s="239">
        <v>1309.5099999999998</v>
      </c>
      <c r="AN199" s="240">
        <v>842.83000000000038</v>
      </c>
      <c r="AO199" s="240">
        <v>0</v>
      </c>
      <c r="AP199" s="240">
        <v>842.83000000000038</v>
      </c>
      <c r="AQ199" s="239">
        <v>1593.5100000000002</v>
      </c>
      <c r="AR199" s="239">
        <v>881.93999999999994</v>
      </c>
      <c r="AS199" s="240">
        <v>711.57000000000028</v>
      </c>
      <c r="AT199" s="240">
        <v>0</v>
      </c>
      <c r="AU199" s="240">
        <v>711.57000000000028</v>
      </c>
      <c r="AV199" s="239">
        <v>2527.8599999999997</v>
      </c>
      <c r="AW199" s="239">
        <v>2197.23</v>
      </c>
      <c r="AX199" s="240">
        <v>330.62999999999965</v>
      </c>
      <c r="AY199" s="240">
        <v>0</v>
      </c>
      <c r="AZ199" s="240">
        <v>330.62999999999965</v>
      </c>
      <c r="BA199" s="239">
        <v>540.54</v>
      </c>
      <c r="BB199" s="239">
        <v>478.80999999999995</v>
      </c>
      <c r="BC199" s="240">
        <v>61.730000000000018</v>
      </c>
      <c r="BD199" s="240">
        <v>0</v>
      </c>
      <c r="BE199" s="240">
        <v>61.730000000000018</v>
      </c>
      <c r="BF199" s="239">
        <v>0</v>
      </c>
      <c r="BG199" s="239">
        <v>0</v>
      </c>
      <c r="BH199" s="240">
        <v>0</v>
      </c>
      <c r="BI199" s="240">
        <v>0</v>
      </c>
      <c r="BJ199" s="240">
        <v>0</v>
      </c>
      <c r="BK199" s="239">
        <v>3255.4700000000003</v>
      </c>
      <c r="BL199" s="239">
        <v>3078.6399999999994</v>
      </c>
      <c r="BM199" s="240">
        <v>176.83000000000084</v>
      </c>
      <c r="BN199" s="240">
        <v>0</v>
      </c>
      <c r="BO199" s="240">
        <v>176.83000000000084</v>
      </c>
      <c r="BP199" s="239">
        <v>362.31000000000006</v>
      </c>
      <c r="BQ199" s="239">
        <v>0</v>
      </c>
      <c r="BR199" s="240">
        <v>362.31000000000006</v>
      </c>
      <c r="BS199" s="240">
        <v>0</v>
      </c>
      <c r="BT199" s="240">
        <v>362.31000000000006</v>
      </c>
      <c r="BU199" s="239">
        <v>4152.87</v>
      </c>
      <c r="BV199" s="239">
        <v>5499.8499999999985</v>
      </c>
      <c r="BW199" s="240">
        <v>0</v>
      </c>
      <c r="BX199" s="240">
        <v>-1346.9799999999987</v>
      </c>
      <c r="BY199" s="240">
        <v>-1346.9799999999987</v>
      </c>
      <c r="BZ199" s="239">
        <v>1482.7400000000002</v>
      </c>
      <c r="CA199" s="239">
        <v>1315.15</v>
      </c>
      <c r="CB199" s="240">
        <v>167.59000000000015</v>
      </c>
      <c r="CC199" s="240">
        <v>0</v>
      </c>
      <c r="CD199" s="240">
        <v>167.59000000000015</v>
      </c>
      <c r="CE199" s="239">
        <v>222.36999999999998</v>
      </c>
      <c r="CF199" s="239">
        <v>0</v>
      </c>
      <c r="CG199" s="240">
        <v>222.36999999999998</v>
      </c>
      <c r="CH199" s="240">
        <v>0</v>
      </c>
      <c r="CI199" s="240">
        <v>222.36999999999998</v>
      </c>
      <c r="CJ199" s="240">
        <v>1018.7600000000001</v>
      </c>
      <c r="CK199" s="240">
        <v>924.25</v>
      </c>
      <c r="CL199" s="240">
        <v>94.510000000000105</v>
      </c>
      <c r="CM199" s="240">
        <v>0</v>
      </c>
      <c r="CN199" s="240">
        <v>94.510000000000105</v>
      </c>
      <c r="CO199" s="239">
        <v>9860.5499999999993</v>
      </c>
      <c r="CP199" s="239">
        <v>0</v>
      </c>
      <c r="CQ199" s="240">
        <v>9860.5499999999993</v>
      </c>
      <c r="CR199" s="240">
        <v>0</v>
      </c>
      <c r="CS199" s="240">
        <v>9860.5499999999993</v>
      </c>
      <c r="CT199" s="239">
        <v>1307.4199999999998</v>
      </c>
      <c r="CU199" s="239">
        <v>20862.47</v>
      </c>
      <c r="CV199" s="240">
        <v>0</v>
      </c>
      <c r="CW199" s="240">
        <v>-19555.050000000003</v>
      </c>
      <c r="CX199" s="240">
        <v>-19555.050000000003</v>
      </c>
      <c r="CY199" s="239">
        <v>2436.0300000000002</v>
      </c>
      <c r="CZ199" s="239">
        <v>25884.16</v>
      </c>
      <c r="DA199" s="240">
        <v>0</v>
      </c>
      <c r="DB199" s="240">
        <v>-23448.13</v>
      </c>
      <c r="DC199" s="240">
        <v>-23448.13</v>
      </c>
      <c r="DD199" s="239">
        <v>333.94</v>
      </c>
      <c r="DE199" s="239">
        <v>0</v>
      </c>
      <c r="DF199" s="240">
        <v>333.94</v>
      </c>
      <c r="DG199" s="240">
        <v>0</v>
      </c>
      <c r="DH199" s="240">
        <v>333.94</v>
      </c>
      <c r="DI199" s="239">
        <v>837.38999999999987</v>
      </c>
      <c r="DJ199" s="239">
        <v>0</v>
      </c>
      <c r="DK199" s="240">
        <v>837.38999999999987</v>
      </c>
      <c r="DL199" s="240">
        <v>0</v>
      </c>
      <c r="DM199" s="240">
        <v>837.38999999999987</v>
      </c>
      <c r="DN199" s="239">
        <v>0</v>
      </c>
      <c r="DO199" s="239">
        <v>0</v>
      </c>
      <c r="DP199" s="240">
        <v>0</v>
      </c>
      <c r="DQ199" s="240">
        <v>0</v>
      </c>
      <c r="DR199" s="240">
        <v>0</v>
      </c>
      <c r="DS199" s="239">
        <v>734.81000000000006</v>
      </c>
      <c r="DT199" s="239">
        <v>0</v>
      </c>
      <c r="DU199" s="240">
        <v>734.81000000000006</v>
      </c>
      <c r="DV199" s="240">
        <v>0</v>
      </c>
      <c r="DW199" s="240">
        <v>734.81000000000006</v>
      </c>
      <c r="DX199" s="239">
        <v>177.72999999999996</v>
      </c>
      <c r="DY199" s="239">
        <v>0</v>
      </c>
      <c r="DZ199" s="240">
        <v>177.72999999999996</v>
      </c>
      <c r="EA199" s="240">
        <v>0</v>
      </c>
      <c r="EB199" s="240">
        <v>177.72999999999996</v>
      </c>
      <c r="EC199" s="239">
        <v>5442.1799999999994</v>
      </c>
      <c r="ED199" s="239">
        <v>7817.3</v>
      </c>
      <c r="EE199" s="240">
        <v>0</v>
      </c>
      <c r="EF199" s="240">
        <v>-2375.1200000000008</v>
      </c>
      <c r="EG199" s="240">
        <v>-2375.1200000000008</v>
      </c>
      <c r="EH199" s="239">
        <v>3490.8</v>
      </c>
      <c r="EI199" s="239">
        <v>2891.5199999999995</v>
      </c>
      <c r="EJ199" s="240">
        <v>599.28000000000065</v>
      </c>
      <c r="EK199" s="240">
        <v>0</v>
      </c>
      <c r="EL199" s="240">
        <v>599.28000000000065</v>
      </c>
      <c r="EM199" s="239">
        <v>0</v>
      </c>
      <c r="EN199" s="239">
        <v>0</v>
      </c>
      <c r="EO199" s="240">
        <v>0</v>
      </c>
      <c r="EP199" s="240">
        <v>0</v>
      </c>
      <c r="EQ199" s="240">
        <v>0</v>
      </c>
      <c r="ER199" s="240">
        <v>989.81999999999994</v>
      </c>
      <c r="ES199" s="240">
        <v>708.56999999999994</v>
      </c>
      <c r="ET199" s="240">
        <f t="shared" si="24"/>
        <v>281.25</v>
      </c>
      <c r="EU199" s="240">
        <f t="shared" si="25"/>
        <v>0</v>
      </c>
      <c r="EV199" s="240">
        <f t="shared" si="26"/>
        <v>281.25</v>
      </c>
      <c r="EW199" s="239">
        <v>2493.17</v>
      </c>
      <c r="EX199" s="239">
        <v>4202.5</v>
      </c>
      <c r="EY199" s="241">
        <f t="shared" si="28"/>
        <v>73469.610000000015</v>
      </c>
      <c r="EZ199" s="241">
        <f t="shared" si="28"/>
        <v>112907.85000000002</v>
      </c>
      <c r="FA199" s="241">
        <f t="shared" si="29"/>
        <v>0</v>
      </c>
      <c r="FB199" s="241">
        <f t="shared" si="30"/>
        <v>-39438.240000000005</v>
      </c>
      <c r="FC199" s="242">
        <f t="shared" si="27"/>
        <v>-39438.240000000005</v>
      </c>
      <c r="FD199" s="242">
        <v>281.25</v>
      </c>
      <c r="FE199" s="236">
        <f t="shared" si="31"/>
        <v>-73683.91</v>
      </c>
      <c r="FF199" s="243">
        <f t="shared" si="32"/>
        <v>-38612.239999999991</v>
      </c>
      <c r="FG199" s="3"/>
      <c r="FH199" s="239">
        <v>0</v>
      </c>
      <c r="FI199" s="244">
        <f t="shared" si="33"/>
        <v>-73683.91</v>
      </c>
      <c r="FJ199" s="243">
        <f t="shared" si="34"/>
        <v>-38612.239999999991</v>
      </c>
      <c r="FK199" s="3"/>
      <c r="FL199" s="3"/>
      <c r="FM199" s="3"/>
      <c r="FN199" s="3"/>
      <c r="FO199" s="3"/>
    </row>
    <row r="200" spans="1:171" s="2" customFormat="1" ht="15.75" customHeight="1" x14ac:dyDescent="0.2">
      <c r="A200" s="233">
        <v>193</v>
      </c>
      <c r="B200" s="234" t="s">
        <v>153</v>
      </c>
      <c r="C200" s="235">
        <v>1</v>
      </c>
      <c r="D200" s="235">
        <v>0</v>
      </c>
      <c r="E200" s="236">
        <v>1737.5583333333332</v>
      </c>
      <c r="F200" s="237">
        <v>5207.54</v>
      </c>
      <c r="G200" s="237">
        <v>4511.2099999999991</v>
      </c>
      <c r="H200" s="238">
        <v>0</v>
      </c>
      <c r="I200" s="238">
        <v>0</v>
      </c>
      <c r="J200" s="238">
        <v>0</v>
      </c>
      <c r="K200" s="238">
        <v>0</v>
      </c>
      <c r="L200" s="238">
        <v>0</v>
      </c>
      <c r="M200" s="238">
        <v>0</v>
      </c>
      <c r="N200" s="238">
        <v>0</v>
      </c>
      <c r="O200" s="238">
        <v>0</v>
      </c>
      <c r="P200" s="238">
        <v>0</v>
      </c>
      <c r="Q200" s="238">
        <v>0</v>
      </c>
      <c r="R200" s="238">
        <v>0</v>
      </c>
      <c r="S200" s="238">
        <v>0</v>
      </c>
      <c r="T200" s="238">
        <v>0</v>
      </c>
      <c r="U200" s="238">
        <v>0</v>
      </c>
      <c r="V200" s="238">
        <v>0</v>
      </c>
      <c r="W200" s="239">
        <v>0</v>
      </c>
      <c r="X200" s="239">
        <v>0</v>
      </c>
      <c r="Y200" s="240">
        <v>0</v>
      </c>
      <c r="Z200" s="240">
        <v>0</v>
      </c>
      <c r="AA200" s="240">
        <v>0</v>
      </c>
      <c r="AB200" s="239">
        <v>0</v>
      </c>
      <c r="AC200" s="239">
        <v>0</v>
      </c>
      <c r="AD200" s="240">
        <v>0</v>
      </c>
      <c r="AE200" s="240">
        <v>0</v>
      </c>
      <c r="AF200" s="240">
        <v>0</v>
      </c>
      <c r="AG200" s="239">
        <v>0</v>
      </c>
      <c r="AH200" s="239">
        <v>0</v>
      </c>
      <c r="AI200" s="240">
        <v>0</v>
      </c>
      <c r="AJ200" s="240">
        <v>0</v>
      </c>
      <c r="AK200" s="240">
        <v>0</v>
      </c>
      <c r="AL200" s="239">
        <v>0</v>
      </c>
      <c r="AM200" s="239">
        <v>0</v>
      </c>
      <c r="AN200" s="240">
        <v>0</v>
      </c>
      <c r="AO200" s="240">
        <v>0</v>
      </c>
      <c r="AP200" s="240">
        <v>0</v>
      </c>
      <c r="AQ200" s="239">
        <v>0</v>
      </c>
      <c r="AR200" s="239">
        <v>0</v>
      </c>
      <c r="AS200" s="240">
        <v>0</v>
      </c>
      <c r="AT200" s="240">
        <v>0</v>
      </c>
      <c r="AU200" s="240">
        <v>0</v>
      </c>
      <c r="AV200" s="239">
        <v>0</v>
      </c>
      <c r="AW200" s="239">
        <v>0</v>
      </c>
      <c r="AX200" s="240">
        <v>0</v>
      </c>
      <c r="AY200" s="240">
        <v>0</v>
      </c>
      <c r="AZ200" s="240">
        <v>0</v>
      </c>
      <c r="BA200" s="239">
        <v>0</v>
      </c>
      <c r="BB200" s="239">
        <v>0</v>
      </c>
      <c r="BC200" s="240">
        <v>0</v>
      </c>
      <c r="BD200" s="240">
        <v>0</v>
      </c>
      <c r="BE200" s="240">
        <v>0</v>
      </c>
      <c r="BF200" s="239">
        <v>0</v>
      </c>
      <c r="BG200" s="239">
        <v>0</v>
      </c>
      <c r="BH200" s="240">
        <v>0</v>
      </c>
      <c r="BI200" s="240">
        <v>0</v>
      </c>
      <c r="BJ200" s="240">
        <v>0</v>
      </c>
      <c r="BK200" s="239">
        <v>0</v>
      </c>
      <c r="BL200" s="239">
        <v>0</v>
      </c>
      <c r="BM200" s="240">
        <v>0</v>
      </c>
      <c r="BN200" s="240">
        <v>0</v>
      </c>
      <c r="BO200" s="240">
        <v>0</v>
      </c>
      <c r="BP200" s="239">
        <v>66.660000000000011</v>
      </c>
      <c r="BQ200" s="239">
        <v>0</v>
      </c>
      <c r="BR200" s="240">
        <v>66.660000000000011</v>
      </c>
      <c r="BS200" s="240">
        <v>0</v>
      </c>
      <c r="BT200" s="240">
        <v>66.660000000000011</v>
      </c>
      <c r="BU200" s="239">
        <v>0</v>
      </c>
      <c r="BV200" s="239">
        <v>143.09</v>
      </c>
      <c r="BW200" s="240">
        <v>0</v>
      </c>
      <c r="BX200" s="240">
        <v>-143.09</v>
      </c>
      <c r="BY200" s="240">
        <v>-143.09</v>
      </c>
      <c r="BZ200" s="239">
        <v>0</v>
      </c>
      <c r="CA200" s="239">
        <v>0</v>
      </c>
      <c r="CB200" s="240">
        <v>0</v>
      </c>
      <c r="CC200" s="240">
        <v>0</v>
      </c>
      <c r="CD200" s="240">
        <v>0</v>
      </c>
      <c r="CE200" s="239">
        <v>0</v>
      </c>
      <c r="CF200" s="239">
        <v>0</v>
      </c>
      <c r="CG200" s="240">
        <v>0</v>
      </c>
      <c r="CH200" s="240">
        <v>0</v>
      </c>
      <c r="CI200" s="240">
        <v>0</v>
      </c>
      <c r="CJ200" s="240">
        <v>509.04</v>
      </c>
      <c r="CK200" s="240">
        <v>476.01</v>
      </c>
      <c r="CL200" s="240">
        <v>33.03000000000003</v>
      </c>
      <c r="CM200" s="240">
        <v>0</v>
      </c>
      <c r="CN200" s="240">
        <v>33.03000000000003</v>
      </c>
      <c r="CO200" s="239">
        <v>2141.71</v>
      </c>
      <c r="CP200" s="239">
        <v>0</v>
      </c>
      <c r="CQ200" s="240">
        <v>2141.71</v>
      </c>
      <c r="CR200" s="240">
        <v>0</v>
      </c>
      <c r="CS200" s="240">
        <v>2141.71</v>
      </c>
      <c r="CT200" s="239">
        <v>0</v>
      </c>
      <c r="CU200" s="239">
        <v>0</v>
      </c>
      <c r="CV200" s="240">
        <v>0</v>
      </c>
      <c r="CW200" s="240">
        <v>0</v>
      </c>
      <c r="CX200" s="240">
        <v>0</v>
      </c>
      <c r="CY200" s="239">
        <v>0</v>
      </c>
      <c r="CZ200" s="239">
        <v>0</v>
      </c>
      <c r="DA200" s="240">
        <v>0</v>
      </c>
      <c r="DB200" s="240">
        <v>0</v>
      </c>
      <c r="DC200" s="240">
        <v>0</v>
      </c>
      <c r="DD200" s="239">
        <v>0</v>
      </c>
      <c r="DE200" s="239">
        <v>0</v>
      </c>
      <c r="DF200" s="240">
        <v>0</v>
      </c>
      <c r="DG200" s="240">
        <v>0</v>
      </c>
      <c r="DH200" s="240">
        <v>0</v>
      </c>
      <c r="DI200" s="239">
        <v>0</v>
      </c>
      <c r="DJ200" s="239">
        <v>0</v>
      </c>
      <c r="DK200" s="240">
        <v>0</v>
      </c>
      <c r="DL200" s="240">
        <v>0</v>
      </c>
      <c r="DM200" s="240">
        <v>0</v>
      </c>
      <c r="DN200" s="239">
        <v>0</v>
      </c>
      <c r="DO200" s="239">
        <v>0</v>
      </c>
      <c r="DP200" s="240">
        <v>0</v>
      </c>
      <c r="DQ200" s="240">
        <v>0</v>
      </c>
      <c r="DR200" s="240">
        <v>0</v>
      </c>
      <c r="DS200" s="239">
        <v>0</v>
      </c>
      <c r="DT200" s="239">
        <v>0</v>
      </c>
      <c r="DU200" s="240">
        <v>0</v>
      </c>
      <c r="DV200" s="240">
        <v>0</v>
      </c>
      <c r="DW200" s="240">
        <v>0</v>
      </c>
      <c r="DX200" s="239">
        <v>0</v>
      </c>
      <c r="DY200" s="239">
        <v>0</v>
      </c>
      <c r="DZ200" s="240">
        <v>0</v>
      </c>
      <c r="EA200" s="240">
        <v>0</v>
      </c>
      <c r="EB200" s="240">
        <v>0</v>
      </c>
      <c r="EC200" s="239">
        <v>0</v>
      </c>
      <c r="ED200" s="239">
        <v>0</v>
      </c>
      <c r="EE200" s="240">
        <v>0</v>
      </c>
      <c r="EF200" s="240">
        <v>0</v>
      </c>
      <c r="EG200" s="240">
        <v>0</v>
      </c>
      <c r="EH200" s="239">
        <v>0</v>
      </c>
      <c r="EI200" s="239">
        <v>0</v>
      </c>
      <c r="EJ200" s="240">
        <v>0</v>
      </c>
      <c r="EK200" s="240">
        <v>0</v>
      </c>
      <c r="EL200" s="240">
        <v>0</v>
      </c>
      <c r="EM200" s="239">
        <v>0</v>
      </c>
      <c r="EN200" s="239">
        <v>0</v>
      </c>
      <c r="EO200" s="240">
        <v>0</v>
      </c>
      <c r="EP200" s="240">
        <v>0</v>
      </c>
      <c r="EQ200" s="240">
        <v>0</v>
      </c>
      <c r="ER200" s="240">
        <v>137.66999999999999</v>
      </c>
      <c r="ES200" s="240">
        <v>153.93</v>
      </c>
      <c r="ET200" s="240">
        <f t="shared" ref="ET200:ET238" si="35">IF(EV200&gt;0,EV200,0)</f>
        <v>0</v>
      </c>
      <c r="EU200" s="240">
        <f t="shared" ref="EU200:EU238" si="36">IF(EV200&gt;0,0,EV200)</f>
        <v>-16.260000000000019</v>
      </c>
      <c r="EV200" s="240">
        <f t="shared" ref="EV200:EV238" si="37">ER200-ES200</f>
        <v>-16.260000000000019</v>
      </c>
      <c r="EW200" s="239">
        <v>99.249999999999986</v>
      </c>
      <c r="EX200" s="239">
        <v>26.58</v>
      </c>
      <c r="EY200" s="241">
        <f t="shared" si="28"/>
        <v>2954.33</v>
      </c>
      <c r="EZ200" s="241">
        <f t="shared" si="28"/>
        <v>799.61000000000013</v>
      </c>
      <c r="FA200" s="241">
        <f t="shared" si="29"/>
        <v>2154.7199999999998</v>
      </c>
      <c r="FB200" s="241">
        <f t="shared" si="30"/>
        <v>0</v>
      </c>
      <c r="FC200" s="242">
        <f t="shared" ref="FC200:FC238" si="38">EY200-EZ200</f>
        <v>2154.7199999999998</v>
      </c>
      <c r="FD200" s="242">
        <v>0</v>
      </c>
      <c r="FE200" s="236">
        <f t="shared" si="31"/>
        <v>7362.26</v>
      </c>
      <c r="FF200" s="243">
        <f t="shared" si="32"/>
        <v>6652.9199999999992</v>
      </c>
      <c r="FG200" s="3"/>
      <c r="FH200" s="239">
        <v>0</v>
      </c>
      <c r="FI200" s="244">
        <f t="shared" si="33"/>
        <v>7362.26</v>
      </c>
      <c r="FJ200" s="243">
        <f t="shared" si="34"/>
        <v>6652.9199999999992</v>
      </c>
      <c r="FK200" s="3"/>
      <c r="FL200" s="3"/>
      <c r="FM200" s="3"/>
      <c r="FN200" s="3"/>
      <c r="FO200" s="3"/>
    </row>
    <row r="201" spans="1:171" s="2" customFormat="1" ht="15.75" customHeight="1" x14ac:dyDescent="0.2">
      <c r="A201" s="233">
        <v>194</v>
      </c>
      <c r="B201" s="234" t="s">
        <v>585</v>
      </c>
      <c r="C201" s="235">
        <v>9</v>
      </c>
      <c r="D201" s="235">
        <v>3</v>
      </c>
      <c r="E201" s="236">
        <v>447.13333333333344</v>
      </c>
      <c r="F201" s="237">
        <v>-673780.62</v>
      </c>
      <c r="G201" s="237">
        <v>-640378.57999999984</v>
      </c>
      <c r="H201" s="238">
        <v>40670.959999999999</v>
      </c>
      <c r="I201" s="238">
        <v>44437.89</v>
      </c>
      <c r="J201" s="238">
        <v>0</v>
      </c>
      <c r="K201" s="238">
        <v>-3766.9300000000003</v>
      </c>
      <c r="L201" s="238">
        <v>-3766.9300000000003</v>
      </c>
      <c r="M201" s="238">
        <v>21177.32</v>
      </c>
      <c r="N201" s="238">
        <v>21650.22</v>
      </c>
      <c r="O201" s="238">
        <v>0</v>
      </c>
      <c r="P201" s="238">
        <v>-472.90000000000146</v>
      </c>
      <c r="Q201" s="238">
        <v>-472.90000000000146</v>
      </c>
      <c r="R201" s="238">
        <v>1690.8600000000001</v>
      </c>
      <c r="S201" s="238">
        <v>243.76</v>
      </c>
      <c r="T201" s="238">
        <v>1447.1000000000001</v>
      </c>
      <c r="U201" s="238">
        <v>0</v>
      </c>
      <c r="V201" s="238">
        <v>1447.1000000000001</v>
      </c>
      <c r="W201" s="239">
        <v>45500.06</v>
      </c>
      <c r="X201" s="239">
        <v>50108.210000000006</v>
      </c>
      <c r="Y201" s="240">
        <v>0</v>
      </c>
      <c r="Z201" s="240">
        <v>-4608.1500000000087</v>
      </c>
      <c r="AA201" s="240">
        <v>-4608.1500000000087</v>
      </c>
      <c r="AB201" s="239">
        <v>83260.499999999985</v>
      </c>
      <c r="AC201" s="239">
        <v>66239.709999999992</v>
      </c>
      <c r="AD201" s="240">
        <v>17020.789999999994</v>
      </c>
      <c r="AE201" s="240">
        <v>0</v>
      </c>
      <c r="AF201" s="240">
        <v>17020.789999999994</v>
      </c>
      <c r="AG201" s="239">
        <v>2652.5199999999995</v>
      </c>
      <c r="AH201" s="239">
        <v>1969.6300000000003</v>
      </c>
      <c r="AI201" s="240">
        <v>682.88999999999919</v>
      </c>
      <c r="AJ201" s="240">
        <v>0</v>
      </c>
      <c r="AK201" s="240">
        <v>682.88999999999919</v>
      </c>
      <c r="AL201" s="239">
        <v>17180.479999999996</v>
      </c>
      <c r="AM201" s="239">
        <v>2490.4700000000003</v>
      </c>
      <c r="AN201" s="240">
        <v>14690.009999999995</v>
      </c>
      <c r="AO201" s="240">
        <v>0</v>
      </c>
      <c r="AP201" s="240">
        <v>14690.009999999995</v>
      </c>
      <c r="AQ201" s="239">
        <v>12773.890000000001</v>
      </c>
      <c r="AR201" s="239">
        <v>2297.5500000000002</v>
      </c>
      <c r="AS201" s="240">
        <v>10476.34</v>
      </c>
      <c r="AT201" s="240">
        <v>0</v>
      </c>
      <c r="AU201" s="240">
        <v>10476.34</v>
      </c>
      <c r="AV201" s="239">
        <v>15783.239999999996</v>
      </c>
      <c r="AW201" s="239">
        <v>13214.77</v>
      </c>
      <c r="AX201" s="240">
        <v>2568.4699999999957</v>
      </c>
      <c r="AY201" s="240">
        <v>0</v>
      </c>
      <c r="AZ201" s="240">
        <v>2568.4699999999957</v>
      </c>
      <c r="BA201" s="239">
        <v>4366.8200000000006</v>
      </c>
      <c r="BB201" s="239">
        <v>3714.2599999999998</v>
      </c>
      <c r="BC201" s="240">
        <v>652.56000000000085</v>
      </c>
      <c r="BD201" s="240">
        <v>0</v>
      </c>
      <c r="BE201" s="240">
        <v>652.56000000000085</v>
      </c>
      <c r="BF201" s="239">
        <v>1180.6699999999998</v>
      </c>
      <c r="BG201" s="239">
        <v>1427.62</v>
      </c>
      <c r="BH201" s="240">
        <v>0</v>
      </c>
      <c r="BI201" s="240">
        <v>-246.95000000000005</v>
      </c>
      <c r="BJ201" s="240">
        <v>-246.95000000000005</v>
      </c>
      <c r="BK201" s="239">
        <v>10243.709999999999</v>
      </c>
      <c r="BL201" s="239">
        <v>8160.9999999999991</v>
      </c>
      <c r="BM201" s="240">
        <v>2082.71</v>
      </c>
      <c r="BN201" s="240">
        <v>0</v>
      </c>
      <c r="BO201" s="240">
        <v>2082.71</v>
      </c>
      <c r="BP201" s="239">
        <v>2584.8699999999994</v>
      </c>
      <c r="BQ201" s="239">
        <v>0</v>
      </c>
      <c r="BR201" s="240">
        <v>2584.8699999999994</v>
      </c>
      <c r="BS201" s="240">
        <v>0</v>
      </c>
      <c r="BT201" s="240">
        <v>2584.8699999999994</v>
      </c>
      <c r="BU201" s="239">
        <v>29626.349999999991</v>
      </c>
      <c r="BV201" s="239">
        <v>67766.36</v>
      </c>
      <c r="BW201" s="240">
        <v>0</v>
      </c>
      <c r="BX201" s="240">
        <v>-38140.010000000009</v>
      </c>
      <c r="BY201" s="240">
        <v>-38140.010000000009</v>
      </c>
      <c r="BZ201" s="239">
        <v>820.08000000000027</v>
      </c>
      <c r="CA201" s="239">
        <v>661.8</v>
      </c>
      <c r="CB201" s="240">
        <v>158.28000000000031</v>
      </c>
      <c r="CC201" s="240">
        <v>0</v>
      </c>
      <c r="CD201" s="240">
        <v>158.28000000000031</v>
      </c>
      <c r="CE201" s="239">
        <v>121.82</v>
      </c>
      <c r="CF201" s="239">
        <v>687.68</v>
      </c>
      <c r="CG201" s="240">
        <v>0</v>
      </c>
      <c r="CH201" s="240">
        <v>-565.8599999999999</v>
      </c>
      <c r="CI201" s="240">
        <v>-565.8599999999999</v>
      </c>
      <c r="CJ201" s="240">
        <v>7158.9300000000012</v>
      </c>
      <c r="CK201" s="240">
        <v>8666.0400000000009</v>
      </c>
      <c r="CL201" s="240">
        <v>0</v>
      </c>
      <c r="CM201" s="240">
        <v>-1507.1099999999997</v>
      </c>
      <c r="CN201" s="240">
        <v>-1507.1099999999997</v>
      </c>
      <c r="CO201" s="239">
        <v>94157.719999999987</v>
      </c>
      <c r="CP201" s="239">
        <v>293784.09000000003</v>
      </c>
      <c r="CQ201" s="240">
        <v>0</v>
      </c>
      <c r="CR201" s="240">
        <v>-199626.37000000005</v>
      </c>
      <c r="CS201" s="240">
        <v>-199626.37000000005</v>
      </c>
      <c r="CT201" s="239">
        <v>11099.000000000002</v>
      </c>
      <c r="CU201" s="239">
        <v>15990.53</v>
      </c>
      <c r="CV201" s="240">
        <v>0</v>
      </c>
      <c r="CW201" s="240">
        <v>-4891.5299999999988</v>
      </c>
      <c r="CX201" s="240">
        <v>-4891.5299999999988</v>
      </c>
      <c r="CY201" s="239">
        <v>19995.239999999998</v>
      </c>
      <c r="CZ201" s="239">
        <v>0</v>
      </c>
      <c r="DA201" s="240">
        <v>19995.239999999998</v>
      </c>
      <c r="DB201" s="240">
        <v>0</v>
      </c>
      <c r="DC201" s="240">
        <v>19995.239999999998</v>
      </c>
      <c r="DD201" s="239">
        <v>3778.9100000000003</v>
      </c>
      <c r="DE201" s="239">
        <v>0</v>
      </c>
      <c r="DF201" s="240">
        <v>3778.9100000000003</v>
      </c>
      <c r="DG201" s="240">
        <v>0</v>
      </c>
      <c r="DH201" s="240">
        <v>3778.9100000000003</v>
      </c>
      <c r="DI201" s="239">
        <v>6167.3199999999979</v>
      </c>
      <c r="DJ201" s="239">
        <v>3615.09</v>
      </c>
      <c r="DK201" s="240">
        <v>2552.2299999999977</v>
      </c>
      <c r="DL201" s="240">
        <v>0</v>
      </c>
      <c r="DM201" s="240">
        <v>2552.2299999999977</v>
      </c>
      <c r="DN201" s="239">
        <v>2742.5299999999997</v>
      </c>
      <c r="DO201" s="239">
        <v>0</v>
      </c>
      <c r="DP201" s="240">
        <v>2742.5299999999997</v>
      </c>
      <c r="DQ201" s="240">
        <v>0</v>
      </c>
      <c r="DR201" s="240">
        <v>2742.5299999999997</v>
      </c>
      <c r="DS201" s="239">
        <v>3695.8999999999996</v>
      </c>
      <c r="DT201" s="239">
        <v>5438.6699999999992</v>
      </c>
      <c r="DU201" s="240">
        <v>0</v>
      </c>
      <c r="DV201" s="240">
        <v>-1742.7699999999995</v>
      </c>
      <c r="DW201" s="240">
        <v>-1742.7699999999995</v>
      </c>
      <c r="DX201" s="239">
        <v>497.56000000000006</v>
      </c>
      <c r="DY201" s="239">
        <v>0</v>
      </c>
      <c r="DZ201" s="240">
        <v>497.56000000000006</v>
      </c>
      <c r="EA201" s="240">
        <v>0</v>
      </c>
      <c r="EB201" s="240">
        <v>497.56000000000006</v>
      </c>
      <c r="EC201" s="239">
        <v>9315.75</v>
      </c>
      <c r="ED201" s="239">
        <v>15074.63</v>
      </c>
      <c r="EE201" s="240">
        <v>0</v>
      </c>
      <c r="EF201" s="240">
        <v>-5758.8799999999992</v>
      </c>
      <c r="EG201" s="240">
        <v>-5758.8799999999992</v>
      </c>
      <c r="EH201" s="239">
        <v>33949.949999999997</v>
      </c>
      <c r="EI201" s="239">
        <v>26871.740000000005</v>
      </c>
      <c r="EJ201" s="240">
        <v>7078.2099999999919</v>
      </c>
      <c r="EK201" s="240">
        <v>0</v>
      </c>
      <c r="EL201" s="240">
        <v>7078.2099999999919</v>
      </c>
      <c r="EM201" s="239">
        <v>28767.919999999995</v>
      </c>
      <c r="EN201" s="239">
        <v>18977.550000000003</v>
      </c>
      <c r="EO201" s="240">
        <v>9790.3699999999917</v>
      </c>
      <c r="EP201" s="240">
        <v>0</v>
      </c>
      <c r="EQ201" s="240">
        <v>9790.3699999999917</v>
      </c>
      <c r="ER201" s="240">
        <v>7004.24</v>
      </c>
      <c r="ES201" s="240">
        <v>4761.67</v>
      </c>
      <c r="ET201" s="240">
        <f t="shared" si="35"/>
        <v>2242.5699999999997</v>
      </c>
      <c r="EU201" s="240">
        <f t="shared" si="36"/>
        <v>0</v>
      </c>
      <c r="EV201" s="240">
        <f t="shared" si="37"/>
        <v>2242.5699999999997</v>
      </c>
      <c r="EW201" s="239">
        <v>18566.579999999998</v>
      </c>
      <c r="EX201" s="239">
        <v>20246.659999999996</v>
      </c>
      <c r="EY201" s="241">
        <f t="shared" ref="EY201:EZ238" si="39">H201+M201+R201+W201+AB201+AG201+AL201+AQ201+AV201+BA201+BF201+BK201+BP201+BU201+BZ201+CE201+CJ201+CO201+CT201+CY201+DD201+DI201+DN201+DS201+DX201+EC201+EH201+EM201+EW201+ER201</f>
        <v>536531.69999999995</v>
      </c>
      <c r="EZ201" s="241">
        <f t="shared" si="39"/>
        <v>698497.60000000009</v>
      </c>
      <c r="FA201" s="241">
        <f t="shared" ref="FA201:FA238" si="40">IF(FC201&gt;0,FC201,0)</f>
        <v>0</v>
      </c>
      <c r="FB201" s="241">
        <f t="shared" ref="FB201:FB238" si="41">IF(FC201&gt;0,0,FC201)</f>
        <v>-161965.90000000014</v>
      </c>
      <c r="FC201" s="242">
        <f t="shared" si="38"/>
        <v>-161965.90000000014</v>
      </c>
      <c r="FD201" s="242">
        <v>2242.5699999999997</v>
      </c>
      <c r="FE201" s="236">
        <f t="shared" ref="FE201:FE238" si="42">F201+EY201-EZ201</f>
        <v>-835746.52000000014</v>
      </c>
      <c r="FF201" s="243">
        <f t="shared" ref="FF201:FF238" si="43">G201+CO201-CP201+CT201-CU201+CY201-CZ201+DD201-DE201+DI201-DJ201+DN201-DO201+DS201-DT201+DX201-DY201</f>
        <v>-817072.77999999991</v>
      </c>
      <c r="FG201" s="3"/>
      <c r="FH201" s="239">
        <v>1400.08</v>
      </c>
      <c r="FI201" s="244">
        <f t="shared" ref="FI201:FI238" si="44">FE201+FH201</f>
        <v>-834346.44000000018</v>
      </c>
      <c r="FJ201" s="243">
        <f t="shared" ref="FJ201:FJ238" si="45">FF201</f>
        <v>-817072.77999999991</v>
      </c>
      <c r="FK201" s="3"/>
      <c r="FL201" s="3"/>
      <c r="FM201" s="3"/>
      <c r="FN201" s="3"/>
      <c r="FO201" s="3"/>
    </row>
    <row r="202" spans="1:171" s="2" customFormat="1" ht="15.75" customHeight="1" x14ac:dyDescent="0.2">
      <c r="A202" s="233">
        <v>195</v>
      </c>
      <c r="B202" s="234" t="s">
        <v>586</v>
      </c>
      <c r="C202" s="235">
        <v>5</v>
      </c>
      <c r="D202" s="235">
        <v>2</v>
      </c>
      <c r="E202" s="236">
        <v>2284.2999999999997</v>
      </c>
      <c r="F202" s="237">
        <v>26556.86</v>
      </c>
      <c r="G202" s="237">
        <v>21755.169999999987</v>
      </c>
      <c r="H202" s="238">
        <v>7798.5000000000009</v>
      </c>
      <c r="I202" s="238">
        <v>6346.18</v>
      </c>
      <c r="J202" s="238">
        <v>1452.3200000000006</v>
      </c>
      <c r="K202" s="238">
        <v>0</v>
      </c>
      <c r="L202" s="238">
        <v>1452.3200000000006</v>
      </c>
      <c r="M202" s="238">
        <v>3921.96</v>
      </c>
      <c r="N202" s="238">
        <v>2210</v>
      </c>
      <c r="O202" s="238">
        <v>1711.96</v>
      </c>
      <c r="P202" s="238">
        <v>0</v>
      </c>
      <c r="Q202" s="238">
        <v>1711.96</v>
      </c>
      <c r="R202" s="238">
        <v>470.90000000000003</v>
      </c>
      <c r="S202" s="238">
        <v>221.77</v>
      </c>
      <c r="T202" s="238">
        <v>249.13000000000002</v>
      </c>
      <c r="U202" s="238">
        <v>0</v>
      </c>
      <c r="V202" s="238">
        <v>249.13000000000002</v>
      </c>
      <c r="W202" s="239">
        <v>31849.91</v>
      </c>
      <c r="X202" s="239">
        <v>29341.449999999997</v>
      </c>
      <c r="Y202" s="240">
        <v>2508.4600000000028</v>
      </c>
      <c r="Z202" s="240">
        <v>0</v>
      </c>
      <c r="AA202" s="240">
        <v>2508.4600000000028</v>
      </c>
      <c r="AB202" s="239">
        <v>0</v>
      </c>
      <c r="AC202" s="239">
        <v>0</v>
      </c>
      <c r="AD202" s="240">
        <v>0</v>
      </c>
      <c r="AE202" s="240">
        <v>0</v>
      </c>
      <c r="AF202" s="240">
        <v>0</v>
      </c>
      <c r="AG202" s="239">
        <v>0</v>
      </c>
      <c r="AH202" s="239">
        <v>0</v>
      </c>
      <c r="AI202" s="240">
        <v>0</v>
      </c>
      <c r="AJ202" s="240">
        <v>0</v>
      </c>
      <c r="AK202" s="240">
        <v>0</v>
      </c>
      <c r="AL202" s="239">
        <v>4669.45</v>
      </c>
      <c r="AM202" s="239">
        <v>1328.6599999999999</v>
      </c>
      <c r="AN202" s="240">
        <v>3340.79</v>
      </c>
      <c r="AO202" s="240">
        <v>0</v>
      </c>
      <c r="AP202" s="240">
        <v>3340.79</v>
      </c>
      <c r="AQ202" s="239">
        <v>3211.1499999999996</v>
      </c>
      <c r="AR202" s="239">
        <v>746.98</v>
      </c>
      <c r="AS202" s="240">
        <v>2464.1699999999996</v>
      </c>
      <c r="AT202" s="240">
        <v>0</v>
      </c>
      <c r="AU202" s="240">
        <v>2464.1699999999996</v>
      </c>
      <c r="AV202" s="239">
        <v>4135.2499999999991</v>
      </c>
      <c r="AW202" s="239">
        <v>3595.34</v>
      </c>
      <c r="AX202" s="240">
        <v>539.90999999999894</v>
      </c>
      <c r="AY202" s="240">
        <v>0</v>
      </c>
      <c r="AZ202" s="240">
        <v>539.90999999999894</v>
      </c>
      <c r="BA202" s="239">
        <v>991.56999999999994</v>
      </c>
      <c r="BB202" s="239">
        <v>877.54000000000008</v>
      </c>
      <c r="BC202" s="240">
        <v>114.02999999999986</v>
      </c>
      <c r="BD202" s="240">
        <v>0</v>
      </c>
      <c r="BE202" s="240">
        <v>114.02999999999986</v>
      </c>
      <c r="BF202" s="239">
        <v>210.60999999999999</v>
      </c>
      <c r="BG202" s="239">
        <v>378.84</v>
      </c>
      <c r="BH202" s="240">
        <v>0</v>
      </c>
      <c r="BI202" s="240">
        <v>-168.23</v>
      </c>
      <c r="BJ202" s="240">
        <v>-168.23</v>
      </c>
      <c r="BK202" s="239">
        <v>3447.7299999999996</v>
      </c>
      <c r="BL202" s="239">
        <v>2679.7900000000004</v>
      </c>
      <c r="BM202" s="240">
        <v>767.93999999999915</v>
      </c>
      <c r="BN202" s="240">
        <v>0</v>
      </c>
      <c r="BO202" s="240">
        <v>767.93999999999915</v>
      </c>
      <c r="BP202" s="239">
        <v>668.31</v>
      </c>
      <c r="BQ202" s="239">
        <v>0</v>
      </c>
      <c r="BR202" s="240">
        <v>668.31</v>
      </c>
      <c r="BS202" s="240">
        <v>0</v>
      </c>
      <c r="BT202" s="240">
        <v>668.31</v>
      </c>
      <c r="BU202" s="239">
        <v>7660.52</v>
      </c>
      <c r="BV202" s="239">
        <v>3851.96</v>
      </c>
      <c r="BW202" s="240">
        <v>3808.5600000000004</v>
      </c>
      <c r="BX202" s="240">
        <v>0</v>
      </c>
      <c r="BY202" s="240">
        <v>3808.5600000000004</v>
      </c>
      <c r="BZ202" s="239">
        <v>803.55000000000007</v>
      </c>
      <c r="CA202" s="239">
        <v>712.14</v>
      </c>
      <c r="CB202" s="240">
        <v>91.410000000000082</v>
      </c>
      <c r="CC202" s="240">
        <v>0</v>
      </c>
      <c r="CD202" s="240">
        <v>91.410000000000082</v>
      </c>
      <c r="CE202" s="239">
        <v>120.56999999999998</v>
      </c>
      <c r="CF202" s="239">
        <v>0</v>
      </c>
      <c r="CG202" s="240">
        <v>120.56999999999998</v>
      </c>
      <c r="CH202" s="240">
        <v>0</v>
      </c>
      <c r="CI202" s="240">
        <v>120.56999999999998</v>
      </c>
      <c r="CJ202" s="240">
        <v>2548.73</v>
      </c>
      <c r="CK202" s="240">
        <v>3377.78</v>
      </c>
      <c r="CL202" s="240">
        <v>0</v>
      </c>
      <c r="CM202" s="240">
        <v>-829.05000000000018</v>
      </c>
      <c r="CN202" s="240">
        <v>-829.05000000000018</v>
      </c>
      <c r="CO202" s="239">
        <v>24463.879999999994</v>
      </c>
      <c r="CP202" s="239">
        <v>2345.65</v>
      </c>
      <c r="CQ202" s="240">
        <v>22118.229999999992</v>
      </c>
      <c r="CR202" s="240">
        <v>0</v>
      </c>
      <c r="CS202" s="240">
        <v>22118.229999999992</v>
      </c>
      <c r="CT202" s="239">
        <v>2957.9300000000003</v>
      </c>
      <c r="CU202" s="239">
        <v>2587.34</v>
      </c>
      <c r="CV202" s="240">
        <v>370.59000000000015</v>
      </c>
      <c r="CW202" s="240">
        <v>0</v>
      </c>
      <c r="CX202" s="240">
        <v>370.59000000000015</v>
      </c>
      <c r="CY202" s="239">
        <v>4985.7299999999996</v>
      </c>
      <c r="CZ202" s="239">
        <v>0</v>
      </c>
      <c r="DA202" s="240">
        <v>4985.7299999999996</v>
      </c>
      <c r="DB202" s="240">
        <v>0</v>
      </c>
      <c r="DC202" s="240">
        <v>4985.7299999999996</v>
      </c>
      <c r="DD202" s="239">
        <v>541.02</v>
      </c>
      <c r="DE202" s="239">
        <v>0</v>
      </c>
      <c r="DF202" s="240">
        <v>541.02</v>
      </c>
      <c r="DG202" s="240">
        <v>0</v>
      </c>
      <c r="DH202" s="240">
        <v>541.02</v>
      </c>
      <c r="DI202" s="239">
        <v>1181.48</v>
      </c>
      <c r="DJ202" s="239">
        <v>0</v>
      </c>
      <c r="DK202" s="240">
        <v>1181.48</v>
      </c>
      <c r="DL202" s="240">
        <v>0</v>
      </c>
      <c r="DM202" s="240">
        <v>1181.48</v>
      </c>
      <c r="DN202" s="239">
        <v>502.26000000000005</v>
      </c>
      <c r="DO202" s="239">
        <v>0</v>
      </c>
      <c r="DP202" s="240">
        <v>502.26000000000005</v>
      </c>
      <c r="DQ202" s="240">
        <v>0</v>
      </c>
      <c r="DR202" s="240">
        <v>502.26000000000005</v>
      </c>
      <c r="DS202" s="239">
        <v>1067.31</v>
      </c>
      <c r="DT202" s="239">
        <v>1987.67</v>
      </c>
      <c r="DU202" s="240">
        <v>0</v>
      </c>
      <c r="DV202" s="240">
        <v>-920.36000000000013</v>
      </c>
      <c r="DW202" s="240">
        <v>-920.36000000000013</v>
      </c>
      <c r="DX202" s="239">
        <v>192.98</v>
      </c>
      <c r="DY202" s="239">
        <v>0</v>
      </c>
      <c r="DZ202" s="240">
        <v>192.98</v>
      </c>
      <c r="EA202" s="240">
        <v>0</v>
      </c>
      <c r="EB202" s="240">
        <v>192.98</v>
      </c>
      <c r="EC202" s="239">
        <v>6347</v>
      </c>
      <c r="ED202" s="239">
        <v>7664.7500000000009</v>
      </c>
      <c r="EE202" s="240">
        <v>0</v>
      </c>
      <c r="EF202" s="240">
        <v>-1317.7500000000009</v>
      </c>
      <c r="EG202" s="240">
        <v>-1317.7500000000009</v>
      </c>
      <c r="EH202" s="239">
        <v>6200.4800000000005</v>
      </c>
      <c r="EI202" s="239">
        <v>1853.2800000000002</v>
      </c>
      <c r="EJ202" s="240">
        <v>4347.2000000000007</v>
      </c>
      <c r="EK202" s="240">
        <v>0</v>
      </c>
      <c r="EL202" s="240">
        <v>4347.2000000000007</v>
      </c>
      <c r="EM202" s="239">
        <v>0</v>
      </c>
      <c r="EN202" s="239">
        <v>0</v>
      </c>
      <c r="EO202" s="240">
        <v>0</v>
      </c>
      <c r="EP202" s="240">
        <v>0</v>
      </c>
      <c r="EQ202" s="240">
        <v>0</v>
      </c>
      <c r="ER202" s="240">
        <v>2187.48</v>
      </c>
      <c r="ES202" s="240">
        <v>1540.8799999999999</v>
      </c>
      <c r="ET202" s="240">
        <f t="shared" si="35"/>
        <v>646.60000000000014</v>
      </c>
      <c r="EU202" s="240">
        <f t="shared" si="36"/>
        <v>0</v>
      </c>
      <c r="EV202" s="240">
        <f t="shared" si="37"/>
        <v>646.60000000000014</v>
      </c>
      <c r="EW202" s="239">
        <v>4302.6399999999994</v>
      </c>
      <c r="EX202" s="239">
        <v>2508.0300000000002</v>
      </c>
      <c r="EY202" s="241">
        <f t="shared" si="39"/>
        <v>127438.89999999997</v>
      </c>
      <c r="EZ202" s="241">
        <f t="shared" si="39"/>
        <v>76156.03</v>
      </c>
      <c r="FA202" s="241">
        <f t="shared" si="40"/>
        <v>51282.869999999966</v>
      </c>
      <c r="FB202" s="241">
        <f t="shared" si="41"/>
        <v>0</v>
      </c>
      <c r="FC202" s="242">
        <f t="shared" si="38"/>
        <v>51282.869999999966</v>
      </c>
      <c r="FD202" s="242">
        <v>646.60000000000014</v>
      </c>
      <c r="FE202" s="236">
        <f t="shared" si="42"/>
        <v>77839.729999999952</v>
      </c>
      <c r="FF202" s="243">
        <f t="shared" si="43"/>
        <v>50727.099999999977</v>
      </c>
      <c r="FG202" s="3"/>
      <c r="FH202" s="239">
        <v>1360</v>
      </c>
      <c r="FI202" s="244">
        <f t="shared" si="44"/>
        <v>79199.729999999952</v>
      </c>
      <c r="FJ202" s="243">
        <f t="shared" si="45"/>
        <v>50727.099999999977</v>
      </c>
      <c r="FK202" s="3"/>
      <c r="FL202" s="3"/>
      <c r="FM202" s="3"/>
      <c r="FN202" s="3"/>
      <c r="FO202" s="3"/>
    </row>
    <row r="203" spans="1:171" s="2" customFormat="1" ht="15.75" customHeight="1" x14ac:dyDescent="0.2">
      <c r="A203" s="233">
        <v>196</v>
      </c>
      <c r="B203" s="234" t="s">
        <v>587</v>
      </c>
      <c r="C203" s="235">
        <v>5</v>
      </c>
      <c r="D203" s="235">
        <v>2</v>
      </c>
      <c r="E203" s="236">
        <v>1584.5916666666665</v>
      </c>
      <c r="F203" s="237">
        <v>-119682.06</v>
      </c>
      <c r="G203" s="237">
        <v>-108359.45000000006</v>
      </c>
      <c r="H203" s="238">
        <v>7794.7100000000009</v>
      </c>
      <c r="I203" s="238">
        <v>7111.5599999999995</v>
      </c>
      <c r="J203" s="238">
        <v>683.15000000000146</v>
      </c>
      <c r="K203" s="238">
        <v>0</v>
      </c>
      <c r="L203" s="238">
        <v>683.15000000000146</v>
      </c>
      <c r="M203" s="238">
        <v>3923.18</v>
      </c>
      <c r="N203" s="238">
        <v>3864.3</v>
      </c>
      <c r="O203" s="238">
        <v>58.879999999999654</v>
      </c>
      <c r="P203" s="238">
        <v>0</v>
      </c>
      <c r="Q203" s="238">
        <v>58.879999999999654</v>
      </c>
      <c r="R203" s="238">
        <v>471.01</v>
      </c>
      <c r="S203" s="238">
        <v>221.77</v>
      </c>
      <c r="T203" s="238">
        <v>249.23999999999998</v>
      </c>
      <c r="U203" s="238">
        <v>0</v>
      </c>
      <c r="V203" s="238">
        <v>249.23999999999998</v>
      </c>
      <c r="W203" s="239">
        <v>26920.81</v>
      </c>
      <c r="X203" s="239">
        <v>31384.859999999993</v>
      </c>
      <c r="Y203" s="240">
        <v>0</v>
      </c>
      <c r="Z203" s="240">
        <v>-4464.049999999992</v>
      </c>
      <c r="AA203" s="240">
        <v>-4464.049999999992</v>
      </c>
      <c r="AB203" s="239">
        <v>0</v>
      </c>
      <c r="AC203" s="239">
        <v>0</v>
      </c>
      <c r="AD203" s="240">
        <v>0</v>
      </c>
      <c r="AE203" s="240">
        <v>0</v>
      </c>
      <c r="AF203" s="240">
        <v>0</v>
      </c>
      <c r="AG203" s="239">
        <v>0</v>
      </c>
      <c r="AH203" s="239">
        <v>0</v>
      </c>
      <c r="AI203" s="240">
        <v>0</v>
      </c>
      <c r="AJ203" s="240">
        <v>0</v>
      </c>
      <c r="AK203" s="240">
        <v>0</v>
      </c>
      <c r="AL203" s="239">
        <v>4668.8100000000004</v>
      </c>
      <c r="AM203" s="239">
        <v>1328.6399999999999</v>
      </c>
      <c r="AN203" s="240">
        <v>3340.1700000000005</v>
      </c>
      <c r="AO203" s="240">
        <v>0</v>
      </c>
      <c r="AP203" s="240">
        <v>3340.1700000000005</v>
      </c>
      <c r="AQ203" s="239">
        <v>3098.5799999999995</v>
      </c>
      <c r="AR203" s="239">
        <v>746.29</v>
      </c>
      <c r="AS203" s="240">
        <v>2352.2899999999995</v>
      </c>
      <c r="AT203" s="240">
        <v>0</v>
      </c>
      <c r="AU203" s="240">
        <v>2352.2899999999995</v>
      </c>
      <c r="AV203" s="239">
        <v>4147.58</v>
      </c>
      <c r="AW203" s="239">
        <v>3604.1100000000006</v>
      </c>
      <c r="AX203" s="240">
        <v>543.46999999999935</v>
      </c>
      <c r="AY203" s="240">
        <v>0</v>
      </c>
      <c r="AZ203" s="240">
        <v>543.46999999999935</v>
      </c>
      <c r="BA203" s="239">
        <v>990.96999999999991</v>
      </c>
      <c r="BB203" s="239">
        <v>876.65000000000009</v>
      </c>
      <c r="BC203" s="240">
        <v>114.31999999999982</v>
      </c>
      <c r="BD203" s="240">
        <v>0</v>
      </c>
      <c r="BE203" s="240">
        <v>114.31999999999982</v>
      </c>
      <c r="BF203" s="239">
        <v>210.97</v>
      </c>
      <c r="BG203" s="239">
        <v>378.84999999999997</v>
      </c>
      <c r="BH203" s="240">
        <v>0</v>
      </c>
      <c r="BI203" s="240">
        <v>-167.87999999999997</v>
      </c>
      <c r="BJ203" s="240">
        <v>-167.87999999999997</v>
      </c>
      <c r="BK203" s="239">
        <v>3448.6799999999994</v>
      </c>
      <c r="BL203" s="239">
        <v>2594.1</v>
      </c>
      <c r="BM203" s="240">
        <v>854.57999999999947</v>
      </c>
      <c r="BN203" s="240">
        <v>0</v>
      </c>
      <c r="BO203" s="240">
        <v>854.57999999999947</v>
      </c>
      <c r="BP203" s="239">
        <v>667.43</v>
      </c>
      <c r="BQ203" s="239">
        <v>0</v>
      </c>
      <c r="BR203" s="240">
        <v>667.43</v>
      </c>
      <c r="BS203" s="240">
        <v>0</v>
      </c>
      <c r="BT203" s="240">
        <v>667.43</v>
      </c>
      <c r="BU203" s="239">
        <v>7650.4499999999989</v>
      </c>
      <c r="BV203" s="239">
        <v>3884.54</v>
      </c>
      <c r="BW203" s="240">
        <v>3765.9099999999989</v>
      </c>
      <c r="BX203" s="240">
        <v>0</v>
      </c>
      <c r="BY203" s="240">
        <v>3765.9099999999989</v>
      </c>
      <c r="BZ203" s="239">
        <v>804.52000000000021</v>
      </c>
      <c r="CA203" s="239">
        <v>713.7299999999999</v>
      </c>
      <c r="CB203" s="240">
        <v>90.790000000000305</v>
      </c>
      <c r="CC203" s="240">
        <v>0</v>
      </c>
      <c r="CD203" s="240">
        <v>90.790000000000305</v>
      </c>
      <c r="CE203" s="239">
        <v>120.38999999999999</v>
      </c>
      <c r="CF203" s="239">
        <v>0</v>
      </c>
      <c r="CG203" s="240">
        <v>120.38999999999999</v>
      </c>
      <c r="CH203" s="240">
        <v>0</v>
      </c>
      <c r="CI203" s="240">
        <v>120.38999999999999</v>
      </c>
      <c r="CJ203" s="240">
        <v>2546.6999999999998</v>
      </c>
      <c r="CK203" s="240">
        <v>3377.78</v>
      </c>
      <c r="CL203" s="240">
        <v>0</v>
      </c>
      <c r="CM203" s="240">
        <v>-831.08000000000038</v>
      </c>
      <c r="CN203" s="240">
        <v>-831.08000000000038</v>
      </c>
      <c r="CO203" s="239">
        <v>27621.329999999998</v>
      </c>
      <c r="CP203" s="239">
        <v>0</v>
      </c>
      <c r="CQ203" s="240">
        <v>27621.329999999998</v>
      </c>
      <c r="CR203" s="240">
        <v>0</v>
      </c>
      <c r="CS203" s="240">
        <v>27621.329999999998</v>
      </c>
      <c r="CT203" s="239">
        <v>2957.49</v>
      </c>
      <c r="CU203" s="239">
        <v>0</v>
      </c>
      <c r="CV203" s="240">
        <v>2957.49</v>
      </c>
      <c r="CW203" s="240">
        <v>0</v>
      </c>
      <c r="CX203" s="240">
        <v>2957.49</v>
      </c>
      <c r="CY203" s="239">
        <v>4806.2000000000007</v>
      </c>
      <c r="CZ203" s="239">
        <v>0</v>
      </c>
      <c r="DA203" s="240">
        <v>4806.2000000000007</v>
      </c>
      <c r="DB203" s="240">
        <v>0</v>
      </c>
      <c r="DC203" s="240">
        <v>4806.2000000000007</v>
      </c>
      <c r="DD203" s="239">
        <v>549.16</v>
      </c>
      <c r="DE203" s="239">
        <v>0</v>
      </c>
      <c r="DF203" s="240">
        <v>549.16</v>
      </c>
      <c r="DG203" s="240">
        <v>0</v>
      </c>
      <c r="DH203" s="240">
        <v>549.16</v>
      </c>
      <c r="DI203" s="239">
        <v>1182.6500000000001</v>
      </c>
      <c r="DJ203" s="239">
        <v>0</v>
      </c>
      <c r="DK203" s="240">
        <v>1182.6500000000001</v>
      </c>
      <c r="DL203" s="240">
        <v>0</v>
      </c>
      <c r="DM203" s="240">
        <v>1182.6500000000001</v>
      </c>
      <c r="DN203" s="239">
        <v>503.68</v>
      </c>
      <c r="DO203" s="239">
        <v>0</v>
      </c>
      <c r="DP203" s="240">
        <v>503.68</v>
      </c>
      <c r="DQ203" s="240">
        <v>0</v>
      </c>
      <c r="DR203" s="240">
        <v>503.68</v>
      </c>
      <c r="DS203" s="239">
        <v>1067.97</v>
      </c>
      <c r="DT203" s="239">
        <v>0</v>
      </c>
      <c r="DU203" s="240">
        <v>1067.97</v>
      </c>
      <c r="DV203" s="240">
        <v>0</v>
      </c>
      <c r="DW203" s="240">
        <v>1067.97</v>
      </c>
      <c r="DX203" s="239">
        <v>192.74999999999997</v>
      </c>
      <c r="DY203" s="239">
        <v>0</v>
      </c>
      <c r="DZ203" s="240">
        <v>192.74999999999997</v>
      </c>
      <c r="EA203" s="240">
        <v>0</v>
      </c>
      <c r="EB203" s="240">
        <v>192.74999999999997</v>
      </c>
      <c r="EC203" s="239">
        <v>8740.8299999999981</v>
      </c>
      <c r="ED203" s="239">
        <v>10574.060000000001</v>
      </c>
      <c r="EE203" s="240">
        <v>0</v>
      </c>
      <c r="EF203" s="240">
        <v>-1833.2300000000032</v>
      </c>
      <c r="EG203" s="240">
        <v>-1833.2300000000032</v>
      </c>
      <c r="EH203" s="239">
        <v>10425.4</v>
      </c>
      <c r="EI203" s="239">
        <v>7585.1299999999992</v>
      </c>
      <c r="EJ203" s="240">
        <v>2840.2700000000004</v>
      </c>
      <c r="EK203" s="240">
        <v>0</v>
      </c>
      <c r="EL203" s="240">
        <v>2840.2700000000004</v>
      </c>
      <c r="EM203" s="239">
        <v>0</v>
      </c>
      <c r="EN203" s="239">
        <v>0</v>
      </c>
      <c r="EO203" s="240">
        <v>0</v>
      </c>
      <c r="EP203" s="240">
        <v>0</v>
      </c>
      <c r="EQ203" s="240">
        <v>0</v>
      </c>
      <c r="ER203" s="240">
        <v>2186.8200000000002</v>
      </c>
      <c r="ES203" s="240">
        <v>1578.9099999999999</v>
      </c>
      <c r="ET203" s="240">
        <f t="shared" si="35"/>
        <v>607.91000000000031</v>
      </c>
      <c r="EU203" s="240">
        <f t="shared" si="36"/>
        <v>0</v>
      </c>
      <c r="EV203" s="240">
        <f t="shared" si="37"/>
        <v>607.91000000000031</v>
      </c>
      <c r="EW203" s="239">
        <v>4464.0600000000004</v>
      </c>
      <c r="EX203" s="239">
        <v>2784.3400000000006</v>
      </c>
      <c r="EY203" s="241">
        <f t="shared" si="39"/>
        <v>132163.13</v>
      </c>
      <c r="EZ203" s="241">
        <f t="shared" si="39"/>
        <v>82609.62</v>
      </c>
      <c r="FA203" s="241">
        <f t="shared" si="40"/>
        <v>49553.510000000009</v>
      </c>
      <c r="FB203" s="241">
        <f t="shared" si="41"/>
        <v>0</v>
      </c>
      <c r="FC203" s="242">
        <f t="shared" si="38"/>
        <v>49553.510000000009</v>
      </c>
      <c r="FD203" s="242">
        <v>607.91000000000031</v>
      </c>
      <c r="FE203" s="236">
        <f t="shared" si="42"/>
        <v>-70128.549999999988</v>
      </c>
      <c r="FF203" s="243">
        <f t="shared" si="43"/>
        <v>-69478.220000000059</v>
      </c>
      <c r="FG203" s="3"/>
      <c r="FH203" s="239">
        <v>280</v>
      </c>
      <c r="FI203" s="244">
        <f t="shared" si="44"/>
        <v>-69848.549999999988</v>
      </c>
      <c r="FJ203" s="243">
        <f t="shared" si="45"/>
        <v>-69478.220000000059</v>
      </c>
      <c r="FK203" s="3"/>
      <c r="FL203" s="3"/>
      <c r="FM203" s="3"/>
      <c r="FN203" s="3"/>
      <c r="FO203" s="3"/>
    </row>
    <row r="204" spans="1:171" s="2" customFormat="1" ht="15.75" customHeight="1" x14ac:dyDescent="0.2">
      <c r="A204" s="233">
        <v>197</v>
      </c>
      <c r="B204" s="234" t="s">
        <v>588</v>
      </c>
      <c r="C204" s="235">
        <v>5</v>
      </c>
      <c r="D204" s="235">
        <v>2</v>
      </c>
      <c r="E204" s="236">
        <v>694.43333333333328</v>
      </c>
      <c r="F204" s="237">
        <v>19541.270000000004</v>
      </c>
      <c r="G204" s="237">
        <v>11696.010000000017</v>
      </c>
      <c r="H204" s="238">
        <v>7789.079999999999</v>
      </c>
      <c r="I204" s="238">
        <v>7908.2199999999993</v>
      </c>
      <c r="J204" s="238">
        <v>0</v>
      </c>
      <c r="K204" s="238">
        <v>-119.14000000000033</v>
      </c>
      <c r="L204" s="238">
        <v>-119.14000000000033</v>
      </c>
      <c r="M204" s="238">
        <v>3918.21</v>
      </c>
      <c r="N204" s="238">
        <v>3864.3</v>
      </c>
      <c r="O204" s="238">
        <v>53.909999999999854</v>
      </c>
      <c r="P204" s="238">
        <v>0</v>
      </c>
      <c r="Q204" s="238">
        <v>53.909999999999854</v>
      </c>
      <c r="R204" s="238">
        <v>470.85999999999996</v>
      </c>
      <c r="S204" s="238">
        <v>221.77</v>
      </c>
      <c r="T204" s="238">
        <v>249.08999999999995</v>
      </c>
      <c r="U204" s="238">
        <v>0</v>
      </c>
      <c r="V204" s="238">
        <v>249.08999999999995</v>
      </c>
      <c r="W204" s="239">
        <v>30503.21</v>
      </c>
      <c r="X204" s="239">
        <v>31672.740000000005</v>
      </c>
      <c r="Y204" s="240">
        <v>0</v>
      </c>
      <c r="Z204" s="240">
        <v>-1169.5300000000061</v>
      </c>
      <c r="AA204" s="240">
        <v>-1169.5300000000061</v>
      </c>
      <c r="AB204" s="239">
        <v>0</v>
      </c>
      <c r="AC204" s="239">
        <v>0</v>
      </c>
      <c r="AD204" s="240">
        <v>0</v>
      </c>
      <c r="AE204" s="240">
        <v>0</v>
      </c>
      <c r="AF204" s="240">
        <v>0</v>
      </c>
      <c r="AG204" s="239">
        <v>0</v>
      </c>
      <c r="AH204" s="239">
        <v>0</v>
      </c>
      <c r="AI204" s="240">
        <v>0</v>
      </c>
      <c r="AJ204" s="240">
        <v>0</v>
      </c>
      <c r="AK204" s="240">
        <v>0</v>
      </c>
      <c r="AL204" s="239">
        <v>4664.1500000000005</v>
      </c>
      <c r="AM204" s="239">
        <v>1328.6299999999999</v>
      </c>
      <c r="AN204" s="240">
        <v>3335.5200000000004</v>
      </c>
      <c r="AO204" s="240">
        <v>0</v>
      </c>
      <c r="AP204" s="240">
        <v>3335.5200000000004</v>
      </c>
      <c r="AQ204" s="239">
        <v>3095.4100000000003</v>
      </c>
      <c r="AR204" s="239">
        <v>746.31</v>
      </c>
      <c r="AS204" s="240">
        <v>2349.1000000000004</v>
      </c>
      <c r="AT204" s="240">
        <v>0</v>
      </c>
      <c r="AU204" s="240">
        <v>2349.1000000000004</v>
      </c>
      <c r="AV204" s="239">
        <v>4113.7799999999988</v>
      </c>
      <c r="AW204" s="239">
        <v>3578.8200000000006</v>
      </c>
      <c r="AX204" s="240">
        <v>534.95999999999822</v>
      </c>
      <c r="AY204" s="240">
        <v>0</v>
      </c>
      <c r="AZ204" s="240">
        <v>534.95999999999822</v>
      </c>
      <c r="BA204" s="239">
        <v>974.44000000000017</v>
      </c>
      <c r="BB204" s="239">
        <v>863.14</v>
      </c>
      <c r="BC204" s="240">
        <v>111.30000000000018</v>
      </c>
      <c r="BD204" s="240">
        <v>0</v>
      </c>
      <c r="BE204" s="240">
        <v>111.30000000000018</v>
      </c>
      <c r="BF204" s="239">
        <v>209.48000000000002</v>
      </c>
      <c r="BG204" s="239">
        <v>378.84999999999997</v>
      </c>
      <c r="BH204" s="240">
        <v>0</v>
      </c>
      <c r="BI204" s="240">
        <v>-169.36999999999995</v>
      </c>
      <c r="BJ204" s="240">
        <v>-169.36999999999995</v>
      </c>
      <c r="BK204" s="239">
        <v>3444.0200000000004</v>
      </c>
      <c r="BL204" s="239">
        <v>2799.8199999999997</v>
      </c>
      <c r="BM204" s="240">
        <v>644.20000000000073</v>
      </c>
      <c r="BN204" s="240">
        <v>0</v>
      </c>
      <c r="BO204" s="240">
        <v>644.20000000000073</v>
      </c>
      <c r="BP204" s="239">
        <v>662.80999999999983</v>
      </c>
      <c r="BQ204" s="239">
        <v>0</v>
      </c>
      <c r="BR204" s="240">
        <v>662.80999999999983</v>
      </c>
      <c r="BS204" s="240">
        <v>0</v>
      </c>
      <c r="BT204" s="240">
        <v>662.80999999999983</v>
      </c>
      <c r="BU204" s="239">
        <v>7596.6799999999994</v>
      </c>
      <c r="BV204" s="239">
        <v>17062.2</v>
      </c>
      <c r="BW204" s="240">
        <v>0</v>
      </c>
      <c r="BX204" s="240">
        <v>-9465.52</v>
      </c>
      <c r="BY204" s="240">
        <v>-9465.52</v>
      </c>
      <c r="BZ204" s="239">
        <v>802.93999999999994</v>
      </c>
      <c r="CA204" s="239">
        <v>713.07999999999993</v>
      </c>
      <c r="CB204" s="240">
        <v>89.860000000000014</v>
      </c>
      <c r="CC204" s="240">
        <v>0</v>
      </c>
      <c r="CD204" s="240">
        <v>89.860000000000014</v>
      </c>
      <c r="CE204" s="239">
        <v>121.59999999999998</v>
      </c>
      <c r="CF204" s="239">
        <v>0</v>
      </c>
      <c r="CG204" s="240">
        <v>121.59999999999998</v>
      </c>
      <c r="CH204" s="240">
        <v>0</v>
      </c>
      <c r="CI204" s="240">
        <v>121.59999999999998</v>
      </c>
      <c r="CJ204" s="240">
        <v>2544.4100000000003</v>
      </c>
      <c r="CK204" s="240">
        <v>3377.78</v>
      </c>
      <c r="CL204" s="240">
        <v>0</v>
      </c>
      <c r="CM204" s="240">
        <v>-833.36999999999989</v>
      </c>
      <c r="CN204" s="240">
        <v>-833.36999999999989</v>
      </c>
      <c r="CO204" s="239">
        <v>27369.1</v>
      </c>
      <c r="CP204" s="239">
        <v>16089.38</v>
      </c>
      <c r="CQ204" s="240">
        <v>11279.72</v>
      </c>
      <c r="CR204" s="240">
        <v>0</v>
      </c>
      <c r="CS204" s="240">
        <v>11279.72</v>
      </c>
      <c r="CT204" s="239">
        <v>2954.8199999999997</v>
      </c>
      <c r="CU204" s="239">
        <v>0</v>
      </c>
      <c r="CV204" s="240">
        <v>2954.8199999999997</v>
      </c>
      <c r="CW204" s="240">
        <v>0</v>
      </c>
      <c r="CX204" s="240">
        <v>2954.8199999999997</v>
      </c>
      <c r="CY204" s="239">
        <v>4803</v>
      </c>
      <c r="CZ204" s="239">
        <v>0</v>
      </c>
      <c r="DA204" s="240">
        <v>4803</v>
      </c>
      <c r="DB204" s="240">
        <v>0</v>
      </c>
      <c r="DC204" s="240">
        <v>4803</v>
      </c>
      <c r="DD204" s="239">
        <v>545.24</v>
      </c>
      <c r="DE204" s="239">
        <v>0</v>
      </c>
      <c r="DF204" s="240">
        <v>545.24</v>
      </c>
      <c r="DG204" s="240">
        <v>0</v>
      </c>
      <c r="DH204" s="240">
        <v>545.24</v>
      </c>
      <c r="DI204" s="239">
        <v>1179.0399999999997</v>
      </c>
      <c r="DJ204" s="239">
        <v>0</v>
      </c>
      <c r="DK204" s="240">
        <v>1179.0399999999997</v>
      </c>
      <c r="DL204" s="240">
        <v>0</v>
      </c>
      <c r="DM204" s="240">
        <v>1179.0399999999997</v>
      </c>
      <c r="DN204" s="239">
        <v>502.77</v>
      </c>
      <c r="DO204" s="239">
        <v>0</v>
      </c>
      <c r="DP204" s="240">
        <v>502.77</v>
      </c>
      <c r="DQ204" s="240">
        <v>0</v>
      </c>
      <c r="DR204" s="240">
        <v>502.77</v>
      </c>
      <c r="DS204" s="239">
        <v>1066.49</v>
      </c>
      <c r="DT204" s="239">
        <v>570.74</v>
      </c>
      <c r="DU204" s="240">
        <v>495.75</v>
      </c>
      <c r="DV204" s="240">
        <v>0</v>
      </c>
      <c r="DW204" s="240">
        <v>495.75</v>
      </c>
      <c r="DX204" s="239">
        <v>193.41000000000005</v>
      </c>
      <c r="DY204" s="239">
        <v>0</v>
      </c>
      <c r="DZ204" s="240">
        <v>193.41000000000005</v>
      </c>
      <c r="EA204" s="240">
        <v>0</v>
      </c>
      <c r="EB204" s="240">
        <v>193.41000000000005</v>
      </c>
      <c r="EC204" s="239">
        <v>6260.9400000000005</v>
      </c>
      <c r="ED204" s="239">
        <v>9901.66</v>
      </c>
      <c r="EE204" s="240">
        <v>0</v>
      </c>
      <c r="EF204" s="240">
        <v>-3640.7199999999993</v>
      </c>
      <c r="EG204" s="240">
        <v>-3640.7199999999993</v>
      </c>
      <c r="EH204" s="239">
        <v>9146.4</v>
      </c>
      <c r="EI204" s="239">
        <v>6176.44</v>
      </c>
      <c r="EJ204" s="240">
        <v>2969.96</v>
      </c>
      <c r="EK204" s="240">
        <v>0</v>
      </c>
      <c r="EL204" s="240">
        <v>2969.96</v>
      </c>
      <c r="EM204" s="239">
        <v>0</v>
      </c>
      <c r="EN204" s="239">
        <v>0</v>
      </c>
      <c r="EO204" s="240">
        <v>0</v>
      </c>
      <c r="EP204" s="240">
        <v>0</v>
      </c>
      <c r="EQ204" s="240">
        <v>0</v>
      </c>
      <c r="ER204" s="240">
        <v>2179.3599999999997</v>
      </c>
      <c r="ES204" s="240">
        <v>1535.3100000000002</v>
      </c>
      <c r="ET204" s="240">
        <f t="shared" si="35"/>
        <v>644.0499999999995</v>
      </c>
      <c r="EU204" s="240">
        <f t="shared" si="36"/>
        <v>0</v>
      </c>
      <c r="EV204" s="240">
        <f t="shared" si="37"/>
        <v>644.0499999999995</v>
      </c>
      <c r="EW204" s="239">
        <v>4441.12</v>
      </c>
      <c r="EX204" s="239">
        <v>3882.9199999999996</v>
      </c>
      <c r="EY204" s="241">
        <f t="shared" si="39"/>
        <v>131552.77000000002</v>
      </c>
      <c r="EZ204" s="241">
        <f t="shared" si="39"/>
        <v>112672.11000000002</v>
      </c>
      <c r="FA204" s="241">
        <f t="shared" si="40"/>
        <v>18880.660000000003</v>
      </c>
      <c r="FB204" s="241">
        <f t="shared" si="41"/>
        <v>0</v>
      </c>
      <c r="FC204" s="242">
        <f t="shared" si="38"/>
        <v>18880.660000000003</v>
      </c>
      <c r="FD204" s="242">
        <v>644.0499999999995</v>
      </c>
      <c r="FE204" s="236">
        <f t="shared" si="42"/>
        <v>38421.930000000022</v>
      </c>
      <c r="FF204" s="243">
        <f t="shared" si="43"/>
        <v>33649.760000000024</v>
      </c>
      <c r="FG204" s="3"/>
      <c r="FH204" s="239">
        <v>760</v>
      </c>
      <c r="FI204" s="244">
        <f t="shared" si="44"/>
        <v>39181.930000000022</v>
      </c>
      <c r="FJ204" s="243">
        <f t="shared" si="45"/>
        <v>33649.760000000024</v>
      </c>
      <c r="FK204" s="3"/>
      <c r="FL204" s="3"/>
      <c r="FM204" s="3"/>
      <c r="FN204" s="3"/>
      <c r="FO204" s="3"/>
    </row>
    <row r="205" spans="1:171" s="2" customFormat="1" ht="15.75" customHeight="1" x14ac:dyDescent="0.2">
      <c r="A205" s="233">
        <v>198</v>
      </c>
      <c r="B205" s="234" t="s">
        <v>589</v>
      </c>
      <c r="C205" s="235">
        <v>9</v>
      </c>
      <c r="D205" s="235">
        <v>3</v>
      </c>
      <c r="E205" s="236">
        <v>292.91666666666657</v>
      </c>
      <c r="F205" s="237">
        <v>-33877.859999999979</v>
      </c>
      <c r="G205" s="237">
        <v>7157.9699999999366</v>
      </c>
      <c r="H205" s="238">
        <v>42604.749999999993</v>
      </c>
      <c r="I205" s="238">
        <v>39388.9</v>
      </c>
      <c r="J205" s="238">
        <v>3215.8499999999913</v>
      </c>
      <c r="K205" s="238">
        <v>0</v>
      </c>
      <c r="L205" s="238">
        <v>3215.8499999999913</v>
      </c>
      <c r="M205" s="238">
        <v>22205.93</v>
      </c>
      <c r="N205" s="238">
        <v>14501.990000000002</v>
      </c>
      <c r="O205" s="238">
        <v>7703.9399999999987</v>
      </c>
      <c r="P205" s="238">
        <v>0</v>
      </c>
      <c r="Q205" s="238">
        <v>7703.9399999999987</v>
      </c>
      <c r="R205" s="238">
        <v>1732.3899999999999</v>
      </c>
      <c r="S205" s="238">
        <v>15.58</v>
      </c>
      <c r="T205" s="238">
        <v>1716.81</v>
      </c>
      <c r="U205" s="238">
        <v>0</v>
      </c>
      <c r="V205" s="238">
        <v>1716.81</v>
      </c>
      <c r="W205" s="239">
        <v>41444.729999999996</v>
      </c>
      <c r="X205" s="239">
        <v>42965.93</v>
      </c>
      <c r="Y205" s="240">
        <v>0</v>
      </c>
      <c r="Z205" s="240">
        <v>-1521.2000000000044</v>
      </c>
      <c r="AA205" s="240">
        <v>-1521.2000000000044</v>
      </c>
      <c r="AB205" s="239">
        <v>117589.59000000001</v>
      </c>
      <c r="AC205" s="239">
        <v>107820.01000000001</v>
      </c>
      <c r="AD205" s="240">
        <v>9769.5800000000017</v>
      </c>
      <c r="AE205" s="240">
        <v>0</v>
      </c>
      <c r="AF205" s="240">
        <v>9769.5800000000017</v>
      </c>
      <c r="AG205" s="239">
        <v>0</v>
      </c>
      <c r="AH205" s="239">
        <v>0</v>
      </c>
      <c r="AI205" s="240">
        <v>0</v>
      </c>
      <c r="AJ205" s="240">
        <v>0</v>
      </c>
      <c r="AK205" s="240">
        <v>0</v>
      </c>
      <c r="AL205" s="239">
        <v>12681.37</v>
      </c>
      <c r="AM205" s="239">
        <v>2955.43</v>
      </c>
      <c r="AN205" s="240">
        <v>9725.94</v>
      </c>
      <c r="AO205" s="240">
        <v>0</v>
      </c>
      <c r="AP205" s="240">
        <v>9725.94</v>
      </c>
      <c r="AQ205" s="239">
        <v>8434.6099999999988</v>
      </c>
      <c r="AR205" s="239">
        <v>2384.21</v>
      </c>
      <c r="AS205" s="240">
        <v>6050.3999999999987</v>
      </c>
      <c r="AT205" s="240">
        <v>0</v>
      </c>
      <c r="AU205" s="240">
        <v>6050.3999999999987</v>
      </c>
      <c r="AV205" s="239">
        <v>13303.560000000001</v>
      </c>
      <c r="AW205" s="239">
        <v>10607.619999999999</v>
      </c>
      <c r="AX205" s="240">
        <v>2695.9400000000023</v>
      </c>
      <c r="AY205" s="240">
        <v>0</v>
      </c>
      <c r="AZ205" s="240">
        <v>2695.9400000000023</v>
      </c>
      <c r="BA205" s="239">
        <v>3692.8899999999994</v>
      </c>
      <c r="BB205" s="239">
        <v>3005.69</v>
      </c>
      <c r="BC205" s="240">
        <v>687.19999999999936</v>
      </c>
      <c r="BD205" s="240">
        <v>0</v>
      </c>
      <c r="BE205" s="240">
        <v>687.19999999999936</v>
      </c>
      <c r="BF205" s="239">
        <v>571.73</v>
      </c>
      <c r="BG205" s="239">
        <v>1179.8399999999999</v>
      </c>
      <c r="BH205" s="240">
        <v>0</v>
      </c>
      <c r="BI205" s="240">
        <v>-608.1099999999999</v>
      </c>
      <c r="BJ205" s="240">
        <v>-608.1099999999999</v>
      </c>
      <c r="BK205" s="239">
        <v>9925.42</v>
      </c>
      <c r="BL205" s="239">
        <v>7992.4199999999992</v>
      </c>
      <c r="BM205" s="240">
        <v>1933.0000000000009</v>
      </c>
      <c r="BN205" s="240">
        <v>0</v>
      </c>
      <c r="BO205" s="240">
        <v>1933.0000000000009</v>
      </c>
      <c r="BP205" s="239">
        <v>2300.0300000000002</v>
      </c>
      <c r="BQ205" s="239">
        <v>0</v>
      </c>
      <c r="BR205" s="240">
        <v>2300.0300000000002</v>
      </c>
      <c r="BS205" s="240">
        <v>0</v>
      </c>
      <c r="BT205" s="240">
        <v>2300.0300000000002</v>
      </c>
      <c r="BU205" s="239">
        <v>26363.63</v>
      </c>
      <c r="BV205" s="239">
        <v>25733.570000000003</v>
      </c>
      <c r="BW205" s="240">
        <v>630.05999999999767</v>
      </c>
      <c r="BX205" s="240">
        <v>0</v>
      </c>
      <c r="BY205" s="240">
        <v>630.05999999999767</v>
      </c>
      <c r="BZ205" s="239">
        <v>1709.6899999999996</v>
      </c>
      <c r="CA205" s="239">
        <v>1393.89</v>
      </c>
      <c r="CB205" s="240">
        <v>315.7999999999995</v>
      </c>
      <c r="CC205" s="240">
        <v>0</v>
      </c>
      <c r="CD205" s="240">
        <v>315.7999999999995</v>
      </c>
      <c r="CE205" s="239">
        <v>259.31</v>
      </c>
      <c r="CF205" s="239">
        <v>0</v>
      </c>
      <c r="CG205" s="240">
        <v>259.31</v>
      </c>
      <c r="CH205" s="240">
        <v>0</v>
      </c>
      <c r="CI205" s="240">
        <v>259.31</v>
      </c>
      <c r="CJ205" s="240">
        <v>6657.9500000000007</v>
      </c>
      <c r="CK205" s="240">
        <v>8106.67</v>
      </c>
      <c r="CL205" s="240">
        <v>0</v>
      </c>
      <c r="CM205" s="240">
        <v>-1448.7199999999993</v>
      </c>
      <c r="CN205" s="240">
        <v>-1448.7199999999993</v>
      </c>
      <c r="CO205" s="239">
        <v>114869.10999999999</v>
      </c>
      <c r="CP205" s="239">
        <v>17640.41</v>
      </c>
      <c r="CQ205" s="240">
        <v>97228.699999999983</v>
      </c>
      <c r="CR205" s="240">
        <v>0</v>
      </c>
      <c r="CS205" s="240">
        <v>97228.699999999983</v>
      </c>
      <c r="CT205" s="239">
        <v>7907.6399999999985</v>
      </c>
      <c r="CU205" s="239">
        <v>0</v>
      </c>
      <c r="CV205" s="240">
        <v>7907.6399999999985</v>
      </c>
      <c r="CW205" s="240">
        <v>0</v>
      </c>
      <c r="CX205" s="240">
        <v>7907.6399999999985</v>
      </c>
      <c r="CY205" s="239">
        <v>13329.04</v>
      </c>
      <c r="CZ205" s="239">
        <v>5704.74</v>
      </c>
      <c r="DA205" s="240">
        <v>7624.3000000000011</v>
      </c>
      <c r="DB205" s="240">
        <v>0</v>
      </c>
      <c r="DC205" s="240">
        <v>7624.3000000000011</v>
      </c>
      <c r="DD205" s="239">
        <v>2720.38</v>
      </c>
      <c r="DE205" s="239">
        <v>805.11</v>
      </c>
      <c r="DF205" s="240">
        <v>1915.27</v>
      </c>
      <c r="DG205" s="240">
        <v>0</v>
      </c>
      <c r="DH205" s="240">
        <v>1915.27</v>
      </c>
      <c r="DI205" s="239">
        <v>5743.7099999999991</v>
      </c>
      <c r="DJ205" s="239">
        <v>0</v>
      </c>
      <c r="DK205" s="240">
        <v>5743.7099999999991</v>
      </c>
      <c r="DL205" s="240">
        <v>0</v>
      </c>
      <c r="DM205" s="240">
        <v>5743.7099999999991</v>
      </c>
      <c r="DN205" s="239">
        <v>1366.8299999999997</v>
      </c>
      <c r="DO205" s="239">
        <v>0</v>
      </c>
      <c r="DP205" s="240">
        <v>1366.8299999999997</v>
      </c>
      <c r="DQ205" s="240">
        <v>0</v>
      </c>
      <c r="DR205" s="240">
        <v>1366.8299999999997</v>
      </c>
      <c r="DS205" s="239">
        <v>3547.1499999999996</v>
      </c>
      <c r="DT205" s="239">
        <v>1849.06</v>
      </c>
      <c r="DU205" s="240">
        <v>1698.0899999999997</v>
      </c>
      <c r="DV205" s="240">
        <v>0</v>
      </c>
      <c r="DW205" s="240">
        <v>1698.0899999999997</v>
      </c>
      <c r="DX205" s="239">
        <v>466.38</v>
      </c>
      <c r="DY205" s="239">
        <v>0</v>
      </c>
      <c r="DZ205" s="240">
        <v>466.38</v>
      </c>
      <c r="EA205" s="240">
        <v>0</v>
      </c>
      <c r="EB205" s="240">
        <v>466.38</v>
      </c>
      <c r="EC205" s="239">
        <v>10516.93</v>
      </c>
      <c r="ED205" s="239">
        <v>12264.800000000001</v>
      </c>
      <c r="EE205" s="240">
        <v>0</v>
      </c>
      <c r="EF205" s="240">
        <v>-1747.8700000000008</v>
      </c>
      <c r="EG205" s="240">
        <v>-1747.8700000000008</v>
      </c>
      <c r="EH205" s="239">
        <v>20317.489999999998</v>
      </c>
      <c r="EI205" s="239">
        <v>31020.12</v>
      </c>
      <c r="EJ205" s="240">
        <v>0</v>
      </c>
      <c r="EK205" s="240">
        <v>-10702.630000000001</v>
      </c>
      <c r="EL205" s="240">
        <v>-10702.630000000001</v>
      </c>
      <c r="EM205" s="239">
        <v>33093.82</v>
      </c>
      <c r="EN205" s="239">
        <v>33109.35</v>
      </c>
      <c r="EO205" s="240">
        <v>0</v>
      </c>
      <c r="EP205" s="240">
        <v>-15.529999999998836</v>
      </c>
      <c r="EQ205" s="240">
        <v>-15.529999999998836</v>
      </c>
      <c r="ER205" s="240">
        <v>6387.8499999999995</v>
      </c>
      <c r="ES205" s="240">
        <v>4418.57</v>
      </c>
      <c r="ET205" s="240">
        <f t="shared" si="35"/>
        <v>1969.2799999999997</v>
      </c>
      <c r="EU205" s="240">
        <f t="shared" si="36"/>
        <v>0</v>
      </c>
      <c r="EV205" s="240">
        <f t="shared" si="37"/>
        <v>1969.2799999999997</v>
      </c>
      <c r="EW205" s="239">
        <v>18516.09</v>
      </c>
      <c r="EX205" s="239">
        <v>12455.82</v>
      </c>
      <c r="EY205" s="241">
        <f t="shared" si="39"/>
        <v>550260</v>
      </c>
      <c r="EZ205" s="241">
        <f t="shared" si="39"/>
        <v>387319.72999999992</v>
      </c>
      <c r="FA205" s="241">
        <f t="shared" si="40"/>
        <v>162940.27000000008</v>
      </c>
      <c r="FB205" s="241">
        <f t="shared" si="41"/>
        <v>0</v>
      </c>
      <c r="FC205" s="242">
        <f t="shared" si="38"/>
        <v>162940.27000000008</v>
      </c>
      <c r="FD205" s="242">
        <v>1969.2799999999997</v>
      </c>
      <c r="FE205" s="236">
        <f t="shared" si="42"/>
        <v>129062.41000000009</v>
      </c>
      <c r="FF205" s="243">
        <f t="shared" si="43"/>
        <v>131108.88999999993</v>
      </c>
      <c r="FG205" s="3"/>
      <c r="FH205" s="239">
        <v>120</v>
      </c>
      <c r="FI205" s="244">
        <f t="shared" si="44"/>
        <v>129182.41000000009</v>
      </c>
      <c r="FJ205" s="243">
        <f t="shared" si="45"/>
        <v>131108.88999999993</v>
      </c>
      <c r="FK205" s="3"/>
      <c r="FL205" s="3"/>
      <c r="FM205" s="3"/>
      <c r="FN205" s="3"/>
      <c r="FO205" s="3"/>
    </row>
    <row r="206" spans="1:171" s="2" customFormat="1" ht="15.75" customHeight="1" x14ac:dyDescent="0.2">
      <c r="A206" s="233">
        <v>199</v>
      </c>
      <c r="B206" s="234" t="s">
        <v>590</v>
      </c>
      <c r="C206" s="235">
        <v>9</v>
      </c>
      <c r="D206" s="235">
        <v>5</v>
      </c>
      <c r="E206" s="236">
        <v>873.05000000000007</v>
      </c>
      <c r="F206" s="237">
        <v>-158392.10999999999</v>
      </c>
      <c r="G206" s="237">
        <v>-149378.51400000011</v>
      </c>
      <c r="H206" s="238">
        <v>66632</v>
      </c>
      <c r="I206" s="238">
        <v>62063.739999999991</v>
      </c>
      <c r="J206" s="238">
        <v>4568.2600000000093</v>
      </c>
      <c r="K206" s="238">
        <v>0</v>
      </c>
      <c r="L206" s="238">
        <v>4568.2600000000093</v>
      </c>
      <c r="M206" s="238">
        <v>33742.32</v>
      </c>
      <c r="N206" s="238">
        <v>39237.69</v>
      </c>
      <c r="O206" s="238">
        <v>0</v>
      </c>
      <c r="P206" s="238">
        <v>-5495.3700000000026</v>
      </c>
      <c r="Q206" s="238">
        <v>-5495.3700000000026</v>
      </c>
      <c r="R206" s="238">
        <v>3277.8</v>
      </c>
      <c r="S206" s="238">
        <v>1442.59</v>
      </c>
      <c r="T206" s="238">
        <v>1835.2100000000003</v>
      </c>
      <c r="U206" s="238">
        <v>0</v>
      </c>
      <c r="V206" s="238">
        <v>1835.2100000000003</v>
      </c>
      <c r="W206" s="239">
        <v>63537.29</v>
      </c>
      <c r="X206" s="239">
        <v>69094.92</v>
      </c>
      <c r="Y206" s="240">
        <v>0</v>
      </c>
      <c r="Z206" s="240">
        <v>-5557.6299999999974</v>
      </c>
      <c r="AA206" s="240">
        <v>-5557.6299999999974</v>
      </c>
      <c r="AB206" s="239">
        <v>138175.32999999999</v>
      </c>
      <c r="AC206" s="239">
        <v>126107.79000000001</v>
      </c>
      <c r="AD206" s="240">
        <v>12067.539999999979</v>
      </c>
      <c r="AE206" s="240">
        <v>0</v>
      </c>
      <c r="AF206" s="240">
        <v>12067.539999999979</v>
      </c>
      <c r="AG206" s="239">
        <v>7958.5999999999985</v>
      </c>
      <c r="AH206" s="239">
        <v>7878.5999999999995</v>
      </c>
      <c r="AI206" s="240">
        <v>79.999999999999091</v>
      </c>
      <c r="AJ206" s="240">
        <v>0</v>
      </c>
      <c r="AK206" s="240">
        <v>79.999999999999091</v>
      </c>
      <c r="AL206" s="239">
        <v>24853.870000000003</v>
      </c>
      <c r="AM206" s="239">
        <v>3762.8700000000003</v>
      </c>
      <c r="AN206" s="240">
        <v>21091.000000000004</v>
      </c>
      <c r="AO206" s="240">
        <v>0</v>
      </c>
      <c r="AP206" s="240">
        <v>21091.000000000004</v>
      </c>
      <c r="AQ206" s="239">
        <v>18135.280000000002</v>
      </c>
      <c r="AR206" s="239">
        <v>2766.87</v>
      </c>
      <c r="AS206" s="240">
        <v>15368.410000000003</v>
      </c>
      <c r="AT206" s="240">
        <v>0</v>
      </c>
      <c r="AU206" s="240">
        <v>15368.410000000003</v>
      </c>
      <c r="AV206" s="239">
        <v>26155.71</v>
      </c>
      <c r="AW206" s="239">
        <v>25364.579999999998</v>
      </c>
      <c r="AX206" s="240">
        <v>791.13000000000102</v>
      </c>
      <c r="AY206" s="240">
        <v>0</v>
      </c>
      <c r="AZ206" s="240">
        <v>791.13000000000102</v>
      </c>
      <c r="BA206" s="239">
        <v>5823.34</v>
      </c>
      <c r="BB206" s="239">
        <v>5751.0999999999995</v>
      </c>
      <c r="BC206" s="240">
        <v>72.240000000000691</v>
      </c>
      <c r="BD206" s="240">
        <v>0</v>
      </c>
      <c r="BE206" s="240">
        <v>72.240000000000691</v>
      </c>
      <c r="BF206" s="239">
        <v>1653.7800000000004</v>
      </c>
      <c r="BG206" s="239">
        <v>1449.5</v>
      </c>
      <c r="BH206" s="240">
        <v>204.28000000000043</v>
      </c>
      <c r="BI206" s="240">
        <v>0</v>
      </c>
      <c r="BJ206" s="240">
        <v>204.28000000000043</v>
      </c>
      <c r="BK206" s="239">
        <v>18185.580000000002</v>
      </c>
      <c r="BL206" s="239">
        <v>17633.71</v>
      </c>
      <c r="BM206" s="240">
        <v>551.87000000000262</v>
      </c>
      <c r="BN206" s="240">
        <v>0</v>
      </c>
      <c r="BO206" s="240">
        <v>551.87000000000262</v>
      </c>
      <c r="BP206" s="239">
        <v>3964.32</v>
      </c>
      <c r="BQ206" s="239">
        <v>0</v>
      </c>
      <c r="BR206" s="240">
        <v>3964.32</v>
      </c>
      <c r="BS206" s="240">
        <v>0</v>
      </c>
      <c r="BT206" s="240">
        <v>3964.32</v>
      </c>
      <c r="BU206" s="239">
        <v>45517.56</v>
      </c>
      <c r="BV206" s="239">
        <v>26012.799999999996</v>
      </c>
      <c r="BW206" s="240">
        <v>19504.760000000002</v>
      </c>
      <c r="BX206" s="240">
        <v>0</v>
      </c>
      <c r="BY206" s="240">
        <v>19504.760000000002</v>
      </c>
      <c r="BZ206" s="239">
        <v>990.73999999999978</v>
      </c>
      <c r="CA206" s="239">
        <v>929.93</v>
      </c>
      <c r="CB206" s="240">
        <v>60.809999999999832</v>
      </c>
      <c r="CC206" s="240">
        <v>0</v>
      </c>
      <c r="CD206" s="240">
        <v>60.809999999999832</v>
      </c>
      <c r="CE206" s="239">
        <v>146.49</v>
      </c>
      <c r="CF206" s="239">
        <v>0</v>
      </c>
      <c r="CG206" s="240">
        <v>146.49</v>
      </c>
      <c r="CH206" s="240">
        <v>0</v>
      </c>
      <c r="CI206" s="240">
        <v>146.49</v>
      </c>
      <c r="CJ206" s="240">
        <v>10993.93</v>
      </c>
      <c r="CK206" s="240">
        <v>14524.46</v>
      </c>
      <c r="CL206" s="240">
        <v>0</v>
      </c>
      <c r="CM206" s="240">
        <v>-3530.5299999999988</v>
      </c>
      <c r="CN206" s="240">
        <v>-3530.5299999999988</v>
      </c>
      <c r="CO206" s="239">
        <v>190199.29000000004</v>
      </c>
      <c r="CP206" s="239">
        <v>2885.39</v>
      </c>
      <c r="CQ206" s="240">
        <v>187313.90000000002</v>
      </c>
      <c r="CR206" s="240">
        <v>0</v>
      </c>
      <c r="CS206" s="240">
        <v>187313.90000000002</v>
      </c>
      <c r="CT206" s="239">
        <v>15204.23</v>
      </c>
      <c r="CU206" s="239">
        <v>864.09</v>
      </c>
      <c r="CV206" s="240">
        <v>14340.14</v>
      </c>
      <c r="CW206" s="240">
        <v>0</v>
      </c>
      <c r="CX206" s="240">
        <v>14340.14</v>
      </c>
      <c r="CY206" s="239">
        <v>28108.1</v>
      </c>
      <c r="CZ206" s="239">
        <v>0</v>
      </c>
      <c r="DA206" s="240">
        <v>28108.1</v>
      </c>
      <c r="DB206" s="240">
        <v>0</v>
      </c>
      <c r="DC206" s="240">
        <v>28108.1</v>
      </c>
      <c r="DD206" s="239">
        <v>6514.9100000000008</v>
      </c>
      <c r="DE206" s="239">
        <v>0</v>
      </c>
      <c r="DF206" s="240">
        <v>6514.9100000000008</v>
      </c>
      <c r="DG206" s="240">
        <v>0</v>
      </c>
      <c r="DH206" s="240">
        <v>6514.9100000000008</v>
      </c>
      <c r="DI206" s="239">
        <v>5946.3799999999992</v>
      </c>
      <c r="DJ206" s="239">
        <v>0</v>
      </c>
      <c r="DK206" s="240">
        <v>5946.3799999999992</v>
      </c>
      <c r="DL206" s="240">
        <v>0</v>
      </c>
      <c r="DM206" s="240">
        <v>5946.3799999999992</v>
      </c>
      <c r="DN206" s="239">
        <v>3938.9700000000003</v>
      </c>
      <c r="DO206" s="239">
        <v>0</v>
      </c>
      <c r="DP206" s="240">
        <v>3938.9700000000003</v>
      </c>
      <c r="DQ206" s="240">
        <v>0</v>
      </c>
      <c r="DR206" s="240">
        <v>3938.9700000000003</v>
      </c>
      <c r="DS206" s="239">
        <v>6942.6999999999989</v>
      </c>
      <c r="DT206" s="239">
        <v>4051.96</v>
      </c>
      <c r="DU206" s="240">
        <v>2890.7399999999989</v>
      </c>
      <c r="DV206" s="240">
        <v>0</v>
      </c>
      <c r="DW206" s="240">
        <v>2890.7399999999989</v>
      </c>
      <c r="DX206" s="239">
        <v>683.25</v>
      </c>
      <c r="DY206" s="239">
        <v>0</v>
      </c>
      <c r="DZ206" s="240">
        <v>683.25</v>
      </c>
      <c r="EA206" s="240">
        <v>0</v>
      </c>
      <c r="EB206" s="240">
        <v>683.25</v>
      </c>
      <c r="EC206" s="239">
        <v>15533.2</v>
      </c>
      <c r="ED206" s="239">
        <v>23665.33</v>
      </c>
      <c r="EE206" s="240">
        <v>0</v>
      </c>
      <c r="EF206" s="240">
        <v>-8132.130000000001</v>
      </c>
      <c r="EG206" s="240">
        <v>-8132.130000000001</v>
      </c>
      <c r="EH206" s="239">
        <v>27209.01</v>
      </c>
      <c r="EI206" s="239">
        <v>12194.18</v>
      </c>
      <c r="EJ206" s="240">
        <v>15014.829999999998</v>
      </c>
      <c r="EK206" s="240">
        <v>0</v>
      </c>
      <c r="EL206" s="240">
        <v>15014.829999999998</v>
      </c>
      <c r="EM206" s="239">
        <v>44200.51</v>
      </c>
      <c r="EN206" s="239">
        <v>56154.229999999996</v>
      </c>
      <c r="EO206" s="240">
        <v>0</v>
      </c>
      <c r="EP206" s="240">
        <v>-11953.719999999994</v>
      </c>
      <c r="EQ206" s="240">
        <v>-11953.719999999994</v>
      </c>
      <c r="ER206" s="240">
        <v>11562.32</v>
      </c>
      <c r="ES206" s="240">
        <v>8392.5500000000011</v>
      </c>
      <c r="ET206" s="240">
        <f t="shared" si="35"/>
        <v>3169.7699999999986</v>
      </c>
      <c r="EU206" s="240">
        <f t="shared" si="36"/>
        <v>0</v>
      </c>
      <c r="EV206" s="240">
        <f t="shared" si="37"/>
        <v>3169.7699999999986</v>
      </c>
      <c r="EW206" s="239">
        <v>30345.22</v>
      </c>
      <c r="EX206" s="239">
        <v>17819.71</v>
      </c>
      <c r="EY206" s="241">
        <f t="shared" si="39"/>
        <v>856132.02999999991</v>
      </c>
      <c r="EZ206" s="241">
        <f t="shared" si="39"/>
        <v>530048.59000000008</v>
      </c>
      <c r="FA206" s="241">
        <f t="shared" si="40"/>
        <v>326083.43999999983</v>
      </c>
      <c r="FB206" s="241">
        <f t="shared" si="41"/>
        <v>0</v>
      </c>
      <c r="FC206" s="242">
        <f t="shared" si="38"/>
        <v>326083.43999999983</v>
      </c>
      <c r="FD206" s="242">
        <v>3169.7699999999986</v>
      </c>
      <c r="FE206" s="236">
        <f t="shared" si="42"/>
        <v>167691.32999999984</v>
      </c>
      <c r="FF206" s="243">
        <f t="shared" si="43"/>
        <v>100357.87599999993</v>
      </c>
      <c r="FG206" s="3"/>
      <c r="FH206" s="239">
        <v>1720</v>
      </c>
      <c r="FI206" s="244">
        <f t="shared" si="44"/>
        <v>169411.32999999984</v>
      </c>
      <c r="FJ206" s="243">
        <f t="shared" si="45"/>
        <v>100357.87599999993</v>
      </c>
      <c r="FK206" s="3"/>
      <c r="FL206" s="3"/>
      <c r="FM206" s="3"/>
      <c r="FN206" s="3"/>
      <c r="FO206" s="3"/>
    </row>
    <row r="207" spans="1:171" s="2" customFormat="1" ht="15.75" customHeight="1" x14ac:dyDescent="0.2">
      <c r="A207" s="233">
        <v>200</v>
      </c>
      <c r="B207" s="234" t="s">
        <v>591</v>
      </c>
      <c r="C207" s="235">
        <v>5</v>
      </c>
      <c r="D207" s="235">
        <v>4</v>
      </c>
      <c r="E207" s="236">
        <v>929.875</v>
      </c>
      <c r="F207" s="237">
        <v>149081.26999999999</v>
      </c>
      <c r="G207" s="237">
        <v>51169.439999999922</v>
      </c>
      <c r="H207" s="238">
        <v>15414.880000000001</v>
      </c>
      <c r="I207" s="238">
        <v>12703.25</v>
      </c>
      <c r="J207" s="238">
        <v>2711.630000000001</v>
      </c>
      <c r="K207" s="238">
        <v>0</v>
      </c>
      <c r="L207" s="238">
        <v>2711.630000000001</v>
      </c>
      <c r="M207" s="238">
        <v>7756.6600000000008</v>
      </c>
      <c r="N207" s="238">
        <v>7638.6900000000005</v>
      </c>
      <c r="O207" s="238">
        <v>117.97000000000025</v>
      </c>
      <c r="P207" s="238">
        <v>0</v>
      </c>
      <c r="Q207" s="238">
        <v>117.97000000000025</v>
      </c>
      <c r="R207" s="238">
        <v>936.45</v>
      </c>
      <c r="S207" s="238">
        <v>443.44</v>
      </c>
      <c r="T207" s="238">
        <v>493.01000000000005</v>
      </c>
      <c r="U207" s="238">
        <v>0</v>
      </c>
      <c r="V207" s="238">
        <v>493.01000000000005</v>
      </c>
      <c r="W207" s="239">
        <v>42324.37</v>
      </c>
      <c r="X207" s="239">
        <v>44039.72</v>
      </c>
      <c r="Y207" s="240">
        <v>0</v>
      </c>
      <c r="Z207" s="240">
        <v>-1715.3499999999985</v>
      </c>
      <c r="AA207" s="240">
        <v>-1715.3499999999985</v>
      </c>
      <c r="AB207" s="239">
        <v>0</v>
      </c>
      <c r="AC207" s="239">
        <v>0</v>
      </c>
      <c r="AD207" s="240">
        <v>0</v>
      </c>
      <c r="AE207" s="240">
        <v>0</v>
      </c>
      <c r="AF207" s="240">
        <v>0</v>
      </c>
      <c r="AG207" s="239">
        <v>0</v>
      </c>
      <c r="AH207" s="239">
        <v>0</v>
      </c>
      <c r="AI207" s="240">
        <v>0</v>
      </c>
      <c r="AJ207" s="240">
        <v>0</v>
      </c>
      <c r="AK207" s="240">
        <v>0</v>
      </c>
      <c r="AL207" s="239">
        <v>9033.86</v>
      </c>
      <c r="AM207" s="239">
        <v>2114.4700000000003</v>
      </c>
      <c r="AN207" s="240">
        <v>6919.39</v>
      </c>
      <c r="AO207" s="240">
        <v>0</v>
      </c>
      <c r="AP207" s="240">
        <v>6919.39</v>
      </c>
      <c r="AQ207" s="239">
        <v>6819.7900000000009</v>
      </c>
      <c r="AR207" s="239">
        <v>926.73</v>
      </c>
      <c r="AS207" s="240">
        <v>5893.0600000000013</v>
      </c>
      <c r="AT207" s="240">
        <v>0</v>
      </c>
      <c r="AU207" s="240">
        <v>5893.0600000000013</v>
      </c>
      <c r="AV207" s="239">
        <v>8499.58</v>
      </c>
      <c r="AW207" s="239">
        <v>7392.3200000000006</v>
      </c>
      <c r="AX207" s="240">
        <v>1107.2599999999993</v>
      </c>
      <c r="AY207" s="240">
        <v>0</v>
      </c>
      <c r="AZ207" s="240">
        <v>1107.2599999999993</v>
      </c>
      <c r="BA207" s="239">
        <v>2033.62</v>
      </c>
      <c r="BB207" s="239">
        <v>1801.6000000000001</v>
      </c>
      <c r="BC207" s="240">
        <v>232.01999999999975</v>
      </c>
      <c r="BD207" s="240">
        <v>0</v>
      </c>
      <c r="BE207" s="240">
        <v>232.01999999999975</v>
      </c>
      <c r="BF207" s="239">
        <v>473.44999999999993</v>
      </c>
      <c r="BG207" s="239">
        <v>779.2299999999999</v>
      </c>
      <c r="BH207" s="240">
        <v>0</v>
      </c>
      <c r="BI207" s="240">
        <v>-305.77999999999997</v>
      </c>
      <c r="BJ207" s="240">
        <v>-305.77999999999997</v>
      </c>
      <c r="BK207" s="239">
        <v>8771.44</v>
      </c>
      <c r="BL207" s="239">
        <v>7143.0599999999995</v>
      </c>
      <c r="BM207" s="240">
        <v>1628.380000000001</v>
      </c>
      <c r="BN207" s="240">
        <v>0</v>
      </c>
      <c r="BO207" s="240">
        <v>1628.380000000001</v>
      </c>
      <c r="BP207" s="239">
        <v>1333.9100000000003</v>
      </c>
      <c r="BQ207" s="239">
        <v>0</v>
      </c>
      <c r="BR207" s="240">
        <v>1333.9100000000003</v>
      </c>
      <c r="BS207" s="240">
        <v>0</v>
      </c>
      <c r="BT207" s="240">
        <v>1333.9100000000003</v>
      </c>
      <c r="BU207" s="239">
        <v>15288.660000000002</v>
      </c>
      <c r="BV207" s="239">
        <v>7689.85</v>
      </c>
      <c r="BW207" s="240">
        <v>7598.8100000000013</v>
      </c>
      <c r="BX207" s="240">
        <v>0</v>
      </c>
      <c r="BY207" s="240">
        <v>7598.8100000000013</v>
      </c>
      <c r="BZ207" s="239">
        <v>1587.17</v>
      </c>
      <c r="CA207" s="239">
        <v>1408.44</v>
      </c>
      <c r="CB207" s="240">
        <v>178.73000000000002</v>
      </c>
      <c r="CC207" s="240">
        <v>0</v>
      </c>
      <c r="CD207" s="240">
        <v>178.73000000000002</v>
      </c>
      <c r="CE207" s="239">
        <v>239.23</v>
      </c>
      <c r="CF207" s="239">
        <v>2420.64</v>
      </c>
      <c r="CG207" s="240">
        <v>0</v>
      </c>
      <c r="CH207" s="240">
        <v>-2181.41</v>
      </c>
      <c r="CI207" s="240">
        <v>-2181.41</v>
      </c>
      <c r="CJ207" s="240">
        <v>5089.2700000000004</v>
      </c>
      <c r="CK207" s="240">
        <v>6755.57</v>
      </c>
      <c r="CL207" s="240">
        <v>0</v>
      </c>
      <c r="CM207" s="240">
        <v>-1666.2999999999993</v>
      </c>
      <c r="CN207" s="240">
        <v>-1666.2999999999993</v>
      </c>
      <c r="CO207" s="239">
        <v>58197.62</v>
      </c>
      <c r="CP207" s="239">
        <v>1270.69</v>
      </c>
      <c r="CQ207" s="240">
        <v>56926.93</v>
      </c>
      <c r="CR207" s="240">
        <v>0</v>
      </c>
      <c r="CS207" s="240">
        <v>56926.93</v>
      </c>
      <c r="CT207" s="239">
        <v>5678.3899999999994</v>
      </c>
      <c r="CU207" s="239">
        <v>0</v>
      </c>
      <c r="CV207" s="240">
        <v>5678.3899999999994</v>
      </c>
      <c r="CW207" s="240">
        <v>0</v>
      </c>
      <c r="CX207" s="240">
        <v>5678.3899999999994</v>
      </c>
      <c r="CY207" s="239">
        <v>10576.289999999999</v>
      </c>
      <c r="CZ207" s="239">
        <v>4981.32</v>
      </c>
      <c r="DA207" s="240">
        <v>5594.9699999999993</v>
      </c>
      <c r="DB207" s="240">
        <v>0</v>
      </c>
      <c r="DC207" s="240">
        <v>5594.9699999999993</v>
      </c>
      <c r="DD207" s="239">
        <v>1499.9499999999998</v>
      </c>
      <c r="DE207" s="239">
        <v>0</v>
      </c>
      <c r="DF207" s="240">
        <v>1499.9499999999998</v>
      </c>
      <c r="DG207" s="240">
        <v>0</v>
      </c>
      <c r="DH207" s="240">
        <v>1499.9499999999998</v>
      </c>
      <c r="DI207" s="239">
        <v>2394.71</v>
      </c>
      <c r="DJ207" s="239">
        <v>0</v>
      </c>
      <c r="DK207" s="240">
        <v>2394.71</v>
      </c>
      <c r="DL207" s="240">
        <v>0</v>
      </c>
      <c r="DM207" s="240">
        <v>2394.71</v>
      </c>
      <c r="DN207" s="239">
        <v>1129.02</v>
      </c>
      <c r="DO207" s="239">
        <v>0</v>
      </c>
      <c r="DP207" s="240">
        <v>1129.02</v>
      </c>
      <c r="DQ207" s="240">
        <v>0</v>
      </c>
      <c r="DR207" s="240">
        <v>1129.02</v>
      </c>
      <c r="DS207" s="239">
        <v>2845.26</v>
      </c>
      <c r="DT207" s="239">
        <v>3769.19</v>
      </c>
      <c r="DU207" s="240">
        <v>0</v>
      </c>
      <c r="DV207" s="240">
        <v>-923.92999999999984</v>
      </c>
      <c r="DW207" s="240">
        <v>-923.92999999999984</v>
      </c>
      <c r="DX207" s="239">
        <v>390.61</v>
      </c>
      <c r="DY207" s="239">
        <v>0</v>
      </c>
      <c r="DZ207" s="240">
        <v>390.61</v>
      </c>
      <c r="EA207" s="240">
        <v>0</v>
      </c>
      <c r="EB207" s="240">
        <v>390.61</v>
      </c>
      <c r="EC207" s="239">
        <v>9195.0799999999981</v>
      </c>
      <c r="ED207" s="239">
        <v>12598.130000000001</v>
      </c>
      <c r="EE207" s="240">
        <v>0</v>
      </c>
      <c r="EF207" s="240">
        <v>-3403.0500000000029</v>
      </c>
      <c r="EG207" s="240">
        <v>-3403.0500000000029</v>
      </c>
      <c r="EH207" s="239">
        <v>16039.490000000002</v>
      </c>
      <c r="EI207" s="239">
        <v>17906.14</v>
      </c>
      <c r="EJ207" s="240">
        <v>0</v>
      </c>
      <c r="EK207" s="240">
        <v>-1866.6499999999978</v>
      </c>
      <c r="EL207" s="240">
        <v>-1866.6499999999978</v>
      </c>
      <c r="EM207" s="239">
        <v>0</v>
      </c>
      <c r="EN207" s="239">
        <v>0</v>
      </c>
      <c r="EO207" s="240">
        <v>0</v>
      </c>
      <c r="EP207" s="240">
        <v>0</v>
      </c>
      <c r="EQ207" s="240">
        <v>0</v>
      </c>
      <c r="ER207" s="240">
        <v>4369.05</v>
      </c>
      <c r="ES207" s="240">
        <v>3101.05</v>
      </c>
      <c r="ET207" s="240">
        <f t="shared" si="35"/>
        <v>1268</v>
      </c>
      <c r="EU207" s="240">
        <f t="shared" si="36"/>
        <v>0</v>
      </c>
      <c r="EV207" s="240">
        <f t="shared" si="37"/>
        <v>1268</v>
      </c>
      <c r="EW207" s="239">
        <v>8339.5199999999986</v>
      </c>
      <c r="EX207" s="239">
        <v>5026.6899999999996</v>
      </c>
      <c r="EY207" s="241">
        <f t="shared" si="39"/>
        <v>246257.33</v>
      </c>
      <c r="EZ207" s="241">
        <f t="shared" si="39"/>
        <v>151910.22000000003</v>
      </c>
      <c r="FA207" s="241">
        <f t="shared" si="40"/>
        <v>94347.109999999957</v>
      </c>
      <c r="FB207" s="241">
        <f t="shared" si="41"/>
        <v>0</v>
      </c>
      <c r="FC207" s="242">
        <f t="shared" si="38"/>
        <v>94347.109999999957</v>
      </c>
      <c r="FD207" s="242">
        <v>1268</v>
      </c>
      <c r="FE207" s="236">
        <f t="shared" si="42"/>
        <v>243428.37999999995</v>
      </c>
      <c r="FF207" s="243">
        <f t="shared" si="43"/>
        <v>123860.08999999992</v>
      </c>
      <c r="FG207" s="3"/>
      <c r="FH207" s="239">
        <v>880</v>
      </c>
      <c r="FI207" s="244">
        <f t="shared" si="44"/>
        <v>244308.37999999995</v>
      </c>
      <c r="FJ207" s="243">
        <f t="shared" si="45"/>
        <v>123860.08999999992</v>
      </c>
      <c r="FK207" s="3"/>
      <c r="FL207" s="3"/>
      <c r="FM207" s="3"/>
      <c r="FN207" s="3"/>
      <c r="FO207" s="3"/>
    </row>
    <row r="208" spans="1:171" s="2" customFormat="1" ht="15.75" customHeight="1" x14ac:dyDescent="0.2">
      <c r="A208" s="233">
        <v>201</v>
      </c>
      <c r="B208" s="234" t="s">
        <v>592</v>
      </c>
      <c r="C208" s="235">
        <v>5</v>
      </c>
      <c r="D208" s="235">
        <v>2</v>
      </c>
      <c r="E208" s="236">
        <v>77.5</v>
      </c>
      <c r="F208" s="237">
        <v>116828.26</v>
      </c>
      <c r="G208" s="237">
        <v>67057.39999999998</v>
      </c>
      <c r="H208" s="238">
        <v>7601.5200000000023</v>
      </c>
      <c r="I208" s="238">
        <v>6366.39</v>
      </c>
      <c r="J208" s="238">
        <v>1235.1300000000019</v>
      </c>
      <c r="K208" s="238">
        <v>0</v>
      </c>
      <c r="L208" s="238">
        <v>1235.1300000000019</v>
      </c>
      <c r="M208" s="238">
        <v>3824.2599999999998</v>
      </c>
      <c r="N208" s="238">
        <v>3764.58</v>
      </c>
      <c r="O208" s="238">
        <v>59.679999999999836</v>
      </c>
      <c r="P208" s="238">
        <v>0</v>
      </c>
      <c r="Q208" s="238">
        <v>59.679999999999836</v>
      </c>
      <c r="R208" s="238">
        <v>477.29999999999995</v>
      </c>
      <c r="S208" s="238">
        <v>221.45</v>
      </c>
      <c r="T208" s="238">
        <v>255.84999999999997</v>
      </c>
      <c r="U208" s="238">
        <v>0</v>
      </c>
      <c r="V208" s="238">
        <v>255.84999999999997</v>
      </c>
      <c r="W208" s="239">
        <v>26217.360000000001</v>
      </c>
      <c r="X208" s="239">
        <v>27399.09</v>
      </c>
      <c r="Y208" s="240">
        <v>0</v>
      </c>
      <c r="Z208" s="240">
        <v>-1181.7299999999996</v>
      </c>
      <c r="AA208" s="240">
        <v>-1181.7299999999996</v>
      </c>
      <c r="AB208" s="239">
        <v>0</v>
      </c>
      <c r="AC208" s="239">
        <v>0</v>
      </c>
      <c r="AD208" s="240">
        <v>0</v>
      </c>
      <c r="AE208" s="240">
        <v>0</v>
      </c>
      <c r="AF208" s="240">
        <v>0</v>
      </c>
      <c r="AG208" s="239">
        <v>0</v>
      </c>
      <c r="AH208" s="239">
        <v>0</v>
      </c>
      <c r="AI208" s="240">
        <v>0</v>
      </c>
      <c r="AJ208" s="240">
        <v>0</v>
      </c>
      <c r="AK208" s="240">
        <v>0</v>
      </c>
      <c r="AL208" s="239">
        <v>4671.8600000000006</v>
      </c>
      <c r="AM208" s="239">
        <v>1559</v>
      </c>
      <c r="AN208" s="240">
        <v>3112.8600000000006</v>
      </c>
      <c r="AO208" s="240">
        <v>0</v>
      </c>
      <c r="AP208" s="240">
        <v>3112.8600000000006</v>
      </c>
      <c r="AQ208" s="239">
        <v>3434.62</v>
      </c>
      <c r="AR208" s="239">
        <v>912.3</v>
      </c>
      <c r="AS208" s="240">
        <v>2522.3199999999997</v>
      </c>
      <c r="AT208" s="240">
        <v>0</v>
      </c>
      <c r="AU208" s="240">
        <v>2522.3199999999997</v>
      </c>
      <c r="AV208" s="239">
        <v>4151.9100000000008</v>
      </c>
      <c r="AW208" s="239">
        <v>3605.88</v>
      </c>
      <c r="AX208" s="240">
        <v>546.03000000000065</v>
      </c>
      <c r="AY208" s="240">
        <v>0</v>
      </c>
      <c r="AZ208" s="240">
        <v>546.03000000000065</v>
      </c>
      <c r="BA208" s="239">
        <v>988.11</v>
      </c>
      <c r="BB208" s="239">
        <v>874.65000000000009</v>
      </c>
      <c r="BC208" s="240">
        <v>113.45999999999992</v>
      </c>
      <c r="BD208" s="240">
        <v>0</v>
      </c>
      <c r="BE208" s="240">
        <v>113.45999999999992</v>
      </c>
      <c r="BF208" s="239">
        <v>237.45999999999998</v>
      </c>
      <c r="BG208" s="239">
        <v>378.93000000000006</v>
      </c>
      <c r="BH208" s="240">
        <v>0</v>
      </c>
      <c r="BI208" s="240">
        <v>-141.47000000000008</v>
      </c>
      <c r="BJ208" s="240">
        <v>-141.47000000000008</v>
      </c>
      <c r="BK208" s="239">
        <v>3450.76</v>
      </c>
      <c r="BL208" s="239">
        <v>2847.7000000000007</v>
      </c>
      <c r="BM208" s="240">
        <v>603.05999999999949</v>
      </c>
      <c r="BN208" s="240">
        <v>0</v>
      </c>
      <c r="BO208" s="240">
        <v>603.05999999999949</v>
      </c>
      <c r="BP208" s="239">
        <v>668.81999999999994</v>
      </c>
      <c r="BQ208" s="239">
        <v>0</v>
      </c>
      <c r="BR208" s="240">
        <v>668.81999999999994</v>
      </c>
      <c r="BS208" s="240">
        <v>0</v>
      </c>
      <c r="BT208" s="240">
        <v>668.81999999999994</v>
      </c>
      <c r="BU208" s="239">
        <v>7665.9700000000012</v>
      </c>
      <c r="BV208" s="239">
        <v>3853.82</v>
      </c>
      <c r="BW208" s="240">
        <v>3812.150000000001</v>
      </c>
      <c r="BX208" s="240">
        <v>0</v>
      </c>
      <c r="BY208" s="240">
        <v>3812.150000000001</v>
      </c>
      <c r="BZ208" s="239">
        <v>800.65000000000009</v>
      </c>
      <c r="CA208" s="239">
        <v>710.19</v>
      </c>
      <c r="CB208" s="240">
        <v>90.460000000000036</v>
      </c>
      <c r="CC208" s="240">
        <v>0</v>
      </c>
      <c r="CD208" s="240">
        <v>90.460000000000036</v>
      </c>
      <c r="CE208" s="239">
        <v>120.59999999999998</v>
      </c>
      <c r="CF208" s="239">
        <v>0</v>
      </c>
      <c r="CG208" s="240">
        <v>120.59999999999998</v>
      </c>
      <c r="CH208" s="240">
        <v>0</v>
      </c>
      <c r="CI208" s="240">
        <v>120.59999999999998</v>
      </c>
      <c r="CJ208" s="240">
        <v>2549.12</v>
      </c>
      <c r="CK208" s="240">
        <v>3377.78</v>
      </c>
      <c r="CL208" s="240">
        <v>0</v>
      </c>
      <c r="CM208" s="240">
        <v>-828.66000000000031</v>
      </c>
      <c r="CN208" s="240">
        <v>-828.66000000000031</v>
      </c>
      <c r="CO208" s="239">
        <v>27797.620000000003</v>
      </c>
      <c r="CP208" s="239">
        <v>3755.48</v>
      </c>
      <c r="CQ208" s="240">
        <v>24042.140000000003</v>
      </c>
      <c r="CR208" s="240">
        <v>0</v>
      </c>
      <c r="CS208" s="240">
        <v>24042.140000000003</v>
      </c>
      <c r="CT208" s="239">
        <v>2959.21</v>
      </c>
      <c r="CU208" s="239">
        <v>0</v>
      </c>
      <c r="CV208" s="240">
        <v>2959.21</v>
      </c>
      <c r="CW208" s="240">
        <v>0</v>
      </c>
      <c r="CX208" s="240">
        <v>2959.21</v>
      </c>
      <c r="CY208" s="239">
        <v>5346.1</v>
      </c>
      <c r="CZ208" s="239">
        <v>10875.18</v>
      </c>
      <c r="DA208" s="240">
        <v>0</v>
      </c>
      <c r="DB208" s="240">
        <v>-5529.08</v>
      </c>
      <c r="DC208" s="240">
        <v>-5529.08</v>
      </c>
      <c r="DD208" s="239">
        <v>550.87</v>
      </c>
      <c r="DE208" s="239">
        <v>0</v>
      </c>
      <c r="DF208" s="240">
        <v>550.87</v>
      </c>
      <c r="DG208" s="240">
        <v>0</v>
      </c>
      <c r="DH208" s="240">
        <v>550.87</v>
      </c>
      <c r="DI208" s="239">
        <v>1151.5099999999998</v>
      </c>
      <c r="DJ208" s="239">
        <v>0</v>
      </c>
      <c r="DK208" s="240">
        <v>1151.5099999999998</v>
      </c>
      <c r="DL208" s="240">
        <v>0</v>
      </c>
      <c r="DM208" s="240">
        <v>1151.5099999999998</v>
      </c>
      <c r="DN208" s="239">
        <v>565.41999999999996</v>
      </c>
      <c r="DO208" s="239">
        <v>0</v>
      </c>
      <c r="DP208" s="240">
        <v>565.41999999999996</v>
      </c>
      <c r="DQ208" s="240">
        <v>0</v>
      </c>
      <c r="DR208" s="240">
        <v>565.41999999999996</v>
      </c>
      <c r="DS208" s="239">
        <v>1068.0500000000002</v>
      </c>
      <c r="DT208" s="239">
        <v>3441.77</v>
      </c>
      <c r="DU208" s="240">
        <v>0</v>
      </c>
      <c r="DV208" s="240">
        <v>-2373.7199999999998</v>
      </c>
      <c r="DW208" s="240">
        <v>-2373.7199999999998</v>
      </c>
      <c r="DX208" s="239">
        <v>193.12999999999997</v>
      </c>
      <c r="DY208" s="239">
        <v>0</v>
      </c>
      <c r="DZ208" s="240">
        <v>193.12999999999997</v>
      </c>
      <c r="EA208" s="240">
        <v>0</v>
      </c>
      <c r="EB208" s="240">
        <v>193.12999999999997</v>
      </c>
      <c r="EC208" s="239">
        <v>5989.4200000000019</v>
      </c>
      <c r="ED208" s="239">
        <v>8645.83</v>
      </c>
      <c r="EE208" s="240">
        <v>0</v>
      </c>
      <c r="EF208" s="240">
        <v>-2656.409999999998</v>
      </c>
      <c r="EG208" s="240">
        <v>-2656.409999999998</v>
      </c>
      <c r="EH208" s="239">
        <v>7538.5400000000027</v>
      </c>
      <c r="EI208" s="239">
        <v>4214.3599999999997</v>
      </c>
      <c r="EJ208" s="240">
        <v>3324.180000000003</v>
      </c>
      <c r="EK208" s="240">
        <v>0</v>
      </c>
      <c r="EL208" s="240">
        <v>3324.180000000003</v>
      </c>
      <c r="EM208" s="239">
        <v>0</v>
      </c>
      <c r="EN208" s="239">
        <v>0</v>
      </c>
      <c r="EO208" s="240">
        <v>0</v>
      </c>
      <c r="EP208" s="240">
        <v>0</v>
      </c>
      <c r="EQ208" s="240">
        <v>0</v>
      </c>
      <c r="ER208" s="240">
        <v>2189.3100000000004</v>
      </c>
      <c r="ES208" s="240">
        <v>1541.21</v>
      </c>
      <c r="ET208" s="240">
        <f t="shared" si="35"/>
        <v>648.10000000000036</v>
      </c>
      <c r="EU208" s="240">
        <f t="shared" si="36"/>
        <v>0</v>
      </c>
      <c r="EV208" s="240">
        <f t="shared" si="37"/>
        <v>648.10000000000036</v>
      </c>
      <c r="EW208" s="239">
        <v>4275.2400000000007</v>
      </c>
      <c r="EX208" s="239">
        <v>2989.04</v>
      </c>
      <c r="EY208" s="241">
        <f t="shared" si="39"/>
        <v>126484.74000000002</v>
      </c>
      <c r="EZ208" s="241">
        <f t="shared" si="39"/>
        <v>91334.630000000019</v>
      </c>
      <c r="FA208" s="241">
        <f t="shared" si="40"/>
        <v>35150.11</v>
      </c>
      <c r="FB208" s="241">
        <f t="shared" si="41"/>
        <v>0</v>
      </c>
      <c r="FC208" s="242">
        <f t="shared" si="38"/>
        <v>35150.11</v>
      </c>
      <c r="FD208" s="242">
        <v>648.10000000000036</v>
      </c>
      <c r="FE208" s="236">
        <f t="shared" si="42"/>
        <v>151978.37</v>
      </c>
      <c r="FF208" s="243">
        <f t="shared" si="43"/>
        <v>88616.88</v>
      </c>
      <c r="FG208" s="3"/>
      <c r="FH208" s="239">
        <v>880</v>
      </c>
      <c r="FI208" s="244">
        <f t="shared" si="44"/>
        <v>152858.37</v>
      </c>
      <c r="FJ208" s="243">
        <f t="shared" si="45"/>
        <v>88616.88</v>
      </c>
      <c r="FK208" s="3"/>
      <c r="FL208" s="3"/>
      <c r="FM208" s="3"/>
      <c r="FN208" s="3"/>
      <c r="FO208" s="3"/>
    </row>
    <row r="209" spans="1:171" s="2" customFormat="1" ht="15.75" customHeight="1" x14ac:dyDescent="0.2">
      <c r="A209" s="233">
        <v>202</v>
      </c>
      <c r="B209" s="234" t="s">
        <v>593</v>
      </c>
      <c r="C209" s="235">
        <v>5</v>
      </c>
      <c r="D209" s="235">
        <v>2</v>
      </c>
      <c r="E209" s="236">
        <v>156.84166666666661</v>
      </c>
      <c r="F209" s="237">
        <v>-75081.849999999991</v>
      </c>
      <c r="G209" s="237">
        <v>-118102.17</v>
      </c>
      <c r="H209" s="238">
        <v>7789.4400000000005</v>
      </c>
      <c r="I209" s="238">
        <v>6694.1500000000005</v>
      </c>
      <c r="J209" s="238">
        <v>1095.29</v>
      </c>
      <c r="K209" s="238">
        <v>0</v>
      </c>
      <c r="L209" s="238">
        <v>1095.29</v>
      </c>
      <c r="M209" s="238">
        <v>3927.06</v>
      </c>
      <c r="N209" s="238">
        <v>3864.29</v>
      </c>
      <c r="O209" s="238">
        <v>62.769999999999982</v>
      </c>
      <c r="P209" s="238">
        <v>0</v>
      </c>
      <c r="Q209" s="238">
        <v>62.769999999999982</v>
      </c>
      <c r="R209" s="238">
        <v>479.3</v>
      </c>
      <c r="S209" s="238">
        <v>221.45</v>
      </c>
      <c r="T209" s="238">
        <v>257.85000000000002</v>
      </c>
      <c r="U209" s="238">
        <v>0</v>
      </c>
      <c r="V209" s="238">
        <v>257.85000000000002</v>
      </c>
      <c r="W209" s="239">
        <v>18396.819999999996</v>
      </c>
      <c r="X209" s="239">
        <v>19721.05</v>
      </c>
      <c r="Y209" s="240">
        <v>0</v>
      </c>
      <c r="Z209" s="240">
        <v>-1324.2300000000032</v>
      </c>
      <c r="AA209" s="240">
        <v>-1324.2300000000032</v>
      </c>
      <c r="AB209" s="239">
        <v>0</v>
      </c>
      <c r="AC209" s="239">
        <v>0</v>
      </c>
      <c r="AD209" s="240">
        <v>0</v>
      </c>
      <c r="AE209" s="240">
        <v>0</v>
      </c>
      <c r="AF209" s="240">
        <v>0</v>
      </c>
      <c r="AG209" s="239">
        <v>0</v>
      </c>
      <c r="AH209" s="239">
        <v>0</v>
      </c>
      <c r="AI209" s="240">
        <v>0</v>
      </c>
      <c r="AJ209" s="240">
        <v>0</v>
      </c>
      <c r="AK209" s="240">
        <v>0</v>
      </c>
      <c r="AL209" s="239">
        <v>4669.4799999999996</v>
      </c>
      <c r="AM209" s="239">
        <v>1559.0100000000002</v>
      </c>
      <c r="AN209" s="240">
        <v>3110.4699999999993</v>
      </c>
      <c r="AO209" s="240">
        <v>0</v>
      </c>
      <c r="AP209" s="240">
        <v>3110.4699999999993</v>
      </c>
      <c r="AQ209" s="239">
        <v>3433.26</v>
      </c>
      <c r="AR209" s="239">
        <v>912.3</v>
      </c>
      <c r="AS209" s="240">
        <v>2520.96</v>
      </c>
      <c r="AT209" s="240">
        <v>0</v>
      </c>
      <c r="AU209" s="240">
        <v>2520.96</v>
      </c>
      <c r="AV209" s="239">
        <v>4131.7699999999995</v>
      </c>
      <c r="AW209" s="239">
        <v>3590.2900000000009</v>
      </c>
      <c r="AX209" s="240">
        <v>541.47999999999865</v>
      </c>
      <c r="AY209" s="240">
        <v>0</v>
      </c>
      <c r="AZ209" s="240">
        <v>541.47999999999865</v>
      </c>
      <c r="BA209" s="239">
        <v>984.08999999999992</v>
      </c>
      <c r="BB209" s="239">
        <v>872.14</v>
      </c>
      <c r="BC209" s="240">
        <v>111.94999999999993</v>
      </c>
      <c r="BD209" s="240">
        <v>0</v>
      </c>
      <c r="BE209" s="240">
        <v>111.94999999999993</v>
      </c>
      <c r="BF209" s="239">
        <v>236.61</v>
      </c>
      <c r="BG209" s="239">
        <v>378.93000000000006</v>
      </c>
      <c r="BH209" s="240">
        <v>0</v>
      </c>
      <c r="BI209" s="240">
        <v>-142.32000000000005</v>
      </c>
      <c r="BJ209" s="240">
        <v>-142.32000000000005</v>
      </c>
      <c r="BK209" s="239">
        <v>3448.5299999999997</v>
      </c>
      <c r="BL209" s="239">
        <v>2530.3300000000004</v>
      </c>
      <c r="BM209" s="240">
        <v>918.19999999999936</v>
      </c>
      <c r="BN209" s="240">
        <v>0</v>
      </c>
      <c r="BO209" s="240">
        <v>918.19999999999936</v>
      </c>
      <c r="BP209" s="239">
        <v>664.69</v>
      </c>
      <c r="BQ209" s="239">
        <v>0</v>
      </c>
      <c r="BR209" s="240">
        <v>664.69</v>
      </c>
      <c r="BS209" s="240">
        <v>0</v>
      </c>
      <c r="BT209" s="240">
        <v>664.69</v>
      </c>
      <c r="BU209" s="239">
        <v>7618.5800000000008</v>
      </c>
      <c r="BV209" s="239">
        <v>4815.68</v>
      </c>
      <c r="BW209" s="240">
        <v>2802.9000000000005</v>
      </c>
      <c r="BX209" s="240">
        <v>0</v>
      </c>
      <c r="BY209" s="240">
        <v>2802.9000000000005</v>
      </c>
      <c r="BZ209" s="239">
        <v>801.18</v>
      </c>
      <c r="CA209" s="239">
        <v>710.19</v>
      </c>
      <c r="CB209" s="240">
        <v>90.989999999999895</v>
      </c>
      <c r="CC209" s="240">
        <v>0</v>
      </c>
      <c r="CD209" s="240">
        <v>90.989999999999895</v>
      </c>
      <c r="CE209" s="239">
        <v>119.83999999999999</v>
      </c>
      <c r="CF209" s="239">
        <v>0</v>
      </c>
      <c r="CG209" s="240">
        <v>119.83999999999999</v>
      </c>
      <c r="CH209" s="240">
        <v>0</v>
      </c>
      <c r="CI209" s="240">
        <v>119.83999999999999</v>
      </c>
      <c r="CJ209" s="240">
        <v>2546.9700000000003</v>
      </c>
      <c r="CK209" s="240">
        <v>3377.78</v>
      </c>
      <c r="CL209" s="240">
        <v>0</v>
      </c>
      <c r="CM209" s="240">
        <v>-830.81</v>
      </c>
      <c r="CN209" s="240">
        <v>-830.81</v>
      </c>
      <c r="CO209" s="239">
        <v>28510.440000000002</v>
      </c>
      <c r="CP209" s="239">
        <v>4673.84</v>
      </c>
      <c r="CQ209" s="240">
        <v>23836.600000000002</v>
      </c>
      <c r="CR209" s="240">
        <v>0</v>
      </c>
      <c r="CS209" s="240">
        <v>23836.600000000002</v>
      </c>
      <c r="CT209" s="239">
        <v>2988.3799999999997</v>
      </c>
      <c r="CU209" s="239">
        <v>0</v>
      </c>
      <c r="CV209" s="240">
        <v>2988.3799999999997</v>
      </c>
      <c r="CW209" s="240">
        <v>0</v>
      </c>
      <c r="CX209" s="240">
        <v>2988.3799999999997</v>
      </c>
      <c r="CY209" s="239">
        <v>5343.0899999999974</v>
      </c>
      <c r="CZ209" s="239">
        <v>0</v>
      </c>
      <c r="DA209" s="240">
        <v>5343.0899999999974</v>
      </c>
      <c r="DB209" s="240">
        <v>0</v>
      </c>
      <c r="DC209" s="240">
        <v>5343.0899999999974</v>
      </c>
      <c r="DD209" s="239">
        <v>544.82999999999993</v>
      </c>
      <c r="DE209" s="239">
        <v>405.41</v>
      </c>
      <c r="DF209" s="240">
        <v>139.4199999999999</v>
      </c>
      <c r="DG209" s="240">
        <v>0</v>
      </c>
      <c r="DH209" s="240">
        <v>139.4199999999999</v>
      </c>
      <c r="DI209" s="239">
        <v>1170.9099999999999</v>
      </c>
      <c r="DJ209" s="239">
        <v>0</v>
      </c>
      <c r="DK209" s="240">
        <v>1170.9099999999999</v>
      </c>
      <c r="DL209" s="240">
        <v>0</v>
      </c>
      <c r="DM209" s="240">
        <v>1170.9099999999999</v>
      </c>
      <c r="DN209" s="239">
        <v>565.29</v>
      </c>
      <c r="DO209" s="239">
        <v>0</v>
      </c>
      <c r="DP209" s="240">
        <v>565.29</v>
      </c>
      <c r="DQ209" s="240">
        <v>0</v>
      </c>
      <c r="DR209" s="240">
        <v>565.29</v>
      </c>
      <c r="DS209" s="239">
        <v>1066.8600000000001</v>
      </c>
      <c r="DT209" s="239">
        <v>885.38</v>
      </c>
      <c r="DU209" s="240">
        <v>181.48000000000013</v>
      </c>
      <c r="DV209" s="240">
        <v>0</v>
      </c>
      <c r="DW209" s="240">
        <v>181.48000000000013</v>
      </c>
      <c r="DX209" s="239">
        <v>193.97000000000003</v>
      </c>
      <c r="DY209" s="239">
        <v>0</v>
      </c>
      <c r="DZ209" s="240">
        <v>193.97000000000003</v>
      </c>
      <c r="EA209" s="240">
        <v>0</v>
      </c>
      <c r="EB209" s="240">
        <v>193.97000000000003</v>
      </c>
      <c r="EC209" s="239">
        <v>4496.3599999999997</v>
      </c>
      <c r="ED209" s="239">
        <v>5451.83</v>
      </c>
      <c r="EE209" s="240">
        <v>0</v>
      </c>
      <c r="EF209" s="240">
        <v>-955.47000000000025</v>
      </c>
      <c r="EG209" s="240">
        <v>-955.47000000000025</v>
      </c>
      <c r="EH209" s="239">
        <v>7768.9699999999993</v>
      </c>
      <c r="EI209" s="239">
        <v>2453.6400000000003</v>
      </c>
      <c r="EJ209" s="240">
        <v>5315.329999999999</v>
      </c>
      <c r="EK209" s="240">
        <v>0</v>
      </c>
      <c r="EL209" s="240">
        <v>5315.329999999999</v>
      </c>
      <c r="EM209" s="239">
        <v>0</v>
      </c>
      <c r="EN209" s="239">
        <v>0</v>
      </c>
      <c r="EO209" s="240">
        <v>0</v>
      </c>
      <c r="EP209" s="240">
        <v>0</v>
      </c>
      <c r="EQ209" s="240">
        <v>0</v>
      </c>
      <c r="ER209" s="240">
        <v>2183.1</v>
      </c>
      <c r="ES209" s="240">
        <v>1537.2200000000003</v>
      </c>
      <c r="ET209" s="240">
        <f t="shared" si="35"/>
        <v>645.87999999999965</v>
      </c>
      <c r="EU209" s="240">
        <f t="shared" si="36"/>
        <v>0</v>
      </c>
      <c r="EV209" s="240">
        <f t="shared" si="37"/>
        <v>645.87999999999965</v>
      </c>
      <c r="EW209" s="239">
        <v>3997.0099999999998</v>
      </c>
      <c r="EX209" s="239">
        <v>2271.1999999999998</v>
      </c>
      <c r="EY209" s="241">
        <f t="shared" si="39"/>
        <v>118076.83</v>
      </c>
      <c r="EZ209" s="241">
        <f t="shared" si="39"/>
        <v>66926.11</v>
      </c>
      <c r="FA209" s="241">
        <f t="shared" si="40"/>
        <v>51150.720000000001</v>
      </c>
      <c r="FB209" s="241">
        <f t="shared" si="41"/>
        <v>0</v>
      </c>
      <c r="FC209" s="242">
        <f t="shared" si="38"/>
        <v>51150.720000000001</v>
      </c>
      <c r="FD209" s="242">
        <v>645.87999999999965</v>
      </c>
      <c r="FE209" s="236">
        <f t="shared" si="42"/>
        <v>-23931.12999999999</v>
      </c>
      <c r="FF209" s="243">
        <f t="shared" si="43"/>
        <v>-83683.03</v>
      </c>
      <c r="FG209" s="3"/>
      <c r="FH209" s="239">
        <v>760</v>
      </c>
      <c r="FI209" s="244">
        <f t="shared" si="44"/>
        <v>-23171.12999999999</v>
      </c>
      <c r="FJ209" s="243">
        <f t="shared" si="45"/>
        <v>-83683.03</v>
      </c>
      <c r="FK209" s="3"/>
      <c r="FL209" s="3"/>
      <c r="FM209" s="3"/>
      <c r="FN209" s="3"/>
      <c r="FO209" s="3"/>
    </row>
    <row r="210" spans="1:171" s="2" customFormat="1" ht="15.75" customHeight="1" x14ac:dyDescent="0.2">
      <c r="A210" s="233">
        <v>203</v>
      </c>
      <c r="B210" s="234" t="s">
        <v>594</v>
      </c>
      <c r="C210" s="235">
        <v>5</v>
      </c>
      <c r="D210" s="235">
        <v>6</v>
      </c>
      <c r="E210" s="236">
        <v>6095.8833333333341</v>
      </c>
      <c r="F210" s="237">
        <v>-179408.05</v>
      </c>
      <c r="G210" s="237">
        <v>25967.400000000009</v>
      </c>
      <c r="H210" s="238">
        <v>21880.5</v>
      </c>
      <c r="I210" s="238">
        <v>19319.230000000003</v>
      </c>
      <c r="J210" s="238">
        <v>2561.2699999999968</v>
      </c>
      <c r="K210" s="238">
        <v>0</v>
      </c>
      <c r="L210" s="238">
        <v>2561.2699999999968</v>
      </c>
      <c r="M210" s="238">
        <v>11183.41</v>
      </c>
      <c r="N210" s="238">
        <v>11093.730000000001</v>
      </c>
      <c r="O210" s="238">
        <v>89.679999999998472</v>
      </c>
      <c r="P210" s="238">
        <v>0</v>
      </c>
      <c r="Q210" s="238">
        <v>89.679999999998472</v>
      </c>
      <c r="R210" s="238">
        <v>1215.75</v>
      </c>
      <c r="S210" s="238">
        <v>17.16</v>
      </c>
      <c r="T210" s="238">
        <v>1198.5899999999999</v>
      </c>
      <c r="U210" s="238">
        <v>0</v>
      </c>
      <c r="V210" s="238">
        <v>1198.5899999999999</v>
      </c>
      <c r="W210" s="239">
        <v>64316.22</v>
      </c>
      <c r="X210" s="239">
        <v>70575.61</v>
      </c>
      <c r="Y210" s="240">
        <v>0</v>
      </c>
      <c r="Z210" s="240">
        <v>-6259.3899999999994</v>
      </c>
      <c r="AA210" s="240">
        <v>-6259.3899999999994</v>
      </c>
      <c r="AB210" s="239">
        <v>0</v>
      </c>
      <c r="AC210" s="239">
        <v>0</v>
      </c>
      <c r="AD210" s="240">
        <v>0</v>
      </c>
      <c r="AE210" s="240">
        <v>0</v>
      </c>
      <c r="AF210" s="240">
        <v>0</v>
      </c>
      <c r="AG210" s="239">
        <v>0</v>
      </c>
      <c r="AH210" s="239">
        <v>0</v>
      </c>
      <c r="AI210" s="240">
        <v>0</v>
      </c>
      <c r="AJ210" s="240">
        <v>0</v>
      </c>
      <c r="AK210" s="240">
        <v>0</v>
      </c>
      <c r="AL210" s="239">
        <v>11987.890000000001</v>
      </c>
      <c r="AM210" s="239">
        <v>3050.28</v>
      </c>
      <c r="AN210" s="240">
        <v>8937.61</v>
      </c>
      <c r="AO210" s="240">
        <v>0</v>
      </c>
      <c r="AP210" s="240">
        <v>8937.61</v>
      </c>
      <c r="AQ210" s="239">
        <v>6951.5599999999986</v>
      </c>
      <c r="AR210" s="239">
        <v>1392.35</v>
      </c>
      <c r="AS210" s="240">
        <v>5559.2099999999991</v>
      </c>
      <c r="AT210" s="240">
        <v>0</v>
      </c>
      <c r="AU210" s="240">
        <v>5559.2099999999991</v>
      </c>
      <c r="AV210" s="239">
        <v>12389.46</v>
      </c>
      <c r="AW210" s="239">
        <v>10792.97</v>
      </c>
      <c r="AX210" s="240">
        <v>1596.4899999999998</v>
      </c>
      <c r="AY210" s="240">
        <v>0</v>
      </c>
      <c r="AZ210" s="240">
        <v>1596.4899999999998</v>
      </c>
      <c r="BA210" s="239">
        <v>2745.9100000000003</v>
      </c>
      <c r="BB210" s="239">
        <v>2439.4499999999998</v>
      </c>
      <c r="BC210" s="240">
        <v>306.46000000000049</v>
      </c>
      <c r="BD210" s="240">
        <v>0</v>
      </c>
      <c r="BE210" s="240">
        <v>306.46000000000049</v>
      </c>
      <c r="BF210" s="239">
        <v>942.97</v>
      </c>
      <c r="BG210" s="239">
        <v>1244.5899999999999</v>
      </c>
      <c r="BH210" s="240">
        <v>0</v>
      </c>
      <c r="BI210" s="240">
        <v>-301.61999999999989</v>
      </c>
      <c r="BJ210" s="240">
        <v>-301.61999999999989</v>
      </c>
      <c r="BK210" s="239">
        <v>15657.080000000004</v>
      </c>
      <c r="BL210" s="239">
        <v>12739.449999999999</v>
      </c>
      <c r="BM210" s="240">
        <v>2917.6300000000047</v>
      </c>
      <c r="BN210" s="240">
        <v>0</v>
      </c>
      <c r="BO210" s="240">
        <v>2917.6300000000047</v>
      </c>
      <c r="BP210" s="239">
        <v>1831.3299999999997</v>
      </c>
      <c r="BQ210" s="239">
        <v>0</v>
      </c>
      <c r="BR210" s="240">
        <v>1831.3299999999997</v>
      </c>
      <c r="BS210" s="240">
        <v>0</v>
      </c>
      <c r="BT210" s="240">
        <v>1831.3299999999997</v>
      </c>
      <c r="BU210" s="239">
        <v>20928.960000000003</v>
      </c>
      <c r="BV210" s="239">
        <v>16719.940000000002</v>
      </c>
      <c r="BW210" s="240">
        <v>4209.0200000000004</v>
      </c>
      <c r="BX210" s="240">
        <v>0</v>
      </c>
      <c r="BY210" s="240">
        <v>4209.0200000000004</v>
      </c>
      <c r="BZ210" s="239">
        <v>1183.3300000000002</v>
      </c>
      <c r="CA210" s="239">
        <v>1053.7999999999997</v>
      </c>
      <c r="CB210" s="240">
        <v>129.53000000000043</v>
      </c>
      <c r="CC210" s="240">
        <v>0</v>
      </c>
      <c r="CD210" s="240">
        <v>129.53000000000043</v>
      </c>
      <c r="CE210" s="239">
        <v>177.71999999999997</v>
      </c>
      <c r="CF210" s="239">
        <v>1033.08</v>
      </c>
      <c r="CG210" s="240">
        <v>0</v>
      </c>
      <c r="CH210" s="240">
        <v>-855.3599999999999</v>
      </c>
      <c r="CI210" s="240">
        <v>-855.3599999999999</v>
      </c>
      <c r="CJ210" s="240">
        <v>5716.869999999999</v>
      </c>
      <c r="CK210" s="240">
        <v>5196.79</v>
      </c>
      <c r="CL210" s="240">
        <v>520.07999999999902</v>
      </c>
      <c r="CM210" s="240">
        <v>0</v>
      </c>
      <c r="CN210" s="240">
        <v>520.07999999999902</v>
      </c>
      <c r="CO210" s="239">
        <v>83336.800000000003</v>
      </c>
      <c r="CP210" s="239">
        <v>82120.42</v>
      </c>
      <c r="CQ210" s="240">
        <v>1216.3800000000047</v>
      </c>
      <c r="CR210" s="240">
        <v>0</v>
      </c>
      <c r="CS210" s="240">
        <v>1216.3800000000047</v>
      </c>
      <c r="CT210" s="239">
        <v>7260.87</v>
      </c>
      <c r="CU210" s="239">
        <v>0</v>
      </c>
      <c r="CV210" s="240">
        <v>7260.87</v>
      </c>
      <c r="CW210" s="240">
        <v>0</v>
      </c>
      <c r="CX210" s="240">
        <v>7260.87</v>
      </c>
      <c r="CY210" s="239">
        <v>10779.46</v>
      </c>
      <c r="CZ210" s="239">
        <v>17322.95</v>
      </c>
      <c r="DA210" s="240">
        <v>0</v>
      </c>
      <c r="DB210" s="240">
        <v>-6543.4900000000016</v>
      </c>
      <c r="DC210" s="240">
        <v>-6543.4900000000016</v>
      </c>
      <c r="DD210" s="239">
        <v>1866.69</v>
      </c>
      <c r="DE210" s="239">
        <v>0</v>
      </c>
      <c r="DF210" s="240">
        <v>1866.69</v>
      </c>
      <c r="DG210" s="240">
        <v>0</v>
      </c>
      <c r="DH210" s="240">
        <v>1866.69</v>
      </c>
      <c r="DI210" s="239">
        <v>2851.2099999999996</v>
      </c>
      <c r="DJ210" s="239">
        <v>0</v>
      </c>
      <c r="DK210" s="240">
        <v>2851.2099999999996</v>
      </c>
      <c r="DL210" s="240">
        <v>0</v>
      </c>
      <c r="DM210" s="240">
        <v>2851.2099999999996</v>
      </c>
      <c r="DN210" s="239">
        <v>2254.16</v>
      </c>
      <c r="DO210" s="239">
        <v>0</v>
      </c>
      <c r="DP210" s="240">
        <v>2254.16</v>
      </c>
      <c r="DQ210" s="240">
        <v>0</v>
      </c>
      <c r="DR210" s="240">
        <v>2254.16</v>
      </c>
      <c r="DS210" s="239">
        <v>5359.28</v>
      </c>
      <c r="DT210" s="239">
        <v>5813.5099999999993</v>
      </c>
      <c r="DU210" s="240">
        <v>0</v>
      </c>
      <c r="DV210" s="240">
        <v>-454.22999999999956</v>
      </c>
      <c r="DW210" s="240">
        <v>-454.22999999999956</v>
      </c>
      <c r="DX210" s="239">
        <v>510.26999999999987</v>
      </c>
      <c r="DY210" s="239">
        <v>0</v>
      </c>
      <c r="DZ210" s="240">
        <v>510.26999999999987</v>
      </c>
      <c r="EA210" s="240">
        <v>0</v>
      </c>
      <c r="EB210" s="240">
        <v>510.26999999999987</v>
      </c>
      <c r="EC210" s="239">
        <v>22446.05</v>
      </c>
      <c r="ED210" s="239">
        <v>23401.73</v>
      </c>
      <c r="EE210" s="240">
        <v>0</v>
      </c>
      <c r="EF210" s="240">
        <v>-955.68000000000029</v>
      </c>
      <c r="EG210" s="240">
        <v>-955.68000000000029</v>
      </c>
      <c r="EH210" s="239">
        <v>22839.440000000002</v>
      </c>
      <c r="EI210" s="239">
        <v>13194.04</v>
      </c>
      <c r="EJ210" s="240">
        <v>9645.4000000000015</v>
      </c>
      <c r="EK210" s="240">
        <v>0</v>
      </c>
      <c r="EL210" s="240">
        <v>9645.4000000000015</v>
      </c>
      <c r="EM210" s="239">
        <v>0</v>
      </c>
      <c r="EN210" s="239">
        <v>0</v>
      </c>
      <c r="EO210" s="240">
        <v>0</v>
      </c>
      <c r="EP210" s="240">
        <v>0</v>
      </c>
      <c r="EQ210" s="240">
        <v>0</v>
      </c>
      <c r="ER210" s="240">
        <v>5278.62</v>
      </c>
      <c r="ES210" s="240">
        <v>3869.67</v>
      </c>
      <c r="ET210" s="240">
        <f t="shared" si="35"/>
        <v>1408.9499999999998</v>
      </c>
      <c r="EU210" s="240">
        <f t="shared" si="36"/>
        <v>0</v>
      </c>
      <c r="EV210" s="240">
        <f t="shared" si="37"/>
        <v>1408.9499999999998</v>
      </c>
      <c r="EW210" s="239">
        <v>11964.060000000003</v>
      </c>
      <c r="EX210" s="239">
        <v>9338.3599999999988</v>
      </c>
      <c r="EY210" s="241">
        <f t="shared" si="39"/>
        <v>355855.87000000005</v>
      </c>
      <c r="EZ210" s="241">
        <f t="shared" si="39"/>
        <v>311729.10999999993</v>
      </c>
      <c r="FA210" s="241">
        <f t="shared" si="40"/>
        <v>44126.760000000126</v>
      </c>
      <c r="FB210" s="241">
        <f t="shared" si="41"/>
        <v>0</v>
      </c>
      <c r="FC210" s="242">
        <f t="shared" si="38"/>
        <v>44126.760000000126</v>
      </c>
      <c r="FD210" s="242">
        <v>1408.9499999999998</v>
      </c>
      <c r="FE210" s="236">
        <f t="shared" si="42"/>
        <v>-135281.28999999986</v>
      </c>
      <c r="FF210" s="243">
        <f t="shared" si="43"/>
        <v>34929.260000000009</v>
      </c>
      <c r="FG210" s="3"/>
      <c r="FH210" s="239">
        <v>2573.7800000000002</v>
      </c>
      <c r="FI210" s="244">
        <f t="shared" si="44"/>
        <v>-132707.50999999986</v>
      </c>
      <c r="FJ210" s="243">
        <f t="shared" si="45"/>
        <v>34929.260000000009</v>
      </c>
      <c r="FK210" s="3"/>
      <c r="FL210" s="3"/>
      <c r="FM210" s="3"/>
      <c r="FN210" s="3"/>
      <c r="FO210" s="3"/>
    </row>
    <row r="211" spans="1:171" s="2" customFormat="1" ht="15.75" customHeight="1" x14ac:dyDescent="0.2">
      <c r="A211" s="233">
        <v>204</v>
      </c>
      <c r="B211" s="234" t="s">
        <v>595</v>
      </c>
      <c r="C211" s="235">
        <v>5</v>
      </c>
      <c r="D211" s="235">
        <v>6</v>
      </c>
      <c r="E211" s="236">
        <v>2125.4749999999995</v>
      </c>
      <c r="F211" s="237">
        <v>218237.47</v>
      </c>
      <c r="G211" s="237">
        <v>70027.423999999926</v>
      </c>
      <c r="H211" s="238">
        <v>23053.200000000001</v>
      </c>
      <c r="I211" s="238">
        <v>20498.830000000002</v>
      </c>
      <c r="J211" s="238">
        <v>2554.369999999999</v>
      </c>
      <c r="K211" s="238">
        <v>0</v>
      </c>
      <c r="L211" s="238">
        <v>2554.369999999999</v>
      </c>
      <c r="M211" s="238">
        <v>11715.6</v>
      </c>
      <c r="N211" s="238">
        <v>11533.15</v>
      </c>
      <c r="O211" s="238">
        <v>182.45000000000073</v>
      </c>
      <c r="P211" s="238">
        <v>0</v>
      </c>
      <c r="Q211" s="238">
        <v>182.45000000000073</v>
      </c>
      <c r="R211" s="238">
        <v>1263.6199999999999</v>
      </c>
      <c r="S211" s="238">
        <v>17.87</v>
      </c>
      <c r="T211" s="238">
        <v>1245.75</v>
      </c>
      <c r="U211" s="238">
        <v>0</v>
      </c>
      <c r="V211" s="238">
        <v>1245.75</v>
      </c>
      <c r="W211" s="239">
        <v>66117.03</v>
      </c>
      <c r="X211" s="239">
        <v>71018.66</v>
      </c>
      <c r="Y211" s="240">
        <v>0</v>
      </c>
      <c r="Z211" s="240">
        <v>-4901.6300000000047</v>
      </c>
      <c r="AA211" s="240">
        <v>-4901.6300000000047</v>
      </c>
      <c r="AB211" s="239">
        <v>0</v>
      </c>
      <c r="AC211" s="239">
        <v>0</v>
      </c>
      <c r="AD211" s="240">
        <v>0</v>
      </c>
      <c r="AE211" s="240">
        <v>0</v>
      </c>
      <c r="AF211" s="240">
        <v>0</v>
      </c>
      <c r="AG211" s="239">
        <v>0</v>
      </c>
      <c r="AH211" s="239">
        <v>0</v>
      </c>
      <c r="AI211" s="240">
        <v>0</v>
      </c>
      <c r="AJ211" s="240">
        <v>0</v>
      </c>
      <c r="AK211" s="240">
        <v>0</v>
      </c>
      <c r="AL211" s="239">
        <v>10697.010000000002</v>
      </c>
      <c r="AM211" s="239">
        <v>3562.7599999999998</v>
      </c>
      <c r="AN211" s="240">
        <v>7134.2500000000018</v>
      </c>
      <c r="AO211" s="240">
        <v>0</v>
      </c>
      <c r="AP211" s="240">
        <v>7134.2500000000018</v>
      </c>
      <c r="AQ211" s="239">
        <v>6808.0500000000011</v>
      </c>
      <c r="AR211" s="239">
        <v>1112.3399999999999</v>
      </c>
      <c r="AS211" s="240">
        <v>5695.7100000000009</v>
      </c>
      <c r="AT211" s="240">
        <v>0</v>
      </c>
      <c r="AU211" s="240">
        <v>5695.7100000000009</v>
      </c>
      <c r="AV211" s="239">
        <v>11769.120000000003</v>
      </c>
      <c r="AW211" s="239">
        <v>10230.759999999998</v>
      </c>
      <c r="AX211" s="240">
        <v>1538.3600000000042</v>
      </c>
      <c r="AY211" s="240">
        <v>0</v>
      </c>
      <c r="AZ211" s="240">
        <v>1538.3600000000042</v>
      </c>
      <c r="BA211" s="239">
        <v>0</v>
      </c>
      <c r="BB211" s="239">
        <v>0</v>
      </c>
      <c r="BC211" s="240">
        <v>0</v>
      </c>
      <c r="BD211" s="240">
        <v>0</v>
      </c>
      <c r="BE211" s="240">
        <v>0</v>
      </c>
      <c r="BF211" s="239">
        <v>734.59</v>
      </c>
      <c r="BG211" s="239">
        <v>1244.1399999999999</v>
      </c>
      <c r="BH211" s="240">
        <v>0</v>
      </c>
      <c r="BI211" s="240">
        <v>-509.54999999999984</v>
      </c>
      <c r="BJ211" s="240">
        <v>-509.54999999999984</v>
      </c>
      <c r="BK211" s="239">
        <v>15381.369999999999</v>
      </c>
      <c r="BL211" s="239">
        <v>11939.810000000001</v>
      </c>
      <c r="BM211" s="240">
        <v>3441.5599999999977</v>
      </c>
      <c r="BN211" s="240">
        <v>0</v>
      </c>
      <c r="BO211" s="240">
        <v>3441.5599999999977</v>
      </c>
      <c r="BP211" s="239">
        <v>1743.0800000000002</v>
      </c>
      <c r="BQ211" s="239">
        <v>0</v>
      </c>
      <c r="BR211" s="240">
        <v>1743.0800000000002</v>
      </c>
      <c r="BS211" s="240">
        <v>0</v>
      </c>
      <c r="BT211" s="240">
        <v>1743.0800000000002</v>
      </c>
      <c r="BU211" s="239">
        <v>19614.669999999998</v>
      </c>
      <c r="BV211" s="239">
        <v>11121.750000000002</v>
      </c>
      <c r="BW211" s="240">
        <v>8492.9199999999964</v>
      </c>
      <c r="BX211" s="240">
        <v>0</v>
      </c>
      <c r="BY211" s="240">
        <v>8492.9199999999964</v>
      </c>
      <c r="BZ211" s="239">
        <v>2149.2900000000004</v>
      </c>
      <c r="CA211" s="239">
        <v>1906.96</v>
      </c>
      <c r="CB211" s="240">
        <v>242.33000000000038</v>
      </c>
      <c r="CC211" s="240">
        <v>0</v>
      </c>
      <c r="CD211" s="240">
        <v>242.33000000000038</v>
      </c>
      <c r="CE211" s="239">
        <v>325.11</v>
      </c>
      <c r="CF211" s="239">
        <v>348.14</v>
      </c>
      <c r="CG211" s="240">
        <v>0</v>
      </c>
      <c r="CH211" s="240">
        <v>-23.029999999999973</v>
      </c>
      <c r="CI211" s="240">
        <v>-23.029999999999973</v>
      </c>
      <c r="CJ211" s="240">
        <v>9609.3299999999981</v>
      </c>
      <c r="CK211" s="240">
        <v>12723.82</v>
      </c>
      <c r="CL211" s="240">
        <v>0</v>
      </c>
      <c r="CM211" s="240">
        <v>-3114.4900000000016</v>
      </c>
      <c r="CN211" s="240">
        <v>-3114.4900000000016</v>
      </c>
      <c r="CO211" s="239">
        <v>98065.510000000009</v>
      </c>
      <c r="CP211" s="239">
        <v>7714.24</v>
      </c>
      <c r="CQ211" s="240">
        <v>90351.27</v>
      </c>
      <c r="CR211" s="240">
        <v>0</v>
      </c>
      <c r="CS211" s="240">
        <v>90351.27</v>
      </c>
      <c r="CT211" s="239">
        <v>6661.8400000000011</v>
      </c>
      <c r="CU211" s="239">
        <v>3498.01</v>
      </c>
      <c r="CV211" s="240">
        <v>3163.8300000000008</v>
      </c>
      <c r="CW211" s="240">
        <v>0</v>
      </c>
      <c r="CX211" s="240">
        <v>3163.8300000000008</v>
      </c>
      <c r="CY211" s="239">
        <v>10556.66</v>
      </c>
      <c r="CZ211" s="239">
        <v>19612.489999999998</v>
      </c>
      <c r="DA211" s="240">
        <v>0</v>
      </c>
      <c r="DB211" s="240">
        <v>-9055.8299999999981</v>
      </c>
      <c r="DC211" s="240">
        <v>-9055.8299999999981</v>
      </c>
      <c r="DD211" s="239">
        <v>1767.9900000000002</v>
      </c>
      <c r="DE211" s="239">
        <v>3621.3300000000004</v>
      </c>
      <c r="DF211" s="240">
        <v>0</v>
      </c>
      <c r="DG211" s="240">
        <v>-1853.3400000000001</v>
      </c>
      <c r="DH211" s="240">
        <v>-1853.3400000000001</v>
      </c>
      <c r="DI211" s="239">
        <v>0</v>
      </c>
      <c r="DJ211" s="239">
        <v>0</v>
      </c>
      <c r="DK211" s="240">
        <v>0</v>
      </c>
      <c r="DL211" s="240">
        <v>0</v>
      </c>
      <c r="DM211" s="240">
        <v>0</v>
      </c>
      <c r="DN211" s="239">
        <v>1760.2</v>
      </c>
      <c r="DO211" s="239">
        <v>0</v>
      </c>
      <c r="DP211" s="240">
        <v>1760.2</v>
      </c>
      <c r="DQ211" s="240">
        <v>0</v>
      </c>
      <c r="DR211" s="240">
        <v>1760.2</v>
      </c>
      <c r="DS211" s="239">
        <v>5188.1100000000006</v>
      </c>
      <c r="DT211" s="239">
        <v>1527.25</v>
      </c>
      <c r="DU211" s="240">
        <v>3660.8600000000006</v>
      </c>
      <c r="DV211" s="240">
        <v>0</v>
      </c>
      <c r="DW211" s="240">
        <v>3660.8600000000006</v>
      </c>
      <c r="DX211" s="239">
        <v>510.42999999999995</v>
      </c>
      <c r="DY211" s="239">
        <v>0</v>
      </c>
      <c r="DZ211" s="240">
        <v>510.42999999999995</v>
      </c>
      <c r="EA211" s="240">
        <v>0</v>
      </c>
      <c r="EB211" s="240">
        <v>510.42999999999995</v>
      </c>
      <c r="EC211" s="239">
        <v>22499.910000000003</v>
      </c>
      <c r="ED211" s="239">
        <v>24063.71</v>
      </c>
      <c r="EE211" s="240">
        <v>0</v>
      </c>
      <c r="EF211" s="240">
        <v>-1563.7999999999956</v>
      </c>
      <c r="EG211" s="240">
        <v>-1563.7999999999956</v>
      </c>
      <c r="EH211" s="239">
        <v>13184.189999999999</v>
      </c>
      <c r="EI211" s="239">
        <v>9014.9600000000009</v>
      </c>
      <c r="EJ211" s="240">
        <v>4169.2299999999977</v>
      </c>
      <c r="EK211" s="240">
        <v>0</v>
      </c>
      <c r="EL211" s="240">
        <v>4169.2299999999977</v>
      </c>
      <c r="EM211" s="239">
        <v>0</v>
      </c>
      <c r="EN211" s="239">
        <v>0</v>
      </c>
      <c r="EO211" s="240">
        <v>0</v>
      </c>
      <c r="EP211" s="240">
        <v>0</v>
      </c>
      <c r="EQ211" s="240">
        <v>0</v>
      </c>
      <c r="ER211" s="240">
        <v>5210.4400000000005</v>
      </c>
      <c r="ES211" s="240">
        <v>3699.09</v>
      </c>
      <c r="ET211" s="240">
        <f t="shared" si="35"/>
        <v>1511.3500000000004</v>
      </c>
      <c r="EU211" s="240">
        <f t="shared" si="36"/>
        <v>0</v>
      </c>
      <c r="EV211" s="240">
        <f t="shared" si="37"/>
        <v>1511.3500000000004</v>
      </c>
      <c r="EW211" s="239">
        <v>11963.990000000002</v>
      </c>
      <c r="EX211" s="239">
        <v>7907.18</v>
      </c>
      <c r="EY211" s="241">
        <f t="shared" si="39"/>
        <v>358350.33999999997</v>
      </c>
      <c r="EZ211" s="241">
        <f t="shared" si="39"/>
        <v>237917.24999999997</v>
      </c>
      <c r="FA211" s="241">
        <f t="shared" si="40"/>
        <v>120433.09</v>
      </c>
      <c r="FB211" s="241">
        <f t="shared" si="41"/>
        <v>0</v>
      </c>
      <c r="FC211" s="242">
        <f t="shared" si="38"/>
        <v>120433.09</v>
      </c>
      <c r="FD211" s="242">
        <v>1511.3500000000004</v>
      </c>
      <c r="FE211" s="236">
        <f t="shared" si="42"/>
        <v>338670.55999999994</v>
      </c>
      <c r="FF211" s="243">
        <f t="shared" si="43"/>
        <v>158564.84399999998</v>
      </c>
      <c r="FG211" s="3"/>
      <c r="FH211" s="239">
        <v>2573.7800000000002</v>
      </c>
      <c r="FI211" s="244">
        <f t="shared" si="44"/>
        <v>341244.33999999997</v>
      </c>
      <c r="FJ211" s="243">
        <f t="shared" si="45"/>
        <v>158564.84399999998</v>
      </c>
      <c r="FK211" s="3"/>
      <c r="FL211" s="3"/>
      <c r="FM211" s="3"/>
      <c r="FN211" s="3"/>
      <c r="FO211" s="3"/>
    </row>
    <row r="212" spans="1:171" s="2" customFormat="1" ht="15.75" customHeight="1" x14ac:dyDescent="0.2">
      <c r="A212" s="233">
        <v>205</v>
      </c>
      <c r="B212" s="234" t="s">
        <v>596</v>
      </c>
      <c r="C212" s="235">
        <v>5</v>
      </c>
      <c r="D212" s="235">
        <v>4</v>
      </c>
      <c r="E212" s="236">
        <v>1731.8250000000005</v>
      </c>
      <c r="F212" s="237">
        <v>37953.07</v>
      </c>
      <c r="G212" s="237">
        <v>-2118.0200000000332</v>
      </c>
      <c r="H212" s="238">
        <v>15245.839999999998</v>
      </c>
      <c r="I212" s="238">
        <v>13674.86</v>
      </c>
      <c r="J212" s="238">
        <v>1570.9799999999977</v>
      </c>
      <c r="K212" s="238">
        <v>0</v>
      </c>
      <c r="L212" s="238">
        <v>1570.9799999999977</v>
      </c>
      <c r="M212" s="238">
        <v>7778.98</v>
      </c>
      <c r="N212" s="238">
        <v>7159.62</v>
      </c>
      <c r="O212" s="238">
        <v>619.35999999999967</v>
      </c>
      <c r="P212" s="238">
        <v>0</v>
      </c>
      <c r="Q212" s="238">
        <v>619.35999999999967</v>
      </c>
      <c r="R212" s="238">
        <v>801.16000000000008</v>
      </c>
      <c r="S212" s="238">
        <v>369.21999999999997</v>
      </c>
      <c r="T212" s="238">
        <v>431.94000000000011</v>
      </c>
      <c r="U212" s="238">
        <v>0</v>
      </c>
      <c r="V212" s="238">
        <v>431.94000000000011</v>
      </c>
      <c r="W212" s="239">
        <v>42989.310000000005</v>
      </c>
      <c r="X212" s="239">
        <v>51597.160000000011</v>
      </c>
      <c r="Y212" s="240">
        <v>0</v>
      </c>
      <c r="Z212" s="240">
        <v>-8607.8500000000058</v>
      </c>
      <c r="AA212" s="240">
        <v>-8607.8500000000058</v>
      </c>
      <c r="AB212" s="239">
        <v>0</v>
      </c>
      <c r="AC212" s="239">
        <v>0</v>
      </c>
      <c r="AD212" s="240">
        <v>0</v>
      </c>
      <c r="AE212" s="240">
        <v>0</v>
      </c>
      <c r="AF212" s="240">
        <v>0</v>
      </c>
      <c r="AG212" s="239">
        <v>0</v>
      </c>
      <c r="AH212" s="239">
        <v>0</v>
      </c>
      <c r="AI212" s="240">
        <v>0</v>
      </c>
      <c r="AJ212" s="240">
        <v>0</v>
      </c>
      <c r="AK212" s="240">
        <v>0</v>
      </c>
      <c r="AL212" s="239">
        <v>7065.56</v>
      </c>
      <c r="AM212" s="239">
        <v>2178.5</v>
      </c>
      <c r="AN212" s="240">
        <v>4887.0600000000004</v>
      </c>
      <c r="AO212" s="240">
        <v>0</v>
      </c>
      <c r="AP212" s="240">
        <v>4887.0600000000004</v>
      </c>
      <c r="AQ212" s="239">
        <v>4582.9900000000007</v>
      </c>
      <c r="AR212" s="239">
        <v>916.81999999999994</v>
      </c>
      <c r="AS212" s="240">
        <v>3666.170000000001</v>
      </c>
      <c r="AT212" s="240">
        <v>0</v>
      </c>
      <c r="AU212" s="240">
        <v>3666.170000000001</v>
      </c>
      <c r="AV212" s="239">
        <v>7043.35</v>
      </c>
      <c r="AW212" s="239">
        <v>6119.66</v>
      </c>
      <c r="AX212" s="240">
        <v>923.69000000000051</v>
      </c>
      <c r="AY212" s="240">
        <v>0</v>
      </c>
      <c r="AZ212" s="240">
        <v>923.69000000000051</v>
      </c>
      <c r="BA212" s="239">
        <v>0</v>
      </c>
      <c r="BB212" s="239">
        <v>0</v>
      </c>
      <c r="BC212" s="240">
        <v>0</v>
      </c>
      <c r="BD212" s="240">
        <v>0</v>
      </c>
      <c r="BE212" s="240">
        <v>0</v>
      </c>
      <c r="BF212" s="239">
        <v>419.97999999999996</v>
      </c>
      <c r="BG212" s="239">
        <v>820.84</v>
      </c>
      <c r="BH212" s="240">
        <v>0</v>
      </c>
      <c r="BI212" s="240">
        <v>-400.86000000000007</v>
      </c>
      <c r="BJ212" s="240">
        <v>-400.86000000000007</v>
      </c>
      <c r="BK212" s="239">
        <v>8202.32</v>
      </c>
      <c r="BL212" s="239">
        <v>6331.47</v>
      </c>
      <c r="BM212" s="240">
        <v>1870.8499999999995</v>
      </c>
      <c r="BN212" s="240">
        <v>0</v>
      </c>
      <c r="BO212" s="240">
        <v>1870.8499999999995</v>
      </c>
      <c r="BP212" s="239">
        <v>1072.04</v>
      </c>
      <c r="BQ212" s="239">
        <v>0</v>
      </c>
      <c r="BR212" s="240">
        <v>1072.04</v>
      </c>
      <c r="BS212" s="240">
        <v>0</v>
      </c>
      <c r="BT212" s="240">
        <v>1072.04</v>
      </c>
      <c r="BU212" s="239">
        <v>12063.149999999998</v>
      </c>
      <c r="BV212" s="239">
        <v>9060.6</v>
      </c>
      <c r="BW212" s="240">
        <v>3002.5499999999975</v>
      </c>
      <c r="BX212" s="240">
        <v>0</v>
      </c>
      <c r="BY212" s="240">
        <v>3002.5499999999975</v>
      </c>
      <c r="BZ212" s="239">
        <v>1344.94</v>
      </c>
      <c r="CA212" s="239">
        <v>1193.8600000000001</v>
      </c>
      <c r="CB212" s="240">
        <v>151.07999999999993</v>
      </c>
      <c r="CC212" s="240">
        <v>0</v>
      </c>
      <c r="CD212" s="240">
        <v>151.07999999999993</v>
      </c>
      <c r="CE212" s="239">
        <v>203.21</v>
      </c>
      <c r="CF212" s="239">
        <v>0</v>
      </c>
      <c r="CG212" s="240">
        <v>203.21</v>
      </c>
      <c r="CH212" s="240">
        <v>0</v>
      </c>
      <c r="CI212" s="240">
        <v>203.21</v>
      </c>
      <c r="CJ212" s="240">
        <v>6408.8300000000008</v>
      </c>
      <c r="CK212" s="240">
        <v>8482.56</v>
      </c>
      <c r="CL212" s="240">
        <v>0</v>
      </c>
      <c r="CM212" s="240">
        <v>-2073.7299999999987</v>
      </c>
      <c r="CN212" s="240">
        <v>-2073.7299999999987</v>
      </c>
      <c r="CO212" s="239">
        <v>57660.969999999994</v>
      </c>
      <c r="CP212" s="239">
        <v>3823.1200000000003</v>
      </c>
      <c r="CQ212" s="240">
        <v>53837.849999999991</v>
      </c>
      <c r="CR212" s="240">
        <v>0</v>
      </c>
      <c r="CS212" s="240">
        <v>53837.849999999991</v>
      </c>
      <c r="CT212" s="239">
        <v>4427.72</v>
      </c>
      <c r="CU212" s="239">
        <v>14502.21</v>
      </c>
      <c r="CV212" s="240">
        <v>0</v>
      </c>
      <c r="CW212" s="240">
        <v>-10074.489999999998</v>
      </c>
      <c r="CX212" s="240">
        <v>-10074.489999999998</v>
      </c>
      <c r="CY212" s="239">
        <v>7109.63</v>
      </c>
      <c r="CZ212" s="239">
        <v>0</v>
      </c>
      <c r="DA212" s="240">
        <v>7109.63</v>
      </c>
      <c r="DB212" s="240">
        <v>0</v>
      </c>
      <c r="DC212" s="240">
        <v>7109.63</v>
      </c>
      <c r="DD212" s="239">
        <v>1044.75</v>
      </c>
      <c r="DE212" s="239">
        <v>0</v>
      </c>
      <c r="DF212" s="240">
        <v>1044.75</v>
      </c>
      <c r="DG212" s="240">
        <v>0</v>
      </c>
      <c r="DH212" s="240">
        <v>1044.75</v>
      </c>
      <c r="DI212" s="239">
        <v>0</v>
      </c>
      <c r="DJ212" s="239">
        <v>0</v>
      </c>
      <c r="DK212" s="240">
        <v>0</v>
      </c>
      <c r="DL212" s="240">
        <v>0</v>
      </c>
      <c r="DM212" s="240">
        <v>0</v>
      </c>
      <c r="DN212" s="239">
        <v>1004.79</v>
      </c>
      <c r="DO212" s="239">
        <v>0</v>
      </c>
      <c r="DP212" s="240">
        <v>1004.79</v>
      </c>
      <c r="DQ212" s="240">
        <v>0</v>
      </c>
      <c r="DR212" s="240">
        <v>1004.79</v>
      </c>
      <c r="DS212" s="239">
        <v>2588.59</v>
      </c>
      <c r="DT212" s="239">
        <v>1042.28</v>
      </c>
      <c r="DU212" s="240">
        <v>1546.3100000000002</v>
      </c>
      <c r="DV212" s="240">
        <v>0</v>
      </c>
      <c r="DW212" s="240">
        <v>1546.3100000000002</v>
      </c>
      <c r="DX212" s="239">
        <v>339.14</v>
      </c>
      <c r="DY212" s="239">
        <v>0</v>
      </c>
      <c r="DZ212" s="240">
        <v>339.14</v>
      </c>
      <c r="EA212" s="240">
        <v>0</v>
      </c>
      <c r="EB212" s="240">
        <v>339.14</v>
      </c>
      <c r="EC212" s="239">
        <v>13101.65</v>
      </c>
      <c r="ED212" s="239">
        <v>16012.560000000001</v>
      </c>
      <c r="EE212" s="240">
        <v>0</v>
      </c>
      <c r="EF212" s="240">
        <v>-2910.9100000000017</v>
      </c>
      <c r="EG212" s="240">
        <v>-2910.9100000000017</v>
      </c>
      <c r="EH212" s="239">
        <v>13352.449999999999</v>
      </c>
      <c r="EI212" s="239">
        <v>8022.9799999999987</v>
      </c>
      <c r="EJ212" s="240">
        <v>5329.47</v>
      </c>
      <c r="EK212" s="240">
        <v>0</v>
      </c>
      <c r="EL212" s="240">
        <v>5329.47</v>
      </c>
      <c r="EM212" s="239">
        <v>0</v>
      </c>
      <c r="EN212" s="239">
        <v>0</v>
      </c>
      <c r="EO212" s="240">
        <v>0</v>
      </c>
      <c r="EP212" s="240">
        <v>0</v>
      </c>
      <c r="EQ212" s="240">
        <v>0</v>
      </c>
      <c r="ER212" s="240">
        <v>3365.27</v>
      </c>
      <c r="ES212" s="240">
        <v>2378.5700000000002</v>
      </c>
      <c r="ET212" s="240">
        <f t="shared" si="35"/>
        <v>986.69999999999982</v>
      </c>
      <c r="EU212" s="240">
        <f t="shared" si="36"/>
        <v>0</v>
      </c>
      <c r="EV212" s="240">
        <f t="shared" si="37"/>
        <v>986.69999999999982</v>
      </c>
      <c r="EW212" s="239">
        <v>7624.7199999999993</v>
      </c>
      <c r="EX212" s="239">
        <v>5151.53</v>
      </c>
      <c r="EY212" s="241">
        <f t="shared" si="39"/>
        <v>226841.34000000003</v>
      </c>
      <c r="EZ212" s="241">
        <f t="shared" si="39"/>
        <v>158838.42000000004</v>
      </c>
      <c r="FA212" s="241">
        <f t="shared" si="40"/>
        <v>68002.919999999984</v>
      </c>
      <c r="FB212" s="241">
        <f t="shared" si="41"/>
        <v>0</v>
      </c>
      <c r="FC212" s="242">
        <f t="shared" si="38"/>
        <v>68002.919999999984</v>
      </c>
      <c r="FD212" s="242">
        <v>986.69999999999982</v>
      </c>
      <c r="FE212" s="236">
        <f t="shared" si="42"/>
        <v>105955.98999999999</v>
      </c>
      <c r="FF212" s="243">
        <f t="shared" si="43"/>
        <v>52689.959999999963</v>
      </c>
      <c r="FG212" s="3"/>
      <c r="FH212" s="239">
        <v>1590</v>
      </c>
      <c r="FI212" s="244">
        <f t="shared" si="44"/>
        <v>107545.98999999999</v>
      </c>
      <c r="FJ212" s="243">
        <f t="shared" si="45"/>
        <v>52689.959999999963</v>
      </c>
      <c r="FK212" s="3"/>
      <c r="FL212" s="3"/>
      <c r="FM212" s="3"/>
      <c r="FN212" s="3"/>
      <c r="FO212" s="3"/>
    </row>
    <row r="213" spans="1:171" s="2" customFormat="1" ht="15.75" customHeight="1" x14ac:dyDescent="0.2">
      <c r="A213" s="233">
        <v>206</v>
      </c>
      <c r="B213" s="234" t="s">
        <v>597</v>
      </c>
      <c r="C213" s="235">
        <v>5</v>
      </c>
      <c r="D213" s="235">
        <v>6</v>
      </c>
      <c r="E213" s="236">
        <v>1702.1916666666664</v>
      </c>
      <c r="F213" s="237">
        <v>125293.90000000002</v>
      </c>
      <c r="G213" s="237">
        <v>36380.019999999917</v>
      </c>
      <c r="H213" s="238">
        <v>22676.780000000002</v>
      </c>
      <c r="I213" s="238">
        <v>19959.489999999998</v>
      </c>
      <c r="J213" s="238">
        <v>2717.2900000000045</v>
      </c>
      <c r="K213" s="238">
        <v>0</v>
      </c>
      <c r="L213" s="238">
        <v>2717.2900000000045</v>
      </c>
      <c r="M213" s="238">
        <v>11513.5</v>
      </c>
      <c r="N213" s="238">
        <v>9865.1600000000017</v>
      </c>
      <c r="O213" s="238">
        <v>1648.3399999999983</v>
      </c>
      <c r="P213" s="238">
        <v>0</v>
      </c>
      <c r="Q213" s="238">
        <v>1648.3399999999983</v>
      </c>
      <c r="R213" s="238">
        <v>1268.18</v>
      </c>
      <c r="S213" s="238">
        <v>615.56999999999994</v>
      </c>
      <c r="T213" s="238">
        <v>652.61000000000013</v>
      </c>
      <c r="U213" s="238">
        <v>0</v>
      </c>
      <c r="V213" s="238">
        <v>652.61000000000013</v>
      </c>
      <c r="W213" s="239">
        <v>98043.24</v>
      </c>
      <c r="X213" s="239">
        <v>93714.170000000013</v>
      </c>
      <c r="Y213" s="240">
        <v>4329.0699999999924</v>
      </c>
      <c r="Z213" s="240">
        <v>0</v>
      </c>
      <c r="AA213" s="240">
        <v>4329.0699999999924</v>
      </c>
      <c r="AB213" s="239">
        <v>0</v>
      </c>
      <c r="AC213" s="239">
        <v>0</v>
      </c>
      <c r="AD213" s="240">
        <v>0</v>
      </c>
      <c r="AE213" s="240">
        <v>0</v>
      </c>
      <c r="AF213" s="240">
        <v>0</v>
      </c>
      <c r="AG213" s="239">
        <v>0</v>
      </c>
      <c r="AH213" s="239">
        <v>0</v>
      </c>
      <c r="AI213" s="240">
        <v>0</v>
      </c>
      <c r="AJ213" s="240">
        <v>0</v>
      </c>
      <c r="AK213" s="240">
        <v>0</v>
      </c>
      <c r="AL213" s="239">
        <v>10693.18</v>
      </c>
      <c r="AM213" s="239">
        <v>3035.28</v>
      </c>
      <c r="AN213" s="240">
        <v>7657.9</v>
      </c>
      <c r="AO213" s="240">
        <v>0</v>
      </c>
      <c r="AP213" s="240">
        <v>7657.9</v>
      </c>
      <c r="AQ213" s="239">
        <v>6807.2099999999991</v>
      </c>
      <c r="AR213" s="239">
        <v>1415.81</v>
      </c>
      <c r="AS213" s="240">
        <v>5391.4</v>
      </c>
      <c r="AT213" s="240">
        <v>0</v>
      </c>
      <c r="AU213" s="240">
        <v>5391.4</v>
      </c>
      <c r="AV213" s="239">
        <v>11740.810000000001</v>
      </c>
      <c r="AW213" s="239">
        <v>10212.51</v>
      </c>
      <c r="AX213" s="240">
        <v>1528.3000000000011</v>
      </c>
      <c r="AY213" s="240">
        <v>0</v>
      </c>
      <c r="AZ213" s="240">
        <v>1528.3000000000011</v>
      </c>
      <c r="BA213" s="239">
        <v>0</v>
      </c>
      <c r="BB213" s="239">
        <v>0</v>
      </c>
      <c r="BC213" s="240">
        <v>0</v>
      </c>
      <c r="BD213" s="240">
        <v>0</v>
      </c>
      <c r="BE213" s="240">
        <v>0</v>
      </c>
      <c r="BF213" s="239">
        <v>736.00999999999988</v>
      </c>
      <c r="BG213" s="239">
        <v>1244.1799999999998</v>
      </c>
      <c r="BH213" s="240">
        <v>0</v>
      </c>
      <c r="BI213" s="240">
        <v>-508.16999999999996</v>
      </c>
      <c r="BJ213" s="240">
        <v>-508.16999999999996</v>
      </c>
      <c r="BK213" s="239">
        <v>15377.82</v>
      </c>
      <c r="BL213" s="239">
        <v>11730.06</v>
      </c>
      <c r="BM213" s="240">
        <v>3647.76</v>
      </c>
      <c r="BN213" s="240">
        <v>0</v>
      </c>
      <c r="BO213" s="240">
        <v>3647.76</v>
      </c>
      <c r="BP213" s="239">
        <v>1737.8299999999997</v>
      </c>
      <c r="BQ213" s="239">
        <v>0</v>
      </c>
      <c r="BR213" s="240">
        <v>1737.8299999999997</v>
      </c>
      <c r="BS213" s="240">
        <v>0</v>
      </c>
      <c r="BT213" s="240">
        <v>1737.8299999999997</v>
      </c>
      <c r="BU213" s="239">
        <v>19555.689999999999</v>
      </c>
      <c r="BV213" s="239">
        <v>16092.42</v>
      </c>
      <c r="BW213" s="240">
        <v>3463.2699999999986</v>
      </c>
      <c r="BX213" s="240">
        <v>0</v>
      </c>
      <c r="BY213" s="240">
        <v>3463.2699999999986</v>
      </c>
      <c r="BZ213" s="239">
        <v>2105.3499999999995</v>
      </c>
      <c r="CA213" s="239">
        <v>1868.17</v>
      </c>
      <c r="CB213" s="240">
        <v>237.17999999999938</v>
      </c>
      <c r="CC213" s="240">
        <v>0</v>
      </c>
      <c r="CD213" s="240">
        <v>237.17999999999938</v>
      </c>
      <c r="CE213" s="239">
        <v>316.97999999999996</v>
      </c>
      <c r="CF213" s="239">
        <v>0</v>
      </c>
      <c r="CG213" s="240">
        <v>316.97999999999996</v>
      </c>
      <c r="CH213" s="240">
        <v>0</v>
      </c>
      <c r="CI213" s="240">
        <v>316.97999999999996</v>
      </c>
      <c r="CJ213" s="240">
        <v>9608.93</v>
      </c>
      <c r="CK213" s="240">
        <v>9716.23</v>
      </c>
      <c r="CL213" s="240">
        <v>0</v>
      </c>
      <c r="CM213" s="240">
        <v>-107.29999999999927</v>
      </c>
      <c r="CN213" s="240">
        <v>-107.29999999999927</v>
      </c>
      <c r="CO213" s="239">
        <v>79944.799999999988</v>
      </c>
      <c r="CP213" s="239">
        <v>15390.060000000001</v>
      </c>
      <c r="CQ213" s="240">
        <v>64554.739999999991</v>
      </c>
      <c r="CR213" s="240">
        <v>0</v>
      </c>
      <c r="CS213" s="240">
        <v>64554.739999999991</v>
      </c>
      <c r="CT213" s="239">
        <v>6661.34</v>
      </c>
      <c r="CU213" s="239">
        <v>0</v>
      </c>
      <c r="CV213" s="240">
        <v>6661.34</v>
      </c>
      <c r="CW213" s="240">
        <v>0</v>
      </c>
      <c r="CX213" s="240">
        <v>6661.34</v>
      </c>
      <c r="CY213" s="239">
        <v>10553.369999999999</v>
      </c>
      <c r="CZ213" s="239">
        <v>0</v>
      </c>
      <c r="DA213" s="240">
        <v>10553.369999999999</v>
      </c>
      <c r="DB213" s="240">
        <v>0</v>
      </c>
      <c r="DC213" s="240">
        <v>10553.369999999999</v>
      </c>
      <c r="DD213" s="239">
        <v>1760.9200000000003</v>
      </c>
      <c r="DE213" s="239">
        <v>0</v>
      </c>
      <c r="DF213" s="240">
        <v>1760.9200000000003</v>
      </c>
      <c r="DG213" s="240">
        <v>0</v>
      </c>
      <c r="DH213" s="240">
        <v>1760.9200000000003</v>
      </c>
      <c r="DI213" s="239">
        <v>0</v>
      </c>
      <c r="DJ213" s="239">
        <v>0</v>
      </c>
      <c r="DK213" s="240">
        <v>0</v>
      </c>
      <c r="DL213" s="240">
        <v>0</v>
      </c>
      <c r="DM213" s="240">
        <v>0</v>
      </c>
      <c r="DN213" s="239">
        <v>1756.6299999999997</v>
      </c>
      <c r="DO213" s="239">
        <v>0</v>
      </c>
      <c r="DP213" s="240">
        <v>1756.6299999999997</v>
      </c>
      <c r="DQ213" s="240">
        <v>0</v>
      </c>
      <c r="DR213" s="240">
        <v>1756.6299999999997</v>
      </c>
      <c r="DS213" s="239">
        <v>5188.43</v>
      </c>
      <c r="DT213" s="239">
        <v>848.47</v>
      </c>
      <c r="DU213" s="240">
        <v>4339.96</v>
      </c>
      <c r="DV213" s="240">
        <v>0</v>
      </c>
      <c r="DW213" s="240">
        <v>4339.96</v>
      </c>
      <c r="DX213" s="239">
        <v>512.5200000000001</v>
      </c>
      <c r="DY213" s="239">
        <v>0</v>
      </c>
      <c r="DZ213" s="240">
        <v>512.5200000000001</v>
      </c>
      <c r="EA213" s="240">
        <v>0</v>
      </c>
      <c r="EB213" s="240">
        <v>512.5200000000001</v>
      </c>
      <c r="EC213" s="239">
        <v>15660.429999999998</v>
      </c>
      <c r="ED213" s="239">
        <v>27719.409999999996</v>
      </c>
      <c r="EE213" s="240">
        <v>0</v>
      </c>
      <c r="EF213" s="240">
        <v>-12058.979999999998</v>
      </c>
      <c r="EG213" s="240">
        <v>-12058.979999999998</v>
      </c>
      <c r="EH213" s="239">
        <v>10350.77</v>
      </c>
      <c r="EI213" s="239">
        <v>6536.6299999999992</v>
      </c>
      <c r="EJ213" s="240">
        <v>3814.1400000000012</v>
      </c>
      <c r="EK213" s="240">
        <v>0</v>
      </c>
      <c r="EL213" s="240">
        <v>3814.1400000000012</v>
      </c>
      <c r="EM213" s="239">
        <v>0</v>
      </c>
      <c r="EN213" s="239">
        <v>0</v>
      </c>
      <c r="EO213" s="240">
        <v>0</v>
      </c>
      <c r="EP213" s="240">
        <v>0</v>
      </c>
      <c r="EQ213" s="240">
        <v>0</v>
      </c>
      <c r="ER213" s="240">
        <v>5203.53</v>
      </c>
      <c r="ES213" s="240">
        <v>3716.34</v>
      </c>
      <c r="ET213" s="240">
        <f t="shared" si="35"/>
        <v>1487.1899999999996</v>
      </c>
      <c r="EU213" s="240">
        <f t="shared" si="36"/>
        <v>0</v>
      </c>
      <c r="EV213" s="240">
        <f t="shared" si="37"/>
        <v>1487.1899999999996</v>
      </c>
      <c r="EW213" s="239">
        <v>12197.9</v>
      </c>
      <c r="EX213" s="239">
        <v>7711.05</v>
      </c>
      <c r="EY213" s="241">
        <f t="shared" si="39"/>
        <v>361972.15000000008</v>
      </c>
      <c r="EZ213" s="241">
        <f t="shared" si="39"/>
        <v>241391.01000000004</v>
      </c>
      <c r="FA213" s="241">
        <f t="shared" si="40"/>
        <v>120581.14000000004</v>
      </c>
      <c r="FB213" s="241">
        <f t="shared" si="41"/>
        <v>0</v>
      </c>
      <c r="FC213" s="242">
        <f t="shared" si="38"/>
        <v>120581.14000000004</v>
      </c>
      <c r="FD213" s="242">
        <v>1487.1899999999996</v>
      </c>
      <c r="FE213" s="236">
        <f t="shared" si="42"/>
        <v>245875.04000000007</v>
      </c>
      <c r="FF213" s="243">
        <f t="shared" si="43"/>
        <v>126519.4999999999</v>
      </c>
      <c r="FG213" s="3"/>
      <c r="FH213" s="239">
        <v>2573.7800000000002</v>
      </c>
      <c r="FI213" s="244">
        <f t="shared" si="44"/>
        <v>248448.82000000007</v>
      </c>
      <c r="FJ213" s="243">
        <f t="shared" si="45"/>
        <v>126519.4999999999</v>
      </c>
      <c r="FK213" s="3"/>
      <c r="FL213" s="3"/>
      <c r="FM213" s="3"/>
      <c r="FN213" s="3"/>
      <c r="FO213" s="3"/>
    </row>
    <row r="214" spans="1:171" s="2" customFormat="1" ht="15.75" customHeight="1" x14ac:dyDescent="0.2">
      <c r="A214" s="233">
        <v>207</v>
      </c>
      <c r="B214" s="234" t="s">
        <v>598</v>
      </c>
      <c r="C214" s="235">
        <v>14</v>
      </c>
      <c r="D214" s="235">
        <v>1</v>
      </c>
      <c r="E214" s="236">
        <v>5553.6916666666657</v>
      </c>
      <c r="F214" s="237">
        <v>467677.44</v>
      </c>
      <c r="G214" s="237">
        <v>-316310.88000000012</v>
      </c>
      <c r="H214" s="238">
        <v>36189.400000000009</v>
      </c>
      <c r="I214" s="238">
        <v>38789.740000000005</v>
      </c>
      <c r="J214" s="238">
        <v>0</v>
      </c>
      <c r="K214" s="238">
        <v>-2600.3399999999965</v>
      </c>
      <c r="L214" s="238">
        <v>-2600.3399999999965</v>
      </c>
      <c r="M214" s="238">
        <v>18201.460000000003</v>
      </c>
      <c r="N214" s="238">
        <v>20552.740000000002</v>
      </c>
      <c r="O214" s="238">
        <v>0</v>
      </c>
      <c r="P214" s="238">
        <v>-2351.2799999999988</v>
      </c>
      <c r="Q214" s="238">
        <v>-2351.2799999999988</v>
      </c>
      <c r="R214" s="238">
        <v>1055.3899999999999</v>
      </c>
      <c r="S214" s="238">
        <v>732.83999999999992</v>
      </c>
      <c r="T214" s="238">
        <v>322.54999999999995</v>
      </c>
      <c r="U214" s="238">
        <v>0</v>
      </c>
      <c r="V214" s="238">
        <v>322.54999999999995</v>
      </c>
      <c r="W214" s="239">
        <v>48866.63</v>
      </c>
      <c r="X214" s="239">
        <v>53545.830000000009</v>
      </c>
      <c r="Y214" s="240">
        <v>0</v>
      </c>
      <c r="Z214" s="240">
        <v>-4679.2000000000116</v>
      </c>
      <c r="AA214" s="240">
        <v>-4679.2000000000116</v>
      </c>
      <c r="AB214" s="239">
        <v>85534.239999999991</v>
      </c>
      <c r="AC214" s="239">
        <v>75054.819999999992</v>
      </c>
      <c r="AD214" s="240">
        <v>10479.419999999998</v>
      </c>
      <c r="AE214" s="240">
        <v>0</v>
      </c>
      <c r="AF214" s="240">
        <v>10479.419999999998</v>
      </c>
      <c r="AG214" s="239">
        <v>36.789999999999992</v>
      </c>
      <c r="AH214" s="239">
        <v>0</v>
      </c>
      <c r="AI214" s="240">
        <v>36.789999999999992</v>
      </c>
      <c r="AJ214" s="240">
        <v>0</v>
      </c>
      <c r="AK214" s="240">
        <v>36.789999999999992</v>
      </c>
      <c r="AL214" s="239">
        <v>10842.079999999998</v>
      </c>
      <c r="AM214" s="239">
        <v>1443.08</v>
      </c>
      <c r="AN214" s="240">
        <v>9398.9999999999982</v>
      </c>
      <c r="AO214" s="240">
        <v>0</v>
      </c>
      <c r="AP214" s="240">
        <v>9398.9999999999982</v>
      </c>
      <c r="AQ214" s="239">
        <v>7962.52</v>
      </c>
      <c r="AR214" s="239">
        <v>1259.54</v>
      </c>
      <c r="AS214" s="240">
        <v>6702.9800000000005</v>
      </c>
      <c r="AT214" s="240">
        <v>0</v>
      </c>
      <c r="AU214" s="240">
        <v>6702.9800000000005</v>
      </c>
      <c r="AV214" s="239">
        <v>9726.84</v>
      </c>
      <c r="AW214" s="239">
        <v>8458.1200000000008</v>
      </c>
      <c r="AX214" s="240">
        <v>1268.7199999999993</v>
      </c>
      <c r="AY214" s="240">
        <v>0</v>
      </c>
      <c r="AZ214" s="240">
        <v>1268.7199999999993</v>
      </c>
      <c r="BA214" s="239">
        <v>2372.44</v>
      </c>
      <c r="BB214" s="239">
        <v>2101.7199999999998</v>
      </c>
      <c r="BC214" s="240">
        <v>270.72000000000025</v>
      </c>
      <c r="BD214" s="240">
        <v>0</v>
      </c>
      <c r="BE214" s="240">
        <v>270.72000000000025</v>
      </c>
      <c r="BF214" s="239">
        <v>471.33</v>
      </c>
      <c r="BG214" s="239">
        <v>605.61</v>
      </c>
      <c r="BH214" s="240">
        <v>0</v>
      </c>
      <c r="BI214" s="240">
        <v>-134.28000000000003</v>
      </c>
      <c r="BJ214" s="240">
        <v>-134.28000000000003</v>
      </c>
      <c r="BK214" s="239">
        <v>7298.71</v>
      </c>
      <c r="BL214" s="239">
        <v>8080.44</v>
      </c>
      <c r="BM214" s="240">
        <v>0</v>
      </c>
      <c r="BN214" s="240">
        <v>-781.72999999999956</v>
      </c>
      <c r="BO214" s="240">
        <v>-781.72999999999956</v>
      </c>
      <c r="BP214" s="239">
        <v>0</v>
      </c>
      <c r="BQ214" s="239">
        <v>0</v>
      </c>
      <c r="BR214" s="240">
        <v>0</v>
      </c>
      <c r="BS214" s="240">
        <v>0</v>
      </c>
      <c r="BT214" s="240">
        <v>0</v>
      </c>
      <c r="BU214" s="239">
        <v>18996.59</v>
      </c>
      <c r="BV214" s="239">
        <v>12683.43</v>
      </c>
      <c r="BW214" s="240">
        <v>6313.16</v>
      </c>
      <c r="BX214" s="240">
        <v>0</v>
      </c>
      <c r="BY214" s="240">
        <v>6313.16</v>
      </c>
      <c r="BZ214" s="239">
        <v>1051.5300000000004</v>
      </c>
      <c r="CA214" s="239">
        <v>932.81999999999994</v>
      </c>
      <c r="CB214" s="240">
        <v>118.71000000000049</v>
      </c>
      <c r="CC214" s="240">
        <v>0</v>
      </c>
      <c r="CD214" s="240">
        <v>118.71000000000049</v>
      </c>
      <c r="CE214" s="239">
        <v>159.63999999999999</v>
      </c>
      <c r="CF214" s="239">
        <v>0</v>
      </c>
      <c r="CG214" s="240">
        <v>159.63999999999999</v>
      </c>
      <c r="CH214" s="240">
        <v>0</v>
      </c>
      <c r="CI214" s="240">
        <v>159.63999999999999</v>
      </c>
      <c r="CJ214" s="240">
        <v>5349.2600000000011</v>
      </c>
      <c r="CK214" s="240">
        <v>7136.74</v>
      </c>
      <c r="CL214" s="240">
        <v>0</v>
      </c>
      <c r="CM214" s="240">
        <v>-1787.4799999999987</v>
      </c>
      <c r="CN214" s="240">
        <v>-1787.4799999999987</v>
      </c>
      <c r="CO214" s="239">
        <v>68930.860000000015</v>
      </c>
      <c r="CP214" s="239">
        <v>256606.74</v>
      </c>
      <c r="CQ214" s="240">
        <v>0</v>
      </c>
      <c r="CR214" s="240">
        <v>-187675.87999999998</v>
      </c>
      <c r="CS214" s="240">
        <v>-187675.87999999998</v>
      </c>
      <c r="CT214" s="239">
        <v>6530.6900000000023</v>
      </c>
      <c r="CU214" s="239">
        <v>0</v>
      </c>
      <c r="CV214" s="240">
        <v>6530.6900000000023</v>
      </c>
      <c r="CW214" s="240">
        <v>0</v>
      </c>
      <c r="CX214" s="240">
        <v>6530.6900000000023</v>
      </c>
      <c r="CY214" s="239">
        <v>12328.09</v>
      </c>
      <c r="CZ214" s="239">
        <v>4797.62</v>
      </c>
      <c r="DA214" s="240">
        <v>7530.47</v>
      </c>
      <c r="DB214" s="240">
        <v>0</v>
      </c>
      <c r="DC214" s="240">
        <v>7530.47</v>
      </c>
      <c r="DD214" s="239">
        <v>2278.1999999999998</v>
      </c>
      <c r="DE214" s="239">
        <v>11744.65</v>
      </c>
      <c r="DF214" s="240">
        <v>0</v>
      </c>
      <c r="DG214" s="240">
        <v>-9466.4500000000007</v>
      </c>
      <c r="DH214" s="240">
        <v>-9466.4500000000007</v>
      </c>
      <c r="DI214" s="239">
        <v>3449.26</v>
      </c>
      <c r="DJ214" s="239">
        <v>0</v>
      </c>
      <c r="DK214" s="240">
        <v>3449.26</v>
      </c>
      <c r="DL214" s="240">
        <v>0</v>
      </c>
      <c r="DM214" s="240">
        <v>3449.26</v>
      </c>
      <c r="DN214" s="239">
        <v>1128.7800000000002</v>
      </c>
      <c r="DO214" s="239">
        <v>0</v>
      </c>
      <c r="DP214" s="240">
        <v>1128.7800000000002</v>
      </c>
      <c r="DQ214" s="240">
        <v>0</v>
      </c>
      <c r="DR214" s="240">
        <v>1128.7800000000002</v>
      </c>
      <c r="DS214" s="239">
        <v>2330.23</v>
      </c>
      <c r="DT214" s="239">
        <v>3223.02</v>
      </c>
      <c r="DU214" s="240">
        <v>0</v>
      </c>
      <c r="DV214" s="240">
        <v>-892.79</v>
      </c>
      <c r="DW214" s="240">
        <v>-892.79</v>
      </c>
      <c r="DX214" s="239">
        <v>0</v>
      </c>
      <c r="DY214" s="239">
        <v>0</v>
      </c>
      <c r="DZ214" s="240">
        <v>0</v>
      </c>
      <c r="EA214" s="240">
        <v>0</v>
      </c>
      <c r="EB214" s="240">
        <v>0</v>
      </c>
      <c r="EC214" s="239">
        <v>9379.2900000000009</v>
      </c>
      <c r="ED214" s="239">
        <v>15137.72</v>
      </c>
      <c r="EE214" s="240">
        <v>0</v>
      </c>
      <c r="EF214" s="240">
        <v>-5758.4299999999985</v>
      </c>
      <c r="EG214" s="240">
        <v>-5758.4299999999985</v>
      </c>
      <c r="EH214" s="239">
        <v>42393.919999999998</v>
      </c>
      <c r="EI214" s="239">
        <v>19757.71</v>
      </c>
      <c r="EJ214" s="240">
        <v>22636.21</v>
      </c>
      <c r="EK214" s="240">
        <v>0</v>
      </c>
      <c r="EL214" s="240">
        <v>22636.21</v>
      </c>
      <c r="EM214" s="239">
        <v>28676.800000000003</v>
      </c>
      <c r="EN214" s="239">
        <v>29795.68</v>
      </c>
      <c r="EO214" s="240">
        <v>0</v>
      </c>
      <c r="EP214" s="240">
        <v>-1118.8799999999974</v>
      </c>
      <c r="EQ214" s="240">
        <v>-1118.8799999999974</v>
      </c>
      <c r="ER214" s="240">
        <v>4903.7800000000007</v>
      </c>
      <c r="ES214" s="240">
        <v>3505.28</v>
      </c>
      <c r="ET214" s="240">
        <f t="shared" si="35"/>
        <v>1398.5000000000005</v>
      </c>
      <c r="EU214" s="240">
        <f t="shared" si="36"/>
        <v>0</v>
      </c>
      <c r="EV214" s="240">
        <f t="shared" si="37"/>
        <v>1398.5000000000005</v>
      </c>
      <c r="EW214" s="239">
        <v>15289.680000000002</v>
      </c>
      <c r="EX214" s="239">
        <v>17317.14</v>
      </c>
      <c r="EY214" s="241">
        <f t="shared" si="39"/>
        <v>451734.43</v>
      </c>
      <c r="EZ214" s="241">
        <f t="shared" si="39"/>
        <v>593263.03</v>
      </c>
      <c r="FA214" s="241">
        <f t="shared" si="40"/>
        <v>0</v>
      </c>
      <c r="FB214" s="241">
        <f t="shared" si="41"/>
        <v>-141528.60000000003</v>
      </c>
      <c r="FC214" s="242">
        <f t="shared" si="38"/>
        <v>-141528.60000000003</v>
      </c>
      <c r="FD214" s="242">
        <v>1398.5000000000005</v>
      </c>
      <c r="FE214" s="236">
        <f t="shared" si="42"/>
        <v>326148.83999999997</v>
      </c>
      <c r="FF214" s="243">
        <f t="shared" si="43"/>
        <v>-495706.8000000001</v>
      </c>
      <c r="FG214" s="3"/>
      <c r="FH214" s="239">
        <v>168765.38000000003</v>
      </c>
      <c r="FI214" s="244">
        <f t="shared" si="44"/>
        <v>494914.22</v>
      </c>
      <c r="FJ214" s="243">
        <f t="shared" si="45"/>
        <v>-495706.8000000001</v>
      </c>
      <c r="FK214" s="3"/>
      <c r="FL214" s="3"/>
      <c r="FM214" s="3"/>
      <c r="FN214" s="3"/>
      <c r="FO214" s="3"/>
    </row>
    <row r="215" spans="1:171" s="2" customFormat="1" ht="15.75" customHeight="1" x14ac:dyDescent="0.2">
      <c r="A215" s="233">
        <v>208</v>
      </c>
      <c r="B215" s="234" t="s">
        <v>599</v>
      </c>
      <c r="C215" s="235">
        <v>9</v>
      </c>
      <c r="D215" s="235">
        <v>4</v>
      </c>
      <c r="E215" s="236">
        <v>11211.850833333332</v>
      </c>
      <c r="F215" s="237">
        <v>-17979.580000000005</v>
      </c>
      <c r="G215" s="237">
        <v>28186.050000000047</v>
      </c>
      <c r="H215" s="238">
        <v>55413.120000000003</v>
      </c>
      <c r="I215" s="238">
        <v>48101.75</v>
      </c>
      <c r="J215" s="238">
        <v>7311.3700000000026</v>
      </c>
      <c r="K215" s="238">
        <v>0</v>
      </c>
      <c r="L215" s="238">
        <v>7311.3700000000026</v>
      </c>
      <c r="M215" s="238">
        <v>28650.440000000002</v>
      </c>
      <c r="N215" s="238">
        <v>22163.74</v>
      </c>
      <c r="O215" s="238">
        <v>6486.7000000000007</v>
      </c>
      <c r="P215" s="238">
        <v>0</v>
      </c>
      <c r="Q215" s="238">
        <v>6486.7000000000007</v>
      </c>
      <c r="R215" s="238">
        <v>3411.6499999999996</v>
      </c>
      <c r="S215" s="238">
        <v>1633.6899999999998</v>
      </c>
      <c r="T215" s="238">
        <v>1777.9599999999998</v>
      </c>
      <c r="U215" s="238">
        <v>0</v>
      </c>
      <c r="V215" s="238">
        <v>1777.9599999999998</v>
      </c>
      <c r="W215" s="239">
        <v>78696.53</v>
      </c>
      <c r="X215" s="239">
        <v>75001.070000000007</v>
      </c>
      <c r="Y215" s="240">
        <v>3695.4599999999919</v>
      </c>
      <c r="Z215" s="240">
        <v>0</v>
      </c>
      <c r="AA215" s="240">
        <v>3695.4599999999919</v>
      </c>
      <c r="AB215" s="239">
        <v>149046.68</v>
      </c>
      <c r="AC215" s="239">
        <v>136131.77999999997</v>
      </c>
      <c r="AD215" s="240">
        <v>12914.900000000023</v>
      </c>
      <c r="AE215" s="240">
        <v>0</v>
      </c>
      <c r="AF215" s="240">
        <v>12914.900000000023</v>
      </c>
      <c r="AG215" s="239">
        <v>0.36000000000000004</v>
      </c>
      <c r="AH215" s="239">
        <v>0</v>
      </c>
      <c r="AI215" s="240">
        <v>0.36000000000000004</v>
      </c>
      <c r="AJ215" s="240">
        <v>0</v>
      </c>
      <c r="AK215" s="240">
        <v>0.36000000000000004</v>
      </c>
      <c r="AL215" s="239">
        <v>15640.969999999998</v>
      </c>
      <c r="AM215" s="239">
        <v>3118.09</v>
      </c>
      <c r="AN215" s="240">
        <v>12522.879999999997</v>
      </c>
      <c r="AO215" s="240">
        <v>0</v>
      </c>
      <c r="AP215" s="240">
        <v>12522.879999999997</v>
      </c>
      <c r="AQ215" s="239">
        <v>9256.5</v>
      </c>
      <c r="AR215" s="239">
        <v>2355.17</v>
      </c>
      <c r="AS215" s="240">
        <v>6901.33</v>
      </c>
      <c r="AT215" s="240">
        <v>0</v>
      </c>
      <c r="AU215" s="240">
        <v>6901.33</v>
      </c>
      <c r="AV215" s="239">
        <v>15250.670000000002</v>
      </c>
      <c r="AW215" s="239">
        <v>13257.470000000001</v>
      </c>
      <c r="AX215" s="240">
        <v>1993.2000000000007</v>
      </c>
      <c r="AY215" s="240">
        <v>0</v>
      </c>
      <c r="AZ215" s="240">
        <v>1993.2000000000007</v>
      </c>
      <c r="BA215" s="239">
        <v>4044.7300000000005</v>
      </c>
      <c r="BB215" s="239">
        <v>3584.08</v>
      </c>
      <c r="BC215" s="240">
        <v>460.65000000000055</v>
      </c>
      <c r="BD215" s="240">
        <v>0</v>
      </c>
      <c r="BE215" s="240">
        <v>460.65000000000055</v>
      </c>
      <c r="BF215" s="239">
        <v>923.19999999999993</v>
      </c>
      <c r="BG215" s="239">
        <v>1219.3399999999999</v>
      </c>
      <c r="BH215" s="240">
        <v>0</v>
      </c>
      <c r="BI215" s="240">
        <v>-296.14</v>
      </c>
      <c r="BJ215" s="240">
        <v>-296.14</v>
      </c>
      <c r="BK215" s="239">
        <v>10357.11</v>
      </c>
      <c r="BL215" s="239">
        <v>10317.41</v>
      </c>
      <c r="BM215" s="240">
        <v>39.700000000000728</v>
      </c>
      <c r="BN215" s="240">
        <v>0</v>
      </c>
      <c r="BO215" s="240">
        <v>39.700000000000728</v>
      </c>
      <c r="BP215" s="239">
        <v>2883.52</v>
      </c>
      <c r="BQ215" s="239">
        <v>0</v>
      </c>
      <c r="BR215" s="240">
        <v>2883.52</v>
      </c>
      <c r="BS215" s="240">
        <v>0</v>
      </c>
      <c r="BT215" s="240">
        <v>2883.52</v>
      </c>
      <c r="BU215" s="239">
        <v>33049.320000000007</v>
      </c>
      <c r="BV215" s="239">
        <v>36505.01</v>
      </c>
      <c r="BW215" s="240">
        <v>0</v>
      </c>
      <c r="BX215" s="240">
        <v>-3455.6899999999951</v>
      </c>
      <c r="BY215" s="240">
        <v>-3455.6899999999951</v>
      </c>
      <c r="BZ215" s="239">
        <v>3780.26</v>
      </c>
      <c r="CA215" s="239">
        <v>3357.24</v>
      </c>
      <c r="CB215" s="240">
        <v>423.02000000000044</v>
      </c>
      <c r="CC215" s="240">
        <v>0</v>
      </c>
      <c r="CD215" s="240">
        <v>423.02000000000044</v>
      </c>
      <c r="CE215" s="239">
        <v>567.33000000000004</v>
      </c>
      <c r="CF215" s="239">
        <v>0</v>
      </c>
      <c r="CG215" s="240">
        <v>567.33000000000004</v>
      </c>
      <c r="CH215" s="240">
        <v>0</v>
      </c>
      <c r="CI215" s="240">
        <v>567.33000000000004</v>
      </c>
      <c r="CJ215" s="240">
        <v>8396.5700000000015</v>
      </c>
      <c r="CK215" s="240">
        <v>10945.96</v>
      </c>
      <c r="CL215" s="240">
        <v>0</v>
      </c>
      <c r="CM215" s="240">
        <v>-2549.3899999999976</v>
      </c>
      <c r="CN215" s="240">
        <v>-2549.3899999999976</v>
      </c>
      <c r="CO215" s="239">
        <v>146665.84</v>
      </c>
      <c r="CP215" s="239">
        <v>76984.859999999986</v>
      </c>
      <c r="CQ215" s="240">
        <v>69680.98000000001</v>
      </c>
      <c r="CR215" s="240">
        <v>0</v>
      </c>
      <c r="CS215" s="240">
        <v>69680.98000000001</v>
      </c>
      <c r="CT215" s="239">
        <v>9736.0499999999993</v>
      </c>
      <c r="CU215" s="239">
        <v>569.89</v>
      </c>
      <c r="CV215" s="240">
        <v>9166.16</v>
      </c>
      <c r="CW215" s="240">
        <v>0</v>
      </c>
      <c r="CX215" s="240">
        <v>9166.16</v>
      </c>
      <c r="CY215" s="239">
        <v>14665.169999999998</v>
      </c>
      <c r="CZ215" s="239">
        <v>25564.719999999998</v>
      </c>
      <c r="DA215" s="240">
        <v>0</v>
      </c>
      <c r="DB215" s="240">
        <v>-10899.55</v>
      </c>
      <c r="DC215" s="240">
        <v>-10899.55</v>
      </c>
      <c r="DD215" s="239">
        <v>3859.99</v>
      </c>
      <c r="DE215" s="239">
        <v>666.37</v>
      </c>
      <c r="DF215" s="240">
        <v>3193.62</v>
      </c>
      <c r="DG215" s="240">
        <v>0</v>
      </c>
      <c r="DH215" s="240">
        <v>3193.62</v>
      </c>
      <c r="DI215" s="239">
        <v>4716.62</v>
      </c>
      <c r="DJ215" s="239">
        <v>0</v>
      </c>
      <c r="DK215" s="240">
        <v>4716.62</v>
      </c>
      <c r="DL215" s="240">
        <v>0</v>
      </c>
      <c r="DM215" s="240">
        <v>4716.62</v>
      </c>
      <c r="DN215" s="239">
        <v>2210.9899999999998</v>
      </c>
      <c r="DO215" s="239">
        <v>0</v>
      </c>
      <c r="DP215" s="240">
        <v>2210.9899999999998</v>
      </c>
      <c r="DQ215" s="240">
        <v>0</v>
      </c>
      <c r="DR215" s="240">
        <v>2210.9899999999998</v>
      </c>
      <c r="DS215" s="239">
        <v>2486.4999999999995</v>
      </c>
      <c r="DT215" s="239">
        <v>1427.47</v>
      </c>
      <c r="DU215" s="240">
        <v>1059.0299999999995</v>
      </c>
      <c r="DV215" s="240">
        <v>0</v>
      </c>
      <c r="DW215" s="240">
        <v>1059.0299999999995</v>
      </c>
      <c r="DX215" s="239">
        <v>419.16999999999996</v>
      </c>
      <c r="DY215" s="239">
        <v>0</v>
      </c>
      <c r="DZ215" s="240">
        <v>419.16999999999996</v>
      </c>
      <c r="EA215" s="240">
        <v>0</v>
      </c>
      <c r="EB215" s="240">
        <v>419.16999999999996</v>
      </c>
      <c r="EC215" s="239">
        <v>20337.14</v>
      </c>
      <c r="ED215" s="239">
        <v>22621.670000000002</v>
      </c>
      <c r="EE215" s="240">
        <v>0</v>
      </c>
      <c r="EF215" s="240">
        <v>-2284.5300000000025</v>
      </c>
      <c r="EG215" s="240">
        <v>-2284.5300000000025</v>
      </c>
      <c r="EH215" s="239">
        <v>18836.72</v>
      </c>
      <c r="EI215" s="239">
        <v>18496.030000000002</v>
      </c>
      <c r="EJ215" s="240">
        <v>340.68999999999869</v>
      </c>
      <c r="EK215" s="240">
        <v>0</v>
      </c>
      <c r="EL215" s="240">
        <v>340.68999999999869</v>
      </c>
      <c r="EM215" s="239">
        <v>31820.21</v>
      </c>
      <c r="EN215" s="239">
        <v>40517.949999999997</v>
      </c>
      <c r="EO215" s="240">
        <v>0</v>
      </c>
      <c r="EP215" s="240">
        <v>-8697.739999999998</v>
      </c>
      <c r="EQ215" s="240">
        <v>-8697.739999999998</v>
      </c>
      <c r="ER215" s="240">
        <v>8035.7499999999991</v>
      </c>
      <c r="ES215" s="240">
        <v>5742.7099999999991</v>
      </c>
      <c r="ET215" s="240">
        <f t="shared" si="35"/>
        <v>2293.04</v>
      </c>
      <c r="EU215" s="240">
        <f t="shared" si="36"/>
        <v>0</v>
      </c>
      <c r="EV215" s="240">
        <f t="shared" si="37"/>
        <v>2293.04</v>
      </c>
      <c r="EW215" s="239">
        <v>23930.92</v>
      </c>
      <c r="EX215" s="239">
        <v>18985.759999999998</v>
      </c>
      <c r="EY215" s="241">
        <f t="shared" si="39"/>
        <v>707090.03</v>
      </c>
      <c r="EZ215" s="241">
        <f t="shared" si="39"/>
        <v>579269.23</v>
      </c>
      <c r="FA215" s="241">
        <f t="shared" si="40"/>
        <v>127820.80000000005</v>
      </c>
      <c r="FB215" s="241">
        <f t="shared" si="41"/>
        <v>0</v>
      </c>
      <c r="FC215" s="242">
        <f t="shared" si="38"/>
        <v>127820.80000000005</v>
      </c>
      <c r="FD215" s="242">
        <v>2293.04</v>
      </c>
      <c r="FE215" s="236">
        <f t="shared" si="42"/>
        <v>109841.22000000009</v>
      </c>
      <c r="FF215" s="243">
        <f t="shared" si="43"/>
        <v>107733.07000000007</v>
      </c>
      <c r="FG215" s="3"/>
      <c r="FH215" s="239">
        <v>4841.76</v>
      </c>
      <c r="FI215" s="244">
        <f t="shared" si="44"/>
        <v>114682.98000000008</v>
      </c>
      <c r="FJ215" s="243">
        <f t="shared" si="45"/>
        <v>107733.07000000007</v>
      </c>
      <c r="FK215" s="3"/>
      <c r="FL215" s="3"/>
      <c r="FM215" s="3"/>
      <c r="FN215" s="3"/>
      <c r="FO215" s="3"/>
    </row>
    <row r="216" spans="1:171" s="2" customFormat="1" ht="15.75" customHeight="1" x14ac:dyDescent="0.2">
      <c r="A216" s="233">
        <v>209</v>
      </c>
      <c r="B216" s="234" t="s">
        <v>600</v>
      </c>
      <c r="C216" s="235">
        <v>5</v>
      </c>
      <c r="D216" s="235">
        <v>4</v>
      </c>
      <c r="E216" s="236">
        <v>4112.9675000000016</v>
      </c>
      <c r="F216" s="237">
        <v>171174.65000000002</v>
      </c>
      <c r="G216" s="237">
        <v>105938.04999999999</v>
      </c>
      <c r="H216" s="238">
        <v>14841.44</v>
      </c>
      <c r="I216" s="238">
        <v>13647.85</v>
      </c>
      <c r="J216" s="238">
        <v>1193.5900000000001</v>
      </c>
      <c r="K216" s="238">
        <v>0</v>
      </c>
      <c r="L216" s="238">
        <v>1193.5900000000001</v>
      </c>
      <c r="M216" s="238">
        <v>7532.38</v>
      </c>
      <c r="N216" s="238">
        <v>7419.12</v>
      </c>
      <c r="O216" s="238">
        <v>113.26000000000022</v>
      </c>
      <c r="P216" s="238">
        <v>0</v>
      </c>
      <c r="Q216" s="238">
        <v>113.26000000000022</v>
      </c>
      <c r="R216" s="238">
        <v>821.83999999999992</v>
      </c>
      <c r="S216" s="238">
        <v>642.95999999999992</v>
      </c>
      <c r="T216" s="238">
        <v>178.88</v>
      </c>
      <c r="U216" s="238">
        <v>0</v>
      </c>
      <c r="V216" s="238">
        <v>178.88</v>
      </c>
      <c r="W216" s="239">
        <v>58003.530000000006</v>
      </c>
      <c r="X216" s="239">
        <v>58513.58</v>
      </c>
      <c r="Y216" s="240">
        <v>0</v>
      </c>
      <c r="Z216" s="240">
        <v>-510.04999999999563</v>
      </c>
      <c r="AA216" s="240">
        <v>-510.04999999999563</v>
      </c>
      <c r="AB216" s="239">
        <v>0</v>
      </c>
      <c r="AC216" s="239">
        <v>0</v>
      </c>
      <c r="AD216" s="240">
        <v>0</v>
      </c>
      <c r="AE216" s="240">
        <v>0</v>
      </c>
      <c r="AF216" s="240">
        <v>0</v>
      </c>
      <c r="AG216" s="239">
        <v>0</v>
      </c>
      <c r="AH216" s="239">
        <v>0</v>
      </c>
      <c r="AI216" s="240">
        <v>0</v>
      </c>
      <c r="AJ216" s="240">
        <v>0</v>
      </c>
      <c r="AK216" s="240">
        <v>0</v>
      </c>
      <c r="AL216" s="239">
        <v>7059.3000000000011</v>
      </c>
      <c r="AM216" s="239">
        <v>2178.4</v>
      </c>
      <c r="AN216" s="240">
        <v>4880.9000000000015</v>
      </c>
      <c r="AO216" s="240">
        <v>0</v>
      </c>
      <c r="AP216" s="240">
        <v>4880.9000000000015</v>
      </c>
      <c r="AQ216" s="239">
        <v>4580.5200000000004</v>
      </c>
      <c r="AR216" s="239">
        <v>1195.8899999999999</v>
      </c>
      <c r="AS216" s="240">
        <v>3384.6300000000006</v>
      </c>
      <c r="AT216" s="240">
        <v>0</v>
      </c>
      <c r="AU216" s="240">
        <v>3384.6300000000006</v>
      </c>
      <c r="AV216" s="239">
        <v>7093.1500000000005</v>
      </c>
      <c r="AW216" s="239">
        <v>6166.64</v>
      </c>
      <c r="AX216" s="240">
        <v>926.51000000000022</v>
      </c>
      <c r="AY216" s="240">
        <v>0</v>
      </c>
      <c r="AZ216" s="240">
        <v>926.51000000000022</v>
      </c>
      <c r="BA216" s="239">
        <v>1625.4499999999998</v>
      </c>
      <c r="BB216" s="239">
        <v>1439.73</v>
      </c>
      <c r="BC216" s="240">
        <v>185.7199999999998</v>
      </c>
      <c r="BD216" s="240">
        <v>0</v>
      </c>
      <c r="BE216" s="240">
        <v>185.7199999999998</v>
      </c>
      <c r="BF216" s="239">
        <v>420.31999999999994</v>
      </c>
      <c r="BG216" s="239">
        <v>826.21</v>
      </c>
      <c r="BH216" s="240">
        <v>0</v>
      </c>
      <c r="BI216" s="240">
        <v>-405.8900000000001</v>
      </c>
      <c r="BJ216" s="240">
        <v>-405.8900000000001</v>
      </c>
      <c r="BK216" s="239">
        <v>8195.3799999999992</v>
      </c>
      <c r="BL216" s="239">
        <v>6179.6900000000005</v>
      </c>
      <c r="BM216" s="240">
        <v>2015.6899999999987</v>
      </c>
      <c r="BN216" s="240">
        <v>0</v>
      </c>
      <c r="BO216" s="240">
        <v>2015.6899999999987</v>
      </c>
      <c r="BP216" s="239">
        <v>1075.5999999999999</v>
      </c>
      <c r="BQ216" s="239">
        <v>0</v>
      </c>
      <c r="BR216" s="240">
        <v>1075.5999999999999</v>
      </c>
      <c r="BS216" s="240">
        <v>0</v>
      </c>
      <c r="BT216" s="240">
        <v>1075.5999999999999</v>
      </c>
      <c r="BU216" s="239">
        <v>12327.800000000001</v>
      </c>
      <c r="BV216" s="239">
        <v>6200.61</v>
      </c>
      <c r="BW216" s="240">
        <v>6127.1900000000014</v>
      </c>
      <c r="BX216" s="240">
        <v>0</v>
      </c>
      <c r="BY216" s="240">
        <v>6127.1900000000014</v>
      </c>
      <c r="BZ216" s="239">
        <v>1552.5500000000002</v>
      </c>
      <c r="CA216" s="239">
        <v>1378.6999999999998</v>
      </c>
      <c r="CB216" s="240">
        <v>173.85000000000036</v>
      </c>
      <c r="CC216" s="240">
        <v>0</v>
      </c>
      <c r="CD216" s="240">
        <v>173.85000000000036</v>
      </c>
      <c r="CE216" s="239">
        <v>233.60999999999996</v>
      </c>
      <c r="CF216" s="239">
        <v>0</v>
      </c>
      <c r="CG216" s="240">
        <v>233.60999999999996</v>
      </c>
      <c r="CH216" s="240">
        <v>0</v>
      </c>
      <c r="CI216" s="240">
        <v>233.60999999999996</v>
      </c>
      <c r="CJ216" s="240">
        <v>3818.3800000000006</v>
      </c>
      <c r="CK216" s="240">
        <v>3464.53</v>
      </c>
      <c r="CL216" s="240">
        <v>353.85000000000036</v>
      </c>
      <c r="CM216" s="240">
        <v>0</v>
      </c>
      <c r="CN216" s="240">
        <v>353.85000000000036</v>
      </c>
      <c r="CO216" s="239">
        <v>38045.64</v>
      </c>
      <c r="CP216" s="239">
        <v>139000.33000000002</v>
      </c>
      <c r="CQ216" s="240">
        <v>0</v>
      </c>
      <c r="CR216" s="240">
        <v>-100954.69000000002</v>
      </c>
      <c r="CS216" s="240">
        <v>-100954.69000000002</v>
      </c>
      <c r="CT216" s="239">
        <v>4422.57</v>
      </c>
      <c r="CU216" s="239">
        <v>0</v>
      </c>
      <c r="CV216" s="240">
        <v>4422.57</v>
      </c>
      <c r="CW216" s="240">
        <v>0</v>
      </c>
      <c r="CX216" s="240">
        <v>4422.57</v>
      </c>
      <c r="CY216" s="239">
        <v>7104.51</v>
      </c>
      <c r="CZ216" s="239">
        <v>13040.44</v>
      </c>
      <c r="DA216" s="240">
        <v>0</v>
      </c>
      <c r="DB216" s="240">
        <v>-5935.93</v>
      </c>
      <c r="DC216" s="240">
        <v>-5935.93</v>
      </c>
      <c r="DD216" s="239">
        <v>1053.6400000000003</v>
      </c>
      <c r="DE216" s="239">
        <v>0</v>
      </c>
      <c r="DF216" s="240">
        <v>1053.6400000000003</v>
      </c>
      <c r="DG216" s="240">
        <v>0</v>
      </c>
      <c r="DH216" s="240">
        <v>1053.6400000000003</v>
      </c>
      <c r="DI216" s="239">
        <v>1892.42</v>
      </c>
      <c r="DJ216" s="239">
        <v>0</v>
      </c>
      <c r="DK216" s="240">
        <v>1892.42</v>
      </c>
      <c r="DL216" s="240">
        <v>0</v>
      </c>
      <c r="DM216" s="240">
        <v>1892.42</v>
      </c>
      <c r="DN216" s="239">
        <v>1003.7200000000001</v>
      </c>
      <c r="DO216" s="239">
        <v>0</v>
      </c>
      <c r="DP216" s="240">
        <v>1003.7200000000001</v>
      </c>
      <c r="DQ216" s="240">
        <v>0</v>
      </c>
      <c r="DR216" s="240">
        <v>1003.7200000000001</v>
      </c>
      <c r="DS216" s="239">
        <v>2586.17</v>
      </c>
      <c r="DT216" s="239">
        <v>5469.25</v>
      </c>
      <c r="DU216" s="240">
        <v>0</v>
      </c>
      <c r="DV216" s="240">
        <v>-2883.08</v>
      </c>
      <c r="DW216" s="240">
        <v>-2883.08</v>
      </c>
      <c r="DX216" s="239">
        <v>340.33</v>
      </c>
      <c r="DY216" s="239">
        <v>0</v>
      </c>
      <c r="DZ216" s="240">
        <v>340.33</v>
      </c>
      <c r="EA216" s="240">
        <v>0</v>
      </c>
      <c r="EB216" s="240">
        <v>340.33</v>
      </c>
      <c r="EC216" s="239">
        <v>9911.8000000000011</v>
      </c>
      <c r="ED216" s="239">
        <v>17973.190000000002</v>
      </c>
      <c r="EE216" s="240">
        <v>0</v>
      </c>
      <c r="EF216" s="240">
        <v>-8061.3900000000012</v>
      </c>
      <c r="EG216" s="240">
        <v>-8061.3900000000012</v>
      </c>
      <c r="EH216" s="239">
        <v>12242.48</v>
      </c>
      <c r="EI216" s="239">
        <v>6915.75</v>
      </c>
      <c r="EJ216" s="240">
        <v>5326.73</v>
      </c>
      <c r="EK216" s="240">
        <v>0</v>
      </c>
      <c r="EL216" s="240">
        <v>5326.73</v>
      </c>
      <c r="EM216" s="239">
        <v>0</v>
      </c>
      <c r="EN216" s="239">
        <v>0</v>
      </c>
      <c r="EO216" s="240">
        <v>0</v>
      </c>
      <c r="EP216" s="240">
        <v>0</v>
      </c>
      <c r="EQ216" s="240">
        <v>0</v>
      </c>
      <c r="ER216" s="240">
        <v>3367.84</v>
      </c>
      <c r="ES216" s="240">
        <v>2426.63</v>
      </c>
      <c r="ET216" s="240">
        <f t="shared" si="35"/>
        <v>941.21</v>
      </c>
      <c r="EU216" s="240">
        <f t="shared" si="36"/>
        <v>0</v>
      </c>
      <c r="EV216" s="240">
        <f t="shared" si="37"/>
        <v>941.21</v>
      </c>
      <c r="EW216" s="239">
        <v>7382.8600000000006</v>
      </c>
      <c r="EX216" s="239">
        <v>8751.7799999999988</v>
      </c>
      <c r="EY216" s="241">
        <f t="shared" si="39"/>
        <v>218535.23000000007</v>
      </c>
      <c r="EZ216" s="241">
        <f t="shared" si="39"/>
        <v>302831.28000000003</v>
      </c>
      <c r="FA216" s="241">
        <f t="shared" si="40"/>
        <v>0</v>
      </c>
      <c r="FB216" s="241">
        <f t="shared" si="41"/>
        <v>-84296.049999999959</v>
      </c>
      <c r="FC216" s="242">
        <f t="shared" si="38"/>
        <v>-84296.049999999959</v>
      </c>
      <c r="FD216" s="242">
        <v>941.21</v>
      </c>
      <c r="FE216" s="236">
        <f t="shared" si="42"/>
        <v>86878.600000000093</v>
      </c>
      <c r="FF216" s="243">
        <f t="shared" si="43"/>
        <v>4877.0299999999879</v>
      </c>
      <c r="FG216" s="3"/>
      <c r="FH216" s="239">
        <v>2038</v>
      </c>
      <c r="FI216" s="244">
        <f t="shared" si="44"/>
        <v>88916.600000000093</v>
      </c>
      <c r="FJ216" s="243">
        <f t="shared" si="45"/>
        <v>4877.0299999999879</v>
      </c>
      <c r="FK216" s="3"/>
      <c r="FL216" s="3"/>
      <c r="FM216" s="3"/>
      <c r="FN216" s="3"/>
      <c r="FO216" s="3"/>
    </row>
    <row r="217" spans="1:171" s="2" customFormat="1" ht="15.75" customHeight="1" x14ac:dyDescent="0.2">
      <c r="A217" s="233">
        <v>210</v>
      </c>
      <c r="B217" s="234" t="s">
        <v>601</v>
      </c>
      <c r="C217" s="235">
        <v>5</v>
      </c>
      <c r="D217" s="235">
        <v>4</v>
      </c>
      <c r="E217" s="236">
        <v>1858.9500000000005</v>
      </c>
      <c r="F217" s="237">
        <v>151625.67000000001</v>
      </c>
      <c r="G217" s="237">
        <v>61460.850000000013</v>
      </c>
      <c r="H217" s="238">
        <v>14937.040000000005</v>
      </c>
      <c r="I217" s="238">
        <v>13654.58</v>
      </c>
      <c r="J217" s="238">
        <v>1282.4600000000046</v>
      </c>
      <c r="K217" s="238">
        <v>0</v>
      </c>
      <c r="L217" s="238">
        <v>1282.4600000000046</v>
      </c>
      <c r="M217" s="238">
        <v>7584.1399999999994</v>
      </c>
      <c r="N217" s="238">
        <v>7469.0800000000008</v>
      </c>
      <c r="O217" s="238">
        <v>115.05999999999858</v>
      </c>
      <c r="P217" s="238">
        <v>0</v>
      </c>
      <c r="Q217" s="238">
        <v>115.05999999999858</v>
      </c>
      <c r="R217" s="238">
        <v>750.65000000000009</v>
      </c>
      <c r="S217" s="238">
        <v>598.37</v>
      </c>
      <c r="T217" s="238">
        <v>152.28000000000009</v>
      </c>
      <c r="U217" s="238">
        <v>0</v>
      </c>
      <c r="V217" s="238">
        <v>152.28000000000009</v>
      </c>
      <c r="W217" s="239">
        <v>57150.939999999988</v>
      </c>
      <c r="X217" s="239">
        <v>55238.82</v>
      </c>
      <c r="Y217" s="240">
        <v>1912.1199999999881</v>
      </c>
      <c r="Z217" s="240">
        <v>0</v>
      </c>
      <c r="AA217" s="240">
        <v>1912.1199999999881</v>
      </c>
      <c r="AB217" s="239">
        <v>0</v>
      </c>
      <c r="AC217" s="239">
        <v>0</v>
      </c>
      <c r="AD217" s="240">
        <v>0</v>
      </c>
      <c r="AE217" s="240">
        <v>0</v>
      </c>
      <c r="AF217" s="240">
        <v>0</v>
      </c>
      <c r="AG217" s="239">
        <v>0</v>
      </c>
      <c r="AH217" s="239">
        <v>0</v>
      </c>
      <c r="AI217" s="240">
        <v>0</v>
      </c>
      <c r="AJ217" s="240">
        <v>0</v>
      </c>
      <c r="AK217" s="240">
        <v>0</v>
      </c>
      <c r="AL217" s="239">
        <v>7050.25</v>
      </c>
      <c r="AM217" s="239">
        <v>2177.27</v>
      </c>
      <c r="AN217" s="240">
        <v>4872.9799999999996</v>
      </c>
      <c r="AO217" s="240">
        <v>0</v>
      </c>
      <c r="AP217" s="240">
        <v>4872.9799999999996</v>
      </c>
      <c r="AQ217" s="239">
        <v>4579.87</v>
      </c>
      <c r="AR217" s="239">
        <v>1220.26</v>
      </c>
      <c r="AS217" s="240">
        <v>3359.6099999999997</v>
      </c>
      <c r="AT217" s="240">
        <v>0</v>
      </c>
      <c r="AU217" s="240">
        <v>3359.6099999999997</v>
      </c>
      <c r="AV217" s="239">
        <v>7066.47</v>
      </c>
      <c r="AW217" s="239">
        <v>6147.0199999999995</v>
      </c>
      <c r="AX217" s="240">
        <v>919.45000000000073</v>
      </c>
      <c r="AY217" s="240">
        <v>0</v>
      </c>
      <c r="AZ217" s="240">
        <v>919.45000000000073</v>
      </c>
      <c r="BA217" s="239">
        <v>1611.9899999999998</v>
      </c>
      <c r="BB217" s="239">
        <v>1429.0500000000002</v>
      </c>
      <c r="BC217" s="240">
        <v>182.9399999999996</v>
      </c>
      <c r="BD217" s="240">
        <v>0</v>
      </c>
      <c r="BE217" s="240">
        <v>182.9399999999996</v>
      </c>
      <c r="BF217" s="239">
        <v>419.5800000000001</v>
      </c>
      <c r="BG217" s="239">
        <v>826.21</v>
      </c>
      <c r="BH217" s="240">
        <v>0</v>
      </c>
      <c r="BI217" s="240">
        <v>-406.62999999999994</v>
      </c>
      <c r="BJ217" s="240">
        <v>-406.62999999999994</v>
      </c>
      <c r="BK217" s="239">
        <v>8194.66</v>
      </c>
      <c r="BL217" s="239">
        <v>7020.73</v>
      </c>
      <c r="BM217" s="240">
        <v>1173.9300000000003</v>
      </c>
      <c r="BN217" s="240">
        <v>0</v>
      </c>
      <c r="BO217" s="240">
        <v>1173.9300000000003</v>
      </c>
      <c r="BP217" s="239">
        <v>1071.06</v>
      </c>
      <c r="BQ217" s="239">
        <v>0</v>
      </c>
      <c r="BR217" s="240">
        <v>1071.06</v>
      </c>
      <c r="BS217" s="240">
        <v>0</v>
      </c>
      <c r="BT217" s="240">
        <v>1071.06</v>
      </c>
      <c r="BU217" s="239">
        <v>12275.730000000001</v>
      </c>
      <c r="BV217" s="239">
        <v>6174.49</v>
      </c>
      <c r="BW217" s="240">
        <v>6101.2400000000016</v>
      </c>
      <c r="BX217" s="240">
        <v>0</v>
      </c>
      <c r="BY217" s="240">
        <v>6101.2400000000016</v>
      </c>
      <c r="BZ217" s="239">
        <v>1544.8900000000003</v>
      </c>
      <c r="CA217" s="239">
        <v>1372</v>
      </c>
      <c r="CB217" s="240">
        <v>172.89000000000033</v>
      </c>
      <c r="CC217" s="240">
        <v>0</v>
      </c>
      <c r="CD217" s="240">
        <v>172.89000000000033</v>
      </c>
      <c r="CE217" s="239">
        <v>232.64999999999998</v>
      </c>
      <c r="CF217" s="239">
        <v>0</v>
      </c>
      <c r="CG217" s="240">
        <v>232.64999999999998</v>
      </c>
      <c r="CH217" s="240">
        <v>0</v>
      </c>
      <c r="CI217" s="240">
        <v>232.64999999999998</v>
      </c>
      <c r="CJ217" s="240">
        <v>3755.01</v>
      </c>
      <c r="CK217" s="240">
        <v>4892.51</v>
      </c>
      <c r="CL217" s="240">
        <v>0</v>
      </c>
      <c r="CM217" s="240">
        <v>-1137.5</v>
      </c>
      <c r="CN217" s="240">
        <v>-1137.5</v>
      </c>
      <c r="CO217" s="239">
        <v>42581.79</v>
      </c>
      <c r="CP217" s="239">
        <v>9198.34</v>
      </c>
      <c r="CQ217" s="240">
        <v>33383.449999999997</v>
      </c>
      <c r="CR217" s="240">
        <v>0</v>
      </c>
      <c r="CS217" s="240">
        <v>33383.449999999997</v>
      </c>
      <c r="CT217" s="239">
        <v>4414.88</v>
      </c>
      <c r="CU217" s="239">
        <v>0</v>
      </c>
      <c r="CV217" s="240">
        <v>4414.88</v>
      </c>
      <c r="CW217" s="240">
        <v>0</v>
      </c>
      <c r="CX217" s="240">
        <v>4414.88</v>
      </c>
      <c r="CY217" s="239">
        <v>7104.0999999999995</v>
      </c>
      <c r="CZ217" s="239">
        <v>26234.16</v>
      </c>
      <c r="DA217" s="240">
        <v>0</v>
      </c>
      <c r="DB217" s="240">
        <v>-19130.060000000001</v>
      </c>
      <c r="DC217" s="240">
        <v>-19130.060000000001</v>
      </c>
      <c r="DD217" s="239">
        <v>1044.8499999999999</v>
      </c>
      <c r="DE217" s="239">
        <v>0</v>
      </c>
      <c r="DF217" s="240">
        <v>1044.8499999999999</v>
      </c>
      <c r="DG217" s="240">
        <v>0</v>
      </c>
      <c r="DH217" s="240">
        <v>1044.8499999999999</v>
      </c>
      <c r="DI217" s="239">
        <v>1849.4199999999996</v>
      </c>
      <c r="DJ217" s="239">
        <v>0</v>
      </c>
      <c r="DK217" s="240">
        <v>1849.4199999999996</v>
      </c>
      <c r="DL217" s="240">
        <v>0</v>
      </c>
      <c r="DM217" s="240">
        <v>1849.4199999999996</v>
      </c>
      <c r="DN217" s="239">
        <v>1003.87</v>
      </c>
      <c r="DO217" s="239">
        <v>0</v>
      </c>
      <c r="DP217" s="240">
        <v>1003.87</v>
      </c>
      <c r="DQ217" s="240">
        <v>0</v>
      </c>
      <c r="DR217" s="240">
        <v>1003.87</v>
      </c>
      <c r="DS217" s="239">
        <v>2587.3000000000002</v>
      </c>
      <c r="DT217" s="239">
        <v>3442.97</v>
      </c>
      <c r="DU217" s="240">
        <v>0</v>
      </c>
      <c r="DV217" s="240">
        <v>-855.66999999999962</v>
      </c>
      <c r="DW217" s="240">
        <v>-855.66999999999962</v>
      </c>
      <c r="DX217" s="239">
        <v>338.86</v>
      </c>
      <c r="DY217" s="239">
        <v>0</v>
      </c>
      <c r="DZ217" s="240">
        <v>338.86</v>
      </c>
      <c r="EA217" s="240">
        <v>0</v>
      </c>
      <c r="EB217" s="240">
        <v>338.86</v>
      </c>
      <c r="EC217" s="239">
        <v>9715.6</v>
      </c>
      <c r="ED217" s="239">
        <v>17084.910000000003</v>
      </c>
      <c r="EE217" s="240">
        <v>0</v>
      </c>
      <c r="EF217" s="240">
        <v>-7369.3100000000031</v>
      </c>
      <c r="EG217" s="240">
        <v>-7369.3100000000031</v>
      </c>
      <c r="EH217" s="239">
        <v>12482.16</v>
      </c>
      <c r="EI217" s="239">
        <v>1282.21</v>
      </c>
      <c r="EJ217" s="240">
        <v>11199.95</v>
      </c>
      <c r="EK217" s="240">
        <v>0</v>
      </c>
      <c r="EL217" s="240">
        <v>11199.95</v>
      </c>
      <c r="EM217" s="239">
        <v>0</v>
      </c>
      <c r="EN217" s="239">
        <v>0</v>
      </c>
      <c r="EO217" s="240">
        <v>0</v>
      </c>
      <c r="EP217" s="240">
        <v>0</v>
      </c>
      <c r="EQ217" s="240">
        <v>0</v>
      </c>
      <c r="ER217" s="240">
        <v>3362.15</v>
      </c>
      <c r="ES217" s="240">
        <v>2355.33</v>
      </c>
      <c r="ET217" s="240">
        <f t="shared" si="35"/>
        <v>1006.8200000000002</v>
      </c>
      <c r="EU217" s="240">
        <f t="shared" si="36"/>
        <v>0</v>
      </c>
      <c r="EV217" s="240">
        <f t="shared" si="37"/>
        <v>1006.8200000000002</v>
      </c>
      <c r="EW217" s="239">
        <v>7488.6900000000005</v>
      </c>
      <c r="EX217" s="239">
        <v>5503.4</v>
      </c>
      <c r="EY217" s="241">
        <f t="shared" si="39"/>
        <v>222198.59999999998</v>
      </c>
      <c r="EZ217" s="241">
        <f t="shared" si="39"/>
        <v>173321.71</v>
      </c>
      <c r="FA217" s="241">
        <f t="shared" si="40"/>
        <v>48876.889999999985</v>
      </c>
      <c r="FB217" s="241">
        <f t="shared" si="41"/>
        <v>0</v>
      </c>
      <c r="FC217" s="242">
        <f t="shared" si="38"/>
        <v>48876.889999999985</v>
      </c>
      <c r="FD217" s="242">
        <v>1006.8200000000002</v>
      </c>
      <c r="FE217" s="236">
        <f t="shared" si="42"/>
        <v>200502.56000000003</v>
      </c>
      <c r="FF217" s="243">
        <f t="shared" si="43"/>
        <v>83510.450000000026</v>
      </c>
      <c r="FG217" s="3"/>
      <c r="FH217" s="239">
        <v>2421.7800000000002</v>
      </c>
      <c r="FI217" s="244">
        <f t="shared" si="44"/>
        <v>202924.34000000003</v>
      </c>
      <c r="FJ217" s="243">
        <f t="shared" si="45"/>
        <v>83510.450000000026</v>
      </c>
      <c r="FK217" s="3"/>
      <c r="FL217" s="3"/>
      <c r="FM217" s="3"/>
      <c r="FN217" s="3"/>
      <c r="FO217" s="3"/>
    </row>
    <row r="218" spans="1:171" s="2" customFormat="1" ht="15.75" customHeight="1" x14ac:dyDescent="0.2">
      <c r="A218" s="233">
        <v>211</v>
      </c>
      <c r="B218" s="234" t="s">
        <v>602</v>
      </c>
      <c r="C218" s="235">
        <v>5</v>
      </c>
      <c r="D218" s="235">
        <v>8</v>
      </c>
      <c r="E218" s="236">
        <v>1706.9833333333333</v>
      </c>
      <c r="F218" s="237">
        <v>304475.27999999997</v>
      </c>
      <c r="G218" s="237">
        <v>108511.66000000002</v>
      </c>
      <c r="H218" s="238">
        <v>29826.799999999996</v>
      </c>
      <c r="I218" s="238">
        <v>23477.38</v>
      </c>
      <c r="J218" s="238">
        <v>6349.4199999999946</v>
      </c>
      <c r="K218" s="238">
        <v>0</v>
      </c>
      <c r="L218" s="238">
        <v>6349.4199999999946</v>
      </c>
      <c r="M218" s="238">
        <v>15084.419999999998</v>
      </c>
      <c r="N218" s="238">
        <v>13359.710000000001</v>
      </c>
      <c r="O218" s="238">
        <v>1724.7099999999973</v>
      </c>
      <c r="P218" s="238">
        <v>0</v>
      </c>
      <c r="Q218" s="238">
        <v>1724.7099999999973</v>
      </c>
      <c r="R218" s="238">
        <v>1631.2100000000003</v>
      </c>
      <c r="S218" s="238">
        <v>1032.8999999999999</v>
      </c>
      <c r="T218" s="238">
        <v>598.3100000000004</v>
      </c>
      <c r="U218" s="238">
        <v>0</v>
      </c>
      <c r="V218" s="238">
        <v>598.3100000000004</v>
      </c>
      <c r="W218" s="239">
        <v>93691.159999999974</v>
      </c>
      <c r="X218" s="239">
        <v>89670.37999999999</v>
      </c>
      <c r="Y218" s="240">
        <v>4020.7799999999843</v>
      </c>
      <c r="Z218" s="240">
        <v>0</v>
      </c>
      <c r="AA218" s="240">
        <v>4020.7799999999843</v>
      </c>
      <c r="AB218" s="239">
        <v>0</v>
      </c>
      <c r="AC218" s="239">
        <v>0</v>
      </c>
      <c r="AD218" s="240">
        <v>0</v>
      </c>
      <c r="AE218" s="240">
        <v>0</v>
      </c>
      <c r="AF218" s="240">
        <v>0</v>
      </c>
      <c r="AG218" s="239">
        <v>0</v>
      </c>
      <c r="AH218" s="239">
        <v>0</v>
      </c>
      <c r="AI218" s="240">
        <v>0</v>
      </c>
      <c r="AJ218" s="240">
        <v>0</v>
      </c>
      <c r="AK218" s="240">
        <v>0</v>
      </c>
      <c r="AL218" s="239">
        <v>13794.499999999996</v>
      </c>
      <c r="AM218" s="239">
        <v>3773.96</v>
      </c>
      <c r="AN218" s="240">
        <v>10020.539999999997</v>
      </c>
      <c r="AO218" s="240">
        <v>0</v>
      </c>
      <c r="AP218" s="240">
        <v>10020.539999999997</v>
      </c>
      <c r="AQ218" s="239">
        <v>9230.77</v>
      </c>
      <c r="AR218" s="239">
        <v>1307.8999999999999</v>
      </c>
      <c r="AS218" s="240">
        <v>7922.8700000000008</v>
      </c>
      <c r="AT218" s="240">
        <v>0</v>
      </c>
      <c r="AU218" s="240">
        <v>7922.8700000000008</v>
      </c>
      <c r="AV218" s="239">
        <v>15383.390000000003</v>
      </c>
      <c r="AW218" s="239">
        <v>13381.619999999999</v>
      </c>
      <c r="AX218" s="240">
        <v>2001.7700000000041</v>
      </c>
      <c r="AY218" s="240">
        <v>0</v>
      </c>
      <c r="AZ218" s="240">
        <v>2001.7700000000041</v>
      </c>
      <c r="BA218" s="239">
        <v>3339.9599999999991</v>
      </c>
      <c r="BB218" s="239">
        <v>3164.54</v>
      </c>
      <c r="BC218" s="240">
        <v>175.41999999999916</v>
      </c>
      <c r="BD218" s="240">
        <v>0</v>
      </c>
      <c r="BE218" s="240">
        <v>175.41999999999916</v>
      </c>
      <c r="BF218" s="239">
        <v>1364.98</v>
      </c>
      <c r="BG218" s="239">
        <v>1653.43</v>
      </c>
      <c r="BH218" s="240">
        <v>0</v>
      </c>
      <c r="BI218" s="240">
        <v>-288.45000000000005</v>
      </c>
      <c r="BJ218" s="240">
        <v>-288.45000000000005</v>
      </c>
      <c r="BK218" s="239">
        <v>24955.42</v>
      </c>
      <c r="BL218" s="239">
        <v>19583.309999999998</v>
      </c>
      <c r="BM218" s="240">
        <v>5372.1100000000006</v>
      </c>
      <c r="BN218" s="240">
        <v>0</v>
      </c>
      <c r="BO218" s="240">
        <v>5372.1100000000006</v>
      </c>
      <c r="BP218" s="239">
        <v>2273.2600000000002</v>
      </c>
      <c r="BQ218" s="239">
        <v>0</v>
      </c>
      <c r="BR218" s="240">
        <v>2273.2600000000002</v>
      </c>
      <c r="BS218" s="240">
        <v>0</v>
      </c>
      <c r="BT218" s="240">
        <v>2273.2600000000002</v>
      </c>
      <c r="BU218" s="239">
        <v>26054.700000000004</v>
      </c>
      <c r="BV218" s="239">
        <v>14100.48</v>
      </c>
      <c r="BW218" s="240">
        <v>11954.220000000005</v>
      </c>
      <c r="BX218" s="240">
        <v>0</v>
      </c>
      <c r="BY218" s="240">
        <v>11954.220000000005</v>
      </c>
      <c r="BZ218" s="239">
        <v>3096.9799999999996</v>
      </c>
      <c r="CA218" s="239">
        <v>2750.71</v>
      </c>
      <c r="CB218" s="240">
        <v>346.26999999999953</v>
      </c>
      <c r="CC218" s="240">
        <v>0</v>
      </c>
      <c r="CD218" s="240">
        <v>346.26999999999953</v>
      </c>
      <c r="CE218" s="239">
        <v>463.50000000000006</v>
      </c>
      <c r="CF218" s="239">
        <v>1398.5400000000002</v>
      </c>
      <c r="CG218" s="240">
        <v>0</v>
      </c>
      <c r="CH218" s="240">
        <v>-935.04000000000019</v>
      </c>
      <c r="CI218" s="240">
        <v>-935.04000000000019</v>
      </c>
      <c r="CJ218" s="240">
        <v>7569.43</v>
      </c>
      <c r="CK218" s="240">
        <v>6861.04</v>
      </c>
      <c r="CL218" s="240">
        <v>708.39000000000033</v>
      </c>
      <c r="CM218" s="240">
        <v>0</v>
      </c>
      <c r="CN218" s="240">
        <v>708.39000000000033</v>
      </c>
      <c r="CO218" s="239">
        <v>105234.45999999999</v>
      </c>
      <c r="CP218" s="239">
        <v>140384.87000000002</v>
      </c>
      <c r="CQ218" s="240">
        <v>0</v>
      </c>
      <c r="CR218" s="240">
        <v>-35150.410000000033</v>
      </c>
      <c r="CS218" s="240">
        <v>-35150.410000000033</v>
      </c>
      <c r="CT218" s="239">
        <v>8590.24</v>
      </c>
      <c r="CU218" s="239">
        <v>0</v>
      </c>
      <c r="CV218" s="240">
        <v>8590.24</v>
      </c>
      <c r="CW218" s="240">
        <v>0</v>
      </c>
      <c r="CX218" s="240">
        <v>8590.24</v>
      </c>
      <c r="CY218" s="239">
        <v>13997.609999999999</v>
      </c>
      <c r="CZ218" s="239">
        <v>12978.73</v>
      </c>
      <c r="DA218" s="240">
        <v>1018.8799999999992</v>
      </c>
      <c r="DB218" s="240">
        <v>0</v>
      </c>
      <c r="DC218" s="240">
        <v>1018.8799999999992</v>
      </c>
      <c r="DD218" s="239">
        <v>2324.19</v>
      </c>
      <c r="DE218" s="239">
        <v>0</v>
      </c>
      <c r="DF218" s="240">
        <v>2324.19</v>
      </c>
      <c r="DG218" s="240">
        <v>0</v>
      </c>
      <c r="DH218" s="240">
        <v>2324.19</v>
      </c>
      <c r="DI218" s="239">
        <v>3769.4799999999996</v>
      </c>
      <c r="DJ218" s="239">
        <v>0</v>
      </c>
      <c r="DK218" s="240">
        <v>3769.4799999999996</v>
      </c>
      <c r="DL218" s="240">
        <v>0</v>
      </c>
      <c r="DM218" s="240">
        <v>3769.4799999999996</v>
      </c>
      <c r="DN218" s="239">
        <v>3263.3</v>
      </c>
      <c r="DO218" s="239">
        <v>3226.18</v>
      </c>
      <c r="DP218" s="240">
        <v>37.120000000000346</v>
      </c>
      <c r="DQ218" s="240">
        <v>0</v>
      </c>
      <c r="DR218" s="240">
        <v>37.120000000000346</v>
      </c>
      <c r="DS218" s="239">
        <v>8733.1</v>
      </c>
      <c r="DT218" s="239">
        <v>1125.99</v>
      </c>
      <c r="DU218" s="240">
        <v>7607.1100000000006</v>
      </c>
      <c r="DV218" s="240">
        <v>0</v>
      </c>
      <c r="DW218" s="240">
        <v>7607.1100000000006</v>
      </c>
      <c r="DX218" s="239">
        <v>681.94</v>
      </c>
      <c r="DY218" s="239">
        <v>0</v>
      </c>
      <c r="DZ218" s="240">
        <v>681.94</v>
      </c>
      <c r="EA218" s="240">
        <v>0</v>
      </c>
      <c r="EB218" s="240">
        <v>681.94</v>
      </c>
      <c r="EC218" s="239">
        <v>17582.07</v>
      </c>
      <c r="ED218" s="239">
        <v>25946.79</v>
      </c>
      <c r="EE218" s="240">
        <v>0</v>
      </c>
      <c r="EF218" s="240">
        <v>-8364.7200000000012</v>
      </c>
      <c r="EG218" s="240">
        <v>-8364.7200000000012</v>
      </c>
      <c r="EH218" s="239">
        <v>16535.849999999999</v>
      </c>
      <c r="EI218" s="239">
        <v>11162.080000000002</v>
      </c>
      <c r="EJ218" s="240">
        <v>5373.7699999999968</v>
      </c>
      <c r="EK218" s="240">
        <v>0</v>
      </c>
      <c r="EL218" s="240">
        <v>5373.7699999999968</v>
      </c>
      <c r="EM218" s="239">
        <v>0</v>
      </c>
      <c r="EN218" s="239">
        <v>0</v>
      </c>
      <c r="EO218" s="240">
        <v>0</v>
      </c>
      <c r="EP218" s="240">
        <v>0</v>
      </c>
      <c r="EQ218" s="240">
        <v>0</v>
      </c>
      <c r="ER218" s="240">
        <v>7056.3899999999994</v>
      </c>
      <c r="ES218" s="240">
        <v>4971.7700000000004</v>
      </c>
      <c r="ET218" s="240">
        <f t="shared" si="35"/>
        <v>2084.619999999999</v>
      </c>
      <c r="EU218" s="240">
        <f t="shared" si="36"/>
        <v>0</v>
      </c>
      <c r="EV218" s="240">
        <f t="shared" si="37"/>
        <v>2084.619999999999</v>
      </c>
      <c r="EW218" s="239">
        <v>15173.82</v>
      </c>
      <c r="EX218" s="239">
        <v>13016.250000000002</v>
      </c>
      <c r="EY218" s="241">
        <f t="shared" si="39"/>
        <v>450702.92999999993</v>
      </c>
      <c r="EZ218" s="241">
        <f t="shared" si="39"/>
        <v>408328.56</v>
      </c>
      <c r="FA218" s="241">
        <f t="shared" si="40"/>
        <v>42374.369999999937</v>
      </c>
      <c r="FB218" s="241">
        <f t="shared" si="41"/>
        <v>0</v>
      </c>
      <c r="FC218" s="242">
        <f t="shared" si="38"/>
        <v>42374.369999999937</v>
      </c>
      <c r="FD218" s="242">
        <v>2084.619999999999</v>
      </c>
      <c r="FE218" s="236">
        <f t="shared" si="42"/>
        <v>346849.64999999997</v>
      </c>
      <c r="FF218" s="243">
        <f t="shared" si="43"/>
        <v>97390.209999999992</v>
      </c>
      <c r="FG218" s="3"/>
      <c r="FH218" s="239">
        <v>3886.3600000000006</v>
      </c>
      <c r="FI218" s="244">
        <f t="shared" si="44"/>
        <v>350736.00999999995</v>
      </c>
      <c r="FJ218" s="243">
        <f t="shared" si="45"/>
        <v>97390.209999999992</v>
      </c>
      <c r="FK218" s="3"/>
      <c r="FL218" s="3"/>
      <c r="FM218" s="3"/>
      <c r="FN218" s="3"/>
      <c r="FO218" s="3"/>
    </row>
    <row r="219" spans="1:171" s="2" customFormat="1" ht="15.75" customHeight="1" x14ac:dyDescent="0.2">
      <c r="A219" s="233">
        <v>212</v>
      </c>
      <c r="B219" s="234" t="s">
        <v>603</v>
      </c>
      <c r="C219" s="235">
        <v>5</v>
      </c>
      <c r="D219" s="235">
        <v>4</v>
      </c>
      <c r="E219" s="236">
        <v>4439.1466666666674</v>
      </c>
      <c r="F219" s="237">
        <v>161298.84</v>
      </c>
      <c r="G219" s="237">
        <v>54739.297999999981</v>
      </c>
      <c r="H219" s="238">
        <v>15052</v>
      </c>
      <c r="I219" s="238">
        <v>13807.869999999999</v>
      </c>
      <c r="J219" s="238">
        <v>1244.130000000001</v>
      </c>
      <c r="K219" s="238">
        <v>0</v>
      </c>
      <c r="L219" s="238">
        <v>1244.130000000001</v>
      </c>
      <c r="M219" s="238">
        <v>7649.0700000000006</v>
      </c>
      <c r="N219" s="238">
        <v>7449.16</v>
      </c>
      <c r="O219" s="238">
        <v>199.91000000000076</v>
      </c>
      <c r="P219" s="238">
        <v>0</v>
      </c>
      <c r="Q219" s="238">
        <v>199.91000000000076</v>
      </c>
      <c r="R219" s="238">
        <v>791.0100000000001</v>
      </c>
      <c r="S219" s="238">
        <v>199.43</v>
      </c>
      <c r="T219" s="238">
        <v>591.58000000000015</v>
      </c>
      <c r="U219" s="238">
        <v>0</v>
      </c>
      <c r="V219" s="238">
        <v>591.58000000000015</v>
      </c>
      <c r="W219" s="239">
        <v>27619</v>
      </c>
      <c r="X219" s="239">
        <v>32100.989999999998</v>
      </c>
      <c r="Y219" s="240">
        <v>0</v>
      </c>
      <c r="Z219" s="240">
        <v>-4481.989999999998</v>
      </c>
      <c r="AA219" s="240">
        <v>-4481.989999999998</v>
      </c>
      <c r="AB219" s="239">
        <v>0</v>
      </c>
      <c r="AC219" s="239">
        <v>0</v>
      </c>
      <c r="AD219" s="240">
        <v>0</v>
      </c>
      <c r="AE219" s="240">
        <v>0</v>
      </c>
      <c r="AF219" s="240">
        <v>0</v>
      </c>
      <c r="AG219" s="239">
        <v>0</v>
      </c>
      <c r="AH219" s="239">
        <v>0</v>
      </c>
      <c r="AI219" s="240">
        <v>0</v>
      </c>
      <c r="AJ219" s="240">
        <v>0</v>
      </c>
      <c r="AK219" s="240">
        <v>0</v>
      </c>
      <c r="AL219" s="239">
        <v>7060.66</v>
      </c>
      <c r="AM219" s="239">
        <v>2178.4499999999998</v>
      </c>
      <c r="AN219" s="240">
        <v>4882.21</v>
      </c>
      <c r="AO219" s="240">
        <v>0</v>
      </c>
      <c r="AP219" s="240">
        <v>4882.21</v>
      </c>
      <c r="AQ219" s="239">
        <v>4996.2199999999993</v>
      </c>
      <c r="AR219" s="239">
        <v>919.36</v>
      </c>
      <c r="AS219" s="240">
        <v>4076.8599999999992</v>
      </c>
      <c r="AT219" s="240">
        <v>0</v>
      </c>
      <c r="AU219" s="240">
        <v>4076.8599999999992</v>
      </c>
      <c r="AV219" s="239">
        <v>7187.12</v>
      </c>
      <c r="AW219" s="239">
        <v>6250.0499999999993</v>
      </c>
      <c r="AX219" s="240">
        <v>937.07000000000062</v>
      </c>
      <c r="AY219" s="240">
        <v>0</v>
      </c>
      <c r="AZ219" s="240">
        <v>937.07000000000062</v>
      </c>
      <c r="BA219" s="239">
        <v>1576.0500000000004</v>
      </c>
      <c r="BB219" s="239">
        <v>1397.21</v>
      </c>
      <c r="BC219" s="240">
        <v>178.84000000000037</v>
      </c>
      <c r="BD219" s="240">
        <v>0</v>
      </c>
      <c r="BE219" s="240">
        <v>178.84000000000037</v>
      </c>
      <c r="BF219" s="239">
        <v>472.59</v>
      </c>
      <c r="BG219" s="239">
        <v>826.33</v>
      </c>
      <c r="BH219" s="240">
        <v>0</v>
      </c>
      <c r="BI219" s="240">
        <v>-353.74000000000007</v>
      </c>
      <c r="BJ219" s="240">
        <v>-353.74000000000007</v>
      </c>
      <c r="BK219" s="239">
        <v>8195.3799999999992</v>
      </c>
      <c r="BL219" s="239">
        <v>6623.36</v>
      </c>
      <c r="BM219" s="240">
        <v>1572.0199999999995</v>
      </c>
      <c r="BN219" s="240">
        <v>0</v>
      </c>
      <c r="BO219" s="240">
        <v>1572.0199999999995</v>
      </c>
      <c r="BP219" s="239">
        <v>1087.1000000000001</v>
      </c>
      <c r="BQ219" s="239">
        <v>0</v>
      </c>
      <c r="BR219" s="240">
        <v>1087.1000000000001</v>
      </c>
      <c r="BS219" s="240">
        <v>0</v>
      </c>
      <c r="BT219" s="240">
        <v>1087.1000000000001</v>
      </c>
      <c r="BU219" s="239">
        <v>12460.039999999999</v>
      </c>
      <c r="BV219" s="239">
        <v>7895.67</v>
      </c>
      <c r="BW219" s="240">
        <v>4564.369999999999</v>
      </c>
      <c r="BX219" s="240">
        <v>0</v>
      </c>
      <c r="BY219" s="240">
        <v>4564.369999999999</v>
      </c>
      <c r="BZ219" s="239">
        <v>1474.33</v>
      </c>
      <c r="CA219" s="239">
        <v>1309.3200000000002</v>
      </c>
      <c r="CB219" s="240">
        <v>165.00999999999976</v>
      </c>
      <c r="CC219" s="240">
        <v>0</v>
      </c>
      <c r="CD219" s="240">
        <v>165.00999999999976</v>
      </c>
      <c r="CE219" s="239">
        <v>221.67000000000002</v>
      </c>
      <c r="CF219" s="239">
        <v>1374.82</v>
      </c>
      <c r="CG219" s="240">
        <v>0</v>
      </c>
      <c r="CH219" s="240">
        <v>-1153.1499999999999</v>
      </c>
      <c r="CI219" s="240">
        <v>-1153.1499999999999</v>
      </c>
      <c r="CJ219" s="240">
        <v>3818.1599999999994</v>
      </c>
      <c r="CK219" s="240">
        <v>3459.35</v>
      </c>
      <c r="CL219" s="240">
        <v>358.80999999999949</v>
      </c>
      <c r="CM219" s="240">
        <v>0</v>
      </c>
      <c r="CN219" s="240">
        <v>358.80999999999949</v>
      </c>
      <c r="CO219" s="239">
        <v>52729.390000000014</v>
      </c>
      <c r="CP219" s="239">
        <v>110119.62999999998</v>
      </c>
      <c r="CQ219" s="240">
        <v>0</v>
      </c>
      <c r="CR219" s="240">
        <v>-57390.239999999962</v>
      </c>
      <c r="CS219" s="240">
        <v>-57390.239999999962</v>
      </c>
      <c r="CT219" s="239">
        <v>4479.0300000000007</v>
      </c>
      <c r="CU219" s="239">
        <v>0</v>
      </c>
      <c r="CV219" s="240">
        <v>4479.0300000000007</v>
      </c>
      <c r="CW219" s="240">
        <v>0</v>
      </c>
      <c r="CX219" s="240">
        <v>4479.0300000000007</v>
      </c>
      <c r="CY219" s="239">
        <v>7771.4799999999977</v>
      </c>
      <c r="CZ219" s="239">
        <v>0</v>
      </c>
      <c r="DA219" s="240">
        <v>7771.4799999999977</v>
      </c>
      <c r="DB219" s="240">
        <v>0</v>
      </c>
      <c r="DC219" s="240">
        <v>7771.4799999999977</v>
      </c>
      <c r="DD219" s="239">
        <v>1069.4100000000001</v>
      </c>
      <c r="DE219" s="239">
        <v>0</v>
      </c>
      <c r="DF219" s="240">
        <v>1069.4100000000001</v>
      </c>
      <c r="DG219" s="240">
        <v>0</v>
      </c>
      <c r="DH219" s="240">
        <v>1069.4100000000001</v>
      </c>
      <c r="DI219" s="239">
        <v>2218.94</v>
      </c>
      <c r="DJ219" s="239">
        <v>0</v>
      </c>
      <c r="DK219" s="240">
        <v>2218.94</v>
      </c>
      <c r="DL219" s="240">
        <v>0</v>
      </c>
      <c r="DM219" s="240">
        <v>2218.94</v>
      </c>
      <c r="DN219" s="239">
        <v>1129.8599999999999</v>
      </c>
      <c r="DO219" s="239">
        <v>0</v>
      </c>
      <c r="DP219" s="240">
        <v>1129.8599999999999</v>
      </c>
      <c r="DQ219" s="240">
        <v>0</v>
      </c>
      <c r="DR219" s="240">
        <v>1129.8599999999999</v>
      </c>
      <c r="DS219" s="239">
        <v>2586.2300000000005</v>
      </c>
      <c r="DT219" s="239">
        <v>159.52000000000001</v>
      </c>
      <c r="DU219" s="240">
        <v>2426.7100000000005</v>
      </c>
      <c r="DV219" s="240">
        <v>0</v>
      </c>
      <c r="DW219" s="240">
        <v>2426.7100000000005</v>
      </c>
      <c r="DX219" s="239">
        <v>339.51</v>
      </c>
      <c r="DY219" s="239">
        <v>0</v>
      </c>
      <c r="DZ219" s="240">
        <v>339.51</v>
      </c>
      <c r="EA219" s="240">
        <v>0</v>
      </c>
      <c r="EB219" s="240">
        <v>339.51</v>
      </c>
      <c r="EC219" s="239">
        <v>10287.41</v>
      </c>
      <c r="ED219" s="239">
        <v>9968.7799999999988</v>
      </c>
      <c r="EE219" s="240">
        <v>318.63000000000102</v>
      </c>
      <c r="EF219" s="240">
        <v>0</v>
      </c>
      <c r="EG219" s="240">
        <v>318.63000000000102</v>
      </c>
      <c r="EH219" s="239">
        <v>11015.130000000001</v>
      </c>
      <c r="EI219" s="239">
        <v>4606.07</v>
      </c>
      <c r="EJ219" s="240">
        <v>6409.0600000000013</v>
      </c>
      <c r="EK219" s="240">
        <v>0</v>
      </c>
      <c r="EL219" s="240">
        <v>6409.0600000000013</v>
      </c>
      <c r="EM219" s="239">
        <v>0</v>
      </c>
      <c r="EN219" s="239">
        <v>0</v>
      </c>
      <c r="EO219" s="240">
        <v>0</v>
      </c>
      <c r="EP219" s="240">
        <v>0</v>
      </c>
      <c r="EQ219" s="240">
        <v>0</v>
      </c>
      <c r="ER219" s="240">
        <v>3382.16</v>
      </c>
      <c r="ES219" s="240">
        <v>2393.23</v>
      </c>
      <c r="ET219" s="240">
        <f t="shared" si="35"/>
        <v>988.92999999999984</v>
      </c>
      <c r="EU219" s="240">
        <f t="shared" si="36"/>
        <v>0</v>
      </c>
      <c r="EV219" s="240">
        <f t="shared" si="37"/>
        <v>988.92999999999984</v>
      </c>
      <c r="EW219" s="239">
        <v>6872.9500000000007</v>
      </c>
      <c r="EX219" s="239">
        <v>6524.3700000000008</v>
      </c>
      <c r="EY219" s="241">
        <f t="shared" si="39"/>
        <v>203541.90000000008</v>
      </c>
      <c r="EZ219" s="241">
        <f t="shared" si="39"/>
        <v>219562.97</v>
      </c>
      <c r="FA219" s="241">
        <f t="shared" si="40"/>
        <v>0</v>
      </c>
      <c r="FB219" s="241">
        <f t="shared" si="41"/>
        <v>-16021.06999999992</v>
      </c>
      <c r="FC219" s="242">
        <f t="shared" si="38"/>
        <v>-16021.06999999992</v>
      </c>
      <c r="FD219" s="242">
        <v>988.92999999999984</v>
      </c>
      <c r="FE219" s="236">
        <f t="shared" si="42"/>
        <v>145277.77000000011</v>
      </c>
      <c r="FF219" s="243">
        <f t="shared" si="43"/>
        <v>16783.998000000018</v>
      </c>
      <c r="FG219" s="3"/>
      <c r="FH219" s="239">
        <v>2494.23</v>
      </c>
      <c r="FI219" s="244">
        <f t="shared" si="44"/>
        <v>147772.00000000012</v>
      </c>
      <c r="FJ219" s="243">
        <f t="shared" si="45"/>
        <v>16783.998000000018</v>
      </c>
      <c r="FK219" s="3"/>
      <c r="FL219" s="3"/>
      <c r="FM219" s="3"/>
      <c r="FN219" s="3"/>
      <c r="FO219" s="3"/>
    </row>
    <row r="220" spans="1:171" s="2" customFormat="1" ht="15.75" customHeight="1" x14ac:dyDescent="0.2">
      <c r="A220" s="233">
        <v>213</v>
      </c>
      <c r="B220" s="234" t="s">
        <v>604</v>
      </c>
      <c r="C220" s="235">
        <v>5</v>
      </c>
      <c r="D220" s="235">
        <v>2</v>
      </c>
      <c r="E220" s="236">
        <v>4492.8566666666657</v>
      </c>
      <c r="F220" s="237">
        <v>-250546.18</v>
      </c>
      <c r="G220" s="237">
        <v>-196461.5860000001</v>
      </c>
      <c r="H220" s="238">
        <v>38140.430000000008</v>
      </c>
      <c r="I220" s="238">
        <v>36794.720000000001</v>
      </c>
      <c r="J220" s="238">
        <v>1345.7100000000064</v>
      </c>
      <c r="K220" s="238">
        <v>0</v>
      </c>
      <c r="L220" s="238">
        <v>1345.7100000000064</v>
      </c>
      <c r="M220" s="238">
        <v>20456.84</v>
      </c>
      <c r="N220" s="238">
        <v>20138.68</v>
      </c>
      <c r="O220" s="238">
        <v>318.15999999999985</v>
      </c>
      <c r="P220" s="238">
        <v>0</v>
      </c>
      <c r="Q220" s="238">
        <v>318.15999999999985</v>
      </c>
      <c r="R220" s="238">
        <v>1599.37</v>
      </c>
      <c r="S220" s="238">
        <v>840.31999999999994</v>
      </c>
      <c r="T220" s="238">
        <v>759.05</v>
      </c>
      <c r="U220" s="238">
        <v>0</v>
      </c>
      <c r="V220" s="238">
        <v>759.05</v>
      </c>
      <c r="W220" s="239">
        <v>106727.20000000001</v>
      </c>
      <c r="X220" s="239">
        <v>104519.52</v>
      </c>
      <c r="Y220" s="240">
        <v>2207.6800000000076</v>
      </c>
      <c r="Z220" s="240">
        <v>0</v>
      </c>
      <c r="AA220" s="240">
        <v>2207.6800000000076</v>
      </c>
      <c r="AB220" s="239">
        <v>0</v>
      </c>
      <c r="AC220" s="239">
        <v>0</v>
      </c>
      <c r="AD220" s="240">
        <v>0</v>
      </c>
      <c r="AE220" s="240">
        <v>0</v>
      </c>
      <c r="AF220" s="240">
        <v>0</v>
      </c>
      <c r="AG220" s="239">
        <v>0</v>
      </c>
      <c r="AH220" s="239">
        <v>0</v>
      </c>
      <c r="AI220" s="240">
        <v>0</v>
      </c>
      <c r="AJ220" s="240">
        <v>0</v>
      </c>
      <c r="AK220" s="240">
        <v>0</v>
      </c>
      <c r="AL220" s="239">
        <v>10687.6</v>
      </c>
      <c r="AM220" s="239">
        <v>2139.77</v>
      </c>
      <c r="AN220" s="240">
        <v>8547.83</v>
      </c>
      <c r="AO220" s="240">
        <v>0</v>
      </c>
      <c r="AP220" s="240">
        <v>8547.83</v>
      </c>
      <c r="AQ220" s="239">
        <v>6313.56</v>
      </c>
      <c r="AR220" s="239">
        <v>2423.3300000000004</v>
      </c>
      <c r="AS220" s="240">
        <v>3890.23</v>
      </c>
      <c r="AT220" s="240">
        <v>0</v>
      </c>
      <c r="AU220" s="240">
        <v>3890.23</v>
      </c>
      <c r="AV220" s="239">
        <v>11129.060000000001</v>
      </c>
      <c r="AW220" s="239">
        <v>9670.33</v>
      </c>
      <c r="AX220" s="240">
        <v>1458.7300000000014</v>
      </c>
      <c r="AY220" s="240">
        <v>0</v>
      </c>
      <c r="AZ220" s="240">
        <v>1458.7300000000014</v>
      </c>
      <c r="BA220" s="239">
        <v>2579.0700000000002</v>
      </c>
      <c r="BB220" s="239">
        <v>2283.56</v>
      </c>
      <c r="BC220" s="240">
        <v>295.51000000000022</v>
      </c>
      <c r="BD220" s="240">
        <v>0</v>
      </c>
      <c r="BE220" s="240">
        <v>295.51000000000022</v>
      </c>
      <c r="BF220" s="239">
        <v>0</v>
      </c>
      <c r="BG220" s="239">
        <v>0</v>
      </c>
      <c r="BH220" s="240">
        <v>0</v>
      </c>
      <c r="BI220" s="240">
        <v>0</v>
      </c>
      <c r="BJ220" s="240">
        <v>0</v>
      </c>
      <c r="BK220" s="239">
        <v>7222.880000000001</v>
      </c>
      <c r="BL220" s="239">
        <v>7826.52</v>
      </c>
      <c r="BM220" s="240">
        <v>0</v>
      </c>
      <c r="BN220" s="240">
        <v>-603.63999999999942</v>
      </c>
      <c r="BO220" s="240">
        <v>-603.63999999999942</v>
      </c>
      <c r="BP220" s="239">
        <v>1683.9100000000003</v>
      </c>
      <c r="BQ220" s="239">
        <v>0</v>
      </c>
      <c r="BR220" s="240">
        <v>1683.9100000000003</v>
      </c>
      <c r="BS220" s="240">
        <v>0</v>
      </c>
      <c r="BT220" s="240">
        <v>1683.9100000000003</v>
      </c>
      <c r="BU220" s="239">
        <v>19300.02</v>
      </c>
      <c r="BV220" s="239">
        <v>38857.459999999992</v>
      </c>
      <c r="BW220" s="240">
        <v>0</v>
      </c>
      <c r="BX220" s="240">
        <v>-19557.439999999991</v>
      </c>
      <c r="BY220" s="240">
        <v>-19557.439999999991</v>
      </c>
      <c r="BZ220" s="239">
        <v>2299.2500000000005</v>
      </c>
      <c r="CA220" s="239">
        <v>2042.45</v>
      </c>
      <c r="CB220" s="240">
        <v>256.80000000000041</v>
      </c>
      <c r="CC220" s="240">
        <v>0</v>
      </c>
      <c r="CD220" s="240">
        <v>256.80000000000041</v>
      </c>
      <c r="CE220" s="239">
        <v>346.86</v>
      </c>
      <c r="CF220" s="239">
        <v>0</v>
      </c>
      <c r="CG220" s="240">
        <v>346.86</v>
      </c>
      <c r="CH220" s="240">
        <v>0</v>
      </c>
      <c r="CI220" s="240">
        <v>346.86</v>
      </c>
      <c r="CJ220" s="240">
        <v>9994.7699999999986</v>
      </c>
      <c r="CK220" s="240">
        <v>13338.9</v>
      </c>
      <c r="CL220" s="240">
        <v>0</v>
      </c>
      <c r="CM220" s="240">
        <v>-3344.130000000001</v>
      </c>
      <c r="CN220" s="240">
        <v>-3344.130000000001</v>
      </c>
      <c r="CO220" s="239">
        <v>42231.649999999994</v>
      </c>
      <c r="CP220" s="239">
        <v>99986.86</v>
      </c>
      <c r="CQ220" s="240">
        <v>0</v>
      </c>
      <c r="CR220" s="240">
        <v>-57755.210000000006</v>
      </c>
      <c r="CS220" s="240">
        <v>-57755.210000000006</v>
      </c>
      <c r="CT220" s="239">
        <v>6999.760000000002</v>
      </c>
      <c r="CU220" s="239">
        <v>0</v>
      </c>
      <c r="CV220" s="240">
        <v>6999.760000000002</v>
      </c>
      <c r="CW220" s="240">
        <v>0</v>
      </c>
      <c r="CX220" s="240">
        <v>6999.760000000002</v>
      </c>
      <c r="CY220" s="239">
        <v>9751.93</v>
      </c>
      <c r="CZ220" s="239">
        <v>23902.780000000002</v>
      </c>
      <c r="DA220" s="240">
        <v>0</v>
      </c>
      <c r="DB220" s="240">
        <v>-14150.850000000002</v>
      </c>
      <c r="DC220" s="240">
        <v>-14150.850000000002</v>
      </c>
      <c r="DD220" s="239">
        <v>1592.9099999999999</v>
      </c>
      <c r="DE220" s="239">
        <v>0</v>
      </c>
      <c r="DF220" s="240">
        <v>1592.9099999999999</v>
      </c>
      <c r="DG220" s="240">
        <v>0</v>
      </c>
      <c r="DH220" s="240">
        <v>1592.9099999999999</v>
      </c>
      <c r="DI220" s="239">
        <v>3147.2899999999995</v>
      </c>
      <c r="DJ220" s="239">
        <v>388.55</v>
      </c>
      <c r="DK220" s="240">
        <v>2758.7399999999993</v>
      </c>
      <c r="DL220" s="240">
        <v>0</v>
      </c>
      <c r="DM220" s="240">
        <v>2758.7399999999993</v>
      </c>
      <c r="DN220" s="239">
        <v>0</v>
      </c>
      <c r="DO220" s="239">
        <v>0</v>
      </c>
      <c r="DP220" s="240">
        <v>0</v>
      </c>
      <c r="DQ220" s="240">
        <v>0</v>
      </c>
      <c r="DR220" s="240">
        <v>0</v>
      </c>
      <c r="DS220" s="239">
        <v>2355.7199999999998</v>
      </c>
      <c r="DT220" s="239">
        <v>8009.5599999999995</v>
      </c>
      <c r="DU220" s="240">
        <v>0</v>
      </c>
      <c r="DV220" s="240">
        <v>-5653.84</v>
      </c>
      <c r="DW220" s="240">
        <v>-5653.84</v>
      </c>
      <c r="DX220" s="239">
        <v>555.21</v>
      </c>
      <c r="DY220" s="239">
        <v>0</v>
      </c>
      <c r="DZ220" s="240">
        <v>555.21</v>
      </c>
      <c r="EA220" s="240">
        <v>0</v>
      </c>
      <c r="EB220" s="240">
        <v>555.21</v>
      </c>
      <c r="EC220" s="239">
        <v>14173.089999999998</v>
      </c>
      <c r="ED220" s="239">
        <v>34620.93</v>
      </c>
      <c r="EE220" s="240">
        <v>0</v>
      </c>
      <c r="EF220" s="240">
        <v>-20447.840000000004</v>
      </c>
      <c r="EG220" s="240">
        <v>-20447.840000000004</v>
      </c>
      <c r="EH220" s="239">
        <v>17033.03</v>
      </c>
      <c r="EI220" s="239">
        <v>18208.79</v>
      </c>
      <c r="EJ220" s="240">
        <v>0</v>
      </c>
      <c r="EK220" s="240">
        <v>-1175.760000000002</v>
      </c>
      <c r="EL220" s="240">
        <v>-1175.760000000002</v>
      </c>
      <c r="EM220" s="239">
        <v>0</v>
      </c>
      <c r="EN220" s="239">
        <v>0</v>
      </c>
      <c r="EO220" s="240">
        <v>0</v>
      </c>
      <c r="EP220" s="240">
        <v>0</v>
      </c>
      <c r="EQ220" s="240">
        <v>0</v>
      </c>
      <c r="ER220" s="240">
        <v>7445.45</v>
      </c>
      <c r="ES220" s="240">
        <v>5135.1900000000005</v>
      </c>
      <c r="ET220" s="240">
        <f t="shared" si="35"/>
        <v>2310.2599999999993</v>
      </c>
      <c r="EU220" s="240">
        <f t="shared" si="36"/>
        <v>0</v>
      </c>
      <c r="EV220" s="240">
        <f t="shared" si="37"/>
        <v>2310.2599999999993</v>
      </c>
      <c r="EW220" s="239">
        <v>12016.150000000001</v>
      </c>
      <c r="EX220" s="239">
        <v>14319.769999999999</v>
      </c>
      <c r="EY220" s="241">
        <f t="shared" si="39"/>
        <v>355783.00999999995</v>
      </c>
      <c r="EZ220" s="241">
        <f t="shared" si="39"/>
        <v>445447.98999999993</v>
      </c>
      <c r="FA220" s="241">
        <f t="shared" si="40"/>
        <v>0</v>
      </c>
      <c r="FB220" s="241">
        <f t="shared" si="41"/>
        <v>-89664.979999999981</v>
      </c>
      <c r="FC220" s="242">
        <f t="shared" si="38"/>
        <v>-89664.979999999981</v>
      </c>
      <c r="FD220" s="242">
        <v>2310.2599999999993</v>
      </c>
      <c r="FE220" s="236">
        <f t="shared" si="42"/>
        <v>-340211.16</v>
      </c>
      <c r="FF220" s="243">
        <f t="shared" si="43"/>
        <v>-262114.86600000007</v>
      </c>
      <c r="FG220" s="3"/>
      <c r="FH220" s="239">
        <v>1320</v>
      </c>
      <c r="FI220" s="244">
        <f t="shared" si="44"/>
        <v>-338891.16</v>
      </c>
      <c r="FJ220" s="243">
        <f t="shared" si="45"/>
        <v>-262114.86600000007</v>
      </c>
      <c r="FK220" s="3"/>
      <c r="FL220" s="3"/>
      <c r="FM220" s="3"/>
      <c r="FN220" s="3"/>
      <c r="FO220" s="3"/>
    </row>
    <row r="221" spans="1:171" s="2" customFormat="1" ht="15.75" customHeight="1" x14ac:dyDescent="0.2">
      <c r="A221" s="233">
        <v>214</v>
      </c>
      <c r="B221" s="234" t="s">
        <v>605</v>
      </c>
      <c r="C221" s="235">
        <v>9</v>
      </c>
      <c r="D221" s="235">
        <v>1</v>
      </c>
      <c r="E221" s="236">
        <v>2895.0083333333337</v>
      </c>
      <c r="F221" s="237">
        <v>60525.790000000008</v>
      </c>
      <c r="G221" s="237">
        <v>3641.4900000000048</v>
      </c>
      <c r="H221" s="238">
        <v>24342.799999999996</v>
      </c>
      <c r="I221" s="238">
        <v>23474.25</v>
      </c>
      <c r="J221" s="238">
        <v>868.54999999999563</v>
      </c>
      <c r="K221" s="238">
        <v>0</v>
      </c>
      <c r="L221" s="238">
        <v>868.54999999999563</v>
      </c>
      <c r="M221" s="238">
        <v>12422.39</v>
      </c>
      <c r="N221" s="238">
        <v>5550.9699999999993</v>
      </c>
      <c r="O221" s="238">
        <v>6871.42</v>
      </c>
      <c r="P221" s="238">
        <v>0</v>
      </c>
      <c r="Q221" s="238">
        <v>6871.42</v>
      </c>
      <c r="R221" s="238">
        <v>1234.1400000000001</v>
      </c>
      <c r="S221" s="238">
        <v>208.64000000000001</v>
      </c>
      <c r="T221" s="238">
        <v>1025.5</v>
      </c>
      <c r="U221" s="238">
        <v>0</v>
      </c>
      <c r="V221" s="238">
        <v>1025.5</v>
      </c>
      <c r="W221" s="239">
        <v>48185.799999999996</v>
      </c>
      <c r="X221" s="239">
        <v>48547.14</v>
      </c>
      <c r="Y221" s="240">
        <v>0</v>
      </c>
      <c r="Z221" s="240">
        <v>-361.34000000000378</v>
      </c>
      <c r="AA221" s="240">
        <v>-361.34000000000378</v>
      </c>
      <c r="AB221" s="239">
        <v>39292.869999999995</v>
      </c>
      <c r="AC221" s="239">
        <v>35940.03</v>
      </c>
      <c r="AD221" s="240">
        <v>3352.8399999999965</v>
      </c>
      <c r="AE221" s="240">
        <v>0</v>
      </c>
      <c r="AF221" s="240">
        <v>3352.8399999999965</v>
      </c>
      <c r="AG221" s="239">
        <v>0</v>
      </c>
      <c r="AH221" s="239">
        <v>0</v>
      </c>
      <c r="AI221" s="240">
        <v>0</v>
      </c>
      <c r="AJ221" s="240">
        <v>0</v>
      </c>
      <c r="AK221" s="240">
        <v>0</v>
      </c>
      <c r="AL221" s="239">
        <v>9878.5500000000011</v>
      </c>
      <c r="AM221" s="239">
        <v>1206.5300000000002</v>
      </c>
      <c r="AN221" s="240">
        <v>8672.02</v>
      </c>
      <c r="AO221" s="240">
        <v>0</v>
      </c>
      <c r="AP221" s="240">
        <v>8672.02</v>
      </c>
      <c r="AQ221" s="239">
        <v>4522.76</v>
      </c>
      <c r="AR221" s="239">
        <v>916.65000000000009</v>
      </c>
      <c r="AS221" s="240">
        <v>3606.11</v>
      </c>
      <c r="AT221" s="240">
        <v>0</v>
      </c>
      <c r="AU221" s="240">
        <v>3606.11</v>
      </c>
      <c r="AV221" s="239">
        <v>7068.6099999999988</v>
      </c>
      <c r="AW221" s="239">
        <v>6140.44</v>
      </c>
      <c r="AX221" s="240">
        <v>928.16999999999916</v>
      </c>
      <c r="AY221" s="240">
        <v>0</v>
      </c>
      <c r="AZ221" s="240">
        <v>928.16999999999916</v>
      </c>
      <c r="BA221" s="239">
        <v>1753.69</v>
      </c>
      <c r="BB221" s="239">
        <v>1550.0099999999998</v>
      </c>
      <c r="BC221" s="240">
        <v>203.68000000000029</v>
      </c>
      <c r="BD221" s="240">
        <v>0</v>
      </c>
      <c r="BE221" s="240">
        <v>203.68000000000029</v>
      </c>
      <c r="BF221" s="239">
        <v>578.55999999999995</v>
      </c>
      <c r="BG221" s="239">
        <v>317.96000000000004</v>
      </c>
      <c r="BH221" s="240">
        <v>260.59999999999991</v>
      </c>
      <c r="BI221" s="240">
        <v>0</v>
      </c>
      <c r="BJ221" s="240">
        <v>260.59999999999991</v>
      </c>
      <c r="BK221" s="239">
        <v>2841.9</v>
      </c>
      <c r="BL221" s="239">
        <v>2021.4800000000002</v>
      </c>
      <c r="BM221" s="240">
        <v>820.41999999999985</v>
      </c>
      <c r="BN221" s="240">
        <v>0</v>
      </c>
      <c r="BO221" s="240">
        <v>820.41999999999985</v>
      </c>
      <c r="BP221" s="239">
        <v>1330.83</v>
      </c>
      <c r="BQ221" s="239">
        <v>0</v>
      </c>
      <c r="BR221" s="240">
        <v>1330.83</v>
      </c>
      <c r="BS221" s="240">
        <v>0</v>
      </c>
      <c r="BT221" s="240">
        <v>1330.83</v>
      </c>
      <c r="BU221" s="239">
        <v>15253.39</v>
      </c>
      <c r="BV221" s="239">
        <v>7663.869999999999</v>
      </c>
      <c r="BW221" s="240">
        <v>7589.52</v>
      </c>
      <c r="BX221" s="240">
        <v>0</v>
      </c>
      <c r="BY221" s="240">
        <v>7589.52</v>
      </c>
      <c r="BZ221" s="239">
        <v>1489.3099999999997</v>
      </c>
      <c r="CA221" s="239">
        <v>1320.6200000000001</v>
      </c>
      <c r="CB221" s="240">
        <v>168.6899999999996</v>
      </c>
      <c r="CC221" s="240">
        <v>0</v>
      </c>
      <c r="CD221" s="240">
        <v>168.6899999999996</v>
      </c>
      <c r="CE221" s="239">
        <v>222.28</v>
      </c>
      <c r="CF221" s="239">
        <v>0</v>
      </c>
      <c r="CG221" s="240">
        <v>222.28</v>
      </c>
      <c r="CH221" s="240">
        <v>0</v>
      </c>
      <c r="CI221" s="240">
        <v>222.28</v>
      </c>
      <c r="CJ221" s="240">
        <v>2805.2099999999991</v>
      </c>
      <c r="CK221" s="240">
        <v>2491.86</v>
      </c>
      <c r="CL221" s="240">
        <v>313.349999999999</v>
      </c>
      <c r="CM221" s="240">
        <v>0</v>
      </c>
      <c r="CN221" s="240">
        <v>313.349999999999</v>
      </c>
      <c r="CO221" s="239">
        <v>45189.990000000005</v>
      </c>
      <c r="CP221" s="239">
        <v>4155.66</v>
      </c>
      <c r="CQ221" s="240">
        <v>41034.33</v>
      </c>
      <c r="CR221" s="240">
        <v>0</v>
      </c>
      <c r="CS221" s="240">
        <v>41034.33</v>
      </c>
      <c r="CT221" s="239">
        <v>6509.5399999999991</v>
      </c>
      <c r="CU221" s="239">
        <v>4514.62</v>
      </c>
      <c r="CV221" s="240">
        <v>1994.9199999999992</v>
      </c>
      <c r="CW221" s="240">
        <v>0</v>
      </c>
      <c r="CX221" s="240">
        <v>1994.9199999999992</v>
      </c>
      <c r="CY221" s="239">
        <v>7091.58</v>
      </c>
      <c r="CZ221" s="239">
        <v>0</v>
      </c>
      <c r="DA221" s="240">
        <v>7091.58</v>
      </c>
      <c r="DB221" s="240">
        <v>0</v>
      </c>
      <c r="DC221" s="240">
        <v>7091.58</v>
      </c>
      <c r="DD221" s="239">
        <v>1740.83</v>
      </c>
      <c r="DE221" s="239">
        <v>0</v>
      </c>
      <c r="DF221" s="240">
        <v>1740.83</v>
      </c>
      <c r="DG221" s="240">
        <v>0</v>
      </c>
      <c r="DH221" s="240">
        <v>1740.83</v>
      </c>
      <c r="DI221" s="239">
        <v>2511.2700000000004</v>
      </c>
      <c r="DJ221" s="239">
        <v>0</v>
      </c>
      <c r="DK221" s="240">
        <v>2511.2700000000004</v>
      </c>
      <c r="DL221" s="240">
        <v>0</v>
      </c>
      <c r="DM221" s="240">
        <v>2511.2700000000004</v>
      </c>
      <c r="DN221" s="239">
        <v>1383.23</v>
      </c>
      <c r="DO221" s="239">
        <v>0</v>
      </c>
      <c r="DP221" s="240">
        <v>1383.23</v>
      </c>
      <c r="DQ221" s="240">
        <v>0</v>
      </c>
      <c r="DR221" s="240">
        <v>1383.23</v>
      </c>
      <c r="DS221" s="239">
        <v>734.7600000000001</v>
      </c>
      <c r="DT221" s="239">
        <v>923.96</v>
      </c>
      <c r="DU221" s="240">
        <v>0</v>
      </c>
      <c r="DV221" s="240">
        <v>-189.19999999999993</v>
      </c>
      <c r="DW221" s="240">
        <v>-189.19999999999993</v>
      </c>
      <c r="DX221" s="239">
        <v>215.26000000000005</v>
      </c>
      <c r="DY221" s="239">
        <v>0</v>
      </c>
      <c r="DZ221" s="240">
        <v>215.26000000000005</v>
      </c>
      <c r="EA221" s="240">
        <v>0</v>
      </c>
      <c r="EB221" s="240">
        <v>215.26000000000005</v>
      </c>
      <c r="EC221" s="239">
        <v>10726.980000000001</v>
      </c>
      <c r="ED221" s="239">
        <v>9552.1200000000008</v>
      </c>
      <c r="EE221" s="240">
        <v>1174.8600000000006</v>
      </c>
      <c r="EF221" s="240">
        <v>0</v>
      </c>
      <c r="EG221" s="240">
        <v>1174.8600000000006</v>
      </c>
      <c r="EH221" s="239">
        <v>10154.900000000001</v>
      </c>
      <c r="EI221" s="239">
        <v>12577.450000000003</v>
      </c>
      <c r="EJ221" s="240">
        <v>0</v>
      </c>
      <c r="EK221" s="240">
        <v>-2422.5500000000011</v>
      </c>
      <c r="EL221" s="240">
        <v>-2422.5500000000011</v>
      </c>
      <c r="EM221" s="239">
        <v>8492.5599999999977</v>
      </c>
      <c r="EN221" s="239">
        <v>1318.9899999999998</v>
      </c>
      <c r="EO221" s="240">
        <v>7173.5699999999979</v>
      </c>
      <c r="EP221" s="240">
        <v>0</v>
      </c>
      <c r="EQ221" s="240">
        <v>7173.5699999999979</v>
      </c>
      <c r="ER221" s="240">
        <v>3130.58</v>
      </c>
      <c r="ES221" s="240">
        <v>2317.7799999999997</v>
      </c>
      <c r="ET221" s="240">
        <f t="shared" si="35"/>
        <v>812.80000000000018</v>
      </c>
      <c r="EU221" s="240">
        <f t="shared" si="36"/>
        <v>0</v>
      </c>
      <c r="EV221" s="240">
        <f t="shared" si="37"/>
        <v>812.80000000000018</v>
      </c>
      <c r="EW221" s="239">
        <v>9449.27</v>
      </c>
      <c r="EX221" s="239">
        <v>5637.56</v>
      </c>
      <c r="EY221" s="241">
        <f t="shared" si="39"/>
        <v>280553.84000000003</v>
      </c>
      <c r="EZ221" s="241">
        <f t="shared" si="39"/>
        <v>178348.58999999997</v>
      </c>
      <c r="FA221" s="241">
        <f t="shared" si="40"/>
        <v>102205.25000000006</v>
      </c>
      <c r="FB221" s="241">
        <f t="shared" si="41"/>
        <v>0</v>
      </c>
      <c r="FC221" s="242">
        <f t="shared" si="38"/>
        <v>102205.25000000006</v>
      </c>
      <c r="FD221" s="242">
        <v>812.80000000000018</v>
      </c>
      <c r="FE221" s="236">
        <f t="shared" si="42"/>
        <v>162731.04000000004</v>
      </c>
      <c r="FF221" s="243">
        <f t="shared" si="43"/>
        <v>59423.710000000021</v>
      </c>
      <c r="FG221" s="3"/>
      <c r="FH221" s="239">
        <v>2777.91</v>
      </c>
      <c r="FI221" s="244">
        <f t="shared" si="44"/>
        <v>165508.95000000004</v>
      </c>
      <c r="FJ221" s="243">
        <f t="shared" si="45"/>
        <v>59423.710000000021</v>
      </c>
      <c r="FK221" s="3"/>
      <c r="FL221" s="3"/>
      <c r="FM221" s="3"/>
      <c r="FN221" s="3"/>
      <c r="FO221" s="3"/>
    </row>
    <row r="222" spans="1:171" s="2" customFormat="1" ht="15.75" customHeight="1" x14ac:dyDescent="0.2">
      <c r="A222" s="233">
        <v>215</v>
      </c>
      <c r="B222" s="234" t="s">
        <v>606</v>
      </c>
      <c r="C222" s="235">
        <v>5</v>
      </c>
      <c r="D222" s="235">
        <v>4</v>
      </c>
      <c r="E222" s="236">
        <v>4318.2499999999991</v>
      </c>
      <c r="F222" s="237">
        <v>-57796.140000000021</v>
      </c>
      <c r="G222" s="237">
        <v>-97797.788</v>
      </c>
      <c r="H222" s="238">
        <v>15892.64</v>
      </c>
      <c r="I222" s="238">
        <v>15976.68</v>
      </c>
      <c r="J222" s="238">
        <v>0</v>
      </c>
      <c r="K222" s="238">
        <v>-84.040000000000873</v>
      </c>
      <c r="L222" s="238">
        <v>-84.040000000000873</v>
      </c>
      <c r="M222" s="238">
        <v>8105.9299999999994</v>
      </c>
      <c r="N222" s="238">
        <v>7968.4699999999993</v>
      </c>
      <c r="O222" s="238">
        <v>137.46000000000004</v>
      </c>
      <c r="P222" s="238">
        <v>0</v>
      </c>
      <c r="Q222" s="238">
        <v>137.46000000000004</v>
      </c>
      <c r="R222" s="238">
        <v>837.52</v>
      </c>
      <c r="S222" s="238">
        <v>215.4</v>
      </c>
      <c r="T222" s="238">
        <v>622.12</v>
      </c>
      <c r="U222" s="238">
        <v>0</v>
      </c>
      <c r="V222" s="238">
        <v>622.12</v>
      </c>
      <c r="W222" s="239">
        <v>40727</v>
      </c>
      <c r="X222" s="239">
        <v>42554.9</v>
      </c>
      <c r="Y222" s="240">
        <v>0</v>
      </c>
      <c r="Z222" s="240">
        <v>-1827.9000000000015</v>
      </c>
      <c r="AA222" s="240">
        <v>-1827.9000000000015</v>
      </c>
      <c r="AB222" s="239">
        <v>0</v>
      </c>
      <c r="AC222" s="239">
        <v>0</v>
      </c>
      <c r="AD222" s="240">
        <v>0</v>
      </c>
      <c r="AE222" s="240">
        <v>0</v>
      </c>
      <c r="AF222" s="240">
        <v>0</v>
      </c>
      <c r="AG222" s="239">
        <v>0</v>
      </c>
      <c r="AH222" s="239">
        <v>0</v>
      </c>
      <c r="AI222" s="240">
        <v>0</v>
      </c>
      <c r="AJ222" s="240">
        <v>0</v>
      </c>
      <c r="AK222" s="240">
        <v>0</v>
      </c>
      <c r="AL222" s="239">
        <v>7007.8</v>
      </c>
      <c r="AM222" s="239">
        <v>2175.0800000000004</v>
      </c>
      <c r="AN222" s="240">
        <v>4832.7199999999993</v>
      </c>
      <c r="AO222" s="240">
        <v>0</v>
      </c>
      <c r="AP222" s="240">
        <v>4832.7199999999993</v>
      </c>
      <c r="AQ222" s="239">
        <v>4590.1299999999983</v>
      </c>
      <c r="AR222" s="239">
        <v>916.90000000000009</v>
      </c>
      <c r="AS222" s="240">
        <v>3673.2299999999982</v>
      </c>
      <c r="AT222" s="240">
        <v>0</v>
      </c>
      <c r="AU222" s="240">
        <v>3673.2299999999982</v>
      </c>
      <c r="AV222" s="239">
        <v>7089.11</v>
      </c>
      <c r="AW222" s="239">
        <v>6154.21</v>
      </c>
      <c r="AX222" s="240">
        <v>934.89999999999964</v>
      </c>
      <c r="AY222" s="240">
        <v>0</v>
      </c>
      <c r="AZ222" s="240">
        <v>934.89999999999964</v>
      </c>
      <c r="BA222" s="239">
        <v>1616.0399999999995</v>
      </c>
      <c r="BB222" s="239">
        <v>1429.9299999999998</v>
      </c>
      <c r="BC222" s="240">
        <v>186.10999999999967</v>
      </c>
      <c r="BD222" s="240">
        <v>0</v>
      </c>
      <c r="BE222" s="240">
        <v>186.10999999999967</v>
      </c>
      <c r="BF222" s="239">
        <v>473.73</v>
      </c>
      <c r="BG222" s="239">
        <v>826.32</v>
      </c>
      <c r="BH222" s="240">
        <v>0</v>
      </c>
      <c r="BI222" s="240">
        <v>-352.59000000000003</v>
      </c>
      <c r="BJ222" s="240">
        <v>-352.59000000000003</v>
      </c>
      <c r="BK222" s="239">
        <v>8210.9800000000014</v>
      </c>
      <c r="BL222" s="239">
        <v>6308.3099999999995</v>
      </c>
      <c r="BM222" s="240">
        <v>1902.6700000000019</v>
      </c>
      <c r="BN222" s="240">
        <v>0</v>
      </c>
      <c r="BO222" s="240">
        <v>1902.6700000000019</v>
      </c>
      <c r="BP222" s="239">
        <v>1074.46</v>
      </c>
      <c r="BQ222" s="239">
        <v>0</v>
      </c>
      <c r="BR222" s="240">
        <v>1074.46</v>
      </c>
      <c r="BS222" s="240">
        <v>0</v>
      </c>
      <c r="BT222" s="240">
        <v>1074.46</v>
      </c>
      <c r="BU222" s="239">
        <v>12315.100000000002</v>
      </c>
      <c r="BV222" s="239">
        <v>7178.1100000000006</v>
      </c>
      <c r="BW222" s="240">
        <v>5136.9900000000016</v>
      </c>
      <c r="BX222" s="240">
        <v>0</v>
      </c>
      <c r="BY222" s="240">
        <v>5136.9900000000016</v>
      </c>
      <c r="BZ222" s="239">
        <v>1480.33</v>
      </c>
      <c r="CA222" s="239">
        <v>1311.2699999999998</v>
      </c>
      <c r="CB222" s="240">
        <v>169.06000000000017</v>
      </c>
      <c r="CC222" s="240">
        <v>0</v>
      </c>
      <c r="CD222" s="240">
        <v>169.06000000000017</v>
      </c>
      <c r="CE222" s="239">
        <v>222.39999999999995</v>
      </c>
      <c r="CF222" s="239">
        <v>0</v>
      </c>
      <c r="CG222" s="240">
        <v>222.39999999999995</v>
      </c>
      <c r="CH222" s="240">
        <v>0</v>
      </c>
      <c r="CI222" s="240">
        <v>222.39999999999995</v>
      </c>
      <c r="CJ222" s="240">
        <v>3762.7000000000003</v>
      </c>
      <c r="CK222" s="240">
        <v>3408.19</v>
      </c>
      <c r="CL222" s="240">
        <v>354.51000000000022</v>
      </c>
      <c r="CM222" s="240">
        <v>0</v>
      </c>
      <c r="CN222" s="240">
        <v>354.51000000000022</v>
      </c>
      <c r="CO222" s="239">
        <v>48307.589999999989</v>
      </c>
      <c r="CP222" s="239">
        <v>48845.630000000005</v>
      </c>
      <c r="CQ222" s="240">
        <v>0</v>
      </c>
      <c r="CR222" s="240">
        <v>-538.04000000001543</v>
      </c>
      <c r="CS222" s="240">
        <v>-538.04000000001543</v>
      </c>
      <c r="CT222" s="239">
        <v>4404.84</v>
      </c>
      <c r="CU222" s="239">
        <v>0</v>
      </c>
      <c r="CV222" s="240">
        <v>4404.84</v>
      </c>
      <c r="CW222" s="240">
        <v>0</v>
      </c>
      <c r="CX222" s="240">
        <v>4404.84</v>
      </c>
      <c r="CY222" s="239">
        <v>7119.19</v>
      </c>
      <c r="CZ222" s="239">
        <v>26712.05</v>
      </c>
      <c r="DA222" s="240">
        <v>0</v>
      </c>
      <c r="DB222" s="240">
        <v>-19592.86</v>
      </c>
      <c r="DC222" s="240">
        <v>-19592.86</v>
      </c>
      <c r="DD222" s="239">
        <v>1051.43</v>
      </c>
      <c r="DE222" s="239">
        <v>0</v>
      </c>
      <c r="DF222" s="240">
        <v>1051.43</v>
      </c>
      <c r="DG222" s="240">
        <v>0</v>
      </c>
      <c r="DH222" s="240">
        <v>1051.43</v>
      </c>
      <c r="DI222" s="239">
        <v>1855.3200000000002</v>
      </c>
      <c r="DJ222" s="239">
        <v>0</v>
      </c>
      <c r="DK222" s="240">
        <v>1855.3200000000002</v>
      </c>
      <c r="DL222" s="240">
        <v>0</v>
      </c>
      <c r="DM222" s="240">
        <v>1855.3200000000002</v>
      </c>
      <c r="DN222" s="239">
        <v>1132.1599999999999</v>
      </c>
      <c r="DO222" s="239">
        <v>0</v>
      </c>
      <c r="DP222" s="240">
        <v>1132.1599999999999</v>
      </c>
      <c r="DQ222" s="240">
        <v>0</v>
      </c>
      <c r="DR222" s="240">
        <v>1132.1599999999999</v>
      </c>
      <c r="DS222" s="239">
        <v>2591.17</v>
      </c>
      <c r="DT222" s="239">
        <v>638.65</v>
      </c>
      <c r="DU222" s="240">
        <v>1952.52</v>
      </c>
      <c r="DV222" s="240">
        <v>0</v>
      </c>
      <c r="DW222" s="240">
        <v>1952.52</v>
      </c>
      <c r="DX222" s="239">
        <v>316.89</v>
      </c>
      <c r="DY222" s="239">
        <v>0</v>
      </c>
      <c r="DZ222" s="240">
        <v>316.89</v>
      </c>
      <c r="EA222" s="240">
        <v>0</v>
      </c>
      <c r="EB222" s="240">
        <v>316.89</v>
      </c>
      <c r="EC222" s="239">
        <v>8226.3000000000011</v>
      </c>
      <c r="ED222" s="239">
        <v>12348.2</v>
      </c>
      <c r="EE222" s="240">
        <v>0</v>
      </c>
      <c r="EF222" s="240">
        <v>-4121.8999999999996</v>
      </c>
      <c r="EG222" s="240">
        <v>-4121.8999999999996</v>
      </c>
      <c r="EH222" s="239">
        <v>12900.410000000002</v>
      </c>
      <c r="EI222" s="239">
        <v>5667.16</v>
      </c>
      <c r="EJ222" s="240">
        <v>7233.2500000000018</v>
      </c>
      <c r="EK222" s="240">
        <v>0</v>
      </c>
      <c r="EL222" s="240">
        <v>7233.2500000000018</v>
      </c>
      <c r="EM222" s="239">
        <v>0</v>
      </c>
      <c r="EN222" s="239">
        <v>0</v>
      </c>
      <c r="EO222" s="240">
        <v>0</v>
      </c>
      <c r="EP222" s="240">
        <v>0</v>
      </c>
      <c r="EQ222" s="240">
        <v>0</v>
      </c>
      <c r="ER222" s="240">
        <v>3336.34</v>
      </c>
      <c r="ES222" s="240">
        <v>2358.62</v>
      </c>
      <c r="ET222" s="240">
        <f t="shared" si="35"/>
        <v>977.72000000000025</v>
      </c>
      <c r="EU222" s="240">
        <f t="shared" si="36"/>
        <v>0</v>
      </c>
      <c r="EV222" s="240">
        <f t="shared" si="37"/>
        <v>977.72000000000025</v>
      </c>
      <c r="EW222" s="239">
        <v>7158.42</v>
      </c>
      <c r="EX222" s="239">
        <v>6280.0899999999992</v>
      </c>
      <c r="EY222" s="241">
        <f t="shared" si="39"/>
        <v>211805.93000000002</v>
      </c>
      <c r="EZ222" s="241">
        <f t="shared" si="39"/>
        <v>199274.17</v>
      </c>
      <c r="FA222" s="241">
        <f t="shared" si="40"/>
        <v>12531.760000000009</v>
      </c>
      <c r="FB222" s="241">
        <f t="shared" si="41"/>
        <v>0</v>
      </c>
      <c r="FC222" s="242">
        <f t="shared" si="38"/>
        <v>12531.760000000009</v>
      </c>
      <c r="FD222" s="242">
        <v>977.72000000000025</v>
      </c>
      <c r="FE222" s="236">
        <f t="shared" si="42"/>
        <v>-45264.380000000005</v>
      </c>
      <c r="FF222" s="243">
        <f t="shared" si="43"/>
        <v>-107215.52800000001</v>
      </c>
      <c r="FG222" s="3"/>
      <c r="FH222" s="239">
        <v>2421.1899999999996</v>
      </c>
      <c r="FI222" s="244">
        <f t="shared" si="44"/>
        <v>-42843.19</v>
      </c>
      <c r="FJ222" s="243">
        <f t="shared" si="45"/>
        <v>-107215.52800000001</v>
      </c>
      <c r="FK222" s="3"/>
      <c r="FL222" s="3"/>
      <c r="FM222" s="3"/>
      <c r="FN222" s="3"/>
      <c r="FO222" s="3"/>
    </row>
    <row r="223" spans="1:171" s="2" customFormat="1" ht="15.75" customHeight="1" x14ac:dyDescent="0.2">
      <c r="A223" s="233">
        <v>216</v>
      </c>
      <c r="B223" s="234" t="s">
        <v>607</v>
      </c>
      <c r="C223" s="235">
        <v>5</v>
      </c>
      <c r="D223" s="235">
        <v>2</v>
      </c>
      <c r="E223" s="236">
        <v>4271.171666666668</v>
      </c>
      <c r="F223" s="237">
        <v>47133.659999999996</v>
      </c>
      <c r="G223" s="237">
        <v>119385.86999999997</v>
      </c>
      <c r="H223" s="238">
        <v>9206.08</v>
      </c>
      <c r="I223" s="238">
        <v>9052.5600000000013</v>
      </c>
      <c r="J223" s="238">
        <v>153.51999999999862</v>
      </c>
      <c r="K223" s="238">
        <v>0</v>
      </c>
      <c r="L223" s="238">
        <v>153.51999999999862</v>
      </c>
      <c r="M223" s="238">
        <v>3809.11</v>
      </c>
      <c r="N223" s="238">
        <v>4633.0200000000004</v>
      </c>
      <c r="O223" s="238">
        <v>0</v>
      </c>
      <c r="P223" s="238">
        <v>-823.91000000000031</v>
      </c>
      <c r="Q223" s="238">
        <v>-823.91000000000031</v>
      </c>
      <c r="R223" s="238">
        <v>555.70000000000005</v>
      </c>
      <c r="S223" s="238">
        <v>171.85</v>
      </c>
      <c r="T223" s="238">
        <v>383.85</v>
      </c>
      <c r="U223" s="238">
        <v>0</v>
      </c>
      <c r="V223" s="238">
        <v>383.85</v>
      </c>
      <c r="W223" s="239">
        <v>29151.420000000002</v>
      </c>
      <c r="X223" s="239">
        <v>55864.130000000005</v>
      </c>
      <c r="Y223" s="240">
        <v>0</v>
      </c>
      <c r="Z223" s="240">
        <v>-26712.710000000003</v>
      </c>
      <c r="AA223" s="240">
        <v>-26712.710000000003</v>
      </c>
      <c r="AB223" s="239">
        <v>0</v>
      </c>
      <c r="AC223" s="239">
        <v>0</v>
      </c>
      <c r="AD223" s="240">
        <v>0</v>
      </c>
      <c r="AE223" s="240">
        <v>0</v>
      </c>
      <c r="AF223" s="240">
        <v>0</v>
      </c>
      <c r="AG223" s="239">
        <v>0</v>
      </c>
      <c r="AH223" s="239">
        <v>0</v>
      </c>
      <c r="AI223" s="240">
        <v>0</v>
      </c>
      <c r="AJ223" s="240">
        <v>0</v>
      </c>
      <c r="AK223" s="240">
        <v>0</v>
      </c>
      <c r="AL223" s="239">
        <v>8168.5</v>
      </c>
      <c r="AM223" s="239">
        <v>1452.6099999999997</v>
      </c>
      <c r="AN223" s="240">
        <v>6715.89</v>
      </c>
      <c r="AO223" s="240">
        <v>0</v>
      </c>
      <c r="AP223" s="240">
        <v>6715.89</v>
      </c>
      <c r="AQ223" s="239">
        <v>4774.13</v>
      </c>
      <c r="AR223" s="239">
        <v>817.33</v>
      </c>
      <c r="AS223" s="240">
        <v>3956.8</v>
      </c>
      <c r="AT223" s="240">
        <v>0</v>
      </c>
      <c r="AU223" s="240">
        <v>3956.8</v>
      </c>
      <c r="AV223" s="239">
        <v>0</v>
      </c>
      <c r="AW223" s="239">
        <v>0</v>
      </c>
      <c r="AX223" s="240">
        <v>0</v>
      </c>
      <c r="AY223" s="240">
        <v>0</v>
      </c>
      <c r="AZ223" s="240">
        <v>0</v>
      </c>
      <c r="BA223" s="239">
        <v>0</v>
      </c>
      <c r="BB223" s="239">
        <v>0</v>
      </c>
      <c r="BC223" s="240">
        <v>0</v>
      </c>
      <c r="BD223" s="240">
        <v>0</v>
      </c>
      <c r="BE223" s="240">
        <v>0</v>
      </c>
      <c r="BF223" s="239">
        <v>560.39</v>
      </c>
      <c r="BG223" s="239">
        <v>391.90999999999997</v>
      </c>
      <c r="BH223" s="240">
        <v>168.48000000000002</v>
      </c>
      <c r="BI223" s="240">
        <v>0</v>
      </c>
      <c r="BJ223" s="240">
        <v>168.48000000000002</v>
      </c>
      <c r="BK223" s="239">
        <v>4080.93</v>
      </c>
      <c r="BL223" s="239">
        <v>2828.3500000000004</v>
      </c>
      <c r="BM223" s="240">
        <v>1252.5799999999995</v>
      </c>
      <c r="BN223" s="240">
        <v>0</v>
      </c>
      <c r="BO223" s="240">
        <v>1252.5799999999995</v>
      </c>
      <c r="BP223" s="239">
        <v>1209.33</v>
      </c>
      <c r="BQ223" s="239">
        <v>0</v>
      </c>
      <c r="BR223" s="240">
        <v>1209.33</v>
      </c>
      <c r="BS223" s="240">
        <v>0</v>
      </c>
      <c r="BT223" s="240">
        <v>1209.33</v>
      </c>
      <c r="BU223" s="239">
        <v>13410.990000000002</v>
      </c>
      <c r="BV223" s="239">
        <v>6971.66</v>
      </c>
      <c r="BW223" s="240">
        <v>6439.3300000000017</v>
      </c>
      <c r="BX223" s="240">
        <v>0</v>
      </c>
      <c r="BY223" s="240">
        <v>6439.3300000000017</v>
      </c>
      <c r="BZ223" s="239">
        <v>0</v>
      </c>
      <c r="CA223" s="239">
        <v>0</v>
      </c>
      <c r="CB223" s="240">
        <v>0</v>
      </c>
      <c r="CC223" s="240">
        <v>0</v>
      </c>
      <c r="CD223" s="240">
        <v>0</v>
      </c>
      <c r="CE223" s="239">
        <v>0</v>
      </c>
      <c r="CF223" s="239">
        <v>0</v>
      </c>
      <c r="CG223" s="240">
        <v>0</v>
      </c>
      <c r="CH223" s="240">
        <v>0</v>
      </c>
      <c r="CI223" s="240">
        <v>0</v>
      </c>
      <c r="CJ223" s="240">
        <v>6340.51</v>
      </c>
      <c r="CK223" s="240">
        <v>4847.72</v>
      </c>
      <c r="CL223" s="240">
        <v>1492.79</v>
      </c>
      <c r="CM223" s="240">
        <v>0</v>
      </c>
      <c r="CN223" s="240">
        <v>1492.79</v>
      </c>
      <c r="CO223" s="239">
        <v>21983.930000000004</v>
      </c>
      <c r="CP223" s="239">
        <v>7053.9800000000005</v>
      </c>
      <c r="CQ223" s="240">
        <v>14929.950000000004</v>
      </c>
      <c r="CR223" s="240">
        <v>0</v>
      </c>
      <c r="CS223" s="240">
        <v>14929.950000000004</v>
      </c>
      <c r="CT223" s="239">
        <v>5353.15</v>
      </c>
      <c r="CU223" s="239">
        <v>0</v>
      </c>
      <c r="CV223" s="240">
        <v>5353.15</v>
      </c>
      <c r="CW223" s="240">
        <v>0</v>
      </c>
      <c r="CX223" s="240">
        <v>5353.15</v>
      </c>
      <c r="CY223" s="239">
        <v>7609.9100000000008</v>
      </c>
      <c r="CZ223" s="239">
        <v>0</v>
      </c>
      <c r="DA223" s="240">
        <v>7609.9100000000008</v>
      </c>
      <c r="DB223" s="240">
        <v>0</v>
      </c>
      <c r="DC223" s="240">
        <v>7609.9100000000008</v>
      </c>
      <c r="DD223" s="239">
        <v>0</v>
      </c>
      <c r="DE223" s="239">
        <v>0</v>
      </c>
      <c r="DF223" s="240">
        <v>0</v>
      </c>
      <c r="DG223" s="240">
        <v>0</v>
      </c>
      <c r="DH223" s="240">
        <v>0</v>
      </c>
      <c r="DI223" s="239">
        <v>0</v>
      </c>
      <c r="DJ223" s="239">
        <v>0</v>
      </c>
      <c r="DK223" s="240">
        <v>0</v>
      </c>
      <c r="DL223" s="240">
        <v>0</v>
      </c>
      <c r="DM223" s="240">
        <v>0</v>
      </c>
      <c r="DN223" s="239">
        <v>1340.87</v>
      </c>
      <c r="DO223" s="239">
        <v>0</v>
      </c>
      <c r="DP223" s="240">
        <v>1340.87</v>
      </c>
      <c r="DQ223" s="240">
        <v>0</v>
      </c>
      <c r="DR223" s="240">
        <v>1340.87</v>
      </c>
      <c r="DS223" s="239">
        <v>1093.4000000000001</v>
      </c>
      <c r="DT223" s="239">
        <v>1071.98</v>
      </c>
      <c r="DU223" s="240">
        <v>21.420000000000073</v>
      </c>
      <c r="DV223" s="240">
        <v>0</v>
      </c>
      <c r="DW223" s="240">
        <v>21.420000000000073</v>
      </c>
      <c r="DX223" s="239">
        <v>286.09000000000003</v>
      </c>
      <c r="DY223" s="239">
        <v>0</v>
      </c>
      <c r="DZ223" s="240">
        <v>286.09000000000003</v>
      </c>
      <c r="EA223" s="240">
        <v>0</v>
      </c>
      <c r="EB223" s="240">
        <v>286.09000000000003</v>
      </c>
      <c r="EC223" s="239">
        <v>11486.28</v>
      </c>
      <c r="ED223" s="239">
        <v>19117.59</v>
      </c>
      <c r="EE223" s="240">
        <v>0</v>
      </c>
      <c r="EF223" s="240">
        <v>-7631.3099999999995</v>
      </c>
      <c r="EG223" s="240">
        <v>-7631.3099999999995</v>
      </c>
      <c r="EH223" s="239">
        <v>21547.660000000003</v>
      </c>
      <c r="EI223" s="239">
        <v>12979.44</v>
      </c>
      <c r="EJ223" s="240">
        <v>8568.220000000003</v>
      </c>
      <c r="EK223" s="240">
        <v>0</v>
      </c>
      <c r="EL223" s="240">
        <v>8568.220000000003</v>
      </c>
      <c r="EM223" s="239">
        <v>0</v>
      </c>
      <c r="EN223" s="239">
        <v>0</v>
      </c>
      <c r="EO223" s="240">
        <v>0</v>
      </c>
      <c r="EP223" s="240">
        <v>0</v>
      </c>
      <c r="EQ223" s="240">
        <v>0</v>
      </c>
      <c r="ER223" s="240">
        <v>2608.6699999999996</v>
      </c>
      <c r="ES223" s="240">
        <v>1932.27</v>
      </c>
      <c r="ET223" s="240">
        <f t="shared" si="35"/>
        <v>676.39999999999964</v>
      </c>
      <c r="EU223" s="240">
        <f t="shared" si="36"/>
        <v>0</v>
      </c>
      <c r="EV223" s="240">
        <f t="shared" si="37"/>
        <v>676.39999999999964</v>
      </c>
      <c r="EW223" s="239">
        <v>5494.51</v>
      </c>
      <c r="EX223" s="239">
        <v>4249.68</v>
      </c>
      <c r="EY223" s="241">
        <f t="shared" si="39"/>
        <v>160071.56000000003</v>
      </c>
      <c r="EZ223" s="241">
        <f t="shared" si="39"/>
        <v>133436.08000000002</v>
      </c>
      <c r="FA223" s="241">
        <f t="shared" si="40"/>
        <v>26635.48000000001</v>
      </c>
      <c r="FB223" s="241">
        <f t="shared" si="41"/>
        <v>0</v>
      </c>
      <c r="FC223" s="242">
        <f t="shared" si="38"/>
        <v>26635.48000000001</v>
      </c>
      <c r="FD223" s="242">
        <v>676.39999999999964</v>
      </c>
      <c r="FE223" s="236">
        <f t="shared" si="42"/>
        <v>73769.140000000014</v>
      </c>
      <c r="FF223" s="243">
        <f t="shared" si="43"/>
        <v>148927.25999999992</v>
      </c>
      <c r="FG223" s="3"/>
      <c r="FH223" s="239">
        <v>2421.1899999999996</v>
      </c>
      <c r="FI223" s="244">
        <f t="shared" si="44"/>
        <v>76190.330000000016</v>
      </c>
      <c r="FJ223" s="243">
        <f t="shared" si="45"/>
        <v>148927.25999999992</v>
      </c>
      <c r="FK223" s="3"/>
      <c r="FL223" s="3"/>
      <c r="FM223" s="3"/>
      <c r="FN223" s="3"/>
      <c r="FO223" s="3"/>
    </row>
    <row r="224" spans="1:171" s="2" customFormat="1" ht="15.75" customHeight="1" x14ac:dyDescent="0.2">
      <c r="A224" s="233">
        <v>217</v>
      </c>
      <c r="B224" s="234" t="s">
        <v>608</v>
      </c>
      <c r="C224" s="235">
        <v>5</v>
      </c>
      <c r="D224" s="235">
        <v>4</v>
      </c>
      <c r="E224" s="236">
        <v>7138.6124999999993</v>
      </c>
      <c r="F224" s="237">
        <v>-18234.530000000002</v>
      </c>
      <c r="G224" s="237">
        <v>-94527.26999999996</v>
      </c>
      <c r="H224" s="238">
        <v>15189.449999999999</v>
      </c>
      <c r="I224" s="238">
        <v>12734.130000000001</v>
      </c>
      <c r="J224" s="238">
        <v>2455.3199999999979</v>
      </c>
      <c r="K224" s="238">
        <v>0</v>
      </c>
      <c r="L224" s="238">
        <v>2455.3199999999979</v>
      </c>
      <c r="M224" s="238">
        <v>7721.7000000000007</v>
      </c>
      <c r="N224" s="238">
        <v>2968.19</v>
      </c>
      <c r="O224" s="238">
        <v>4753.51</v>
      </c>
      <c r="P224" s="238">
        <v>0</v>
      </c>
      <c r="Q224" s="238">
        <v>4753.51</v>
      </c>
      <c r="R224" s="238">
        <v>827.98</v>
      </c>
      <c r="S224" s="238">
        <v>183.48000000000002</v>
      </c>
      <c r="T224" s="238">
        <v>644.5</v>
      </c>
      <c r="U224" s="238">
        <v>0</v>
      </c>
      <c r="V224" s="238">
        <v>644.5</v>
      </c>
      <c r="W224" s="239">
        <v>35717.899999999994</v>
      </c>
      <c r="X224" s="239">
        <v>38102.769999999997</v>
      </c>
      <c r="Y224" s="240">
        <v>0</v>
      </c>
      <c r="Z224" s="240">
        <v>-2384.8700000000026</v>
      </c>
      <c r="AA224" s="240">
        <v>-2384.8700000000026</v>
      </c>
      <c r="AB224" s="239">
        <v>0</v>
      </c>
      <c r="AC224" s="239">
        <v>0</v>
      </c>
      <c r="AD224" s="240">
        <v>0</v>
      </c>
      <c r="AE224" s="240">
        <v>0</v>
      </c>
      <c r="AF224" s="240">
        <v>0</v>
      </c>
      <c r="AG224" s="239">
        <v>0</v>
      </c>
      <c r="AH224" s="239">
        <v>0</v>
      </c>
      <c r="AI224" s="240">
        <v>0</v>
      </c>
      <c r="AJ224" s="240">
        <v>0</v>
      </c>
      <c r="AK224" s="240">
        <v>0</v>
      </c>
      <c r="AL224" s="239">
        <v>7057.6500000000015</v>
      </c>
      <c r="AM224" s="239">
        <v>2178.4300000000003</v>
      </c>
      <c r="AN224" s="240">
        <v>4879.2200000000012</v>
      </c>
      <c r="AO224" s="240">
        <v>0</v>
      </c>
      <c r="AP224" s="240">
        <v>4879.2200000000012</v>
      </c>
      <c r="AQ224" s="239">
        <v>4940.55</v>
      </c>
      <c r="AR224" s="239">
        <v>919.08999999999992</v>
      </c>
      <c r="AS224" s="240">
        <v>4021.46</v>
      </c>
      <c r="AT224" s="240">
        <v>0</v>
      </c>
      <c r="AU224" s="240">
        <v>4021.46</v>
      </c>
      <c r="AV224" s="239">
        <v>7074.0000000000018</v>
      </c>
      <c r="AW224" s="239">
        <v>8412.0499999999993</v>
      </c>
      <c r="AX224" s="240">
        <v>0</v>
      </c>
      <c r="AY224" s="240">
        <v>-1338.0499999999975</v>
      </c>
      <c r="AZ224" s="240">
        <v>-1338.0499999999975</v>
      </c>
      <c r="BA224" s="239">
        <v>1615.2300000000002</v>
      </c>
      <c r="BB224" s="239">
        <v>1431.95</v>
      </c>
      <c r="BC224" s="240">
        <v>183.2800000000002</v>
      </c>
      <c r="BD224" s="240">
        <v>0</v>
      </c>
      <c r="BE224" s="240">
        <v>183.2800000000002</v>
      </c>
      <c r="BF224" s="239">
        <v>473.16999999999996</v>
      </c>
      <c r="BG224" s="239">
        <v>826.31000000000006</v>
      </c>
      <c r="BH224" s="240">
        <v>0</v>
      </c>
      <c r="BI224" s="240">
        <v>-353.1400000000001</v>
      </c>
      <c r="BJ224" s="240">
        <v>-353.1400000000001</v>
      </c>
      <c r="BK224" s="239">
        <v>8193.41</v>
      </c>
      <c r="BL224" s="239">
        <v>6101.9899999999989</v>
      </c>
      <c r="BM224" s="240">
        <v>2091.420000000001</v>
      </c>
      <c r="BN224" s="240">
        <v>0</v>
      </c>
      <c r="BO224" s="240">
        <v>2091.420000000001</v>
      </c>
      <c r="BP224" s="239">
        <v>1073.18</v>
      </c>
      <c r="BQ224" s="239">
        <v>0</v>
      </c>
      <c r="BR224" s="240">
        <v>1073.18</v>
      </c>
      <c r="BS224" s="240">
        <v>0</v>
      </c>
      <c r="BT224" s="240">
        <v>1073.18</v>
      </c>
      <c r="BU224" s="239">
        <v>12300.239999999998</v>
      </c>
      <c r="BV224" s="239">
        <v>6186.9599999999991</v>
      </c>
      <c r="BW224" s="240">
        <v>6113.2799999999988</v>
      </c>
      <c r="BX224" s="240">
        <v>0</v>
      </c>
      <c r="BY224" s="240">
        <v>6113.2799999999988</v>
      </c>
      <c r="BZ224" s="239">
        <v>1476.3700000000003</v>
      </c>
      <c r="CA224" s="239">
        <v>1311.2699999999998</v>
      </c>
      <c r="CB224" s="240">
        <v>165.10000000000059</v>
      </c>
      <c r="CC224" s="240">
        <v>0</v>
      </c>
      <c r="CD224" s="240">
        <v>165.10000000000059</v>
      </c>
      <c r="CE224" s="239">
        <v>222.11999999999995</v>
      </c>
      <c r="CF224" s="239">
        <v>0</v>
      </c>
      <c r="CG224" s="240">
        <v>222.11999999999995</v>
      </c>
      <c r="CH224" s="240">
        <v>0</v>
      </c>
      <c r="CI224" s="240">
        <v>222.11999999999995</v>
      </c>
      <c r="CJ224" s="240">
        <v>3829</v>
      </c>
      <c r="CK224" s="240">
        <v>3523.55</v>
      </c>
      <c r="CL224" s="240">
        <v>305.44999999999982</v>
      </c>
      <c r="CM224" s="240">
        <v>0</v>
      </c>
      <c r="CN224" s="240">
        <v>305.44999999999982</v>
      </c>
      <c r="CO224" s="239">
        <v>49779.81</v>
      </c>
      <c r="CP224" s="239">
        <v>47794.939999999995</v>
      </c>
      <c r="CQ224" s="240">
        <v>1984.8700000000026</v>
      </c>
      <c r="CR224" s="240">
        <v>0</v>
      </c>
      <c r="CS224" s="240">
        <v>1984.8700000000026</v>
      </c>
      <c r="CT224" s="239">
        <v>4423.7000000000007</v>
      </c>
      <c r="CU224" s="239">
        <v>4963.68</v>
      </c>
      <c r="CV224" s="240">
        <v>0</v>
      </c>
      <c r="CW224" s="240">
        <v>-539.97999999999956</v>
      </c>
      <c r="CX224" s="240">
        <v>-539.97999999999956</v>
      </c>
      <c r="CY224" s="239">
        <v>7683.25</v>
      </c>
      <c r="CZ224" s="239">
        <v>0</v>
      </c>
      <c r="DA224" s="240">
        <v>7683.25</v>
      </c>
      <c r="DB224" s="240">
        <v>0</v>
      </c>
      <c r="DC224" s="240">
        <v>7683.25</v>
      </c>
      <c r="DD224" s="239">
        <v>1050.2199999999998</v>
      </c>
      <c r="DE224" s="239">
        <v>0</v>
      </c>
      <c r="DF224" s="240">
        <v>1050.2199999999998</v>
      </c>
      <c r="DG224" s="240">
        <v>0</v>
      </c>
      <c r="DH224" s="240">
        <v>1050.2199999999998</v>
      </c>
      <c r="DI224" s="239">
        <v>1860.7599999999998</v>
      </c>
      <c r="DJ224" s="239">
        <v>0</v>
      </c>
      <c r="DK224" s="240">
        <v>1860.7599999999998</v>
      </c>
      <c r="DL224" s="240">
        <v>0</v>
      </c>
      <c r="DM224" s="240">
        <v>1860.7599999999998</v>
      </c>
      <c r="DN224" s="239">
        <v>1130.77</v>
      </c>
      <c r="DO224" s="239">
        <v>0</v>
      </c>
      <c r="DP224" s="240">
        <v>1130.77</v>
      </c>
      <c r="DQ224" s="240">
        <v>0</v>
      </c>
      <c r="DR224" s="240">
        <v>1130.77</v>
      </c>
      <c r="DS224" s="239">
        <v>2586.9700000000003</v>
      </c>
      <c r="DT224" s="239">
        <v>1283.95</v>
      </c>
      <c r="DU224" s="240">
        <v>1303.0200000000002</v>
      </c>
      <c r="DV224" s="240">
        <v>0</v>
      </c>
      <c r="DW224" s="240">
        <v>1303.0200000000002</v>
      </c>
      <c r="DX224" s="239">
        <v>339.54</v>
      </c>
      <c r="DY224" s="239">
        <v>0</v>
      </c>
      <c r="DZ224" s="240">
        <v>339.54</v>
      </c>
      <c r="EA224" s="240">
        <v>0</v>
      </c>
      <c r="EB224" s="240">
        <v>339.54</v>
      </c>
      <c r="EC224" s="239">
        <v>7965.3300000000008</v>
      </c>
      <c r="ED224" s="239">
        <v>6388.73</v>
      </c>
      <c r="EE224" s="240">
        <v>1576.6000000000013</v>
      </c>
      <c r="EF224" s="240">
        <v>0</v>
      </c>
      <c r="EG224" s="240">
        <v>1576.6000000000013</v>
      </c>
      <c r="EH224" s="239">
        <v>14045.43</v>
      </c>
      <c r="EI224" s="239">
        <v>15114.67</v>
      </c>
      <c r="EJ224" s="240">
        <v>0</v>
      </c>
      <c r="EK224" s="240">
        <v>-1069.2399999999998</v>
      </c>
      <c r="EL224" s="240">
        <v>-1069.2399999999998</v>
      </c>
      <c r="EM224" s="239">
        <v>0</v>
      </c>
      <c r="EN224" s="239">
        <v>0</v>
      </c>
      <c r="EO224" s="240">
        <v>0</v>
      </c>
      <c r="EP224" s="240">
        <v>0</v>
      </c>
      <c r="EQ224" s="240">
        <v>0</v>
      </c>
      <c r="ER224" s="240">
        <v>3364.56</v>
      </c>
      <c r="ES224" s="240">
        <v>2379.66</v>
      </c>
      <c r="ET224" s="240">
        <f t="shared" si="35"/>
        <v>984.90000000000009</v>
      </c>
      <c r="EU224" s="240">
        <f t="shared" si="36"/>
        <v>0</v>
      </c>
      <c r="EV224" s="240">
        <f t="shared" si="37"/>
        <v>984.90000000000009</v>
      </c>
      <c r="EW224" s="239">
        <v>7069.0499999999993</v>
      </c>
      <c r="EX224" s="239">
        <v>5118.92</v>
      </c>
      <c r="EY224" s="241">
        <f t="shared" si="39"/>
        <v>209011.33999999997</v>
      </c>
      <c r="EZ224" s="241">
        <f t="shared" si="39"/>
        <v>167924.72000000006</v>
      </c>
      <c r="FA224" s="241">
        <f t="shared" si="40"/>
        <v>41086.619999999908</v>
      </c>
      <c r="FB224" s="241">
        <f t="shared" si="41"/>
        <v>0</v>
      </c>
      <c r="FC224" s="242">
        <f t="shared" si="38"/>
        <v>41086.619999999908</v>
      </c>
      <c r="FD224" s="242">
        <v>984.90000000000009</v>
      </c>
      <c r="FE224" s="236">
        <f t="shared" si="42"/>
        <v>22852.089999999909</v>
      </c>
      <c r="FF224" s="243">
        <f t="shared" si="43"/>
        <v>-79714.819999999978</v>
      </c>
      <c r="FG224" s="3"/>
      <c r="FH224" s="239">
        <v>1821.19</v>
      </c>
      <c r="FI224" s="244">
        <f t="shared" si="44"/>
        <v>24673.279999999908</v>
      </c>
      <c r="FJ224" s="243">
        <f t="shared" si="45"/>
        <v>-79714.819999999978</v>
      </c>
      <c r="FK224" s="3"/>
      <c r="FL224" s="3"/>
      <c r="FM224" s="3"/>
      <c r="FN224" s="3"/>
      <c r="FO224" s="3"/>
    </row>
    <row r="225" spans="1:171" s="2" customFormat="1" ht="15.75" customHeight="1" x14ac:dyDescent="0.2">
      <c r="A225" s="233">
        <v>218</v>
      </c>
      <c r="B225" s="234" t="s">
        <v>609</v>
      </c>
      <c r="C225" s="235">
        <v>5</v>
      </c>
      <c r="D225" s="235">
        <v>4</v>
      </c>
      <c r="E225" s="236">
        <v>3147.3849999999998</v>
      </c>
      <c r="F225" s="237">
        <v>-140223.94</v>
      </c>
      <c r="G225" s="237">
        <v>-100662.51000000001</v>
      </c>
      <c r="H225" s="238">
        <v>15255.199999999999</v>
      </c>
      <c r="I225" s="238">
        <v>15436.809999999998</v>
      </c>
      <c r="J225" s="238">
        <v>0</v>
      </c>
      <c r="K225" s="238">
        <v>-181.60999999999876</v>
      </c>
      <c r="L225" s="238">
        <v>-181.60999999999876</v>
      </c>
      <c r="M225" s="238">
        <v>7753.53</v>
      </c>
      <c r="N225" s="238">
        <v>7638.8</v>
      </c>
      <c r="O225" s="238">
        <v>114.72999999999956</v>
      </c>
      <c r="P225" s="238">
        <v>0</v>
      </c>
      <c r="Q225" s="238">
        <v>114.72999999999956</v>
      </c>
      <c r="R225" s="238">
        <v>827.29000000000008</v>
      </c>
      <c r="S225" s="238">
        <v>145.20000000000002</v>
      </c>
      <c r="T225" s="238">
        <v>682.09</v>
      </c>
      <c r="U225" s="238">
        <v>0</v>
      </c>
      <c r="V225" s="238">
        <v>682.09</v>
      </c>
      <c r="W225" s="239">
        <v>42254.1</v>
      </c>
      <c r="X225" s="239">
        <v>44711.66</v>
      </c>
      <c r="Y225" s="240">
        <v>0</v>
      </c>
      <c r="Z225" s="240">
        <v>-2457.5600000000049</v>
      </c>
      <c r="AA225" s="240">
        <v>-2457.5600000000049</v>
      </c>
      <c r="AB225" s="239">
        <v>0</v>
      </c>
      <c r="AC225" s="239">
        <v>0</v>
      </c>
      <c r="AD225" s="240">
        <v>0</v>
      </c>
      <c r="AE225" s="240">
        <v>0</v>
      </c>
      <c r="AF225" s="240">
        <v>0</v>
      </c>
      <c r="AG225" s="239">
        <v>0</v>
      </c>
      <c r="AH225" s="239">
        <v>0</v>
      </c>
      <c r="AI225" s="240">
        <v>0</v>
      </c>
      <c r="AJ225" s="240">
        <v>0</v>
      </c>
      <c r="AK225" s="240">
        <v>0</v>
      </c>
      <c r="AL225" s="239">
        <v>7047.66</v>
      </c>
      <c r="AM225" s="239">
        <v>2177.3200000000002</v>
      </c>
      <c r="AN225" s="240">
        <v>4870.34</v>
      </c>
      <c r="AO225" s="240">
        <v>0</v>
      </c>
      <c r="AP225" s="240">
        <v>4870.34</v>
      </c>
      <c r="AQ225" s="239">
        <v>4580.3300000000008</v>
      </c>
      <c r="AR225" s="239">
        <v>916.88000000000011</v>
      </c>
      <c r="AS225" s="240">
        <v>3663.4500000000007</v>
      </c>
      <c r="AT225" s="240">
        <v>0</v>
      </c>
      <c r="AU225" s="240">
        <v>3663.4500000000007</v>
      </c>
      <c r="AV225" s="239">
        <v>7060.67</v>
      </c>
      <c r="AW225" s="239">
        <v>6136.99</v>
      </c>
      <c r="AX225" s="240">
        <v>923.68000000000029</v>
      </c>
      <c r="AY225" s="240">
        <v>0</v>
      </c>
      <c r="AZ225" s="240">
        <v>923.68000000000029</v>
      </c>
      <c r="BA225" s="239">
        <v>1611.9099999999999</v>
      </c>
      <c r="BB225" s="239">
        <v>3963.82</v>
      </c>
      <c r="BC225" s="240">
        <v>0</v>
      </c>
      <c r="BD225" s="240">
        <v>-2351.9100000000003</v>
      </c>
      <c r="BE225" s="240">
        <v>-2351.9100000000003</v>
      </c>
      <c r="BF225" s="239">
        <v>420.98</v>
      </c>
      <c r="BG225" s="239">
        <v>826.2</v>
      </c>
      <c r="BH225" s="240">
        <v>0</v>
      </c>
      <c r="BI225" s="240">
        <v>-405.22</v>
      </c>
      <c r="BJ225" s="240">
        <v>-405.22</v>
      </c>
      <c r="BK225" s="239">
        <v>8198.57</v>
      </c>
      <c r="BL225" s="239">
        <v>6063.6799999999985</v>
      </c>
      <c r="BM225" s="240">
        <v>2134.8900000000012</v>
      </c>
      <c r="BN225" s="240">
        <v>0</v>
      </c>
      <c r="BO225" s="240">
        <v>2134.8900000000012</v>
      </c>
      <c r="BP225" s="239">
        <v>1068.8000000000002</v>
      </c>
      <c r="BQ225" s="239">
        <v>0</v>
      </c>
      <c r="BR225" s="240">
        <v>1068.8000000000002</v>
      </c>
      <c r="BS225" s="240">
        <v>0</v>
      </c>
      <c r="BT225" s="240">
        <v>1068.8000000000002</v>
      </c>
      <c r="BU225" s="239">
        <v>12250.38</v>
      </c>
      <c r="BV225" s="239">
        <v>6161.83</v>
      </c>
      <c r="BW225" s="240">
        <v>6088.5499999999993</v>
      </c>
      <c r="BX225" s="240">
        <v>0</v>
      </c>
      <c r="BY225" s="240">
        <v>6088.5499999999993</v>
      </c>
      <c r="BZ225" s="239">
        <v>1475.9</v>
      </c>
      <c r="CA225" s="239">
        <v>1309.2900000000002</v>
      </c>
      <c r="CB225" s="240">
        <v>166.6099999999999</v>
      </c>
      <c r="CC225" s="240">
        <v>0</v>
      </c>
      <c r="CD225" s="240">
        <v>166.6099999999999</v>
      </c>
      <c r="CE225" s="239">
        <v>221.24000000000004</v>
      </c>
      <c r="CF225" s="239">
        <v>0</v>
      </c>
      <c r="CG225" s="240">
        <v>221.24000000000004</v>
      </c>
      <c r="CH225" s="240">
        <v>0</v>
      </c>
      <c r="CI225" s="240">
        <v>221.24000000000004</v>
      </c>
      <c r="CJ225" s="240">
        <v>3765.31</v>
      </c>
      <c r="CK225" s="240">
        <v>3465.79</v>
      </c>
      <c r="CL225" s="240">
        <v>299.52</v>
      </c>
      <c r="CM225" s="240">
        <v>0</v>
      </c>
      <c r="CN225" s="240">
        <v>299.52</v>
      </c>
      <c r="CO225" s="239">
        <v>48593.229999999996</v>
      </c>
      <c r="CP225" s="239">
        <v>89238.24</v>
      </c>
      <c r="CQ225" s="240">
        <v>0</v>
      </c>
      <c r="CR225" s="240">
        <v>-40645.010000000009</v>
      </c>
      <c r="CS225" s="240">
        <v>-40645.010000000009</v>
      </c>
      <c r="CT225" s="239">
        <v>4410.1399999999994</v>
      </c>
      <c r="CU225" s="239">
        <v>0</v>
      </c>
      <c r="CV225" s="240">
        <v>4410.1399999999994</v>
      </c>
      <c r="CW225" s="240">
        <v>0</v>
      </c>
      <c r="CX225" s="240">
        <v>4410.1399999999994</v>
      </c>
      <c r="CY225" s="239">
        <v>7102.6099999999988</v>
      </c>
      <c r="CZ225" s="239">
        <v>7243.82</v>
      </c>
      <c r="DA225" s="240">
        <v>0</v>
      </c>
      <c r="DB225" s="240">
        <v>-141.21000000000095</v>
      </c>
      <c r="DC225" s="240">
        <v>-141.21000000000095</v>
      </c>
      <c r="DD225" s="239">
        <v>1044.8400000000001</v>
      </c>
      <c r="DE225" s="239">
        <v>0</v>
      </c>
      <c r="DF225" s="240">
        <v>1044.8400000000001</v>
      </c>
      <c r="DG225" s="240">
        <v>0</v>
      </c>
      <c r="DH225" s="240">
        <v>1044.8400000000001</v>
      </c>
      <c r="DI225" s="239">
        <v>1871.8000000000004</v>
      </c>
      <c r="DJ225" s="239">
        <v>1930</v>
      </c>
      <c r="DK225" s="240">
        <v>0</v>
      </c>
      <c r="DL225" s="240">
        <v>-58.199999999999591</v>
      </c>
      <c r="DM225" s="240">
        <v>-58.199999999999591</v>
      </c>
      <c r="DN225" s="239">
        <v>1005.0799999999999</v>
      </c>
      <c r="DO225" s="239">
        <v>0</v>
      </c>
      <c r="DP225" s="240">
        <v>1005.0799999999999</v>
      </c>
      <c r="DQ225" s="240">
        <v>0</v>
      </c>
      <c r="DR225" s="240">
        <v>1005.0799999999999</v>
      </c>
      <c r="DS225" s="239">
        <v>2586.3000000000002</v>
      </c>
      <c r="DT225" s="239">
        <v>336.36</v>
      </c>
      <c r="DU225" s="240">
        <v>2249.94</v>
      </c>
      <c r="DV225" s="240">
        <v>0</v>
      </c>
      <c r="DW225" s="240">
        <v>2249.94</v>
      </c>
      <c r="DX225" s="239">
        <v>339.27</v>
      </c>
      <c r="DY225" s="239">
        <v>0</v>
      </c>
      <c r="DZ225" s="240">
        <v>339.27</v>
      </c>
      <c r="EA225" s="240">
        <v>0</v>
      </c>
      <c r="EB225" s="240">
        <v>339.27</v>
      </c>
      <c r="EC225" s="239">
        <v>7969.2999999999993</v>
      </c>
      <c r="ED225" s="239">
        <v>12426.300000000001</v>
      </c>
      <c r="EE225" s="240">
        <v>0</v>
      </c>
      <c r="EF225" s="240">
        <v>-4457.0000000000018</v>
      </c>
      <c r="EG225" s="240">
        <v>-4457.0000000000018</v>
      </c>
      <c r="EH225" s="239">
        <v>14202.41</v>
      </c>
      <c r="EI225" s="239">
        <v>9234.01</v>
      </c>
      <c r="EJ225" s="240">
        <v>4968.3999999999996</v>
      </c>
      <c r="EK225" s="240">
        <v>0</v>
      </c>
      <c r="EL225" s="240">
        <v>4968.3999999999996</v>
      </c>
      <c r="EM225" s="239">
        <v>0</v>
      </c>
      <c r="EN225" s="239">
        <v>0</v>
      </c>
      <c r="EO225" s="240">
        <v>0</v>
      </c>
      <c r="EP225" s="240">
        <v>0</v>
      </c>
      <c r="EQ225" s="240">
        <v>0</v>
      </c>
      <c r="ER225" s="240">
        <v>3359.49</v>
      </c>
      <c r="ES225" s="240">
        <v>2375.4499999999998</v>
      </c>
      <c r="ET225" s="240">
        <f t="shared" si="35"/>
        <v>984.04</v>
      </c>
      <c r="EU225" s="240">
        <f t="shared" si="36"/>
        <v>0</v>
      </c>
      <c r="EV225" s="240">
        <f t="shared" si="37"/>
        <v>984.04</v>
      </c>
      <c r="EW225" s="239">
        <v>7227.119999999999</v>
      </c>
      <c r="EX225" s="239">
        <v>6546.7799999999988</v>
      </c>
      <c r="EY225" s="241">
        <f t="shared" si="39"/>
        <v>213503.4599999999</v>
      </c>
      <c r="EZ225" s="241">
        <f t="shared" si="39"/>
        <v>228285.23</v>
      </c>
      <c r="FA225" s="241">
        <f t="shared" si="40"/>
        <v>0</v>
      </c>
      <c r="FB225" s="241">
        <f t="shared" si="41"/>
        <v>-14781.770000000106</v>
      </c>
      <c r="FC225" s="242">
        <f t="shared" si="38"/>
        <v>-14781.770000000106</v>
      </c>
      <c r="FD225" s="242">
        <v>984.04</v>
      </c>
      <c r="FE225" s="236">
        <f t="shared" si="42"/>
        <v>-155005.71000000011</v>
      </c>
      <c r="FF225" s="243">
        <f t="shared" si="43"/>
        <v>-132457.66000000003</v>
      </c>
      <c r="FG225" s="3"/>
      <c r="FH225" s="239">
        <v>2110.5</v>
      </c>
      <c r="FI225" s="244">
        <f t="shared" si="44"/>
        <v>-152895.21000000011</v>
      </c>
      <c r="FJ225" s="243">
        <f t="shared" si="45"/>
        <v>-132457.66000000003</v>
      </c>
      <c r="FK225" s="3"/>
      <c r="FL225" s="3"/>
      <c r="FM225" s="3"/>
      <c r="FN225" s="3"/>
      <c r="FO225" s="3"/>
    </row>
    <row r="226" spans="1:171" s="2" customFormat="1" ht="15.75" customHeight="1" x14ac:dyDescent="0.2">
      <c r="A226" s="233">
        <v>219</v>
      </c>
      <c r="B226" s="234" t="s">
        <v>610</v>
      </c>
      <c r="C226" s="235">
        <v>9</v>
      </c>
      <c r="D226" s="235">
        <v>1</v>
      </c>
      <c r="E226" s="236">
        <v>2749.9925000000003</v>
      </c>
      <c r="F226" s="237">
        <v>-121866.72000000002</v>
      </c>
      <c r="G226" s="237">
        <v>-118511.98799999997</v>
      </c>
      <c r="H226" s="238">
        <v>49642.080000000009</v>
      </c>
      <c r="I226" s="238">
        <v>48361.57</v>
      </c>
      <c r="J226" s="238">
        <v>1280.5100000000093</v>
      </c>
      <c r="K226" s="238">
        <v>0</v>
      </c>
      <c r="L226" s="238">
        <v>1280.5100000000093</v>
      </c>
      <c r="M226" s="238">
        <v>26133.699999999997</v>
      </c>
      <c r="N226" s="238">
        <v>24038.46</v>
      </c>
      <c r="O226" s="238">
        <v>2095.239999999998</v>
      </c>
      <c r="P226" s="238">
        <v>0</v>
      </c>
      <c r="Q226" s="238">
        <v>2095.239999999998</v>
      </c>
      <c r="R226" s="238">
        <v>1683.33</v>
      </c>
      <c r="S226" s="238">
        <v>156.85999999999999</v>
      </c>
      <c r="T226" s="238">
        <v>1526.47</v>
      </c>
      <c r="U226" s="238">
        <v>0</v>
      </c>
      <c r="V226" s="238">
        <v>1526.47</v>
      </c>
      <c r="W226" s="239">
        <v>44393.89</v>
      </c>
      <c r="X226" s="239">
        <v>49487.710000000006</v>
      </c>
      <c r="Y226" s="240">
        <v>0</v>
      </c>
      <c r="Z226" s="240">
        <v>-5093.820000000007</v>
      </c>
      <c r="AA226" s="240">
        <v>-5093.820000000007</v>
      </c>
      <c r="AB226" s="239">
        <v>37980.32</v>
      </c>
      <c r="AC226" s="239">
        <v>34101.629999999997</v>
      </c>
      <c r="AD226" s="240">
        <v>3878.6900000000023</v>
      </c>
      <c r="AE226" s="240">
        <v>0</v>
      </c>
      <c r="AF226" s="240">
        <v>3878.6900000000023</v>
      </c>
      <c r="AG226" s="239">
        <v>0</v>
      </c>
      <c r="AH226" s="239">
        <v>0</v>
      </c>
      <c r="AI226" s="240">
        <v>0</v>
      </c>
      <c r="AJ226" s="240">
        <v>0</v>
      </c>
      <c r="AK226" s="240">
        <v>0</v>
      </c>
      <c r="AL226" s="239">
        <v>11774.529999999999</v>
      </c>
      <c r="AM226" s="239">
        <v>1947.1399999999999</v>
      </c>
      <c r="AN226" s="240">
        <v>9827.39</v>
      </c>
      <c r="AO226" s="240">
        <v>0</v>
      </c>
      <c r="AP226" s="240">
        <v>9827.39</v>
      </c>
      <c r="AQ226" s="239">
        <v>4127.72</v>
      </c>
      <c r="AR226" s="239">
        <v>1665.25</v>
      </c>
      <c r="AS226" s="240">
        <v>2462.4700000000003</v>
      </c>
      <c r="AT226" s="240">
        <v>0</v>
      </c>
      <c r="AU226" s="240">
        <v>2462.4700000000003</v>
      </c>
      <c r="AV226" s="239">
        <v>9912.69</v>
      </c>
      <c r="AW226" s="239">
        <v>8618.7400000000016</v>
      </c>
      <c r="AX226" s="240">
        <v>1293.9499999999989</v>
      </c>
      <c r="AY226" s="240">
        <v>0</v>
      </c>
      <c r="AZ226" s="240">
        <v>1293.9499999999989</v>
      </c>
      <c r="BA226" s="239">
        <v>2058.23</v>
      </c>
      <c r="BB226" s="239">
        <v>1825.4699999999998</v>
      </c>
      <c r="BC226" s="240">
        <v>232.76000000000022</v>
      </c>
      <c r="BD226" s="240">
        <v>0</v>
      </c>
      <c r="BE226" s="240">
        <v>232.76000000000022</v>
      </c>
      <c r="BF226" s="239">
        <v>304.82999999999993</v>
      </c>
      <c r="BG226" s="239">
        <v>990.82999999999993</v>
      </c>
      <c r="BH226" s="240">
        <v>0</v>
      </c>
      <c r="BI226" s="240">
        <v>-686</v>
      </c>
      <c r="BJ226" s="240">
        <v>-686</v>
      </c>
      <c r="BK226" s="239">
        <v>5470.42</v>
      </c>
      <c r="BL226" s="239">
        <v>5446.5</v>
      </c>
      <c r="BM226" s="240">
        <v>23.920000000000073</v>
      </c>
      <c r="BN226" s="240">
        <v>0</v>
      </c>
      <c r="BO226" s="240">
        <v>23.920000000000073</v>
      </c>
      <c r="BP226" s="239">
        <v>1693.4699999999998</v>
      </c>
      <c r="BQ226" s="239">
        <v>0</v>
      </c>
      <c r="BR226" s="240">
        <v>1693.4699999999998</v>
      </c>
      <c r="BS226" s="240">
        <v>0</v>
      </c>
      <c r="BT226" s="240">
        <v>1693.4699999999998</v>
      </c>
      <c r="BU226" s="239">
        <v>19409.64</v>
      </c>
      <c r="BV226" s="239">
        <v>36222.120000000003</v>
      </c>
      <c r="BW226" s="240">
        <v>0</v>
      </c>
      <c r="BX226" s="240">
        <v>-16812.480000000003</v>
      </c>
      <c r="BY226" s="240">
        <v>-16812.480000000003</v>
      </c>
      <c r="BZ226" s="239">
        <v>1665.5999999999997</v>
      </c>
      <c r="CA226" s="239">
        <v>1477.08</v>
      </c>
      <c r="CB226" s="240">
        <v>188.51999999999975</v>
      </c>
      <c r="CC226" s="240">
        <v>0</v>
      </c>
      <c r="CD226" s="240">
        <v>188.51999999999975</v>
      </c>
      <c r="CE226" s="239">
        <v>249.88</v>
      </c>
      <c r="CF226" s="239">
        <v>0</v>
      </c>
      <c r="CG226" s="240">
        <v>249.88</v>
      </c>
      <c r="CH226" s="240">
        <v>0</v>
      </c>
      <c r="CI226" s="240">
        <v>249.88</v>
      </c>
      <c r="CJ226" s="240">
        <v>10884.109999999999</v>
      </c>
      <c r="CK226" s="240">
        <v>14179.98</v>
      </c>
      <c r="CL226" s="240">
        <v>0</v>
      </c>
      <c r="CM226" s="240">
        <v>-3295.8700000000008</v>
      </c>
      <c r="CN226" s="240">
        <v>-3295.8700000000008</v>
      </c>
      <c r="CO226" s="239">
        <v>67226.489999999991</v>
      </c>
      <c r="CP226" s="239">
        <v>39426</v>
      </c>
      <c r="CQ226" s="240">
        <v>27800.489999999991</v>
      </c>
      <c r="CR226" s="240">
        <v>0</v>
      </c>
      <c r="CS226" s="240">
        <v>27800.489999999991</v>
      </c>
      <c r="CT226" s="239">
        <v>7594.6</v>
      </c>
      <c r="CU226" s="239">
        <v>11413.09</v>
      </c>
      <c r="CV226" s="240">
        <v>0</v>
      </c>
      <c r="CW226" s="240">
        <v>-3818.49</v>
      </c>
      <c r="CX226" s="240">
        <v>-3818.49</v>
      </c>
      <c r="CY226" s="239">
        <v>6480.8300000000017</v>
      </c>
      <c r="CZ226" s="239">
        <v>19926.27</v>
      </c>
      <c r="DA226" s="240">
        <v>0</v>
      </c>
      <c r="DB226" s="240">
        <v>-13445.439999999999</v>
      </c>
      <c r="DC226" s="240">
        <v>-13445.439999999999</v>
      </c>
      <c r="DD226" s="239">
        <v>1911.1900000000003</v>
      </c>
      <c r="DE226" s="239">
        <v>0</v>
      </c>
      <c r="DF226" s="240">
        <v>1911.1900000000003</v>
      </c>
      <c r="DG226" s="240">
        <v>0</v>
      </c>
      <c r="DH226" s="240">
        <v>1911.1900000000003</v>
      </c>
      <c r="DI226" s="239">
        <v>1183.8700000000001</v>
      </c>
      <c r="DJ226" s="239">
        <v>0</v>
      </c>
      <c r="DK226" s="240">
        <v>1183.8700000000001</v>
      </c>
      <c r="DL226" s="240">
        <v>0</v>
      </c>
      <c r="DM226" s="240">
        <v>1183.8700000000001</v>
      </c>
      <c r="DN226" s="239">
        <v>727.88000000000011</v>
      </c>
      <c r="DO226" s="239">
        <v>0</v>
      </c>
      <c r="DP226" s="240">
        <v>727.88000000000011</v>
      </c>
      <c r="DQ226" s="240">
        <v>0</v>
      </c>
      <c r="DR226" s="240">
        <v>727.88000000000011</v>
      </c>
      <c r="DS226" s="239">
        <v>1685.5900000000001</v>
      </c>
      <c r="DT226" s="239">
        <v>786.93000000000006</v>
      </c>
      <c r="DU226" s="240">
        <v>898.66000000000008</v>
      </c>
      <c r="DV226" s="240">
        <v>0</v>
      </c>
      <c r="DW226" s="240">
        <v>898.66000000000008</v>
      </c>
      <c r="DX226" s="239">
        <v>338.13000000000011</v>
      </c>
      <c r="DY226" s="239">
        <v>0</v>
      </c>
      <c r="DZ226" s="240">
        <v>338.13000000000011</v>
      </c>
      <c r="EA226" s="240">
        <v>0</v>
      </c>
      <c r="EB226" s="240">
        <v>338.13000000000011</v>
      </c>
      <c r="EC226" s="239">
        <v>13634.47</v>
      </c>
      <c r="ED226" s="239">
        <v>13260.05</v>
      </c>
      <c r="EE226" s="240">
        <v>374.42000000000007</v>
      </c>
      <c r="EF226" s="240">
        <v>0</v>
      </c>
      <c r="EG226" s="240">
        <v>374.42000000000007</v>
      </c>
      <c r="EH226" s="239">
        <v>18618.57</v>
      </c>
      <c r="EI226" s="239">
        <v>10546.390000000001</v>
      </c>
      <c r="EJ226" s="240">
        <v>8072.1799999999985</v>
      </c>
      <c r="EK226" s="240">
        <v>0</v>
      </c>
      <c r="EL226" s="240">
        <v>8072.1799999999985</v>
      </c>
      <c r="EM226" s="239">
        <v>19341.13</v>
      </c>
      <c r="EN226" s="239">
        <v>12886.689999999999</v>
      </c>
      <c r="EO226" s="240">
        <v>6454.4400000000023</v>
      </c>
      <c r="EP226" s="240">
        <v>0</v>
      </c>
      <c r="EQ226" s="240">
        <v>6454.4400000000023</v>
      </c>
      <c r="ER226" s="240">
        <v>7938.26</v>
      </c>
      <c r="ES226" s="240">
        <v>5456.53</v>
      </c>
      <c r="ET226" s="240">
        <f t="shared" si="35"/>
        <v>2481.7300000000005</v>
      </c>
      <c r="EU226" s="240">
        <f t="shared" si="36"/>
        <v>0</v>
      </c>
      <c r="EV226" s="240">
        <f t="shared" si="37"/>
        <v>2481.7300000000005</v>
      </c>
      <c r="EW226" s="239">
        <v>13018.29</v>
      </c>
      <c r="EX226" s="239">
        <v>11925.67</v>
      </c>
      <c r="EY226" s="241">
        <f t="shared" si="39"/>
        <v>387083.74000000005</v>
      </c>
      <c r="EZ226" s="241">
        <f t="shared" si="39"/>
        <v>354146.96</v>
      </c>
      <c r="FA226" s="241">
        <f t="shared" si="40"/>
        <v>32936.780000000028</v>
      </c>
      <c r="FB226" s="241">
        <f t="shared" si="41"/>
        <v>0</v>
      </c>
      <c r="FC226" s="242">
        <f t="shared" si="38"/>
        <v>32936.780000000028</v>
      </c>
      <c r="FD226" s="242">
        <v>2481.7300000000005</v>
      </c>
      <c r="FE226" s="236">
        <f t="shared" si="42"/>
        <v>-88929.94</v>
      </c>
      <c r="FF226" s="243">
        <f t="shared" si="43"/>
        <v>-102915.69799999996</v>
      </c>
      <c r="FG226" s="3"/>
      <c r="FH226" s="239">
        <v>5360.9900000000007</v>
      </c>
      <c r="FI226" s="244">
        <f t="shared" si="44"/>
        <v>-83568.95</v>
      </c>
      <c r="FJ226" s="243">
        <f t="shared" si="45"/>
        <v>-102915.69799999996</v>
      </c>
      <c r="FK226" s="3"/>
      <c r="FL226" s="3"/>
      <c r="FM226" s="3"/>
      <c r="FN226" s="3"/>
      <c r="FO226" s="3"/>
    </row>
    <row r="227" spans="1:171" s="2" customFormat="1" ht="15.75" customHeight="1" x14ac:dyDescent="0.2">
      <c r="A227" s="233">
        <v>220</v>
      </c>
      <c r="B227" s="234" t="s">
        <v>611</v>
      </c>
      <c r="C227" s="235">
        <v>5</v>
      </c>
      <c r="D227" s="235">
        <v>3</v>
      </c>
      <c r="E227" s="236">
        <v>5577.5233333333344</v>
      </c>
      <c r="F227" s="237">
        <v>-34630.329999999994</v>
      </c>
      <c r="G227" s="237">
        <v>-63812.080000000031</v>
      </c>
      <c r="H227" s="238">
        <v>14903.920000000002</v>
      </c>
      <c r="I227" s="238">
        <v>13601.260000000002</v>
      </c>
      <c r="J227" s="238">
        <v>1302.6599999999999</v>
      </c>
      <c r="K227" s="238">
        <v>0</v>
      </c>
      <c r="L227" s="238">
        <v>1302.6599999999999</v>
      </c>
      <c r="M227" s="238">
        <v>7493.4500000000007</v>
      </c>
      <c r="N227" s="238">
        <v>7279.3200000000006</v>
      </c>
      <c r="O227" s="238">
        <v>214.13000000000011</v>
      </c>
      <c r="P227" s="238">
        <v>0</v>
      </c>
      <c r="Q227" s="238">
        <v>214.13000000000011</v>
      </c>
      <c r="R227" s="238">
        <v>955.78</v>
      </c>
      <c r="S227" s="238">
        <v>145.63999999999999</v>
      </c>
      <c r="T227" s="238">
        <v>810.14</v>
      </c>
      <c r="U227" s="238">
        <v>0</v>
      </c>
      <c r="V227" s="238">
        <v>810.14</v>
      </c>
      <c r="W227" s="239">
        <v>58819.520000000011</v>
      </c>
      <c r="X227" s="239">
        <v>55093.719999999994</v>
      </c>
      <c r="Y227" s="240">
        <v>3725.8000000000175</v>
      </c>
      <c r="Z227" s="240">
        <v>0</v>
      </c>
      <c r="AA227" s="240">
        <v>3725.8000000000175</v>
      </c>
      <c r="AB227" s="239">
        <v>0</v>
      </c>
      <c r="AC227" s="239">
        <v>0</v>
      </c>
      <c r="AD227" s="240">
        <v>0</v>
      </c>
      <c r="AE227" s="240">
        <v>0</v>
      </c>
      <c r="AF227" s="240">
        <v>0</v>
      </c>
      <c r="AG227" s="239">
        <v>0</v>
      </c>
      <c r="AH227" s="239">
        <v>0</v>
      </c>
      <c r="AI227" s="240">
        <v>0</v>
      </c>
      <c r="AJ227" s="240">
        <v>0</v>
      </c>
      <c r="AK227" s="240">
        <v>0</v>
      </c>
      <c r="AL227" s="239">
        <v>8494.4500000000007</v>
      </c>
      <c r="AM227" s="239">
        <v>2193.77</v>
      </c>
      <c r="AN227" s="240">
        <v>6300.68</v>
      </c>
      <c r="AO227" s="240">
        <v>0</v>
      </c>
      <c r="AP227" s="240">
        <v>6300.68</v>
      </c>
      <c r="AQ227" s="239">
        <v>4951.3799999999983</v>
      </c>
      <c r="AR227" s="239">
        <v>1404.8000000000002</v>
      </c>
      <c r="AS227" s="240">
        <v>3546.5799999999981</v>
      </c>
      <c r="AT227" s="240">
        <v>0</v>
      </c>
      <c r="AU227" s="240">
        <v>3546.5799999999981</v>
      </c>
      <c r="AV227" s="239">
        <v>7038.159999999998</v>
      </c>
      <c r="AW227" s="239">
        <v>6120.5100000000011</v>
      </c>
      <c r="AX227" s="240">
        <v>917.64999999999691</v>
      </c>
      <c r="AY227" s="240">
        <v>0</v>
      </c>
      <c r="AZ227" s="240">
        <v>917.64999999999691</v>
      </c>
      <c r="BA227" s="239">
        <v>1659.13</v>
      </c>
      <c r="BB227" s="239">
        <v>1472.4199999999998</v>
      </c>
      <c r="BC227" s="240">
        <v>186.71000000000026</v>
      </c>
      <c r="BD227" s="240">
        <v>0</v>
      </c>
      <c r="BE227" s="240">
        <v>186.71000000000026</v>
      </c>
      <c r="BF227" s="239">
        <v>356.82999999999993</v>
      </c>
      <c r="BG227" s="239">
        <v>652.29999999999995</v>
      </c>
      <c r="BH227" s="240">
        <v>0</v>
      </c>
      <c r="BI227" s="240">
        <v>-295.47000000000003</v>
      </c>
      <c r="BJ227" s="240">
        <v>-295.47000000000003</v>
      </c>
      <c r="BK227" s="239">
        <v>7249.8099999999995</v>
      </c>
      <c r="BL227" s="239">
        <v>7432.0199999999995</v>
      </c>
      <c r="BM227" s="240">
        <v>0</v>
      </c>
      <c r="BN227" s="240">
        <v>-182.21000000000004</v>
      </c>
      <c r="BO227" s="240">
        <v>-182.21000000000004</v>
      </c>
      <c r="BP227" s="239">
        <v>1093.46</v>
      </c>
      <c r="BQ227" s="239">
        <v>0</v>
      </c>
      <c r="BR227" s="240">
        <v>1093.46</v>
      </c>
      <c r="BS227" s="240">
        <v>0</v>
      </c>
      <c r="BT227" s="240">
        <v>1093.46</v>
      </c>
      <c r="BU227" s="239">
        <v>12532.750000000004</v>
      </c>
      <c r="BV227" s="239">
        <v>16940.169999999998</v>
      </c>
      <c r="BW227" s="240">
        <v>0</v>
      </c>
      <c r="BX227" s="240">
        <v>-4407.4199999999946</v>
      </c>
      <c r="BY227" s="240">
        <v>-4407.4199999999946</v>
      </c>
      <c r="BZ227" s="239">
        <v>1829.8600000000004</v>
      </c>
      <c r="CA227" s="239">
        <v>1623.6599999999999</v>
      </c>
      <c r="CB227" s="240">
        <v>206.2000000000005</v>
      </c>
      <c r="CC227" s="240">
        <v>0</v>
      </c>
      <c r="CD227" s="240">
        <v>206.2000000000005</v>
      </c>
      <c r="CE227" s="239">
        <v>274.48</v>
      </c>
      <c r="CF227" s="239">
        <v>0</v>
      </c>
      <c r="CG227" s="240">
        <v>274.48</v>
      </c>
      <c r="CH227" s="240">
        <v>0</v>
      </c>
      <c r="CI227" s="240">
        <v>274.48</v>
      </c>
      <c r="CJ227" s="240">
        <v>5728.69</v>
      </c>
      <c r="CK227" s="240">
        <v>5419.32</v>
      </c>
      <c r="CL227" s="240">
        <v>309.36999999999989</v>
      </c>
      <c r="CM227" s="240">
        <v>0</v>
      </c>
      <c r="CN227" s="240">
        <v>309.36999999999989</v>
      </c>
      <c r="CO227" s="239">
        <v>39318.210000000006</v>
      </c>
      <c r="CP227" s="239">
        <v>183230.1</v>
      </c>
      <c r="CQ227" s="240">
        <v>0</v>
      </c>
      <c r="CR227" s="240">
        <v>-143911.89000000001</v>
      </c>
      <c r="CS227" s="240">
        <v>-143911.89000000001</v>
      </c>
      <c r="CT227" s="239">
        <v>5113.84</v>
      </c>
      <c r="CU227" s="239">
        <v>0</v>
      </c>
      <c r="CV227" s="240">
        <v>5113.84</v>
      </c>
      <c r="CW227" s="240">
        <v>0</v>
      </c>
      <c r="CX227" s="240">
        <v>5113.84</v>
      </c>
      <c r="CY227" s="239">
        <v>7679.5999999999995</v>
      </c>
      <c r="CZ227" s="239">
        <v>16747.830000000002</v>
      </c>
      <c r="DA227" s="240">
        <v>0</v>
      </c>
      <c r="DB227" s="240">
        <v>-9068.2300000000032</v>
      </c>
      <c r="DC227" s="240">
        <v>-9068.2300000000032</v>
      </c>
      <c r="DD227" s="239">
        <v>970.8900000000001</v>
      </c>
      <c r="DE227" s="239">
        <v>0</v>
      </c>
      <c r="DF227" s="240">
        <v>970.8900000000001</v>
      </c>
      <c r="DG227" s="240">
        <v>0</v>
      </c>
      <c r="DH227" s="240">
        <v>970.8900000000001</v>
      </c>
      <c r="DI227" s="239">
        <v>2025.7799999999997</v>
      </c>
      <c r="DJ227" s="239">
        <v>3530.41</v>
      </c>
      <c r="DK227" s="240">
        <v>0</v>
      </c>
      <c r="DL227" s="240">
        <v>-1504.63</v>
      </c>
      <c r="DM227" s="240">
        <v>-1504.63</v>
      </c>
      <c r="DN227" s="239">
        <v>855.18</v>
      </c>
      <c r="DO227" s="239">
        <v>0</v>
      </c>
      <c r="DP227" s="240">
        <v>855.18</v>
      </c>
      <c r="DQ227" s="240">
        <v>0</v>
      </c>
      <c r="DR227" s="240">
        <v>855.18</v>
      </c>
      <c r="DS227" s="239">
        <v>2379.08</v>
      </c>
      <c r="DT227" s="239">
        <v>1884.9</v>
      </c>
      <c r="DU227" s="240">
        <v>494.17999999999984</v>
      </c>
      <c r="DV227" s="240">
        <v>0</v>
      </c>
      <c r="DW227" s="240">
        <v>494.17999999999984</v>
      </c>
      <c r="DX227" s="239">
        <v>395.24</v>
      </c>
      <c r="DY227" s="239">
        <v>0</v>
      </c>
      <c r="DZ227" s="240">
        <v>395.24</v>
      </c>
      <c r="EA227" s="240">
        <v>0</v>
      </c>
      <c r="EB227" s="240">
        <v>395.24</v>
      </c>
      <c r="EC227" s="239">
        <v>7647.7</v>
      </c>
      <c r="ED227" s="239">
        <v>17200.989999999998</v>
      </c>
      <c r="EE227" s="240">
        <v>0</v>
      </c>
      <c r="EF227" s="240">
        <v>-9553.2899999999972</v>
      </c>
      <c r="EG227" s="240">
        <v>-9553.2899999999972</v>
      </c>
      <c r="EH227" s="239">
        <v>23764.66</v>
      </c>
      <c r="EI227" s="239">
        <v>18339.789999999997</v>
      </c>
      <c r="EJ227" s="240">
        <v>5424.8700000000026</v>
      </c>
      <c r="EK227" s="240">
        <v>0</v>
      </c>
      <c r="EL227" s="240">
        <v>5424.8700000000026</v>
      </c>
      <c r="EM227" s="239">
        <v>0</v>
      </c>
      <c r="EN227" s="239">
        <v>0</v>
      </c>
      <c r="EO227" s="240">
        <v>0</v>
      </c>
      <c r="EP227" s="240">
        <v>0</v>
      </c>
      <c r="EQ227" s="240">
        <v>0</v>
      </c>
      <c r="ER227" s="240">
        <v>4422.09</v>
      </c>
      <c r="ES227" s="240">
        <v>3068.17</v>
      </c>
      <c r="ET227" s="240">
        <f t="shared" si="35"/>
        <v>1353.92</v>
      </c>
      <c r="EU227" s="240">
        <f t="shared" si="36"/>
        <v>0</v>
      </c>
      <c r="EV227" s="240">
        <f t="shared" si="37"/>
        <v>1353.92</v>
      </c>
      <c r="EW227" s="239">
        <v>7954.76</v>
      </c>
      <c r="EX227" s="239">
        <v>10824.38</v>
      </c>
      <c r="EY227" s="241">
        <f t="shared" si="39"/>
        <v>235908.7</v>
      </c>
      <c r="EZ227" s="241">
        <f t="shared" si="39"/>
        <v>374205.48</v>
      </c>
      <c r="FA227" s="241">
        <f t="shared" si="40"/>
        <v>0</v>
      </c>
      <c r="FB227" s="241">
        <f t="shared" si="41"/>
        <v>-138296.77999999997</v>
      </c>
      <c r="FC227" s="242">
        <f t="shared" si="38"/>
        <v>-138296.77999999997</v>
      </c>
      <c r="FD227" s="242">
        <v>1353.92</v>
      </c>
      <c r="FE227" s="236">
        <f t="shared" si="42"/>
        <v>-172927.10999999996</v>
      </c>
      <c r="FF227" s="243">
        <f t="shared" si="43"/>
        <v>-210467.50000000006</v>
      </c>
      <c r="FG227" s="3"/>
      <c r="FH227" s="239">
        <v>2614.23</v>
      </c>
      <c r="FI227" s="244">
        <f t="shared" si="44"/>
        <v>-170312.87999999995</v>
      </c>
      <c r="FJ227" s="243">
        <f t="shared" si="45"/>
        <v>-210467.50000000006</v>
      </c>
      <c r="FK227" s="3"/>
      <c r="FL227" s="3"/>
      <c r="FM227" s="3"/>
      <c r="FN227" s="3"/>
      <c r="FO227" s="3"/>
    </row>
    <row r="228" spans="1:171" s="2" customFormat="1" ht="15.75" customHeight="1" x14ac:dyDescent="0.2">
      <c r="A228" s="233">
        <v>221</v>
      </c>
      <c r="B228" s="234" t="s">
        <v>612</v>
      </c>
      <c r="C228" s="235">
        <v>5</v>
      </c>
      <c r="D228" s="235">
        <v>4</v>
      </c>
      <c r="E228" s="236">
        <v>3043.9966666666664</v>
      </c>
      <c r="F228" s="237">
        <v>-71470.67</v>
      </c>
      <c r="G228" s="237">
        <v>-44596.699999999975</v>
      </c>
      <c r="H228" s="238">
        <v>16750.18</v>
      </c>
      <c r="I228" s="238">
        <v>15695.220000000001</v>
      </c>
      <c r="J228" s="238">
        <v>1054.9599999999991</v>
      </c>
      <c r="K228" s="238">
        <v>0</v>
      </c>
      <c r="L228" s="238">
        <v>1054.9599999999991</v>
      </c>
      <c r="M228" s="238">
        <v>8397.5</v>
      </c>
      <c r="N228" s="238">
        <v>8260</v>
      </c>
      <c r="O228" s="238">
        <v>137.5</v>
      </c>
      <c r="P228" s="238">
        <v>0</v>
      </c>
      <c r="Q228" s="238">
        <v>137.5</v>
      </c>
      <c r="R228" s="238">
        <v>1038.1799999999998</v>
      </c>
      <c r="S228" s="238">
        <v>192.84</v>
      </c>
      <c r="T228" s="238">
        <v>845.3399999999998</v>
      </c>
      <c r="U228" s="238">
        <v>0</v>
      </c>
      <c r="V228" s="238">
        <v>845.3399999999998</v>
      </c>
      <c r="W228" s="239">
        <v>55569.87000000001</v>
      </c>
      <c r="X228" s="239">
        <v>60600.249999999993</v>
      </c>
      <c r="Y228" s="240">
        <v>0</v>
      </c>
      <c r="Z228" s="240">
        <v>-5030.3799999999828</v>
      </c>
      <c r="AA228" s="240">
        <v>-5030.3799999999828</v>
      </c>
      <c r="AB228" s="239">
        <v>0</v>
      </c>
      <c r="AC228" s="239">
        <v>0</v>
      </c>
      <c r="AD228" s="240">
        <v>0</v>
      </c>
      <c r="AE228" s="240">
        <v>0</v>
      </c>
      <c r="AF228" s="240">
        <v>0</v>
      </c>
      <c r="AG228" s="239">
        <v>0</v>
      </c>
      <c r="AH228" s="239">
        <v>0</v>
      </c>
      <c r="AI228" s="240">
        <v>0</v>
      </c>
      <c r="AJ228" s="240">
        <v>0</v>
      </c>
      <c r="AK228" s="240">
        <v>0</v>
      </c>
      <c r="AL228" s="239">
        <v>8666.7199999999993</v>
      </c>
      <c r="AM228" s="239">
        <v>2196.81</v>
      </c>
      <c r="AN228" s="240">
        <v>6469.91</v>
      </c>
      <c r="AO228" s="240">
        <v>0</v>
      </c>
      <c r="AP228" s="240">
        <v>6469.91</v>
      </c>
      <c r="AQ228" s="239">
        <v>5022.2099999999991</v>
      </c>
      <c r="AR228" s="239">
        <v>1339.04</v>
      </c>
      <c r="AS228" s="240">
        <v>3683.1699999999992</v>
      </c>
      <c r="AT228" s="240">
        <v>0</v>
      </c>
      <c r="AU228" s="240">
        <v>3683.1699999999992</v>
      </c>
      <c r="AV228" s="239">
        <v>7815.2400000000016</v>
      </c>
      <c r="AW228" s="239">
        <v>6787.08</v>
      </c>
      <c r="AX228" s="240">
        <v>1028.1600000000017</v>
      </c>
      <c r="AY228" s="240">
        <v>0</v>
      </c>
      <c r="AZ228" s="240">
        <v>1028.1600000000017</v>
      </c>
      <c r="BA228" s="239">
        <v>1867.6100000000001</v>
      </c>
      <c r="BB228" s="239">
        <v>1652.0200000000002</v>
      </c>
      <c r="BC228" s="240">
        <v>215.58999999999992</v>
      </c>
      <c r="BD228" s="240">
        <v>0</v>
      </c>
      <c r="BE228" s="240">
        <v>215.58999999999992</v>
      </c>
      <c r="BF228" s="239">
        <v>631.37</v>
      </c>
      <c r="BG228" s="239">
        <v>826.64</v>
      </c>
      <c r="BH228" s="240">
        <v>0</v>
      </c>
      <c r="BI228" s="240">
        <v>-195.26999999999998</v>
      </c>
      <c r="BJ228" s="240">
        <v>-195.26999999999998</v>
      </c>
      <c r="BK228" s="239">
        <v>8204.7899999999991</v>
      </c>
      <c r="BL228" s="239">
        <v>6708.2799999999988</v>
      </c>
      <c r="BM228" s="240">
        <v>1496.5100000000002</v>
      </c>
      <c r="BN228" s="240">
        <v>0</v>
      </c>
      <c r="BO228" s="240">
        <v>1496.5100000000002</v>
      </c>
      <c r="BP228" s="239">
        <v>1246.7700000000002</v>
      </c>
      <c r="BQ228" s="239">
        <v>0</v>
      </c>
      <c r="BR228" s="240">
        <v>1246.7700000000002</v>
      </c>
      <c r="BS228" s="240">
        <v>0</v>
      </c>
      <c r="BT228" s="240">
        <v>1246.7700000000002</v>
      </c>
      <c r="BU228" s="239">
        <v>14290.310000000001</v>
      </c>
      <c r="BV228" s="239">
        <v>10307.01</v>
      </c>
      <c r="BW228" s="240">
        <v>3983.3000000000011</v>
      </c>
      <c r="BX228" s="240">
        <v>0</v>
      </c>
      <c r="BY228" s="240">
        <v>3983.3000000000011</v>
      </c>
      <c r="BZ228" s="239">
        <v>1968.6899999999998</v>
      </c>
      <c r="CA228" s="239">
        <v>1745.6000000000001</v>
      </c>
      <c r="CB228" s="240">
        <v>223.08999999999969</v>
      </c>
      <c r="CC228" s="240">
        <v>0</v>
      </c>
      <c r="CD228" s="240">
        <v>223.08999999999969</v>
      </c>
      <c r="CE228" s="239">
        <v>295.09000000000003</v>
      </c>
      <c r="CF228" s="239">
        <v>0</v>
      </c>
      <c r="CG228" s="240">
        <v>295.09000000000003</v>
      </c>
      <c r="CH228" s="240">
        <v>0</v>
      </c>
      <c r="CI228" s="240">
        <v>295.09000000000003</v>
      </c>
      <c r="CJ228" s="240">
        <v>3822.1200000000003</v>
      </c>
      <c r="CK228" s="240">
        <v>3464.53</v>
      </c>
      <c r="CL228" s="240">
        <v>357.59000000000015</v>
      </c>
      <c r="CM228" s="240">
        <v>0</v>
      </c>
      <c r="CN228" s="240">
        <v>357.59000000000015</v>
      </c>
      <c r="CO228" s="239">
        <v>31764.53</v>
      </c>
      <c r="CP228" s="239">
        <v>3803.99</v>
      </c>
      <c r="CQ228" s="240">
        <v>27960.54</v>
      </c>
      <c r="CR228" s="240">
        <v>0</v>
      </c>
      <c r="CS228" s="240">
        <v>27960.54</v>
      </c>
      <c r="CT228" s="239">
        <v>5396.6800000000012</v>
      </c>
      <c r="CU228" s="239">
        <v>0</v>
      </c>
      <c r="CV228" s="240">
        <v>5396.6800000000012</v>
      </c>
      <c r="CW228" s="240">
        <v>0</v>
      </c>
      <c r="CX228" s="240">
        <v>5396.6800000000012</v>
      </c>
      <c r="CY228" s="239">
        <v>7583.7800000000016</v>
      </c>
      <c r="CZ228" s="239">
        <v>21510.81</v>
      </c>
      <c r="DA228" s="240">
        <v>0</v>
      </c>
      <c r="DB228" s="240">
        <v>-13927.029999999999</v>
      </c>
      <c r="DC228" s="240">
        <v>-13927.029999999999</v>
      </c>
      <c r="DD228" s="239">
        <v>1332.0600000000002</v>
      </c>
      <c r="DE228" s="239">
        <v>0</v>
      </c>
      <c r="DF228" s="240">
        <v>1332.0600000000002</v>
      </c>
      <c r="DG228" s="240">
        <v>0</v>
      </c>
      <c r="DH228" s="240">
        <v>1332.0600000000002</v>
      </c>
      <c r="DI228" s="239">
        <v>1990.9699999999998</v>
      </c>
      <c r="DJ228" s="239">
        <v>0</v>
      </c>
      <c r="DK228" s="240">
        <v>1990.9699999999998</v>
      </c>
      <c r="DL228" s="240">
        <v>0</v>
      </c>
      <c r="DM228" s="240">
        <v>1990.9699999999998</v>
      </c>
      <c r="DN228" s="239">
        <v>1509.78</v>
      </c>
      <c r="DO228" s="239">
        <v>0</v>
      </c>
      <c r="DP228" s="240">
        <v>1509.78</v>
      </c>
      <c r="DQ228" s="240">
        <v>0</v>
      </c>
      <c r="DR228" s="240">
        <v>1509.78</v>
      </c>
      <c r="DS228" s="239">
        <v>2590.7400000000002</v>
      </c>
      <c r="DT228" s="239">
        <v>805.81</v>
      </c>
      <c r="DU228" s="240">
        <v>1784.9300000000003</v>
      </c>
      <c r="DV228" s="240">
        <v>0</v>
      </c>
      <c r="DW228" s="240">
        <v>1784.9300000000003</v>
      </c>
      <c r="DX228" s="239">
        <v>339.57</v>
      </c>
      <c r="DY228" s="239">
        <v>0</v>
      </c>
      <c r="DZ228" s="240">
        <v>339.57</v>
      </c>
      <c r="EA228" s="240">
        <v>0</v>
      </c>
      <c r="EB228" s="240">
        <v>339.57</v>
      </c>
      <c r="EC228" s="239">
        <v>12754.970000000001</v>
      </c>
      <c r="ED228" s="239">
        <v>17570.400000000001</v>
      </c>
      <c r="EE228" s="240">
        <v>0</v>
      </c>
      <c r="EF228" s="240">
        <v>-4815.43</v>
      </c>
      <c r="EG228" s="240">
        <v>-4815.43</v>
      </c>
      <c r="EH228" s="239">
        <v>17460.95</v>
      </c>
      <c r="EI228" s="239">
        <v>9070.08</v>
      </c>
      <c r="EJ228" s="240">
        <v>8390.8700000000008</v>
      </c>
      <c r="EK228" s="240">
        <v>0</v>
      </c>
      <c r="EL228" s="240">
        <v>8390.8700000000008</v>
      </c>
      <c r="EM228" s="239">
        <v>0</v>
      </c>
      <c r="EN228" s="239">
        <v>0</v>
      </c>
      <c r="EO228" s="240">
        <v>0</v>
      </c>
      <c r="EP228" s="240">
        <v>0</v>
      </c>
      <c r="EQ228" s="240">
        <v>0</v>
      </c>
      <c r="ER228" s="240">
        <v>3578.4399999999996</v>
      </c>
      <c r="ES228" s="240">
        <v>2570.6400000000003</v>
      </c>
      <c r="ET228" s="240">
        <f t="shared" si="35"/>
        <v>1007.7999999999993</v>
      </c>
      <c r="EU228" s="240">
        <f t="shared" si="36"/>
        <v>0</v>
      </c>
      <c r="EV228" s="240">
        <f t="shared" si="37"/>
        <v>1007.7999999999993</v>
      </c>
      <c r="EW228" s="239">
        <v>7779.8099999999995</v>
      </c>
      <c r="EX228" s="239">
        <v>5634.38</v>
      </c>
      <c r="EY228" s="241">
        <f t="shared" si="39"/>
        <v>229668.93</v>
      </c>
      <c r="EZ228" s="241">
        <f t="shared" si="39"/>
        <v>180741.43</v>
      </c>
      <c r="FA228" s="241">
        <f t="shared" si="40"/>
        <v>48927.5</v>
      </c>
      <c r="FB228" s="241">
        <f t="shared" si="41"/>
        <v>0</v>
      </c>
      <c r="FC228" s="242">
        <f t="shared" si="38"/>
        <v>48927.5</v>
      </c>
      <c r="FD228" s="242">
        <v>1007.7999999999993</v>
      </c>
      <c r="FE228" s="236">
        <f t="shared" si="42"/>
        <v>-22543.169999999984</v>
      </c>
      <c r="FF228" s="243">
        <f t="shared" si="43"/>
        <v>-18209.199999999972</v>
      </c>
      <c r="FG228" s="3"/>
      <c r="FH228" s="239">
        <v>2111.06</v>
      </c>
      <c r="FI228" s="244">
        <f t="shared" si="44"/>
        <v>-20432.109999999982</v>
      </c>
      <c r="FJ228" s="243">
        <f t="shared" si="45"/>
        <v>-18209.199999999972</v>
      </c>
      <c r="FK228" s="3"/>
      <c r="FL228" s="3"/>
      <c r="FM228" s="3"/>
      <c r="FN228" s="3"/>
      <c r="FO228" s="3"/>
    </row>
    <row r="229" spans="1:171" s="2" customFormat="1" ht="15.75" customHeight="1" x14ac:dyDescent="0.2">
      <c r="A229" s="233">
        <v>222</v>
      </c>
      <c r="B229" s="234" t="s">
        <v>613</v>
      </c>
      <c r="C229" s="235">
        <v>9</v>
      </c>
      <c r="D229" s="235">
        <v>1</v>
      </c>
      <c r="E229" s="236">
        <v>4194.4866666666667</v>
      </c>
      <c r="F229" s="237">
        <v>-204969.5</v>
      </c>
      <c r="G229" s="237">
        <v>-185091.98</v>
      </c>
      <c r="H229" s="238">
        <v>14039.510000000002</v>
      </c>
      <c r="I229" s="238">
        <v>13652.42</v>
      </c>
      <c r="J229" s="238">
        <v>387.09000000000196</v>
      </c>
      <c r="K229" s="238">
        <v>0</v>
      </c>
      <c r="L229" s="238">
        <v>387.09000000000196</v>
      </c>
      <c r="M229" s="238">
        <v>7326.49</v>
      </c>
      <c r="N229" s="238">
        <v>3271.79</v>
      </c>
      <c r="O229" s="238">
        <v>4054.7</v>
      </c>
      <c r="P229" s="238">
        <v>0</v>
      </c>
      <c r="Q229" s="238">
        <v>4054.7</v>
      </c>
      <c r="R229" s="238">
        <v>513.9</v>
      </c>
      <c r="S229" s="238">
        <v>207.75</v>
      </c>
      <c r="T229" s="238">
        <v>306.14999999999998</v>
      </c>
      <c r="U229" s="238">
        <v>0</v>
      </c>
      <c r="V229" s="238">
        <v>306.14999999999998</v>
      </c>
      <c r="W229" s="239">
        <v>24573.170000000006</v>
      </c>
      <c r="X229" s="239">
        <v>22788.87</v>
      </c>
      <c r="Y229" s="240">
        <v>1784.3000000000065</v>
      </c>
      <c r="Z229" s="240">
        <v>0</v>
      </c>
      <c r="AA229" s="240">
        <v>1784.3000000000065</v>
      </c>
      <c r="AB229" s="239">
        <v>39179.339999999997</v>
      </c>
      <c r="AC229" s="239">
        <v>35940.03</v>
      </c>
      <c r="AD229" s="240">
        <v>3239.3099999999977</v>
      </c>
      <c r="AE229" s="240">
        <v>0</v>
      </c>
      <c r="AF229" s="240">
        <v>3239.3099999999977</v>
      </c>
      <c r="AG229" s="239">
        <v>0</v>
      </c>
      <c r="AH229" s="239">
        <v>0</v>
      </c>
      <c r="AI229" s="240">
        <v>0</v>
      </c>
      <c r="AJ229" s="240">
        <v>0</v>
      </c>
      <c r="AK229" s="240">
        <v>0</v>
      </c>
      <c r="AL229" s="239">
        <v>5413.11</v>
      </c>
      <c r="AM229" s="239">
        <v>1175.76</v>
      </c>
      <c r="AN229" s="240">
        <v>4237.3499999999995</v>
      </c>
      <c r="AO229" s="240">
        <v>0</v>
      </c>
      <c r="AP229" s="240">
        <v>4237.3499999999995</v>
      </c>
      <c r="AQ229" s="239">
        <v>2983.3199999999997</v>
      </c>
      <c r="AR229" s="239">
        <v>909.81000000000006</v>
      </c>
      <c r="AS229" s="240">
        <v>2073.5099999999998</v>
      </c>
      <c r="AT229" s="240">
        <v>0</v>
      </c>
      <c r="AU229" s="240">
        <v>2073.5099999999998</v>
      </c>
      <c r="AV229" s="239">
        <v>4546.87</v>
      </c>
      <c r="AW229" s="239">
        <v>3953.8799999999997</v>
      </c>
      <c r="AX229" s="240">
        <v>592.99000000000024</v>
      </c>
      <c r="AY229" s="240">
        <v>0</v>
      </c>
      <c r="AZ229" s="240">
        <v>592.99000000000024</v>
      </c>
      <c r="BA229" s="239">
        <v>1107.45</v>
      </c>
      <c r="BB229" s="239">
        <v>981.10000000000014</v>
      </c>
      <c r="BC229" s="240">
        <v>126.34999999999991</v>
      </c>
      <c r="BD229" s="240">
        <v>0</v>
      </c>
      <c r="BE229" s="240">
        <v>126.34999999999991</v>
      </c>
      <c r="BF229" s="239">
        <v>247.52999999999997</v>
      </c>
      <c r="BG229" s="239">
        <v>317.26</v>
      </c>
      <c r="BH229" s="240">
        <v>0</v>
      </c>
      <c r="BI229" s="240">
        <v>-69.730000000000018</v>
      </c>
      <c r="BJ229" s="240">
        <v>-69.730000000000018</v>
      </c>
      <c r="BK229" s="239">
        <v>2301.6099999999997</v>
      </c>
      <c r="BL229" s="239">
        <v>1962.17</v>
      </c>
      <c r="BM229" s="240">
        <v>339.4399999999996</v>
      </c>
      <c r="BN229" s="240">
        <v>0</v>
      </c>
      <c r="BO229" s="240">
        <v>339.4399999999996</v>
      </c>
      <c r="BP229" s="239">
        <v>733.28999999999985</v>
      </c>
      <c r="BQ229" s="239">
        <v>0</v>
      </c>
      <c r="BR229" s="240">
        <v>733.28999999999985</v>
      </c>
      <c r="BS229" s="240">
        <v>0</v>
      </c>
      <c r="BT229" s="240">
        <v>733.28999999999985</v>
      </c>
      <c r="BU229" s="239">
        <v>8404.869999999999</v>
      </c>
      <c r="BV229" s="239">
        <v>4227.62</v>
      </c>
      <c r="BW229" s="240">
        <v>4177.2499999999991</v>
      </c>
      <c r="BX229" s="240">
        <v>0</v>
      </c>
      <c r="BY229" s="240">
        <v>4177.2499999999991</v>
      </c>
      <c r="BZ229" s="239">
        <v>599.32000000000005</v>
      </c>
      <c r="CA229" s="239">
        <v>533.05000000000007</v>
      </c>
      <c r="CB229" s="240">
        <v>66.269999999999982</v>
      </c>
      <c r="CC229" s="240">
        <v>0</v>
      </c>
      <c r="CD229" s="240">
        <v>66.269999999999982</v>
      </c>
      <c r="CE229" s="239">
        <v>90.149999999999991</v>
      </c>
      <c r="CF229" s="239">
        <v>0</v>
      </c>
      <c r="CG229" s="240">
        <v>90.149999999999991</v>
      </c>
      <c r="CH229" s="240">
        <v>0</v>
      </c>
      <c r="CI229" s="240">
        <v>90.149999999999991</v>
      </c>
      <c r="CJ229" s="240">
        <v>2290.0500000000002</v>
      </c>
      <c r="CK229" s="240">
        <v>2078.71</v>
      </c>
      <c r="CL229" s="240">
        <v>211.34000000000015</v>
      </c>
      <c r="CM229" s="240">
        <v>0</v>
      </c>
      <c r="CN229" s="240">
        <v>211.34000000000015</v>
      </c>
      <c r="CO229" s="239">
        <v>36993.950000000004</v>
      </c>
      <c r="CP229" s="239">
        <v>2616.9</v>
      </c>
      <c r="CQ229" s="240">
        <v>34377.050000000003</v>
      </c>
      <c r="CR229" s="240">
        <v>0</v>
      </c>
      <c r="CS229" s="240">
        <v>34377.050000000003</v>
      </c>
      <c r="CT229" s="239">
        <v>3358.24</v>
      </c>
      <c r="CU229" s="239">
        <v>0</v>
      </c>
      <c r="CV229" s="240">
        <v>3358.24</v>
      </c>
      <c r="CW229" s="240">
        <v>0</v>
      </c>
      <c r="CX229" s="240">
        <v>3358.24</v>
      </c>
      <c r="CY229" s="239">
        <v>4702.34</v>
      </c>
      <c r="CZ229" s="239">
        <v>0</v>
      </c>
      <c r="DA229" s="240">
        <v>4702.34</v>
      </c>
      <c r="DB229" s="240">
        <v>0</v>
      </c>
      <c r="DC229" s="240">
        <v>4702.34</v>
      </c>
      <c r="DD229" s="239">
        <v>808.83999999999992</v>
      </c>
      <c r="DE229" s="239">
        <v>0</v>
      </c>
      <c r="DF229" s="240">
        <v>808.83999999999992</v>
      </c>
      <c r="DG229" s="240">
        <v>0</v>
      </c>
      <c r="DH229" s="240">
        <v>808.83999999999992</v>
      </c>
      <c r="DI229" s="239">
        <v>1302.4100000000001</v>
      </c>
      <c r="DJ229" s="239">
        <v>0</v>
      </c>
      <c r="DK229" s="240">
        <v>1302.4100000000001</v>
      </c>
      <c r="DL229" s="240">
        <v>0</v>
      </c>
      <c r="DM229" s="240">
        <v>1302.4100000000001</v>
      </c>
      <c r="DN229" s="239">
        <v>590.68999999999994</v>
      </c>
      <c r="DO229" s="239">
        <v>0</v>
      </c>
      <c r="DP229" s="240">
        <v>590.68999999999994</v>
      </c>
      <c r="DQ229" s="240">
        <v>0</v>
      </c>
      <c r="DR229" s="240">
        <v>590.68999999999994</v>
      </c>
      <c r="DS229" s="239">
        <v>407.09</v>
      </c>
      <c r="DT229" s="239">
        <v>2789.61</v>
      </c>
      <c r="DU229" s="240">
        <v>0</v>
      </c>
      <c r="DV229" s="240">
        <v>-2382.52</v>
      </c>
      <c r="DW229" s="240">
        <v>-2382.52</v>
      </c>
      <c r="DX229" s="239">
        <v>202.05</v>
      </c>
      <c r="DY229" s="239">
        <v>0</v>
      </c>
      <c r="DZ229" s="240">
        <v>202.05</v>
      </c>
      <c r="EA229" s="240">
        <v>0</v>
      </c>
      <c r="EB229" s="240">
        <v>202.05</v>
      </c>
      <c r="EC229" s="239">
        <v>4337.72</v>
      </c>
      <c r="ED229" s="239">
        <v>5024.1099999999997</v>
      </c>
      <c r="EE229" s="240">
        <v>0</v>
      </c>
      <c r="EF229" s="240">
        <v>-686.38999999999942</v>
      </c>
      <c r="EG229" s="240">
        <v>-686.38999999999942</v>
      </c>
      <c r="EH229" s="239">
        <v>6363.4400000000005</v>
      </c>
      <c r="EI229" s="239">
        <v>6065.1099999999988</v>
      </c>
      <c r="EJ229" s="240">
        <v>298.33000000000175</v>
      </c>
      <c r="EK229" s="240">
        <v>0</v>
      </c>
      <c r="EL229" s="240">
        <v>298.33000000000175</v>
      </c>
      <c r="EM229" s="239">
        <v>7093.09</v>
      </c>
      <c r="EN229" s="239">
        <v>7410.18</v>
      </c>
      <c r="EO229" s="240">
        <v>0</v>
      </c>
      <c r="EP229" s="240">
        <v>-317.09000000000015</v>
      </c>
      <c r="EQ229" s="240">
        <v>-317.09000000000015</v>
      </c>
      <c r="ER229" s="240">
        <v>2127.2600000000002</v>
      </c>
      <c r="ES229" s="240">
        <v>1514.64</v>
      </c>
      <c r="ET229" s="240">
        <f t="shared" si="35"/>
        <v>612.62000000000012</v>
      </c>
      <c r="EU229" s="240">
        <f t="shared" si="36"/>
        <v>0</v>
      </c>
      <c r="EV229" s="240">
        <f t="shared" si="37"/>
        <v>612.62000000000012</v>
      </c>
      <c r="EW229" s="239">
        <v>6357.68</v>
      </c>
      <c r="EX229" s="239">
        <v>3796.58</v>
      </c>
      <c r="EY229" s="241">
        <f t="shared" si="39"/>
        <v>188994.77999999997</v>
      </c>
      <c r="EZ229" s="241">
        <f t="shared" si="39"/>
        <v>121217.35</v>
      </c>
      <c r="FA229" s="241">
        <f t="shared" si="40"/>
        <v>67777.429999999964</v>
      </c>
      <c r="FB229" s="241">
        <f t="shared" si="41"/>
        <v>0</v>
      </c>
      <c r="FC229" s="242">
        <f t="shared" si="38"/>
        <v>67777.429999999964</v>
      </c>
      <c r="FD229" s="242">
        <v>612.62000000000012</v>
      </c>
      <c r="FE229" s="236">
        <f t="shared" si="42"/>
        <v>-137192.07000000004</v>
      </c>
      <c r="FF229" s="243">
        <f t="shared" si="43"/>
        <v>-142132.88</v>
      </c>
      <c r="FG229" s="3"/>
      <c r="FH229" s="239">
        <v>2705.2100000000005</v>
      </c>
      <c r="FI229" s="244">
        <f t="shared" si="44"/>
        <v>-134486.86000000004</v>
      </c>
      <c r="FJ229" s="243">
        <f t="shared" si="45"/>
        <v>-142132.88</v>
      </c>
      <c r="FK229" s="3"/>
      <c r="FL229" s="3"/>
      <c r="FM229" s="3"/>
      <c r="FN229" s="3"/>
      <c r="FO229" s="3"/>
    </row>
    <row r="230" spans="1:171" s="2" customFormat="1" ht="15.75" customHeight="1" x14ac:dyDescent="0.2">
      <c r="A230" s="233">
        <v>223</v>
      </c>
      <c r="B230" s="234" t="s">
        <v>614</v>
      </c>
      <c r="C230" s="235">
        <v>9</v>
      </c>
      <c r="D230" s="235">
        <v>2</v>
      </c>
      <c r="E230" s="236">
        <v>3491.2391666666667</v>
      </c>
      <c r="F230" s="237">
        <v>25537.979999999981</v>
      </c>
      <c r="G230" s="237">
        <v>-49177.349999999984</v>
      </c>
      <c r="H230" s="238">
        <v>28025.67</v>
      </c>
      <c r="I230" s="238">
        <v>28151.579999999998</v>
      </c>
      <c r="J230" s="238">
        <v>0</v>
      </c>
      <c r="K230" s="238">
        <v>-125.90999999999985</v>
      </c>
      <c r="L230" s="238">
        <v>-125.90999999999985</v>
      </c>
      <c r="M230" s="238">
        <v>14576.869999999999</v>
      </c>
      <c r="N230" s="238">
        <v>16476.72</v>
      </c>
      <c r="O230" s="238">
        <v>0</v>
      </c>
      <c r="P230" s="238">
        <v>-1899.8500000000022</v>
      </c>
      <c r="Q230" s="238">
        <v>-1899.8500000000022</v>
      </c>
      <c r="R230" s="238">
        <v>1090.3200000000002</v>
      </c>
      <c r="S230" s="238">
        <v>224.83999999999997</v>
      </c>
      <c r="T230" s="238">
        <v>865.48000000000025</v>
      </c>
      <c r="U230" s="238">
        <v>0</v>
      </c>
      <c r="V230" s="238">
        <v>865.48000000000025</v>
      </c>
      <c r="W230" s="239">
        <v>43205.27</v>
      </c>
      <c r="X230" s="239">
        <v>44583.189999999995</v>
      </c>
      <c r="Y230" s="240">
        <v>0</v>
      </c>
      <c r="Z230" s="240">
        <v>-1377.9199999999983</v>
      </c>
      <c r="AA230" s="240">
        <v>-1377.9199999999983</v>
      </c>
      <c r="AB230" s="239">
        <v>78445.639999999985</v>
      </c>
      <c r="AC230" s="239">
        <v>71879.92</v>
      </c>
      <c r="AD230" s="240">
        <v>6565.7199999999866</v>
      </c>
      <c r="AE230" s="240">
        <v>0</v>
      </c>
      <c r="AF230" s="240">
        <v>6565.7199999999866</v>
      </c>
      <c r="AG230" s="239">
        <v>0</v>
      </c>
      <c r="AH230" s="239">
        <v>0</v>
      </c>
      <c r="AI230" s="240">
        <v>0</v>
      </c>
      <c r="AJ230" s="240">
        <v>0</v>
      </c>
      <c r="AK230" s="240">
        <v>0</v>
      </c>
      <c r="AL230" s="239">
        <v>9586.9</v>
      </c>
      <c r="AM230" s="239">
        <v>1835.9399999999998</v>
      </c>
      <c r="AN230" s="240">
        <v>7750.96</v>
      </c>
      <c r="AO230" s="240">
        <v>0</v>
      </c>
      <c r="AP230" s="240">
        <v>7750.96</v>
      </c>
      <c r="AQ230" s="239">
        <v>5460.5499999999993</v>
      </c>
      <c r="AR230" s="239">
        <v>1978.19</v>
      </c>
      <c r="AS230" s="240">
        <v>3482.3599999999992</v>
      </c>
      <c r="AT230" s="240">
        <v>0</v>
      </c>
      <c r="AU230" s="240">
        <v>3482.3599999999992</v>
      </c>
      <c r="AV230" s="239">
        <v>9032.2200000000012</v>
      </c>
      <c r="AW230" s="239">
        <v>7850.2999999999993</v>
      </c>
      <c r="AX230" s="240">
        <v>1181.9200000000019</v>
      </c>
      <c r="AY230" s="240">
        <v>0</v>
      </c>
      <c r="AZ230" s="240">
        <v>1181.9200000000019</v>
      </c>
      <c r="BA230" s="239">
        <v>1827.9599999999998</v>
      </c>
      <c r="BB230" s="239">
        <v>4657.59</v>
      </c>
      <c r="BC230" s="240">
        <v>0</v>
      </c>
      <c r="BD230" s="240">
        <v>-2829.63</v>
      </c>
      <c r="BE230" s="240">
        <v>-2829.63</v>
      </c>
      <c r="BF230" s="239">
        <v>463.74</v>
      </c>
      <c r="BG230" s="239">
        <v>656.77</v>
      </c>
      <c r="BH230" s="240">
        <v>0</v>
      </c>
      <c r="BI230" s="240">
        <v>-193.02999999999997</v>
      </c>
      <c r="BJ230" s="240">
        <v>-193.02999999999997</v>
      </c>
      <c r="BK230" s="239">
        <v>4644.5400000000009</v>
      </c>
      <c r="BL230" s="239">
        <v>4232.7</v>
      </c>
      <c r="BM230" s="240">
        <v>411.84000000000106</v>
      </c>
      <c r="BN230" s="240">
        <v>0</v>
      </c>
      <c r="BO230" s="240">
        <v>411.84000000000106</v>
      </c>
      <c r="BP230" s="239">
        <v>1471.57</v>
      </c>
      <c r="BQ230" s="239">
        <v>0</v>
      </c>
      <c r="BR230" s="240">
        <v>1471.57</v>
      </c>
      <c r="BS230" s="240">
        <v>0</v>
      </c>
      <c r="BT230" s="240">
        <v>1471.57</v>
      </c>
      <c r="BU230" s="239">
        <v>16869.5</v>
      </c>
      <c r="BV230" s="239">
        <v>21621.14</v>
      </c>
      <c r="BW230" s="240">
        <v>0</v>
      </c>
      <c r="BX230" s="240">
        <v>-4751.6399999999994</v>
      </c>
      <c r="BY230" s="240">
        <v>-4751.6399999999994</v>
      </c>
      <c r="BZ230" s="239">
        <v>1269.3099999999997</v>
      </c>
      <c r="CA230" s="239">
        <v>1125.79</v>
      </c>
      <c r="CB230" s="240">
        <v>143.51999999999975</v>
      </c>
      <c r="CC230" s="240">
        <v>0</v>
      </c>
      <c r="CD230" s="240">
        <v>143.51999999999975</v>
      </c>
      <c r="CE230" s="239">
        <v>191.55000000000004</v>
      </c>
      <c r="CF230" s="239">
        <v>693.39</v>
      </c>
      <c r="CG230" s="240">
        <v>0</v>
      </c>
      <c r="CH230" s="240">
        <v>-501.83999999999992</v>
      </c>
      <c r="CI230" s="240">
        <v>-501.83999999999992</v>
      </c>
      <c r="CJ230" s="240">
        <v>4585.9399999999996</v>
      </c>
      <c r="CK230" s="240">
        <v>6013.7</v>
      </c>
      <c r="CL230" s="240">
        <v>0</v>
      </c>
      <c r="CM230" s="240">
        <v>-1427.7600000000002</v>
      </c>
      <c r="CN230" s="240">
        <v>-1427.7600000000002</v>
      </c>
      <c r="CO230" s="239">
        <v>74478.14</v>
      </c>
      <c r="CP230" s="239">
        <v>20738.29</v>
      </c>
      <c r="CQ230" s="240">
        <v>53739.85</v>
      </c>
      <c r="CR230" s="240">
        <v>0</v>
      </c>
      <c r="CS230" s="240">
        <v>53739.85</v>
      </c>
      <c r="CT230" s="239">
        <v>5939.4500000000007</v>
      </c>
      <c r="CU230" s="239">
        <v>0</v>
      </c>
      <c r="CV230" s="240">
        <v>5939.4500000000007</v>
      </c>
      <c r="CW230" s="240">
        <v>0</v>
      </c>
      <c r="CX230" s="240">
        <v>5939.4500000000007</v>
      </c>
      <c r="CY230" s="239">
        <v>8622.4500000000007</v>
      </c>
      <c r="CZ230" s="239">
        <v>22319.72</v>
      </c>
      <c r="DA230" s="240">
        <v>0</v>
      </c>
      <c r="DB230" s="240">
        <v>-13697.27</v>
      </c>
      <c r="DC230" s="240">
        <v>-13697.27</v>
      </c>
      <c r="DD230" s="239">
        <v>1643.06</v>
      </c>
      <c r="DE230" s="239">
        <v>666.38</v>
      </c>
      <c r="DF230" s="240">
        <v>976.68</v>
      </c>
      <c r="DG230" s="240">
        <v>0</v>
      </c>
      <c r="DH230" s="240">
        <v>976.68</v>
      </c>
      <c r="DI230" s="239">
        <v>1360.33</v>
      </c>
      <c r="DJ230" s="239">
        <v>0</v>
      </c>
      <c r="DK230" s="240">
        <v>1360.33</v>
      </c>
      <c r="DL230" s="240">
        <v>0</v>
      </c>
      <c r="DM230" s="240">
        <v>1360.33</v>
      </c>
      <c r="DN230" s="239">
        <v>1106.0600000000002</v>
      </c>
      <c r="DO230" s="239">
        <v>0</v>
      </c>
      <c r="DP230" s="240">
        <v>1106.0600000000002</v>
      </c>
      <c r="DQ230" s="240">
        <v>0</v>
      </c>
      <c r="DR230" s="240">
        <v>1106.0600000000002</v>
      </c>
      <c r="DS230" s="239">
        <v>1010.86</v>
      </c>
      <c r="DT230" s="239">
        <v>176.86</v>
      </c>
      <c r="DU230" s="240">
        <v>834</v>
      </c>
      <c r="DV230" s="240">
        <v>0</v>
      </c>
      <c r="DW230" s="240">
        <v>834</v>
      </c>
      <c r="DX230" s="239">
        <v>274.32</v>
      </c>
      <c r="DY230" s="239">
        <v>0</v>
      </c>
      <c r="DZ230" s="240">
        <v>274.32</v>
      </c>
      <c r="EA230" s="240">
        <v>0</v>
      </c>
      <c r="EB230" s="240">
        <v>274.32</v>
      </c>
      <c r="EC230" s="239">
        <v>8459.6899999999987</v>
      </c>
      <c r="ED230" s="239">
        <v>13705.869999999999</v>
      </c>
      <c r="EE230" s="240">
        <v>0</v>
      </c>
      <c r="EF230" s="240">
        <v>-5246.18</v>
      </c>
      <c r="EG230" s="240">
        <v>-5246.18</v>
      </c>
      <c r="EH230" s="239">
        <v>13471.810000000001</v>
      </c>
      <c r="EI230" s="239">
        <v>12789.230000000001</v>
      </c>
      <c r="EJ230" s="240">
        <v>682.57999999999993</v>
      </c>
      <c r="EK230" s="240">
        <v>0</v>
      </c>
      <c r="EL230" s="240">
        <v>682.57999999999993</v>
      </c>
      <c r="EM230" s="239">
        <v>14839.58</v>
      </c>
      <c r="EN230" s="239">
        <v>15665.539999999999</v>
      </c>
      <c r="EO230" s="240">
        <v>0</v>
      </c>
      <c r="EP230" s="240">
        <v>-825.95999999999913</v>
      </c>
      <c r="EQ230" s="240">
        <v>-825.95999999999913</v>
      </c>
      <c r="ER230" s="240">
        <v>4265.03</v>
      </c>
      <c r="ES230" s="240">
        <v>3034.7400000000002</v>
      </c>
      <c r="ET230" s="240">
        <f t="shared" si="35"/>
        <v>1230.2899999999995</v>
      </c>
      <c r="EU230" s="240">
        <f t="shared" si="36"/>
        <v>0</v>
      </c>
      <c r="EV230" s="240">
        <f t="shared" si="37"/>
        <v>1230.2899999999995</v>
      </c>
      <c r="EW230" s="239">
        <v>12445.28</v>
      </c>
      <c r="EX230" s="239">
        <v>10202.959999999999</v>
      </c>
      <c r="EY230" s="241">
        <f t="shared" si="39"/>
        <v>368663.61000000004</v>
      </c>
      <c r="EZ230" s="241">
        <f t="shared" si="39"/>
        <v>311281.35000000003</v>
      </c>
      <c r="FA230" s="241">
        <f t="shared" si="40"/>
        <v>57382.260000000009</v>
      </c>
      <c r="FB230" s="241">
        <f t="shared" si="41"/>
        <v>0</v>
      </c>
      <c r="FC230" s="242">
        <f t="shared" si="38"/>
        <v>57382.260000000009</v>
      </c>
      <c r="FD230" s="242">
        <v>1230.2899999999995</v>
      </c>
      <c r="FE230" s="236">
        <f t="shared" si="42"/>
        <v>82920.239999999991</v>
      </c>
      <c r="FF230" s="243">
        <f t="shared" si="43"/>
        <v>1356.0700000000145</v>
      </c>
      <c r="FG230" s="3"/>
      <c r="FH230" s="239">
        <v>2825.2000000000003</v>
      </c>
      <c r="FI230" s="244">
        <f t="shared" si="44"/>
        <v>85745.439999999988</v>
      </c>
      <c r="FJ230" s="243">
        <f t="shared" si="45"/>
        <v>1356.0700000000145</v>
      </c>
      <c r="FK230" s="3"/>
      <c r="FL230" s="3"/>
      <c r="FM230" s="3"/>
      <c r="FN230" s="3"/>
      <c r="FO230" s="3"/>
    </row>
    <row r="231" spans="1:171" s="2" customFormat="1" ht="15.75" customHeight="1" x14ac:dyDescent="0.2">
      <c r="A231" s="233">
        <v>224</v>
      </c>
      <c r="B231" s="234" t="s">
        <v>615</v>
      </c>
      <c r="C231" s="235">
        <v>5</v>
      </c>
      <c r="D231" s="235">
        <v>8</v>
      </c>
      <c r="E231" s="236">
        <v>2812.6566666666663</v>
      </c>
      <c r="F231" s="237">
        <v>149943.29</v>
      </c>
      <c r="G231" s="237">
        <v>-16328.259999999949</v>
      </c>
      <c r="H231" s="238">
        <v>27809.91</v>
      </c>
      <c r="I231" s="238">
        <v>27745.25</v>
      </c>
      <c r="J231" s="238">
        <v>64.659999999999854</v>
      </c>
      <c r="K231" s="238">
        <v>0</v>
      </c>
      <c r="L231" s="238">
        <v>64.659999999999854</v>
      </c>
      <c r="M231" s="238">
        <v>14882.05</v>
      </c>
      <c r="N231" s="238">
        <v>14647.85</v>
      </c>
      <c r="O231" s="238">
        <v>234.19999999999891</v>
      </c>
      <c r="P231" s="238">
        <v>0</v>
      </c>
      <c r="Q231" s="238">
        <v>234.19999999999891</v>
      </c>
      <c r="R231" s="238">
        <v>1675.68</v>
      </c>
      <c r="S231" s="238">
        <v>0</v>
      </c>
      <c r="T231" s="238">
        <v>1675.68</v>
      </c>
      <c r="U231" s="238">
        <v>0</v>
      </c>
      <c r="V231" s="238">
        <v>1675.68</v>
      </c>
      <c r="W231" s="239">
        <v>63431.850000000013</v>
      </c>
      <c r="X231" s="239">
        <v>77801.950000000012</v>
      </c>
      <c r="Y231" s="240">
        <v>0</v>
      </c>
      <c r="Z231" s="240">
        <v>-14370.099999999999</v>
      </c>
      <c r="AA231" s="240">
        <v>-14370.099999999999</v>
      </c>
      <c r="AB231" s="239">
        <v>0</v>
      </c>
      <c r="AC231" s="239">
        <v>0</v>
      </c>
      <c r="AD231" s="240">
        <v>0</v>
      </c>
      <c r="AE231" s="240">
        <v>0</v>
      </c>
      <c r="AF231" s="240">
        <v>0</v>
      </c>
      <c r="AG231" s="239">
        <v>0</v>
      </c>
      <c r="AH231" s="239">
        <v>0</v>
      </c>
      <c r="AI231" s="240">
        <v>0</v>
      </c>
      <c r="AJ231" s="240">
        <v>0</v>
      </c>
      <c r="AK231" s="240">
        <v>0</v>
      </c>
      <c r="AL231" s="239">
        <v>14882.95</v>
      </c>
      <c r="AM231" s="239">
        <v>3381.9700000000003</v>
      </c>
      <c r="AN231" s="240">
        <v>11500.98</v>
      </c>
      <c r="AO231" s="240">
        <v>0</v>
      </c>
      <c r="AP231" s="240">
        <v>11500.98</v>
      </c>
      <c r="AQ231" s="239">
        <v>11738.760000000002</v>
      </c>
      <c r="AR231" s="239">
        <v>1819.1100000000001</v>
      </c>
      <c r="AS231" s="240">
        <v>9919.6500000000015</v>
      </c>
      <c r="AT231" s="240">
        <v>0</v>
      </c>
      <c r="AU231" s="240">
        <v>9919.6500000000015</v>
      </c>
      <c r="AV231" s="239">
        <v>15660.5</v>
      </c>
      <c r="AW231" s="239">
        <v>13604.61</v>
      </c>
      <c r="AX231" s="240">
        <v>2055.8899999999994</v>
      </c>
      <c r="AY231" s="240">
        <v>0</v>
      </c>
      <c r="AZ231" s="240">
        <v>2055.8899999999994</v>
      </c>
      <c r="BA231" s="239">
        <v>3527.4800000000005</v>
      </c>
      <c r="BB231" s="239">
        <v>3129.92</v>
      </c>
      <c r="BC231" s="240">
        <v>397.5600000000004</v>
      </c>
      <c r="BD231" s="240">
        <v>0</v>
      </c>
      <c r="BE231" s="240">
        <v>397.5600000000004</v>
      </c>
      <c r="BF231" s="239">
        <v>0</v>
      </c>
      <c r="BG231" s="239">
        <v>0</v>
      </c>
      <c r="BH231" s="240">
        <v>0</v>
      </c>
      <c r="BI231" s="240">
        <v>0</v>
      </c>
      <c r="BJ231" s="240">
        <v>0</v>
      </c>
      <c r="BK231" s="239">
        <v>25992.41</v>
      </c>
      <c r="BL231" s="239">
        <v>20314.039999999997</v>
      </c>
      <c r="BM231" s="240">
        <v>5678.3700000000026</v>
      </c>
      <c r="BN231" s="240">
        <v>0</v>
      </c>
      <c r="BO231" s="240">
        <v>5678.3700000000026</v>
      </c>
      <c r="BP231" s="239">
        <v>2302.88</v>
      </c>
      <c r="BQ231" s="239">
        <v>710.34</v>
      </c>
      <c r="BR231" s="240">
        <v>1592.54</v>
      </c>
      <c r="BS231" s="240">
        <v>0</v>
      </c>
      <c r="BT231" s="240">
        <v>1592.54</v>
      </c>
      <c r="BU231" s="239">
        <v>26396.120000000003</v>
      </c>
      <c r="BV231" s="239">
        <v>20776.909999999996</v>
      </c>
      <c r="BW231" s="240">
        <v>5619.2100000000064</v>
      </c>
      <c r="BX231" s="240">
        <v>0</v>
      </c>
      <c r="BY231" s="240">
        <v>5619.2100000000064</v>
      </c>
      <c r="BZ231" s="239">
        <v>2740.2900000000009</v>
      </c>
      <c r="CA231" s="239">
        <v>2429.33</v>
      </c>
      <c r="CB231" s="240">
        <v>310.96000000000095</v>
      </c>
      <c r="CC231" s="240">
        <v>0</v>
      </c>
      <c r="CD231" s="240">
        <v>310.96000000000095</v>
      </c>
      <c r="CE231" s="239">
        <v>413.0200000000001</v>
      </c>
      <c r="CF231" s="239">
        <v>0</v>
      </c>
      <c r="CG231" s="240">
        <v>413.0200000000001</v>
      </c>
      <c r="CH231" s="240">
        <v>0</v>
      </c>
      <c r="CI231" s="240">
        <v>413.0200000000001</v>
      </c>
      <c r="CJ231" s="240">
        <v>8024.9299999999994</v>
      </c>
      <c r="CK231" s="240">
        <v>10705.1</v>
      </c>
      <c r="CL231" s="240">
        <v>0</v>
      </c>
      <c r="CM231" s="240">
        <v>-2680.170000000001</v>
      </c>
      <c r="CN231" s="240">
        <v>-2680.170000000001</v>
      </c>
      <c r="CO231" s="239">
        <v>82835.650000000009</v>
      </c>
      <c r="CP231" s="239">
        <v>615126.92000000004</v>
      </c>
      <c r="CQ231" s="240">
        <v>0</v>
      </c>
      <c r="CR231" s="240">
        <v>-532291.27</v>
      </c>
      <c r="CS231" s="240">
        <v>-532291.27</v>
      </c>
      <c r="CT231" s="239">
        <v>9305.1299999999992</v>
      </c>
      <c r="CU231" s="239">
        <v>0</v>
      </c>
      <c r="CV231" s="240">
        <v>9305.1299999999992</v>
      </c>
      <c r="CW231" s="240">
        <v>0</v>
      </c>
      <c r="CX231" s="240">
        <v>9305.1299999999992</v>
      </c>
      <c r="CY231" s="239">
        <v>18203.650000000001</v>
      </c>
      <c r="CZ231" s="239">
        <v>4560.92</v>
      </c>
      <c r="DA231" s="240">
        <v>13642.730000000001</v>
      </c>
      <c r="DB231" s="240">
        <v>0</v>
      </c>
      <c r="DC231" s="240">
        <v>13642.730000000001</v>
      </c>
      <c r="DD231" s="239">
        <v>2373.4400000000005</v>
      </c>
      <c r="DE231" s="239">
        <v>0</v>
      </c>
      <c r="DF231" s="240">
        <v>2373.4400000000005</v>
      </c>
      <c r="DG231" s="240">
        <v>0</v>
      </c>
      <c r="DH231" s="240">
        <v>2373.4400000000005</v>
      </c>
      <c r="DI231" s="239">
        <v>3920.1599999999989</v>
      </c>
      <c r="DJ231" s="239">
        <v>0</v>
      </c>
      <c r="DK231" s="240">
        <v>3920.1599999999989</v>
      </c>
      <c r="DL231" s="240">
        <v>0</v>
      </c>
      <c r="DM231" s="240">
        <v>3920.1599999999989</v>
      </c>
      <c r="DN231" s="239">
        <v>0</v>
      </c>
      <c r="DO231" s="239">
        <v>0</v>
      </c>
      <c r="DP231" s="240">
        <v>0</v>
      </c>
      <c r="DQ231" s="240">
        <v>0</v>
      </c>
      <c r="DR231" s="240">
        <v>0</v>
      </c>
      <c r="DS231" s="239">
        <v>9052.27</v>
      </c>
      <c r="DT231" s="239">
        <v>8818.58</v>
      </c>
      <c r="DU231" s="240">
        <v>233.69000000000051</v>
      </c>
      <c r="DV231" s="240">
        <v>0</v>
      </c>
      <c r="DW231" s="240">
        <v>233.69000000000051</v>
      </c>
      <c r="DX231" s="239">
        <v>731.03</v>
      </c>
      <c r="DY231" s="239">
        <v>0</v>
      </c>
      <c r="DZ231" s="240">
        <v>731.03</v>
      </c>
      <c r="EA231" s="240">
        <v>0</v>
      </c>
      <c r="EB231" s="240">
        <v>731.03</v>
      </c>
      <c r="EC231" s="239">
        <v>22048.659999999996</v>
      </c>
      <c r="ED231" s="239">
        <v>25368.54</v>
      </c>
      <c r="EE231" s="240">
        <v>0</v>
      </c>
      <c r="EF231" s="240">
        <v>-3319.8800000000047</v>
      </c>
      <c r="EG231" s="240">
        <v>-3319.8800000000047</v>
      </c>
      <c r="EH231" s="239">
        <v>22423.4</v>
      </c>
      <c r="EI231" s="239">
        <v>10789.550000000001</v>
      </c>
      <c r="EJ231" s="240">
        <v>11633.85</v>
      </c>
      <c r="EK231" s="240">
        <v>0</v>
      </c>
      <c r="EL231" s="240">
        <v>11633.85</v>
      </c>
      <c r="EM231" s="239">
        <v>0</v>
      </c>
      <c r="EN231" s="239">
        <v>0</v>
      </c>
      <c r="EO231" s="240">
        <v>0</v>
      </c>
      <c r="EP231" s="240">
        <v>0</v>
      </c>
      <c r="EQ231" s="240">
        <v>0</v>
      </c>
      <c r="ER231" s="240">
        <v>7197.94</v>
      </c>
      <c r="ES231" s="240">
        <v>5134.72</v>
      </c>
      <c r="ET231" s="240">
        <f t="shared" si="35"/>
        <v>2063.2199999999993</v>
      </c>
      <c r="EU231" s="240">
        <f t="shared" si="36"/>
        <v>0</v>
      </c>
      <c r="EV231" s="240">
        <f t="shared" si="37"/>
        <v>2063.2199999999993</v>
      </c>
      <c r="EW231" s="239">
        <v>13917.109999999999</v>
      </c>
      <c r="EX231" s="239">
        <v>24065.61</v>
      </c>
      <c r="EY231" s="241">
        <f t="shared" si="39"/>
        <v>411487.27000000008</v>
      </c>
      <c r="EZ231" s="241">
        <f t="shared" si="39"/>
        <v>890931.22000000009</v>
      </c>
      <c r="FA231" s="241">
        <f t="shared" si="40"/>
        <v>0</v>
      </c>
      <c r="FB231" s="241">
        <f t="shared" si="41"/>
        <v>-479443.95</v>
      </c>
      <c r="FC231" s="242">
        <f t="shared" si="38"/>
        <v>-479443.95</v>
      </c>
      <c r="FD231" s="242">
        <v>2063.2199999999993</v>
      </c>
      <c r="FE231" s="236">
        <f t="shared" si="42"/>
        <v>-329500.66000000003</v>
      </c>
      <c r="FF231" s="243">
        <f t="shared" si="43"/>
        <v>-518413.35000000003</v>
      </c>
      <c r="FG231" s="3"/>
      <c r="FH231" s="239">
        <v>1320</v>
      </c>
      <c r="FI231" s="244">
        <f t="shared" si="44"/>
        <v>-328180.66000000003</v>
      </c>
      <c r="FJ231" s="243">
        <f t="shared" si="45"/>
        <v>-518413.35000000003</v>
      </c>
      <c r="FK231" s="3"/>
      <c r="FL231" s="3"/>
      <c r="FM231" s="3"/>
      <c r="FN231" s="3"/>
      <c r="FO231" s="3"/>
    </row>
    <row r="232" spans="1:171" s="2" customFormat="1" ht="15.75" customHeight="1" x14ac:dyDescent="0.2">
      <c r="A232" s="233">
        <v>225</v>
      </c>
      <c r="B232" s="234" t="s">
        <v>616</v>
      </c>
      <c r="C232" s="235">
        <v>9</v>
      </c>
      <c r="D232" s="235">
        <v>2</v>
      </c>
      <c r="E232" s="236">
        <v>3075.0600000000009</v>
      </c>
      <c r="F232" s="237">
        <v>-314381.84000000003</v>
      </c>
      <c r="G232" s="237">
        <v>-324532.24999999994</v>
      </c>
      <c r="H232" s="238">
        <v>31127.01</v>
      </c>
      <c r="I232" s="238">
        <v>30361.29</v>
      </c>
      <c r="J232" s="238">
        <v>765.71999999999753</v>
      </c>
      <c r="K232" s="238">
        <v>0</v>
      </c>
      <c r="L232" s="238">
        <v>765.71999999999753</v>
      </c>
      <c r="M232" s="238">
        <v>16180.970000000001</v>
      </c>
      <c r="N232" s="238">
        <v>18301.189999999999</v>
      </c>
      <c r="O232" s="238">
        <v>0</v>
      </c>
      <c r="P232" s="238">
        <v>-2120.2199999999975</v>
      </c>
      <c r="Q232" s="238">
        <v>-2120.2199999999975</v>
      </c>
      <c r="R232" s="238">
        <v>1248.5</v>
      </c>
      <c r="S232" s="238">
        <v>333.48999999999995</v>
      </c>
      <c r="T232" s="238">
        <v>915.01</v>
      </c>
      <c r="U232" s="238">
        <v>0</v>
      </c>
      <c r="V232" s="238">
        <v>915.01</v>
      </c>
      <c r="W232" s="239">
        <v>42932.729999999996</v>
      </c>
      <c r="X232" s="239">
        <v>41533.270000000004</v>
      </c>
      <c r="Y232" s="240">
        <v>1399.4599999999919</v>
      </c>
      <c r="Z232" s="240">
        <v>0</v>
      </c>
      <c r="AA232" s="240">
        <v>1399.4599999999919</v>
      </c>
      <c r="AB232" s="239">
        <v>63083.64</v>
      </c>
      <c r="AC232" s="239">
        <v>56623.41</v>
      </c>
      <c r="AD232" s="240">
        <v>6460.2299999999959</v>
      </c>
      <c r="AE232" s="240">
        <v>0</v>
      </c>
      <c r="AF232" s="240">
        <v>6460.2299999999959</v>
      </c>
      <c r="AG232" s="239">
        <v>52.480000000000018</v>
      </c>
      <c r="AH232" s="239">
        <v>0</v>
      </c>
      <c r="AI232" s="240">
        <v>52.480000000000018</v>
      </c>
      <c r="AJ232" s="240">
        <v>0</v>
      </c>
      <c r="AK232" s="240">
        <v>52.480000000000018</v>
      </c>
      <c r="AL232" s="239">
        <v>7105.42</v>
      </c>
      <c r="AM232" s="239">
        <v>1894.72</v>
      </c>
      <c r="AN232" s="240">
        <v>5210.7</v>
      </c>
      <c r="AO232" s="240">
        <v>0</v>
      </c>
      <c r="AP232" s="240">
        <v>5210.7</v>
      </c>
      <c r="AQ232" s="239">
        <v>4794.2</v>
      </c>
      <c r="AR232" s="239">
        <v>1288.75</v>
      </c>
      <c r="AS232" s="240">
        <v>3505.45</v>
      </c>
      <c r="AT232" s="240">
        <v>0</v>
      </c>
      <c r="AU232" s="240">
        <v>3505.45</v>
      </c>
      <c r="AV232" s="239">
        <v>8630.8700000000008</v>
      </c>
      <c r="AW232" s="239">
        <v>7354.94</v>
      </c>
      <c r="AX232" s="240">
        <v>1275.9300000000012</v>
      </c>
      <c r="AY232" s="240">
        <v>0</v>
      </c>
      <c r="AZ232" s="240">
        <v>1275.9300000000012</v>
      </c>
      <c r="BA232" s="239">
        <v>2074.42</v>
      </c>
      <c r="BB232" s="239">
        <v>1802.7400000000002</v>
      </c>
      <c r="BC232" s="240">
        <v>271.67999999999984</v>
      </c>
      <c r="BD232" s="240">
        <v>0</v>
      </c>
      <c r="BE232" s="240">
        <v>271.67999999999984</v>
      </c>
      <c r="BF232" s="239">
        <v>431.17000000000007</v>
      </c>
      <c r="BG232" s="239">
        <v>656.64</v>
      </c>
      <c r="BH232" s="240">
        <v>0</v>
      </c>
      <c r="BI232" s="240">
        <v>-225.46999999999991</v>
      </c>
      <c r="BJ232" s="240">
        <v>-225.46999999999991</v>
      </c>
      <c r="BK232" s="239">
        <v>5939.6400000000012</v>
      </c>
      <c r="BL232" s="239">
        <v>5213.71</v>
      </c>
      <c r="BM232" s="240">
        <v>725.9300000000012</v>
      </c>
      <c r="BN232" s="240">
        <v>0</v>
      </c>
      <c r="BO232" s="240">
        <v>725.9300000000012</v>
      </c>
      <c r="BP232" s="239">
        <v>1561.02</v>
      </c>
      <c r="BQ232" s="239">
        <v>0</v>
      </c>
      <c r="BR232" s="240">
        <v>1561.02</v>
      </c>
      <c r="BS232" s="240">
        <v>0</v>
      </c>
      <c r="BT232" s="240">
        <v>1561.02</v>
      </c>
      <c r="BU232" s="239">
        <v>17891.46</v>
      </c>
      <c r="BV232" s="239">
        <v>15249.39</v>
      </c>
      <c r="BW232" s="240">
        <v>2642.0699999999997</v>
      </c>
      <c r="BX232" s="240">
        <v>0</v>
      </c>
      <c r="BY232" s="240">
        <v>2642.0699999999997</v>
      </c>
      <c r="BZ232" s="239">
        <v>1509.7499999999995</v>
      </c>
      <c r="CA232" s="239">
        <v>1312.63</v>
      </c>
      <c r="CB232" s="240">
        <v>197.11999999999944</v>
      </c>
      <c r="CC232" s="240">
        <v>0</v>
      </c>
      <c r="CD232" s="240">
        <v>197.11999999999944</v>
      </c>
      <c r="CE232" s="239">
        <v>228.75999999999996</v>
      </c>
      <c r="CF232" s="239">
        <v>683.79</v>
      </c>
      <c r="CG232" s="240">
        <v>0</v>
      </c>
      <c r="CH232" s="240">
        <v>-455.03</v>
      </c>
      <c r="CI232" s="240">
        <v>-455.03</v>
      </c>
      <c r="CJ232" s="240">
        <v>6886.31</v>
      </c>
      <c r="CK232" s="240">
        <v>8951.11</v>
      </c>
      <c r="CL232" s="240">
        <v>0</v>
      </c>
      <c r="CM232" s="240">
        <v>-2064.8000000000002</v>
      </c>
      <c r="CN232" s="240">
        <v>-2064.8000000000002</v>
      </c>
      <c r="CO232" s="239">
        <v>68977.3</v>
      </c>
      <c r="CP232" s="239">
        <v>318207.69999999995</v>
      </c>
      <c r="CQ232" s="240">
        <v>0</v>
      </c>
      <c r="CR232" s="240">
        <v>-249230.39999999997</v>
      </c>
      <c r="CS232" s="240">
        <v>-249230.39999999997</v>
      </c>
      <c r="CT232" s="239">
        <v>4146.57</v>
      </c>
      <c r="CU232" s="239">
        <v>0</v>
      </c>
      <c r="CV232" s="240">
        <v>4146.57</v>
      </c>
      <c r="CW232" s="240">
        <v>0</v>
      </c>
      <c r="CX232" s="240">
        <v>4146.57</v>
      </c>
      <c r="CY232" s="239">
        <v>7592.0499999999993</v>
      </c>
      <c r="CZ232" s="239">
        <v>12918.720000000001</v>
      </c>
      <c r="DA232" s="240">
        <v>0</v>
      </c>
      <c r="DB232" s="240">
        <v>-5326.6700000000019</v>
      </c>
      <c r="DC232" s="240">
        <v>-5326.6700000000019</v>
      </c>
      <c r="DD232" s="239">
        <v>2174.0099999999998</v>
      </c>
      <c r="DE232" s="239">
        <v>1327.57</v>
      </c>
      <c r="DF232" s="240">
        <v>846.43999999999983</v>
      </c>
      <c r="DG232" s="240">
        <v>0</v>
      </c>
      <c r="DH232" s="240">
        <v>846.43999999999983</v>
      </c>
      <c r="DI232" s="239">
        <v>3070.2400000000002</v>
      </c>
      <c r="DJ232" s="239">
        <v>2082.83</v>
      </c>
      <c r="DK232" s="240">
        <v>987.41000000000031</v>
      </c>
      <c r="DL232" s="240">
        <v>0</v>
      </c>
      <c r="DM232" s="240">
        <v>987.41000000000031</v>
      </c>
      <c r="DN232" s="239">
        <v>1024.7499999999998</v>
      </c>
      <c r="DO232" s="239">
        <v>0</v>
      </c>
      <c r="DP232" s="240">
        <v>1024.7499999999998</v>
      </c>
      <c r="DQ232" s="240">
        <v>0</v>
      </c>
      <c r="DR232" s="240">
        <v>1024.7499999999998</v>
      </c>
      <c r="DS232" s="239">
        <v>1019.4099999999999</v>
      </c>
      <c r="DT232" s="239">
        <v>3418.08</v>
      </c>
      <c r="DU232" s="240">
        <v>0</v>
      </c>
      <c r="DV232" s="240">
        <v>-2398.67</v>
      </c>
      <c r="DW232" s="240">
        <v>-2398.67</v>
      </c>
      <c r="DX232" s="239">
        <v>311.74000000000007</v>
      </c>
      <c r="DY232" s="239">
        <v>0</v>
      </c>
      <c r="DZ232" s="240">
        <v>311.74000000000007</v>
      </c>
      <c r="EA232" s="240">
        <v>0</v>
      </c>
      <c r="EB232" s="240">
        <v>311.74000000000007</v>
      </c>
      <c r="EC232" s="239">
        <v>6904.4999999999991</v>
      </c>
      <c r="ED232" s="239">
        <v>13275.19</v>
      </c>
      <c r="EE232" s="240">
        <v>0</v>
      </c>
      <c r="EF232" s="240">
        <v>-6370.6900000000014</v>
      </c>
      <c r="EG232" s="240">
        <v>-6370.6900000000014</v>
      </c>
      <c r="EH232" s="239">
        <v>28658.19</v>
      </c>
      <c r="EI232" s="239">
        <v>16761.239999999998</v>
      </c>
      <c r="EJ232" s="240">
        <v>11896.95</v>
      </c>
      <c r="EK232" s="240">
        <v>0</v>
      </c>
      <c r="EL232" s="240">
        <v>11896.95</v>
      </c>
      <c r="EM232" s="239">
        <v>17747.02</v>
      </c>
      <c r="EN232" s="239">
        <v>22442.639999999999</v>
      </c>
      <c r="EO232" s="240">
        <v>0</v>
      </c>
      <c r="EP232" s="240">
        <v>-4695.619999999999</v>
      </c>
      <c r="EQ232" s="240">
        <v>-4695.619999999999</v>
      </c>
      <c r="ER232" s="240">
        <v>5615.86</v>
      </c>
      <c r="ES232" s="240">
        <v>3901.18</v>
      </c>
      <c r="ET232" s="240">
        <f t="shared" si="35"/>
        <v>1714.6799999999998</v>
      </c>
      <c r="EU232" s="240">
        <f t="shared" si="36"/>
        <v>0</v>
      </c>
      <c r="EV232" s="240">
        <f t="shared" si="37"/>
        <v>1714.6799999999998</v>
      </c>
      <c r="EW232" s="239">
        <v>12748.12</v>
      </c>
      <c r="EX232" s="239">
        <v>17316.55</v>
      </c>
      <c r="EY232" s="241">
        <f t="shared" si="39"/>
        <v>371668.11</v>
      </c>
      <c r="EZ232" s="241">
        <f t="shared" si="39"/>
        <v>603212.77</v>
      </c>
      <c r="FA232" s="241">
        <f t="shared" si="40"/>
        <v>0</v>
      </c>
      <c r="FB232" s="241">
        <f t="shared" si="41"/>
        <v>-231544.66000000003</v>
      </c>
      <c r="FC232" s="242">
        <f t="shared" si="38"/>
        <v>-231544.66000000003</v>
      </c>
      <c r="FD232" s="242">
        <v>1714.6799999999998</v>
      </c>
      <c r="FE232" s="236">
        <f t="shared" si="42"/>
        <v>-545926.5</v>
      </c>
      <c r="FF232" s="243">
        <f t="shared" si="43"/>
        <v>-574171.07999999973</v>
      </c>
      <c r="FG232" s="3"/>
      <c r="FH232" s="239">
        <v>3685.8700000000008</v>
      </c>
      <c r="FI232" s="244">
        <f t="shared" si="44"/>
        <v>-542240.63</v>
      </c>
      <c r="FJ232" s="243">
        <f t="shared" si="45"/>
        <v>-574171.07999999973</v>
      </c>
      <c r="FK232" s="3"/>
      <c r="FL232" s="3"/>
      <c r="FM232" s="3"/>
      <c r="FN232" s="3"/>
      <c r="FO232" s="3"/>
    </row>
    <row r="233" spans="1:171" s="2" customFormat="1" ht="15.75" customHeight="1" x14ac:dyDescent="0.2">
      <c r="A233" s="233">
        <v>226</v>
      </c>
      <c r="B233" s="234" t="s">
        <v>617</v>
      </c>
      <c r="C233" s="235">
        <v>10</v>
      </c>
      <c r="D233" s="235">
        <v>4</v>
      </c>
      <c r="E233" s="236">
        <v>2783.5983333333334</v>
      </c>
      <c r="F233" s="237">
        <v>182650.25</v>
      </c>
      <c r="G233" s="237">
        <v>36941.799999999923</v>
      </c>
      <c r="H233" s="238">
        <v>60922.05</v>
      </c>
      <c r="I233" s="238">
        <v>58520.03</v>
      </c>
      <c r="J233" s="238">
        <v>2402.0200000000041</v>
      </c>
      <c r="K233" s="238">
        <v>0</v>
      </c>
      <c r="L233" s="238">
        <v>2402.0200000000041</v>
      </c>
      <c r="M233" s="238">
        <v>31251.980000000003</v>
      </c>
      <c r="N233" s="238">
        <v>28647.95</v>
      </c>
      <c r="O233" s="238">
        <v>2604.0300000000025</v>
      </c>
      <c r="P233" s="238">
        <v>0</v>
      </c>
      <c r="Q233" s="238">
        <v>2604.0300000000025</v>
      </c>
      <c r="R233" s="238">
        <v>2491.37</v>
      </c>
      <c r="S233" s="238">
        <v>196.31</v>
      </c>
      <c r="T233" s="238">
        <v>2295.06</v>
      </c>
      <c r="U233" s="238">
        <v>0</v>
      </c>
      <c r="V233" s="238">
        <v>2295.06</v>
      </c>
      <c r="W233" s="239">
        <v>52280.7</v>
      </c>
      <c r="X233" s="239">
        <v>52884.5</v>
      </c>
      <c r="Y233" s="240">
        <v>0</v>
      </c>
      <c r="Z233" s="240">
        <v>-603.80000000000291</v>
      </c>
      <c r="AA233" s="240">
        <v>-603.80000000000291</v>
      </c>
      <c r="AB233" s="239">
        <v>131380.04</v>
      </c>
      <c r="AC233" s="239">
        <v>118285.05</v>
      </c>
      <c r="AD233" s="240">
        <v>13094.990000000005</v>
      </c>
      <c r="AE233" s="240">
        <v>0</v>
      </c>
      <c r="AF233" s="240">
        <v>13094.990000000005</v>
      </c>
      <c r="AG233" s="239">
        <v>0</v>
      </c>
      <c r="AH233" s="239">
        <v>0</v>
      </c>
      <c r="AI233" s="240">
        <v>0</v>
      </c>
      <c r="AJ233" s="240">
        <v>0</v>
      </c>
      <c r="AK233" s="240">
        <v>0</v>
      </c>
      <c r="AL233" s="239">
        <v>22976.44</v>
      </c>
      <c r="AM233" s="239">
        <v>5650.1999999999989</v>
      </c>
      <c r="AN233" s="240">
        <v>17326.239999999998</v>
      </c>
      <c r="AO233" s="240">
        <v>0</v>
      </c>
      <c r="AP233" s="240">
        <v>17326.239999999998</v>
      </c>
      <c r="AQ233" s="239">
        <v>15238.51</v>
      </c>
      <c r="AR233" s="239">
        <v>2353.7999999999997</v>
      </c>
      <c r="AS233" s="240">
        <v>12884.710000000001</v>
      </c>
      <c r="AT233" s="240">
        <v>0</v>
      </c>
      <c r="AU233" s="240">
        <v>12884.710000000001</v>
      </c>
      <c r="AV233" s="239">
        <v>22819.69</v>
      </c>
      <c r="AW233" s="239">
        <v>19842.8</v>
      </c>
      <c r="AX233" s="240">
        <v>2976.8899999999994</v>
      </c>
      <c r="AY233" s="240">
        <v>0</v>
      </c>
      <c r="AZ233" s="240">
        <v>2976.8899999999994</v>
      </c>
      <c r="BA233" s="239">
        <v>5470.7</v>
      </c>
      <c r="BB233" s="239">
        <v>4846.4500000000007</v>
      </c>
      <c r="BC233" s="240">
        <v>624.24999999999909</v>
      </c>
      <c r="BD233" s="240">
        <v>0</v>
      </c>
      <c r="BE233" s="240">
        <v>624.24999999999909</v>
      </c>
      <c r="BF233" s="239">
        <v>982.06999999999982</v>
      </c>
      <c r="BG233" s="239">
        <v>1291.26</v>
      </c>
      <c r="BH233" s="240">
        <v>0</v>
      </c>
      <c r="BI233" s="240">
        <v>-309.19000000000017</v>
      </c>
      <c r="BJ233" s="240">
        <v>-309.19000000000017</v>
      </c>
      <c r="BK233" s="239">
        <v>16235.339999999998</v>
      </c>
      <c r="BL233" s="239">
        <v>15325.28</v>
      </c>
      <c r="BM233" s="240">
        <v>910.05999999999767</v>
      </c>
      <c r="BN233" s="240">
        <v>0</v>
      </c>
      <c r="BO233" s="240">
        <v>910.05999999999767</v>
      </c>
      <c r="BP233" s="239">
        <v>3692.54</v>
      </c>
      <c r="BQ233" s="239">
        <v>0</v>
      </c>
      <c r="BR233" s="240">
        <v>3692.54</v>
      </c>
      <c r="BS233" s="240">
        <v>0</v>
      </c>
      <c r="BT233" s="240">
        <v>3692.54</v>
      </c>
      <c r="BU233" s="239">
        <v>42322.049999999996</v>
      </c>
      <c r="BV233" s="239">
        <v>31668.880000000001</v>
      </c>
      <c r="BW233" s="240">
        <v>10653.169999999995</v>
      </c>
      <c r="BX233" s="240">
        <v>0</v>
      </c>
      <c r="BY233" s="240">
        <v>10653.169999999995</v>
      </c>
      <c r="BZ233" s="239">
        <v>3083.5300000000007</v>
      </c>
      <c r="CA233" s="239">
        <v>2704.74</v>
      </c>
      <c r="CB233" s="240">
        <v>378.79000000000087</v>
      </c>
      <c r="CC233" s="240">
        <v>0</v>
      </c>
      <c r="CD233" s="240">
        <v>378.79000000000087</v>
      </c>
      <c r="CE233" s="239">
        <v>458.63</v>
      </c>
      <c r="CF233" s="239">
        <v>0</v>
      </c>
      <c r="CG233" s="240">
        <v>458.63</v>
      </c>
      <c r="CH233" s="240">
        <v>0</v>
      </c>
      <c r="CI233" s="240">
        <v>458.63</v>
      </c>
      <c r="CJ233" s="240">
        <v>9863.57</v>
      </c>
      <c r="CK233" s="240">
        <v>12946.17</v>
      </c>
      <c r="CL233" s="240">
        <v>0</v>
      </c>
      <c r="CM233" s="240">
        <v>-3082.6000000000004</v>
      </c>
      <c r="CN233" s="240">
        <v>-3082.6000000000004</v>
      </c>
      <c r="CO233" s="239">
        <v>187050.34</v>
      </c>
      <c r="CP233" s="239">
        <v>197483.86000000002</v>
      </c>
      <c r="CQ233" s="240">
        <v>0</v>
      </c>
      <c r="CR233" s="240">
        <v>-10433.520000000019</v>
      </c>
      <c r="CS233" s="240">
        <v>-10433.520000000019</v>
      </c>
      <c r="CT233" s="239">
        <v>14006.200000000003</v>
      </c>
      <c r="CU233" s="239">
        <v>0</v>
      </c>
      <c r="CV233" s="240">
        <v>14006.200000000003</v>
      </c>
      <c r="CW233" s="240">
        <v>0</v>
      </c>
      <c r="CX233" s="240">
        <v>14006.200000000003</v>
      </c>
      <c r="CY233" s="239">
        <v>23727.940000000006</v>
      </c>
      <c r="CZ233" s="239">
        <v>0</v>
      </c>
      <c r="DA233" s="240">
        <v>23727.940000000006</v>
      </c>
      <c r="DB233" s="240">
        <v>0</v>
      </c>
      <c r="DC233" s="240">
        <v>23727.940000000006</v>
      </c>
      <c r="DD233" s="239">
        <v>4792.04</v>
      </c>
      <c r="DE233" s="239">
        <v>0</v>
      </c>
      <c r="DF233" s="240">
        <v>4792.04</v>
      </c>
      <c r="DG233" s="240">
        <v>0</v>
      </c>
      <c r="DH233" s="240">
        <v>4792.04</v>
      </c>
      <c r="DI233" s="239">
        <v>4830.9800000000005</v>
      </c>
      <c r="DJ233" s="239">
        <v>0</v>
      </c>
      <c r="DK233" s="240">
        <v>4830.9800000000005</v>
      </c>
      <c r="DL233" s="240">
        <v>0</v>
      </c>
      <c r="DM233" s="240">
        <v>4830.9800000000005</v>
      </c>
      <c r="DN233" s="239">
        <v>2363.8200000000002</v>
      </c>
      <c r="DO233" s="239">
        <v>0</v>
      </c>
      <c r="DP233" s="240">
        <v>2363.8200000000002</v>
      </c>
      <c r="DQ233" s="240">
        <v>0</v>
      </c>
      <c r="DR233" s="240">
        <v>2363.8200000000002</v>
      </c>
      <c r="DS233" s="239">
        <v>5863.6099999999988</v>
      </c>
      <c r="DT233" s="239">
        <v>8850.82</v>
      </c>
      <c r="DU233" s="240">
        <v>0</v>
      </c>
      <c r="DV233" s="240">
        <v>-2987.2100000000009</v>
      </c>
      <c r="DW233" s="240">
        <v>-2987.2100000000009</v>
      </c>
      <c r="DX233" s="239">
        <v>862.17000000000007</v>
      </c>
      <c r="DY233" s="239">
        <v>543.49</v>
      </c>
      <c r="DZ233" s="240">
        <v>318.68000000000006</v>
      </c>
      <c r="EA233" s="240">
        <v>0</v>
      </c>
      <c r="EB233" s="240">
        <v>318.68000000000006</v>
      </c>
      <c r="EC233" s="239">
        <v>9943.6299999999992</v>
      </c>
      <c r="ED233" s="239">
        <v>15266.140000000001</v>
      </c>
      <c r="EE233" s="240">
        <v>0</v>
      </c>
      <c r="EF233" s="240">
        <v>-5322.510000000002</v>
      </c>
      <c r="EG233" s="240">
        <v>-5322.510000000002</v>
      </c>
      <c r="EH233" s="239">
        <v>39507.599999999999</v>
      </c>
      <c r="EI233" s="239">
        <v>29592.81</v>
      </c>
      <c r="EJ233" s="240">
        <v>9914.7899999999972</v>
      </c>
      <c r="EK233" s="240">
        <v>0</v>
      </c>
      <c r="EL233" s="240">
        <v>9914.7899999999972</v>
      </c>
      <c r="EM233" s="239">
        <v>10931.189999999999</v>
      </c>
      <c r="EN233" s="239">
        <v>13694.370000000003</v>
      </c>
      <c r="EO233" s="240">
        <v>0</v>
      </c>
      <c r="EP233" s="240">
        <v>-2763.1800000000039</v>
      </c>
      <c r="EQ233" s="240">
        <v>-2763.1800000000039</v>
      </c>
      <c r="ER233" s="240">
        <v>9636.1</v>
      </c>
      <c r="ES233" s="240">
        <v>7063.3799999999992</v>
      </c>
      <c r="ET233" s="240">
        <f t="shared" si="35"/>
        <v>2572.7200000000012</v>
      </c>
      <c r="EU233" s="240">
        <f t="shared" si="36"/>
        <v>0</v>
      </c>
      <c r="EV233" s="240">
        <f t="shared" si="37"/>
        <v>2572.7200000000012</v>
      </c>
      <c r="EW233" s="239">
        <v>25792.05</v>
      </c>
      <c r="EX233" s="239">
        <v>21085.45</v>
      </c>
      <c r="EY233" s="241">
        <f t="shared" si="39"/>
        <v>760776.88</v>
      </c>
      <c r="EZ233" s="241">
        <f t="shared" si="39"/>
        <v>648743.74</v>
      </c>
      <c r="FA233" s="241">
        <f t="shared" si="40"/>
        <v>112033.14000000001</v>
      </c>
      <c r="FB233" s="241">
        <f t="shared" si="41"/>
        <v>0</v>
      </c>
      <c r="FC233" s="242">
        <f t="shared" si="38"/>
        <v>112033.14000000001</v>
      </c>
      <c r="FD233" s="242">
        <v>2572.7200000000012</v>
      </c>
      <c r="FE233" s="236">
        <f t="shared" si="42"/>
        <v>294683.39</v>
      </c>
      <c r="FF233" s="243">
        <f t="shared" si="43"/>
        <v>73560.729999999923</v>
      </c>
      <c r="FG233" s="3"/>
      <c r="FH233" s="239">
        <v>4405.47</v>
      </c>
      <c r="FI233" s="244">
        <f t="shared" si="44"/>
        <v>299088.86</v>
      </c>
      <c r="FJ233" s="243">
        <f t="shared" si="45"/>
        <v>73560.729999999923</v>
      </c>
      <c r="FK233" s="3"/>
      <c r="FL233" s="3"/>
      <c r="FM233" s="3"/>
      <c r="FN233" s="3"/>
      <c r="FO233" s="3"/>
    </row>
    <row r="234" spans="1:171" s="2" customFormat="1" ht="15.75" customHeight="1" x14ac:dyDescent="0.2">
      <c r="A234" s="233">
        <v>227</v>
      </c>
      <c r="B234" s="234" t="s">
        <v>618</v>
      </c>
      <c r="C234" s="235">
        <v>10</v>
      </c>
      <c r="D234" s="235">
        <v>1</v>
      </c>
      <c r="E234" s="236">
        <v>2744.2791666666672</v>
      </c>
      <c r="F234" s="237">
        <v>-65632.78</v>
      </c>
      <c r="G234" s="237">
        <v>-123282.81999999996</v>
      </c>
      <c r="H234" s="238">
        <v>21553.010000000002</v>
      </c>
      <c r="I234" s="238">
        <v>23512.690000000002</v>
      </c>
      <c r="J234" s="238">
        <v>0</v>
      </c>
      <c r="K234" s="238">
        <v>-1959.6800000000003</v>
      </c>
      <c r="L234" s="238">
        <v>-1959.6800000000003</v>
      </c>
      <c r="M234" s="238">
        <v>11264.91</v>
      </c>
      <c r="N234" s="238">
        <v>12942.19</v>
      </c>
      <c r="O234" s="238">
        <v>0</v>
      </c>
      <c r="P234" s="238">
        <v>-1677.2800000000007</v>
      </c>
      <c r="Q234" s="238">
        <v>-1677.2800000000007</v>
      </c>
      <c r="R234" s="238">
        <v>732.67</v>
      </c>
      <c r="S234" s="238">
        <v>165.51</v>
      </c>
      <c r="T234" s="238">
        <v>567.16</v>
      </c>
      <c r="U234" s="238">
        <v>0</v>
      </c>
      <c r="V234" s="238">
        <v>567.16</v>
      </c>
      <c r="W234" s="239">
        <v>38242.21</v>
      </c>
      <c r="X234" s="239">
        <v>35994.39</v>
      </c>
      <c r="Y234" s="240">
        <v>2247.8199999999997</v>
      </c>
      <c r="Z234" s="240">
        <v>0</v>
      </c>
      <c r="AA234" s="240">
        <v>2247.8199999999997</v>
      </c>
      <c r="AB234" s="239">
        <v>32861.53</v>
      </c>
      <c r="AC234" s="239">
        <v>29683.99</v>
      </c>
      <c r="AD234" s="240">
        <v>3177.5399999999972</v>
      </c>
      <c r="AE234" s="240">
        <v>0</v>
      </c>
      <c r="AF234" s="240">
        <v>3177.5399999999972</v>
      </c>
      <c r="AG234" s="239">
        <v>0</v>
      </c>
      <c r="AH234" s="239">
        <v>0</v>
      </c>
      <c r="AI234" s="240">
        <v>0</v>
      </c>
      <c r="AJ234" s="240">
        <v>0</v>
      </c>
      <c r="AK234" s="240">
        <v>0</v>
      </c>
      <c r="AL234" s="239">
        <v>6019.48</v>
      </c>
      <c r="AM234" s="239">
        <v>1118.5900000000001</v>
      </c>
      <c r="AN234" s="240">
        <v>4900.8899999999994</v>
      </c>
      <c r="AO234" s="240">
        <v>0</v>
      </c>
      <c r="AP234" s="240">
        <v>4900.8899999999994</v>
      </c>
      <c r="AQ234" s="239">
        <v>4404.49</v>
      </c>
      <c r="AR234" s="239">
        <v>942.54</v>
      </c>
      <c r="AS234" s="240">
        <v>3461.95</v>
      </c>
      <c r="AT234" s="240">
        <v>0</v>
      </c>
      <c r="AU234" s="240">
        <v>3461.95</v>
      </c>
      <c r="AV234" s="239">
        <v>5812.47</v>
      </c>
      <c r="AW234" s="239">
        <v>5055.5599999999995</v>
      </c>
      <c r="AX234" s="240">
        <v>756.91000000000076</v>
      </c>
      <c r="AY234" s="240">
        <v>0</v>
      </c>
      <c r="AZ234" s="240">
        <v>756.91000000000076</v>
      </c>
      <c r="BA234" s="239">
        <v>1333.6600000000003</v>
      </c>
      <c r="BB234" s="239">
        <v>1183.5199999999998</v>
      </c>
      <c r="BC234" s="240">
        <v>150.14000000000055</v>
      </c>
      <c r="BD234" s="240">
        <v>0</v>
      </c>
      <c r="BE234" s="240">
        <v>150.14000000000055</v>
      </c>
      <c r="BF234" s="239">
        <v>246.5</v>
      </c>
      <c r="BG234" s="239">
        <v>317.24</v>
      </c>
      <c r="BH234" s="240">
        <v>0</v>
      </c>
      <c r="BI234" s="240">
        <v>-70.740000000000009</v>
      </c>
      <c r="BJ234" s="240">
        <v>-70.740000000000009</v>
      </c>
      <c r="BK234" s="239">
        <v>3846.0100000000007</v>
      </c>
      <c r="BL234" s="239">
        <v>2430.77</v>
      </c>
      <c r="BM234" s="240">
        <v>1415.2400000000007</v>
      </c>
      <c r="BN234" s="240">
        <v>0</v>
      </c>
      <c r="BO234" s="240">
        <v>1415.2400000000007</v>
      </c>
      <c r="BP234" s="239">
        <v>952.23999999999978</v>
      </c>
      <c r="BQ234" s="239">
        <v>0</v>
      </c>
      <c r="BR234" s="240">
        <v>952.23999999999978</v>
      </c>
      <c r="BS234" s="240">
        <v>0</v>
      </c>
      <c r="BT234" s="240">
        <v>952.23999999999978</v>
      </c>
      <c r="BU234" s="239">
        <v>10914.139999999998</v>
      </c>
      <c r="BV234" s="239">
        <v>8779.23</v>
      </c>
      <c r="BW234" s="240">
        <v>2134.909999999998</v>
      </c>
      <c r="BX234" s="240">
        <v>0</v>
      </c>
      <c r="BY234" s="240">
        <v>2134.909999999998</v>
      </c>
      <c r="BZ234" s="239">
        <v>792.85</v>
      </c>
      <c r="CA234" s="239">
        <v>704.03000000000009</v>
      </c>
      <c r="CB234" s="240">
        <v>88.819999999999936</v>
      </c>
      <c r="CC234" s="240">
        <v>0</v>
      </c>
      <c r="CD234" s="240">
        <v>88.819999999999936</v>
      </c>
      <c r="CE234" s="239">
        <v>120.06999999999998</v>
      </c>
      <c r="CF234" s="239">
        <v>0</v>
      </c>
      <c r="CG234" s="240">
        <v>120.06999999999998</v>
      </c>
      <c r="CH234" s="240">
        <v>0</v>
      </c>
      <c r="CI234" s="240">
        <v>120.06999999999998</v>
      </c>
      <c r="CJ234" s="240">
        <v>2543.6599999999994</v>
      </c>
      <c r="CK234" s="240">
        <v>2309.6699999999996</v>
      </c>
      <c r="CL234" s="240">
        <v>233.98999999999978</v>
      </c>
      <c r="CM234" s="240">
        <v>0</v>
      </c>
      <c r="CN234" s="240">
        <v>233.98999999999978</v>
      </c>
      <c r="CO234" s="239">
        <v>38460.11</v>
      </c>
      <c r="CP234" s="239">
        <v>5385.87</v>
      </c>
      <c r="CQ234" s="240">
        <v>33074.239999999998</v>
      </c>
      <c r="CR234" s="240">
        <v>0</v>
      </c>
      <c r="CS234" s="240">
        <v>33074.239999999998</v>
      </c>
      <c r="CT234" s="239">
        <v>3723.8399999999997</v>
      </c>
      <c r="CU234" s="239">
        <v>0</v>
      </c>
      <c r="CV234" s="240">
        <v>3723.8399999999997</v>
      </c>
      <c r="CW234" s="240">
        <v>0</v>
      </c>
      <c r="CX234" s="240">
        <v>3723.8399999999997</v>
      </c>
      <c r="CY234" s="239">
        <v>6815.44</v>
      </c>
      <c r="CZ234" s="239">
        <v>0</v>
      </c>
      <c r="DA234" s="240">
        <v>6815.44</v>
      </c>
      <c r="DB234" s="240">
        <v>0</v>
      </c>
      <c r="DC234" s="240">
        <v>6815.44</v>
      </c>
      <c r="DD234" s="239">
        <v>1346.51</v>
      </c>
      <c r="DE234" s="239">
        <v>0</v>
      </c>
      <c r="DF234" s="240">
        <v>1346.51</v>
      </c>
      <c r="DG234" s="240">
        <v>0</v>
      </c>
      <c r="DH234" s="240">
        <v>1346.51</v>
      </c>
      <c r="DI234" s="239">
        <v>1707.07</v>
      </c>
      <c r="DJ234" s="239">
        <v>0</v>
      </c>
      <c r="DK234" s="240">
        <v>1707.07</v>
      </c>
      <c r="DL234" s="240">
        <v>0</v>
      </c>
      <c r="DM234" s="240">
        <v>1707.07</v>
      </c>
      <c r="DN234" s="239">
        <v>591.12</v>
      </c>
      <c r="DO234" s="239">
        <v>0</v>
      </c>
      <c r="DP234" s="240">
        <v>591.12</v>
      </c>
      <c r="DQ234" s="240">
        <v>0</v>
      </c>
      <c r="DR234" s="240">
        <v>591.12</v>
      </c>
      <c r="DS234" s="239">
        <v>923.00999999999988</v>
      </c>
      <c r="DT234" s="239">
        <v>9964.56</v>
      </c>
      <c r="DU234" s="240">
        <v>0</v>
      </c>
      <c r="DV234" s="240">
        <v>-9041.5499999999993</v>
      </c>
      <c r="DW234" s="240">
        <v>-9041.5499999999993</v>
      </c>
      <c r="DX234" s="239">
        <v>233.07999999999998</v>
      </c>
      <c r="DY234" s="239">
        <v>0</v>
      </c>
      <c r="DZ234" s="240">
        <v>233.07999999999998</v>
      </c>
      <c r="EA234" s="240">
        <v>0</v>
      </c>
      <c r="EB234" s="240">
        <v>233.07999999999998</v>
      </c>
      <c r="EC234" s="239">
        <v>5720.42</v>
      </c>
      <c r="ED234" s="239">
        <v>11222.54</v>
      </c>
      <c r="EE234" s="240">
        <v>0</v>
      </c>
      <c r="EF234" s="240">
        <v>-5502.1200000000008</v>
      </c>
      <c r="EG234" s="240">
        <v>-5502.1200000000008</v>
      </c>
      <c r="EH234" s="239">
        <v>3509.87</v>
      </c>
      <c r="EI234" s="239">
        <v>3034.62</v>
      </c>
      <c r="EJ234" s="240">
        <v>475.25</v>
      </c>
      <c r="EK234" s="240">
        <v>0</v>
      </c>
      <c r="EL234" s="240">
        <v>475.25</v>
      </c>
      <c r="EM234" s="239">
        <v>9585.59</v>
      </c>
      <c r="EN234" s="239">
        <v>12378.869999999999</v>
      </c>
      <c r="EO234" s="240">
        <v>0</v>
      </c>
      <c r="EP234" s="240">
        <v>-2793.2799999999988</v>
      </c>
      <c r="EQ234" s="240">
        <v>-2793.2799999999988</v>
      </c>
      <c r="ER234" s="240">
        <v>2529.7400000000002</v>
      </c>
      <c r="ES234" s="240">
        <v>1816.41</v>
      </c>
      <c r="ET234" s="240">
        <f t="shared" si="35"/>
        <v>713.33000000000015</v>
      </c>
      <c r="EU234" s="240">
        <f t="shared" si="36"/>
        <v>0</v>
      </c>
      <c r="EV234" s="240">
        <f t="shared" si="37"/>
        <v>713.33000000000015</v>
      </c>
      <c r="EW234" s="239">
        <v>7597.6</v>
      </c>
      <c r="EX234" s="239">
        <v>5949.88</v>
      </c>
      <c r="EY234" s="241">
        <f t="shared" si="39"/>
        <v>224383.30000000002</v>
      </c>
      <c r="EZ234" s="241">
        <f t="shared" si="39"/>
        <v>174892.67</v>
      </c>
      <c r="FA234" s="241">
        <f t="shared" si="40"/>
        <v>49490.630000000005</v>
      </c>
      <c r="FB234" s="241">
        <f t="shared" si="41"/>
        <v>0</v>
      </c>
      <c r="FC234" s="242">
        <f t="shared" si="38"/>
        <v>49490.630000000005</v>
      </c>
      <c r="FD234" s="242">
        <v>713.33000000000015</v>
      </c>
      <c r="FE234" s="236">
        <f t="shared" si="42"/>
        <v>-16142.149999999994</v>
      </c>
      <c r="FF234" s="243">
        <f t="shared" si="43"/>
        <v>-84833.069999999963</v>
      </c>
      <c r="FG234" s="3"/>
      <c r="FH234" s="239">
        <v>2824.14</v>
      </c>
      <c r="FI234" s="244">
        <f t="shared" si="44"/>
        <v>-13318.009999999995</v>
      </c>
      <c r="FJ234" s="243">
        <f t="shared" si="45"/>
        <v>-84833.069999999963</v>
      </c>
      <c r="FK234" s="3"/>
      <c r="FL234" s="3"/>
      <c r="FM234" s="3"/>
      <c r="FN234" s="3"/>
      <c r="FO234" s="3"/>
    </row>
    <row r="235" spans="1:171" s="2" customFormat="1" ht="15.75" customHeight="1" x14ac:dyDescent="0.2">
      <c r="A235" s="233">
        <v>228</v>
      </c>
      <c r="B235" s="234" t="s">
        <v>619</v>
      </c>
      <c r="C235" s="235">
        <v>10</v>
      </c>
      <c r="D235" s="235">
        <v>2</v>
      </c>
      <c r="E235" s="236">
        <v>4212.9658333333318</v>
      </c>
      <c r="F235" s="237">
        <v>-196776.17</v>
      </c>
      <c r="G235" s="237">
        <v>-277405.65999999997</v>
      </c>
      <c r="H235" s="238">
        <v>27845.65</v>
      </c>
      <c r="I235" s="238">
        <v>26306.52</v>
      </c>
      <c r="J235" s="238">
        <v>1539.130000000001</v>
      </c>
      <c r="K235" s="238">
        <v>0</v>
      </c>
      <c r="L235" s="238">
        <v>1539.130000000001</v>
      </c>
      <c r="M235" s="238">
        <v>14296.57</v>
      </c>
      <c r="N235" s="238">
        <v>11082.759999999998</v>
      </c>
      <c r="O235" s="238">
        <v>3213.8100000000013</v>
      </c>
      <c r="P235" s="238">
        <v>0</v>
      </c>
      <c r="Q235" s="238">
        <v>3213.8100000000013</v>
      </c>
      <c r="R235" s="238">
        <v>1118.76</v>
      </c>
      <c r="S235" s="238">
        <v>199.38</v>
      </c>
      <c r="T235" s="238">
        <v>919.38</v>
      </c>
      <c r="U235" s="238">
        <v>0</v>
      </c>
      <c r="V235" s="238">
        <v>919.38</v>
      </c>
      <c r="W235" s="239">
        <v>51105.94</v>
      </c>
      <c r="X235" s="239">
        <v>42141.96</v>
      </c>
      <c r="Y235" s="240">
        <v>8963.9800000000032</v>
      </c>
      <c r="Z235" s="240">
        <v>0</v>
      </c>
      <c r="AA235" s="240">
        <v>8963.9800000000032</v>
      </c>
      <c r="AB235" s="239">
        <v>51577.450000000012</v>
      </c>
      <c r="AC235" s="239">
        <v>46485.229999999996</v>
      </c>
      <c r="AD235" s="240">
        <v>5092.2200000000157</v>
      </c>
      <c r="AE235" s="240">
        <v>0</v>
      </c>
      <c r="AF235" s="240">
        <v>5092.2200000000157</v>
      </c>
      <c r="AG235" s="239">
        <v>0</v>
      </c>
      <c r="AH235" s="239">
        <v>0</v>
      </c>
      <c r="AI235" s="240">
        <v>0</v>
      </c>
      <c r="AJ235" s="240">
        <v>0</v>
      </c>
      <c r="AK235" s="240">
        <v>0</v>
      </c>
      <c r="AL235" s="239">
        <v>11620.21</v>
      </c>
      <c r="AM235" s="239">
        <v>1726.12</v>
      </c>
      <c r="AN235" s="240">
        <v>9894.09</v>
      </c>
      <c r="AO235" s="240">
        <v>0</v>
      </c>
      <c r="AP235" s="240">
        <v>9894.09</v>
      </c>
      <c r="AQ235" s="239">
        <v>8644.9199999999983</v>
      </c>
      <c r="AR235" s="239">
        <v>1342.1</v>
      </c>
      <c r="AS235" s="240">
        <v>7302.8199999999979</v>
      </c>
      <c r="AT235" s="240">
        <v>0</v>
      </c>
      <c r="AU235" s="240">
        <v>7302.8199999999979</v>
      </c>
      <c r="AV235" s="239">
        <v>10693.990000000002</v>
      </c>
      <c r="AW235" s="239">
        <v>9305.0400000000009</v>
      </c>
      <c r="AX235" s="240">
        <v>1388.9500000000007</v>
      </c>
      <c r="AY235" s="240">
        <v>0</v>
      </c>
      <c r="AZ235" s="240">
        <v>1388.9500000000007</v>
      </c>
      <c r="BA235" s="239">
        <v>2467.4699999999998</v>
      </c>
      <c r="BB235" s="239">
        <v>2182.0099999999998</v>
      </c>
      <c r="BC235" s="240">
        <v>285.46000000000004</v>
      </c>
      <c r="BD235" s="240">
        <v>0</v>
      </c>
      <c r="BE235" s="240">
        <v>285.46000000000004</v>
      </c>
      <c r="BF235" s="239">
        <v>492.69999999999993</v>
      </c>
      <c r="BG235" s="239">
        <v>656.88</v>
      </c>
      <c r="BH235" s="240">
        <v>0</v>
      </c>
      <c r="BI235" s="240">
        <v>-164.18000000000006</v>
      </c>
      <c r="BJ235" s="240">
        <v>-164.18000000000006</v>
      </c>
      <c r="BK235" s="239">
        <v>6510.34</v>
      </c>
      <c r="BL235" s="239">
        <v>5716.1099999999988</v>
      </c>
      <c r="BM235" s="240">
        <v>794.23000000000138</v>
      </c>
      <c r="BN235" s="240">
        <v>0</v>
      </c>
      <c r="BO235" s="240">
        <v>794.23000000000138</v>
      </c>
      <c r="BP235" s="239">
        <v>1824.37</v>
      </c>
      <c r="BQ235" s="239">
        <v>0</v>
      </c>
      <c r="BR235" s="240">
        <v>1824.37</v>
      </c>
      <c r="BS235" s="240">
        <v>0</v>
      </c>
      <c r="BT235" s="240">
        <v>1824.37</v>
      </c>
      <c r="BU235" s="239">
        <v>20910.150000000001</v>
      </c>
      <c r="BV235" s="239">
        <v>20324.96</v>
      </c>
      <c r="BW235" s="240">
        <v>585.19000000000233</v>
      </c>
      <c r="BX235" s="240">
        <v>0</v>
      </c>
      <c r="BY235" s="240">
        <v>585.19000000000233</v>
      </c>
      <c r="BZ235" s="239">
        <v>1468.4600000000003</v>
      </c>
      <c r="CA235" s="239">
        <v>1305.7499999999998</v>
      </c>
      <c r="CB235" s="240">
        <v>162.71000000000049</v>
      </c>
      <c r="CC235" s="240">
        <v>0</v>
      </c>
      <c r="CD235" s="240">
        <v>162.71000000000049</v>
      </c>
      <c r="CE235" s="239">
        <v>220.57999999999996</v>
      </c>
      <c r="CF235" s="239">
        <v>0</v>
      </c>
      <c r="CG235" s="240">
        <v>220.57999999999996</v>
      </c>
      <c r="CH235" s="240">
        <v>0</v>
      </c>
      <c r="CI235" s="240">
        <v>220.57999999999996</v>
      </c>
      <c r="CJ235" s="240">
        <v>5090.0999999999995</v>
      </c>
      <c r="CK235" s="240">
        <v>4619.3499999999995</v>
      </c>
      <c r="CL235" s="240">
        <v>470.75</v>
      </c>
      <c r="CM235" s="240">
        <v>0</v>
      </c>
      <c r="CN235" s="240">
        <v>470.75</v>
      </c>
      <c r="CO235" s="239">
        <v>69556.010000000009</v>
      </c>
      <c r="CP235" s="239">
        <v>8326.130000000001</v>
      </c>
      <c r="CQ235" s="240">
        <v>61229.880000000005</v>
      </c>
      <c r="CR235" s="240">
        <v>0</v>
      </c>
      <c r="CS235" s="240">
        <v>61229.880000000005</v>
      </c>
      <c r="CT235" s="239">
        <v>7104.5299999999988</v>
      </c>
      <c r="CU235" s="239">
        <v>0</v>
      </c>
      <c r="CV235" s="240">
        <v>7104.5299999999988</v>
      </c>
      <c r="CW235" s="240">
        <v>0</v>
      </c>
      <c r="CX235" s="240">
        <v>7104.5299999999988</v>
      </c>
      <c r="CY235" s="239">
        <v>13380.980000000001</v>
      </c>
      <c r="CZ235" s="239">
        <v>0</v>
      </c>
      <c r="DA235" s="240">
        <v>13380.980000000001</v>
      </c>
      <c r="DB235" s="240">
        <v>0</v>
      </c>
      <c r="DC235" s="240">
        <v>13380.980000000001</v>
      </c>
      <c r="DD235" s="239">
        <v>2557.48</v>
      </c>
      <c r="DE235" s="239">
        <v>0</v>
      </c>
      <c r="DF235" s="240">
        <v>2557.48</v>
      </c>
      <c r="DG235" s="240">
        <v>0</v>
      </c>
      <c r="DH235" s="240">
        <v>2557.48</v>
      </c>
      <c r="DI235" s="239">
        <v>2701.04</v>
      </c>
      <c r="DJ235" s="239">
        <v>0</v>
      </c>
      <c r="DK235" s="240">
        <v>2701.04</v>
      </c>
      <c r="DL235" s="240">
        <v>0</v>
      </c>
      <c r="DM235" s="240">
        <v>2701.04</v>
      </c>
      <c r="DN235" s="239">
        <v>1182.7499999999998</v>
      </c>
      <c r="DO235" s="239">
        <v>0</v>
      </c>
      <c r="DP235" s="240">
        <v>1182.7499999999998</v>
      </c>
      <c r="DQ235" s="240">
        <v>0</v>
      </c>
      <c r="DR235" s="240">
        <v>1182.7499999999998</v>
      </c>
      <c r="DS235" s="239">
        <v>1893.4699999999996</v>
      </c>
      <c r="DT235" s="239">
        <v>926.21</v>
      </c>
      <c r="DU235" s="240">
        <v>967.25999999999954</v>
      </c>
      <c r="DV235" s="240">
        <v>0</v>
      </c>
      <c r="DW235" s="240">
        <v>967.25999999999954</v>
      </c>
      <c r="DX235" s="239">
        <v>433.43999999999994</v>
      </c>
      <c r="DY235" s="239">
        <v>0</v>
      </c>
      <c r="DZ235" s="240">
        <v>433.43999999999994</v>
      </c>
      <c r="EA235" s="240">
        <v>0</v>
      </c>
      <c r="EB235" s="240">
        <v>433.43999999999994</v>
      </c>
      <c r="EC235" s="239">
        <v>7607.5299999999988</v>
      </c>
      <c r="ED235" s="239">
        <v>12653.85</v>
      </c>
      <c r="EE235" s="240">
        <v>0</v>
      </c>
      <c r="EF235" s="240">
        <v>-5046.3200000000015</v>
      </c>
      <c r="EG235" s="240">
        <v>-5046.3200000000015</v>
      </c>
      <c r="EH235" s="239">
        <v>10025.64</v>
      </c>
      <c r="EI235" s="239">
        <v>9021.98</v>
      </c>
      <c r="EJ235" s="240">
        <v>1003.6599999999999</v>
      </c>
      <c r="EK235" s="240">
        <v>0</v>
      </c>
      <c r="EL235" s="240">
        <v>1003.6599999999999</v>
      </c>
      <c r="EM235" s="239">
        <v>17769.22</v>
      </c>
      <c r="EN235" s="239">
        <v>21928.21</v>
      </c>
      <c r="EO235" s="240">
        <v>0</v>
      </c>
      <c r="EP235" s="240">
        <v>-4158.989999999998</v>
      </c>
      <c r="EQ235" s="240">
        <v>-4158.989999999998</v>
      </c>
      <c r="ER235" s="240">
        <v>4722.55</v>
      </c>
      <c r="ES235" s="240">
        <v>3555.01</v>
      </c>
      <c r="ET235" s="240">
        <f t="shared" si="35"/>
        <v>1167.54</v>
      </c>
      <c r="EU235" s="240">
        <f t="shared" si="36"/>
        <v>0</v>
      </c>
      <c r="EV235" s="240">
        <f t="shared" si="37"/>
        <v>1167.54</v>
      </c>
      <c r="EW235" s="239">
        <v>12464.150000000001</v>
      </c>
      <c r="EX235" s="239">
        <v>7619.5499999999993</v>
      </c>
      <c r="EY235" s="241">
        <f t="shared" si="39"/>
        <v>367286.4499999999</v>
      </c>
      <c r="EZ235" s="241">
        <f t="shared" si="39"/>
        <v>237425.11</v>
      </c>
      <c r="FA235" s="241">
        <f t="shared" si="40"/>
        <v>129861.33999999991</v>
      </c>
      <c r="FB235" s="241">
        <f t="shared" si="41"/>
        <v>0</v>
      </c>
      <c r="FC235" s="242">
        <f t="shared" si="38"/>
        <v>129861.33999999991</v>
      </c>
      <c r="FD235" s="242">
        <v>1167.54</v>
      </c>
      <c r="FE235" s="236">
        <f t="shared" si="42"/>
        <v>-66914.830000000104</v>
      </c>
      <c r="FF235" s="243">
        <f t="shared" si="43"/>
        <v>-187848.29999999993</v>
      </c>
      <c r="FG235" s="3"/>
      <c r="FH235" s="239">
        <v>2824.02</v>
      </c>
      <c r="FI235" s="244">
        <f t="shared" si="44"/>
        <v>-64090.810000000107</v>
      </c>
      <c r="FJ235" s="243">
        <f t="shared" si="45"/>
        <v>-187848.29999999993</v>
      </c>
      <c r="FK235" s="3"/>
      <c r="FL235" s="3"/>
      <c r="FM235" s="3"/>
      <c r="FN235" s="3"/>
      <c r="FO235" s="3"/>
    </row>
    <row r="236" spans="1:171" s="2" customFormat="1" ht="15.75" customHeight="1" x14ac:dyDescent="0.2">
      <c r="A236" s="233">
        <v>229</v>
      </c>
      <c r="B236" s="234" t="s">
        <v>154</v>
      </c>
      <c r="C236" s="235">
        <v>2</v>
      </c>
      <c r="D236" s="235">
        <v>2</v>
      </c>
      <c r="E236" s="236">
        <v>2934.9099999999994</v>
      </c>
      <c r="F236" s="237">
        <v>-629.11999999999898</v>
      </c>
      <c r="G236" s="237">
        <v>3757.6599999999944</v>
      </c>
      <c r="H236" s="238">
        <v>327.32</v>
      </c>
      <c r="I236" s="238">
        <v>196.28000000000003</v>
      </c>
      <c r="J236" s="238">
        <v>131.03999999999996</v>
      </c>
      <c r="K236" s="238">
        <v>0</v>
      </c>
      <c r="L236" s="238">
        <v>131.03999999999996</v>
      </c>
      <c r="M236" s="238">
        <v>0</v>
      </c>
      <c r="N236" s="238">
        <v>0</v>
      </c>
      <c r="O236" s="238">
        <v>0</v>
      </c>
      <c r="P236" s="238">
        <v>0</v>
      </c>
      <c r="Q236" s="238">
        <v>0</v>
      </c>
      <c r="R236" s="238">
        <v>0</v>
      </c>
      <c r="S236" s="238">
        <v>0</v>
      </c>
      <c r="T236" s="238">
        <v>0</v>
      </c>
      <c r="U236" s="238">
        <v>0</v>
      </c>
      <c r="V236" s="238">
        <v>0</v>
      </c>
      <c r="W236" s="239">
        <v>921.81999999999994</v>
      </c>
      <c r="X236" s="239">
        <v>1145.0399999999997</v>
      </c>
      <c r="Y236" s="240">
        <v>0</v>
      </c>
      <c r="Z236" s="240">
        <v>-223.2199999999998</v>
      </c>
      <c r="AA236" s="240">
        <v>-223.2199999999998</v>
      </c>
      <c r="AB236" s="239">
        <v>0</v>
      </c>
      <c r="AC236" s="239">
        <v>0</v>
      </c>
      <c r="AD236" s="240">
        <v>0</v>
      </c>
      <c r="AE236" s="240">
        <v>0</v>
      </c>
      <c r="AF236" s="240">
        <v>0</v>
      </c>
      <c r="AG236" s="239">
        <v>0</v>
      </c>
      <c r="AH236" s="239">
        <v>0</v>
      </c>
      <c r="AI236" s="240">
        <v>0</v>
      </c>
      <c r="AJ236" s="240">
        <v>0</v>
      </c>
      <c r="AK236" s="240">
        <v>0</v>
      </c>
      <c r="AL236" s="239">
        <v>145.18</v>
      </c>
      <c r="AM236" s="239">
        <v>183.65</v>
      </c>
      <c r="AN236" s="240">
        <v>0</v>
      </c>
      <c r="AO236" s="240">
        <v>-38.47</v>
      </c>
      <c r="AP236" s="240">
        <v>-38.47</v>
      </c>
      <c r="AQ236" s="239">
        <v>100.68</v>
      </c>
      <c r="AR236" s="239">
        <v>14.1</v>
      </c>
      <c r="AS236" s="240">
        <v>86.580000000000013</v>
      </c>
      <c r="AT236" s="240">
        <v>0</v>
      </c>
      <c r="AU236" s="240">
        <v>86.580000000000013</v>
      </c>
      <c r="AV236" s="239">
        <v>0</v>
      </c>
      <c r="AW236" s="239">
        <v>0</v>
      </c>
      <c r="AX236" s="240">
        <v>0</v>
      </c>
      <c r="AY236" s="240">
        <v>0</v>
      </c>
      <c r="AZ236" s="240">
        <v>0</v>
      </c>
      <c r="BA236" s="239">
        <v>0</v>
      </c>
      <c r="BB236" s="239">
        <v>0</v>
      </c>
      <c r="BC236" s="240">
        <v>0</v>
      </c>
      <c r="BD236" s="240">
        <v>0</v>
      </c>
      <c r="BE236" s="240">
        <v>0</v>
      </c>
      <c r="BF236" s="239">
        <v>0</v>
      </c>
      <c r="BG236" s="239">
        <v>0</v>
      </c>
      <c r="BH236" s="240">
        <v>0</v>
      </c>
      <c r="BI236" s="240">
        <v>0</v>
      </c>
      <c r="BJ236" s="240">
        <v>0</v>
      </c>
      <c r="BK236" s="239">
        <v>155.79</v>
      </c>
      <c r="BL236" s="239">
        <v>1009.11</v>
      </c>
      <c r="BM236" s="240">
        <v>0</v>
      </c>
      <c r="BN236" s="240">
        <v>-853.32</v>
      </c>
      <c r="BO236" s="240">
        <v>-853.32</v>
      </c>
      <c r="BP236" s="239">
        <v>29.82</v>
      </c>
      <c r="BQ236" s="239">
        <v>0</v>
      </c>
      <c r="BR236" s="240">
        <v>29.82</v>
      </c>
      <c r="BS236" s="240">
        <v>0</v>
      </c>
      <c r="BT236" s="240">
        <v>29.82</v>
      </c>
      <c r="BU236" s="239">
        <v>206.88</v>
      </c>
      <c r="BV236" s="239">
        <v>556.96999999999991</v>
      </c>
      <c r="BW236" s="240">
        <v>0</v>
      </c>
      <c r="BX236" s="240">
        <v>-350.08999999999992</v>
      </c>
      <c r="BY236" s="240">
        <v>-350.08999999999992</v>
      </c>
      <c r="BZ236" s="239">
        <v>0</v>
      </c>
      <c r="CA236" s="239">
        <v>0</v>
      </c>
      <c r="CB236" s="240">
        <v>0</v>
      </c>
      <c r="CC236" s="240">
        <v>0</v>
      </c>
      <c r="CD236" s="240">
        <v>0</v>
      </c>
      <c r="CE236" s="239">
        <v>0</v>
      </c>
      <c r="CF236" s="239">
        <v>0</v>
      </c>
      <c r="CG236" s="240">
        <v>0</v>
      </c>
      <c r="CH236" s="240">
        <v>0</v>
      </c>
      <c r="CI236" s="240">
        <v>0</v>
      </c>
      <c r="CJ236" s="240">
        <v>180.97</v>
      </c>
      <c r="CK236" s="240">
        <v>1232.3800000000001</v>
      </c>
      <c r="CL236" s="240">
        <v>0</v>
      </c>
      <c r="CM236" s="240">
        <v>-1051.4100000000001</v>
      </c>
      <c r="CN236" s="240">
        <v>-1051.4100000000001</v>
      </c>
      <c r="CO236" s="239">
        <v>642.82000000000005</v>
      </c>
      <c r="CP236" s="239">
        <v>16079.289999999999</v>
      </c>
      <c r="CQ236" s="240">
        <v>0</v>
      </c>
      <c r="CR236" s="240">
        <v>-15436.47</v>
      </c>
      <c r="CS236" s="240">
        <v>-15436.47</v>
      </c>
      <c r="CT236" s="239">
        <v>95.84</v>
      </c>
      <c r="CU236" s="239">
        <v>0</v>
      </c>
      <c r="CV236" s="240">
        <v>95.84</v>
      </c>
      <c r="CW236" s="240">
        <v>0</v>
      </c>
      <c r="CX236" s="240">
        <v>95.84</v>
      </c>
      <c r="CY236" s="239">
        <v>131.54</v>
      </c>
      <c r="CZ236" s="239">
        <v>0</v>
      </c>
      <c r="DA236" s="240">
        <v>131.54</v>
      </c>
      <c r="DB236" s="240">
        <v>0</v>
      </c>
      <c r="DC236" s="240">
        <v>131.54</v>
      </c>
      <c r="DD236" s="239">
        <v>0</v>
      </c>
      <c r="DE236" s="239">
        <v>0</v>
      </c>
      <c r="DF236" s="240">
        <v>0</v>
      </c>
      <c r="DG236" s="240">
        <v>0</v>
      </c>
      <c r="DH236" s="240">
        <v>0</v>
      </c>
      <c r="DI236" s="239">
        <v>0</v>
      </c>
      <c r="DJ236" s="239">
        <v>0</v>
      </c>
      <c r="DK236" s="240">
        <v>0</v>
      </c>
      <c r="DL236" s="240">
        <v>0</v>
      </c>
      <c r="DM236" s="240">
        <v>0</v>
      </c>
      <c r="DN236" s="239">
        <v>0</v>
      </c>
      <c r="DO236" s="239">
        <v>0</v>
      </c>
      <c r="DP236" s="240">
        <v>0</v>
      </c>
      <c r="DQ236" s="240">
        <v>0</v>
      </c>
      <c r="DR236" s="240">
        <v>0</v>
      </c>
      <c r="DS236" s="239">
        <v>28.03</v>
      </c>
      <c r="DT236" s="239">
        <v>33340.97</v>
      </c>
      <c r="DU236" s="240">
        <v>0</v>
      </c>
      <c r="DV236" s="240">
        <v>-33312.94</v>
      </c>
      <c r="DW236" s="240">
        <v>-33312.94</v>
      </c>
      <c r="DX236" s="239">
        <v>9.74</v>
      </c>
      <c r="DY236" s="239">
        <v>0</v>
      </c>
      <c r="DZ236" s="240">
        <v>9.74</v>
      </c>
      <c r="EA236" s="240">
        <v>0</v>
      </c>
      <c r="EB236" s="240">
        <v>9.74</v>
      </c>
      <c r="EC236" s="239">
        <v>273.43</v>
      </c>
      <c r="ED236" s="239">
        <v>70.849999999999994</v>
      </c>
      <c r="EE236" s="240">
        <v>202.58</v>
      </c>
      <c r="EF236" s="240">
        <v>0</v>
      </c>
      <c r="EG236" s="240">
        <v>202.58</v>
      </c>
      <c r="EH236" s="239">
        <v>99.490000000000009</v>
      </c>
      <c r="EI236" s="239">
        <v>1658.09</v>
      </c>
      <c r="EJ236" s="240">
        <v>0</v>
      </c>
      <c r="EK236" s="240">
        <v>-1558.6</v>
      </c>
      <c r="EL236" s="240">
        <v>-1558.6</v>
      </c>
      <c r="EM236" s="239">
        <v>0</v>
      </c>
      <c r="EN236" s="239">
        <v>0</v>
      </c>
      <c r="EO236" s="240">
        <v>0</v>
      </c>
      <c r="EP236" s="240">
        <v>0</v>
      </c>
      <c r="EQ236" s="240">
        <v>0</v>
      </c>
      <c r="ER236" s="240">
        <v>0</v>
      </c>
      <c r="ES236" s="240">
        <v>0</v>
      </c>
      <c r="ET236" s="240">
        <f t="shared" si="35"/>
        <v>0</v>
      </c>
      <c r="EU236" s="240">
        <f t="shared" si="36"/>
        <v>0</v>
      </c>
      <c r="EV236" s="240">
        <f t="shared" si="37"/>
        <v>0</v>
      </c>
      <c r="EW236" s="239">
        <v>83.77000000000001</v>
      </c>
      <c r="EX236" s="239">
        <v>1842.1200000000001</v>
      </c>
      <c r="EY236" s="241">
        <f t="shared" si="39"/>
        <v>3433.1199999999994</v>
      </c>
      <c r="EZ236" s="241">
        <f t="shared" si="39"/>
        <v>57328.85</v>
      </c>
      <c r="FA236" s="241">
        <f t="shared" si="40"/>
        <v>0</v>
      </c>
      <c r="FB236" s="241">
        <f t="shared" si="41"/>
        <v>-53895.729999999996</v>
      </c>
      <c r="FC236" s="242">
        <f t="shared" si="38"/>
        <v>-53895.729999999996</v>
      </c>
      <c r="FD236" s="242">
        <v>0</v>
      </c>
      <c r="FE236" s="236">
        <f t="shared" si="42"/>
        <v>-54524.85</v>
      </c>
      <c r="FF236" s="243">
        <f t="shared" si="43"/>
        <v>-44754.630000000005</v>
      </c>
      <c r="FG236" s="3"/>
      <c r="FH236" s="239">
        <v>0</v>
      </c>
      <c r="FI236" s="244">
        <f t="shared" si="44"/>
        <v>-54524.85</v>
      </c>
      <c r="FJ236" s="243">
        <f t="shared" si="45"/>
        <v>-44754.630000000005</v>
      </c>
      <c r="FK236" s="3"/>
      <c r="FL236" s="3"/>
      <c r="FM236" s="3"/>
      <c r="FN236" s="3"/>
      <c r="FO236" s="3"/>
    </row>
    <row r="237" spans="1:171" s="2" customFormat="1" ht="15.75" customHeight="1" x14ac:dyDescent="0.2">
      <c r="A237" s="233">
        <v>230</v>
      </c>
      <c r="B237" s="234" t="s">
        <v>507</v>
      </c>
      <c r="C237" s="281">
        <v>9</v>
      </c>
      <c r="D237" s="281">
        <v>1</v>
      </c>
      <c r="E237" s="236">
        <v>3167.4308333333333</v>
      </c>
      <c r="F237" s="237">
        <v>-29644.199999999961</v>
      </c>
      <c r="G237" s="237">
        <v>13923.992000000013</v>
      </c>
      <c r="H237" s="238">
        <v>76983.47</v>
      </c>
      <c r="I237" s="238">
        <v>114304.93</v>
      </c>
      <c r="J237" s="238">
        <v>0</v>
      </c>
      <c r="K237" s="238">
        <v>-37321.459999999992</v>
      </c>
      <c r="L237" s="238">
        <v>-37321.459999999992</v>
      </c>
      <c r="M237" s="238">
        <v>55745.670000000006</v>
      </c>
      <c r="N237" s="238">
        <v>61680.159999999996</v>
      </c>
      <c r="O237" s="238">
        <v>0</v>
      </c>
      <c r="P237" s="238">
        <v>-5934.4899999999907</v>
      </c>
      <c r="Q237" s="238">
        <v>-5934.4899999999907</v>
      </c>
      <c r="R237" s="238">
        <v>2466.3200000000002</v>
      </c>
      <c r="S237" s="238">
        <v>10.73</v>
      </c>
      <c r="T237" s="238">
        <v>2455.59</v>
      </c>
      <c r="U237" s="238">
        <v>0</v>
      </c>
      <c r="V237" s="238">
        <v>2455.59</v>
      </c>
      <c r="W237" s="239">
        <v>69252.95</v>
      </c>
      <c r="X237" s="239">
        <v>53221.81</v>
      </c>
      <c r="Y237" s="240">
        <v>16031.14</v>
      </c>
      <c r="Z237" s="240">
        <v>0</v>
      </c>
      <c r="AA237" s="240">
        <v>16031.14</v>
      </c>
      <c r="AB237" s="239">
        <v>23193.93</v>
      </c>
      <c r="AC237" s="239">
        <v>24991.78</v>
      </c>
      <c r="AD237" s="240">
        <v>0</v>
      </c>
      <c r="AE237" s="240">
        <v>-1797.8499999999985</v>
      </c>
      <c r="AF237" s="240">
        <v>-1797.8499999999985</v>
      </c>
      <c r="AG237" s="239">
        <v>1752.28</v>
      </c>
      <c r="AH237" s="239">
        <v>991.66000000000008</v>
      </c>
      <c r="AI237" s="240">
        <v>760.61999999999989</v>
      </c>
      <c r="AJ237" s="240">
        <v>0</v>
      </c>
      <c r="AK237" s="240">
        <v>760.61999999999989</v>
      </c>
      <c r="AL237" s="239">
        <v>11682.759999999998</v>
      </c>
      <c r="AM237" s="239">
        <v>2532.75</v>
      </c>
      <c r="AN237" s="240">
        <v>9150.0099999999984</v>
      </c>
      <c r="AO237" s="240">
        <v>0</v>
      </c>
      <c r="AP237" s="240">
        <v>9150.0099999999984</v>
      </c>
      <c r="AQ237" s="239">
        <v>8516.7300000000014</v>
      </c>
      <c r="AR237" s="239">
        <v>3983.55</v>
      </c>
      <c r="AS237" s="240">
        <v>4533.1800000000012</v>
      </c>
      <c r="AT237" s="240">
        <v>0</v>
      </c>
      <c r="AU237" s="240">
        <v>4533.1800000000012</v>
      </c>
      <c r="AV237" s="239">
        <v>14627.22</v>
      </c>
      <c r="AW237" s="239">
        <v>0</v>
      </c>
      <c r="AX237" s="240">
        <v>14627.22</v>
      </c>
      <c r="AY237" s="240">
        <v>0</v>
      </c>
      <c r="AZ237" s="240">
        <v>14627.22</v>
      </c>
      <c r="BA237" s="239">
        <v>0</v>
      </c>
      <c r="BB237" s="239">
        <v>0</v>
      </c>
      <c r="BC237" s="240">
        <v>0</v>
      </c>
      <c r="BD237" s="240">
        <v>0</v>
      </c>
      <c r="BE237" s="240">
        <v>0</v>
      </c>
      <c r="BF237" s="239">
        <v>871.43000000000006</v>
      </c>
      <c r="BG237" s="239">
        <v>279.00999999999993</v>
      </c>
      <c r="BH237" s="240">
        <v>592.42000000000007</v>
      </c>
      <c r="BI237" s="240">
        <v>0</v>
      </c>
      <c r="BJ237" s="240">
        <v>592.42000000000007</v>
      </c>
      <c r="BK237" s="239">
        <v>9389.9699999999993</v>
      </c>
      <c r="BL237" s="239">
        <v>8470.83</v>
      </c>
      <c r="BM237" s="240">
        <v>919.13999999999942</v>
      </c>
      <c r="BN237" s="240">
        <v>0</v>
      </c>
      <c r="BO237" s="240">
        <v>919.13999999999942</v>
      </c>
      <c r="BP237" s="239">
        <v>0</v>
      </c>
      <c r="BQ237" s="239">
        <v>0</v>
      </c>
      <c r="BR237" s="240">
        <v>0</v>
      </c>
      <c r="BS237" s="240">
        <v>0</v>
      </c>
      <c r="BT237" s="240">
        <v>0</v>
      </c>
      <c r="BU237" s="239">
        <v>25963.16</v>
      </c>
      <c r="BV237" s="239">
        <v>47331.75</v>
      </c>
      <c r="BW237" s="240">
        <v>0</v>
      </c>
      <c r="BX237" s="240">
        <v>-21368.59</v>
      </c>
      <c r="BY237" s="240">
        <v>-21368.59</v>
      </c>
      <c r="BZ237" s="239">
        <v>2033.72</v>
      </c>
      <c r="CA237" s="239">
        <v>1852.0099999999998</v>
      </c>
      <c r="CB237" s="240">
        <v>181.71000000000026</v>
      </c>
      <c r="CC237" s="240">
        <v>0</v>
      </c>
      <c r="CD237" s="240">
        <v>181.71000000000026</v>
      </c>
      <c r="CE237" s="239">
        <v>309.27000000000004</v>
      </c>
      <c r="CF237" s="239">
        <v>0</v>
      </c>
      <c r="CG237" s="240">
        <v>309.27000000000004</v>
      </c>
      <c r="CH237" s="240">
        <v>0</v>
      </c>
      <c r="CI237" s="240">
        <v>309.27000000000004</v>
      </c>
      <c r="CJ237" s="240">
        <v>11697.29</v>
      </c>
      <c r="CK237" s="240">
        <v>6470.05</v>
      </c>
      <c r="CL237" s="240">
        <v>5227.2400000000007</v>
      </c>
      <c r="CM237" s="240">
        <v>0</v>
      </c>
      <c r="CN237" s="240">
        <v>5227.2400000000007</v>
      </c>
      <c r="CO237" s="239">
        <v>139904.21999999997</v>
      </c>
      <c r="CP237" s="239">
        <v>106069.33</v>
      </c>
      <c r="CQ237" s="240">
        <v>33834.88999999997</v>
      </c>
      <c r="CR237" s="240">
        <v>0</v>
      </c>
      <c r="CS237" s="240">
        <v>33834.88999999997</v>
      </c>
      <c r="CT237" s="239">
        <v>7696.9100000000008</v>
      </c>
      <c r="CU237" s="239">
        <v>12888.31</v>
      </c>
      <c r="CV237" s="240">
        <v>0</v>
      </c>
      <c r="CW237" s="240">
        <v>-5191.3999999999987</v>
      </c>
      <c r="CX237" s="240">
        <v>-5191.3999999999987</v>
      </c>
      <c r="CY237" s="239">
        <v>11663.380000000001</v>
      </c>
      <c r="CZ237" s="239">
        <v>26404.699999999997</v>
      </c>
      <c r="DA237" s="240">
        <v>0</v>
      </c>
      <c r="DB237" s="240">
        <v>-14741.319999999996</v>
      </c>
      <c r="DC237" s="240">
        <v>-14741.319999999996</v>
      </c>
      <c r="DD237" s="239">
        <v>3281.52</v>
      </c>
      <c r="DE237" s="239">
        <v>842.05</v>
      </c>
      <c r="DF237" s="240">
        <v>2439.4700000000003</v>
      </c>
      <c r="DG237" s="240">
        <v>0</v>
      </c>
      <c r="DH237" s="240">
        <v>2439.4700000000003</v>
      </c>
      <c r="DI237" s="239">
        <v>0</v>
      </c>
      <c r="DJ237" s="239">
        <v>0</v>
      </c>
      <c r="DK237" s="240">
        <v>0</v>
      </c>
      <c r="DL237" s="240">
        <v>0</v>
      </c>
      <c r="DM237" s="240">
        <v>0</v>
      </c>
      <c r="DN237" s="239">
        <v>2065.21</v>
      </c>
      <c r="DO237" s="239">
        <v>0</v>
      </c>
      <c r="DP237" s="240">
        <v>2065.21</v>
      </c>
      <c r="DQ237" s="240">
        <v>0</v>
      </c>
      <c r="DR237" s="240">
        <v>2065.21</v>
      </c>
      <c r="DS237" s="239">
        <v>2422.81</v>
      </c>
      <c r="DT237" s="239">
        <v>54039.659999999996</v>
      </c>
      <c r="DU237" s="240">
        <v>0</v>
      </c>
      <c r="DV237" s="240">
        <v>-51616.85</v>
      </c>
      <c r="DW237" s="240">
        <v>-51616.85</v>
      </c>
      <c r="DX237" s="239">
        <v>0</v>
      </c>
      <c r="DY237" s="239">
        <v>0</v>
      </c>
      <c r="DZ237" s="240">
        <v>0</v>
      </c>
      <c r="EA237" s="240">
        <v>0</v>
      </c>
      <c r="EB237" s="240">
        <v>0</v>
      </c>
      <c r="EC237" s="239">
        <v>35206.78</v>
      </c>
      <c r="ED237" s="239">
        <v>18601.559999999998</v>
      </c>
      <c r="EE237" s="240">
        <v>16605.22</v>
      </c>
      <c r="EF237" s="240">
        <v>0</v>
      </c>
      <c r="EG237" s="240">
        <v>16605.22</v>
      </c>
      <c r="EH237" s="239">
        <v>9825.24</v>
      </c>
      <c r="EI237" s="239">
        <v>3862.7799999999997</v>
      </c>
      <c r="EJ237" s="240">
        <v>5962.46</v>
      </c>
      <c r="EK237" s="240">
        <v>0</v>
      </c>
      <c r="EL237" s="240">
        <v>5962.46</v>
      </c>
      <c r="EM237" s="239">
        <v>24324.11</v>
      </c>
      <c r="EN237" s="239">
        <v>4224.08</v>
      </c>
      <c r="EO237" s="240">
        <v>20100.03</v>
      </c>
      <c r="EP237" s="240">
        <v>0</v>
      </c>
      <c r="EQ237" s="240">
        <v>20100.03</v>
      </c>
      <c r="ER237" s="240">
        <v>12204.47</v>
      </c>
      <c r="ES237" s="240">
        <v>12290.66</v>
      </c>
      <c r="ET237" s="240">
        <f t="shared" si="35"/>
        <v>0</v>
      </c>
      <c r="EU237" s="240">
        <f t="shared" si="36"/>
        <v>-86.190000000000509</v>
      </c>
      <c r="EV237" s="240">
        <f t="shared" si="37"/>
        <v>-86.190000000000509</v>
      </c>
      <c r="EW237" s="239">
        <v>30514.579999999998</v>
      </c>
      <c r="EX237" s="239">
        <v>19183.46</v>
      </c>
      <c r="EY237" s="241">
        <f t="shared" si="39"/>
        <v>593595.39999999979</v>
      </c>
      <c r="EZ237" s="241">
        <f t="shared" si="39"/>
        <v>584527.6100000001</v>
      </c>
      <c r="FA237" s="241">
        <f t="shared" si="40"/>
        <v>9067.789999999688</v>
      </c>
      <c r="FB237" s="241">
        <f t="shared" si="41"/>
        <v>0</v>
      </c>
      <c r="FC237" s="242">
        <f t="shared" si="38"/>
        <v>9067.789999999688</v>
      </c>
      <c r="FD237" s="242">
        <v>0</v>
      </c>
      <c r="FE237" s="236">
        <f t="shared" si="42"/>
        <v>-20576.410000000265</v>
      </c>
      <c r="FF237" s="243">
        <f t="shared" si="43"/>
        <v>-19286.007999999987</v>
      </c>
      <c r="FG237" s="3"/>
      <c r="FH237" s="239">
        <v>128382.68</v>
      </c>
      <c r="FI237" s="244">
        <f t="shared" si="44"/>
        <v>107806.26999999973</v>
      </c>
      <c r="FJ237" s="243">
        <f t="shared" si="45"/>
        <v>-19286.007999999987</v>
      </c>
      <c r="FK237" s="3"/>
      <c r="FL237" s="3"/>
      <c r="FM237" s="3"/>
      <c r="FN237" s="3"/>
      <c r="FO237" s="3"/>
    </row>
    <row r="238" spans="1:171" s="7" customFormat="1" ht="16.5" customHeight="1" x14ac:dyDescent="0.2">
      <c r="A238" s="233">
        <v>231</v>
      </c>
      <c r="B238" s="234" t="s">
        <v>155</v>
      </c>
      <c r="C238" s="235">
        <v>9</v>
      </c>
      <c r="D238" s="235">
        <v>2</v>
      </c>
      <c r="E238" s="236">
        <v>1991.903333333333</v>
      </c>
      <c r="F238" s="237">
        <v>39083.98000000001</v>
      </c>
      <c r="G238" s="237">
        <v>-52145.199999999975</v>
      </c>
      <c r="H238" s="238">
        <v>26066.51</v>
      </c>
      <c r="I238" s="238">
        <v>27661.199999999997</v>
      </c>
      <c r="J238" s="238">
        <v>0</v>
      </c>
      <c r="K238" s="238">
        <v>-1594.6899999999987</v>
      </c>
      <c r="L238" s="238">
        <v>-1594.6899999999987</v>
      </c>
      <c r="M238" s="238">
        <v>12627.380000000001</v>
      </c>
      <c r="N238" s="238">
        <v>14386.939999999999</v>
      </c>
      <c r="O238" s="238">
        <v>0</v>
      </c>
      <c r="P238" s="238">
        <v>-1759.5599999999977</v>
      </c>
      <c r="Q238" s="238">
        <v>-1759.5599999999977</v>
      </c>
      <c r="R238" s="238">
        <v>1154.67</v>
      </c>
      <c r="S238" s="238">
        <v>10.83</v>
      </c>
      <c r="T238" s="238">
        <v>1143.8400000000001</v>
      </c>
      <c r="U238" s="238">
        <v>0</v>
      </c>
      <c r="V238" s="238">
        <v>1143.8400000000001</v>
      </c>
      <c r="W238" s="239">
        <v>73867.76999999999</v>
      </c>
      <c r="X238" s="239">
        <v>65091.11</v>
      </c>
      <c r="Y238" s="240">
        <v>8776.6599999999889</v>
      </c>
      <c r="Z238" s="240">
        <v>0</v>
      </c>
      <c r="AA238" s="240">
        <v>8776.6599999999889</v>
      </c>
      <c r="AB238" s="239">
        <v>43322.32</v>
      </c>
      <c r="AC238" s="239">
        <v>39350.879999999997</v>
      </c>
      <c r="AD238" s="240">
        <v>3971.4400000000023</v>
      </c>
      <c r="AE238" s="240">
        <v>0</v>
      </c>
      <c r="AF238" s="240">
        <v>3971.4400000000023</v>
      </c>
      <c r="AG238" s="239">
        <v>4184.0099999999993</v>
      </c>
      <c r="AH238" s="239">
        <v>3939.1</v>
      </c>
      <c r="AI238" s="240">
        <v>244.9099999999994</v>
      </c>
      <c r="AJ238" s="240">
        <v>0</v>
      </c>
      <c r="AK238" s="240">
        <v>244.9099999999994</v>
      </c>
      <c r="AL238" s="239">
        <v>10033.769999999999</v>
      </c>
      <c r="AM238" s="239">
        <v>1793.14</v>
      </c>
      <c r="AN238" s="240">
        <v>8240.6299999999992</v>
      </c>
      <c r="AO238" s="240">
        <v>0</v>
      </c>
      <c r="AP238" s="240">
        <v>8240.6299999999992</v>
      </c>
      <c r="AQ238" s="239">
        <v>7258.4400000000005</v>
      </c>
      <c r="AR238" s="239">
        <v>1343.2599999999998</v>
      </c>
      <c r="AS238" s="240">
        <v>5915.18</v>
      </c>
      <c r="AT238" s="240">
        <v>0</v>
      </c>
      <c r="AU238" s="240">
        <v>5915.18</v>
      </c>
      <c r="AV238" s="239">
        <v>8230.1299999999992</v>
      </c>
      <c r="AW238" s="239">
        <v>7195.5599999999986</v>
      </c>
      <c r="AX238" s="240">
        <v>1034.5700000000006</v>
      </c>
      <c r="AY238" s="240">
        <v>0</v>
      </c>
      <c r="AZ238" s="240">
        <v>1034.5700000000006</v>
      </c>
      <c r="BA238" s="239">
        <v>0</v>
      </c>
      <c r="BB238" s="239">
        <v>0</v>
      </c>
      <c r="BC238" s="240">
        <v>0</v>
      </c>
      <c r="BD238" s="240">
        <v>0</v>
      </c>
      <c r="BE238" s="240">
        <v>0</v>
      </c>
      <c r="BF238" s="239">
        <v>464.63</v>
      </c>
      <c r="BG238" s="239">
        <v>600.66</v>
      </c>
      <c r="BH238" s="240">
        <v>0</v>
      </c>
      <c r="BI238" s="240">
        <v>-136.02999999999997</v>
      </c>
      <c r="BJ238" s="240">
        <v>-136.02999999999997</v>
      </c>
      <c r="BK238" s="239">
        <v>5391.01</v>
      </c>
      <c r="BL238" s="239">
        <v>5101.3999999999996</v>
      </c>
      <c r="BM238" s="240">
        <v>289.61000000000058</v>
      </c>
      <c r="BN238" s="240">
        <v>0</v>
      </c>
      <c r="BO238" s="240">
        <v>289.61000000000058</v>
      </c>
      <c r="BP238" s="239">
        <v>1639.49</v>
      </c>
      <c r="BQ238" s="239">
        <v>0</v>
      </c>
      <c r="BR238" s="240">
        <v>1639.49</v>
      </c>
      <c r="BS238" s="240">
        <v>0</v>
      </c>
      <c r="BT238" s="240">
        <v>1639.49</v>
      </c>
      <c r="BU238" s="239">
        <v>18448.899999999998</v>
      </c>
      <c r="BV238" s="239">
        <v>23454.74</v>
      </c>
      <c r="BW238" s="240">
        <v>0</v>
      </c>
      <c r="BX238" s="240">
        <v>-5005.8400000000038</v>
      </c>
      <c r="BY238" s="240">
        <v>-5005.8400000000038</v>
      </c>
      <c r="BZ238" s="239">
        <v>1537.17</v>
      </c>
      <c r="CA238" s="239">
        <v>1335.71</v>
      </c>
      <c r="CB238" s="240">
        <v>201.46000000000004</v>
      </c>
      <c r="CC238" s="240">
        <v>0</v>
      </c>
      <c r="CD238" s="240">
        <v>201.46000000000004</v>
      </c>
      <c r="CE238" s="239">
        <v>231.87000000000003</v>
      </c>
      <c r="CF238" s="239">
        <v>687.39</v>
      </c>
      <c r="CG238" s="240">
        <v>0</v>
      </c>
      <c r="CH238" s="240">
        <v>-455.52</v>
      </c>
      <c r="CI238" s="240">
        <v>-455.52</v>
      </c>
      <c r="CJ238" s="240">
        <v>4586.1500000000005</v>
      </c>
      <c r="CK238" s="240">
        <v>4335.42</v>
      </c>
      <c r="CL238" s="240">
        <v>250.73000000000047</v>
      </c>
      <c r="CM238" s="240">
        <v>0</v>
      </c>
      <c r="CN238" s="240">
        <v>250.73000000000047</v>
      </c>
      <c r="CO238" s="239">
        <v>57919.64</v>
      </c>
      <c r="CP238" s="239">
        <v>18631.57</v>
      </c>
      <c r="CQ238" s="240">
        <v>39288.07</v>
      </c>
      <c r="CR238" s="240">
        <v>0</v>
      </c>
      <c r="CS238" s="240">
        <v>39288.07</v>
      </c>
      <c r="CT238" s="239">
        <v>5957.56</v>
      </c>
      <c r="CU238" s="239">
        <v>0</v>
      </c>
      <c r="CV238" s="240">
        <v>5957.56</v>
      </c>
      <c r="CW238" s="240">
        <v>0</v>
      </c>
      <c r="CX238" s="240">
        <v>5957.56</v>
      </c>
      <c r="CY238" s="239">
        <v>11495.91</v>
      </c>
      <c r="CZ238" s="239">
        <v>4860.38</v>
      </c>
      <c r="DA238" s="240">
        <v>6635.53</v>
      </c>
      <c r="DB238" s="240">
        <v>0</v>
      </c>
      <c r="DC238" s="240">
        <v>6635.53</v>
      </c>
      <c r="DD238" s="239">
        <v>2316.77</v>
      </c>
      <c r="DE238" s="239">
        <v>777.14</v>
      </c>
      <c r="DF238" s="240">
        <v>1539.63</v>
      </c>
      <c r="DG238" s="240">
        <v>0</v>
      </c>
      <c r="DH238" s="240">
        <v>1539.63</v>
      </c>
      <c r="DI238" s="239">
        <v>0</v>
      </c>
      <c r="DJ238" s="239">
        <v>428.13</v>
      </c>
      <c r="DK238" s="240">
        <v>0</v>
      </c>
      <c r="DL238" s="240">
        <v>-428.13</v>
      </c>
      <c r="DM238" s="240">
        <v>-428.13</v>
      </c>
      <c r="DN238" s="239">
        <v>1108.0899999999999</v>
      </c>
      <c r="DO238" s="239">
        <v>0</v>
      </c>
      <c r="DP238" s="240">
        <v>1108.0899999999999</v>
      </c>
      <c r="DQ238" s="240">
        <v>0</v>
      </c>
      <c r="DR238" s="240">
        <v>1108.0899999999999</v>
      </c>
      <c r="DS238" s="239">
        <v>1788.62</v>
      </c>
      <c r="DT238" s="239">
        <v>0</v>
      </c>
      <c r="DU238" s="240">
        <v>1788.62</v>
      </c>
      <c r="DV238" s="240">
        <v>0</v>
      </c>
      <c r="DW238" s="240">
        <v>1788.62</v>
      </c>
      <c r="DX238" s="239">
        <v>310.63</v>
      </c>
      <c r="DY238" s="239">
        <v>0</v>
      </c>
      <c r="DZ238" s="240">
        <v>310.63</v>
      </c>
      <c r="EA238" s="240">
        <v>0</v>
      </c>
      <c r="EB238" s="240">
        <v>310.63</v>
      </c>
      <c r="EC238" s="239">
        <v>6060.1600000000008</v>
      </c>
      <c r="ED238" s="239">
        <v>17773.379999999997</v>
      </c>
      <c r="EE238" s="240">
        <v>0</v>
      </c>
      <c r="EF238" s="240">
        <v>-11713.219999999998</v>
      </c>
      <c r="EG238" s="240">
        <v>-11713.219999999998</v>
      </c>
      <c r="EH238" s="239">
        <v>18273.940000000002</v>
      </c>
      <c r="EI238" s="239">
        <v>16719.25</v>
      </c>
      <c r="EJ238" s="240">
        <v>1554.6900000000023</v>
      </c>
      <c r="EK238" s="240">
        <v>0</v>
      </c>
      <c r="EL238" s="240">
        <v>1554.6900000000023</v>
      </c>
      <c r="EM238" s="239">
        <v>28676.940000000002</v>
      </c>
      <c r="EN238" s="239">
        <v>16221.34</v>
      </c>
      <c r="EO238" s="240">
        <v>12455.600000000002</v>
      </c>
      <c r="EP238" s="240">
        <v>0</v>
      </c>
      <c r="EQ238" s="240">
        <v>12455.600000000002</v>
      </c>
      <c r="ER238" s="240">
        <v>4467.3100000000004</v>
      </c>
      <c r="ES238" s="240">
        <v>3197.36</v>
      </c>
      <c r="ET238" s="240">
        <f t="shared" si="35"/>
        <v>1269.9500000000003</v>
      </c>
      <c r="EU238" s="240">
        <f t="shared" si="36"/>
        <v>0</v>
      </c>
      <c r="EV238" s="240">
        <f t="shared" si="37"/>
        <v>1269.9500000000003</v>
      </c>
      <c r="EW238" s="239">
        <v>12937.619999999999</v>
      </c>
      <c r="EX238" s="239">
        <v>9109.16</v>
      </c>
      <c r="EY238" s="241">
        <f t="shared" si="39"/>
        <v>370357.41</v>
      </c>
      <c r="EZ238" s="241">
        <f t="shared" si="39"/>
        <v>284005.05000000005</v>
      </c>
      <c r="FA238" s="241">
        <f t="shared" si="40"/>
        <v>86352.359999999928</v>
      </c>
      <c r="FB238" s="241">
        <f t="shared" si="41"/>
        <v>0</v>
      </c>
      <c r="FC238" s="242">
        <f t="shared" si="38"/>
        <v>86352.359999999928</v>
      </c>
      <c r="FD238" s="242">
        <v>1269.9500000000003</v>
      </c>
      <c r="FE238" s="236">
        <f t="shared" si="42"/>
        <v>125436.33999999997</v>
      </c>
      <c r="FF238" s="243">
        <f t="shared" si="43"/>
        <v>4054.8000000000247</v>
      </c>
      <c r="FG238" s="3"/>
      <c r="FH238" s="239">
        <v>600</v>
      </c>
      <c r="FI238" s="244">
        <f t="shared" si="44"/>
        <v>126036.33999999997</v>
      </c>
      <c r="FJ238" s="243">
        <f t="shared" si="45"/>
        <v>4054.8000000000247</v>
      </c>
      <c r="FK238" s="3"/>
      <c r="FL238" s="3"/>
      <c r="FM238" s="3"/>
      <c r="FN238" s="3"/>
      <c r="FO238" s="3"/>
    </row>
    <row r="239" spans="1:171" s="7" customFormat="1" ht="16.5" hidden="1" customHeight="1" x14ac:dyDescent="0.2">
      <c r="A239" s="233">
        <v>232</v>
      </c>
      <c r="B239" s="246" t="s">
        <v>620</v>
      </c>
      <c r="C239" s="247"/>
      <c r="D239" s="247"/>
      <c r="E239" s="248"/>
      <c r="F239" s="249">
        <v>233134.87999999998</v>
      </c>
      <c r="G239" s="249">
        <v>141820.83000000002</v>
      </c>
      <c r="H239" s="250"/>
      <c r="I239" s="250"/>
      <c r="J239" s="250"/>
      <c r="K239" s="250"/>
      <c r="L239" s="250"/>
      <c r="M239" s="250"/>
      <c r="N239" s="250"/>
      <c r="O239" s="250"/>
      <c r="P239" s="250"/>
      <c r="Q239" s="250"/>
      <c r="R239" s="250"/>
      <c r="S239" s="250"/>
      <c r="T239" s="250"/>
      <c r="U239" s="250"/>
      <c r="V239" s="250"/>
      <c r="W239" s="251"/>
      <c r="X239" s="251"/>
      <c r="Y239" s="252"/>
      <c r="Z239" s="252"/>
      <c r="AA239" s="252"/>
      <c r="AB239" s="251"/>
      <c r="AC239" s="251"/>
      <c r="AD239" s="252"/>
      <c r="AE239" s="252"/>
      <c r="AF239" s="252"/>
      <c r="AG239" s="251"/>
      <c r="AH239" s="251"/>
      <c r="AI239" s="252"/>
      <c r="AJ239" s="252"/>
      <c r="AK239" s="252"/>
      <c r="AL239" s="251"/>
      <c r="AM239" s="251"/>
      <c r="AN239" s="252"/>
      <c r="AO239" s="252"/>
      <c r="AP239" s="252"/>
      <c r="AQ239" s="251"/>
      <c r="AR239" s="251"/>
      <c r="AS239" s="252"/>
      <c r="AT239" s="252"/>
      <c r="AU239" s="252"/>
      <c r="AV239" s="251"/>
      <c r="AW239" s="251"/>
      <c r="AX239" s="252"/>
      <c r="AY239" s="252"/>
      <c r="AZ239" s="252"/>
      <c r="BA239" s="251"/>
      <c r="BB239" s="251"/>
      <c r="BC239" s="252"/>
      <c r="BD239" s="252"/>
      <c r="BE239" s="252"/>
      <c r="BF239" s="251"/>
      <c r="BG239" s="251"/>
      <c r="BH239" s="252"/>
      <c r="BI239" s="252"/>
      <c r="BJ239" s="252"/>
      <c r="BK239" s="251"/>
      <c r="BL239" s="251"/>
      <c r="BM239" s="252"/>
      <c r="BN239" s="252"/>
      <c r="BO239" s="252"/>
      <c r="BP239" s="251"/>
      <c r="BQ239" s="251"/>
      <c r="BR239" s="252"/>
      <c r="BS239" s="252"/>
      <c r="BT239" s="252"/>
      <c r="BU239" s="251"/>
      <c r="BV239" s="251"/>
      <c r="BW239" s="252"/>
      <c r="BX239" s="252"/>
      <c r="BY239" s="252"/>
      <c r="BZ239" s="251"/>
      <c r="CA239" s="251"/>
      <c r="CB239" s="252"/>
      <c r="CC239" s="252"/>
      <c r="CD239" s="252"/>
      <c r="CE239" s="251"/>
      <c r="CF239" s="251"/>
      <c r="CG239" s="252"/>
      <c r="CH239" s="252"/>
      <c r="CI239" s="252"/>
      <c r="CJ239" s="252"/>
      <c r="CK239" s="252"/>
      <c r="CL239" s="252"/>
      <c r="CM239" s="252"/>
      <c r="CN239" s="252"/>
      <c r="CO239" s="251"/>
      <c r="CP239" s="251"/>
      <c r="CQ239" s="252"/>
      <c r="CR239" s="252"/>
      <c r="CS239" s="252"/>
      <c r="CT239" s="251"/>
      <c r="CU239" s="251"/>
      <c r="CV239" s="252"/>
      <c r="CW239" s="252"/>
      <c r="CX239" s="240"/>
      <c r="CY239" s="251"/>
      <c r="CZ239" s="251"/>
      <c r="DA239" s="252"/>
      <c r="DB239" s="252"/>
      <c r="DC239" s="252"/>
      <c r="DD239" s="251"/>
      <c r="DE239" s="251"/>
      <c r="DF239" s="252"/>
      <c r="DG239" s="252"/>
      <c r="DH239" s="252"/>
      <c r="DI239" s="251"/>
      <c r="DJ239" s="251"/>
      <c r="DK239" s="252"/>
      <c r="DL239" s="252"/>
      <c r="DM239" s="252"/>
      <c r="DN239" s="251"/>
      <c r="DO239" s="251"/>
      <c r="DP239" s="252"/>
      <c r="DQ239" s="252"/>
      <c r="DR239" s="252"/>
      <c r="DS239" s="251"/>
      <c r="DT239" s="251"/>
      <c r="DU239" s="252"/>
      <c r="DV239" s="252"/>
      <c r="DW239" s="252"/>
      <c r="DX239" s="251"/>
      <c r="DY239" s="251"/>
      <c r="DZ239" s="252"/>
      <c r="EA239" s="252"/>
      <c r="EB239" s="252"/>
      <c r="EC239" s="251"/>
      <c r="ED239" s="251"/>
      <c r="EE239" s="252"/>
      <c r="EF239" s="252"/>
      <c r="EG239" s="252"/>
      <c r="EH239" s="251"/>
      <c r="EI239" s="251"/>
      <c r="EJ239" s="252"/>
      <c r="EK239" s="252"/>
      <c r="EL239" s="252"/>
      <c r="EM239" s="251"/>
      <c r="EN239" s="251"/>
      <c r="EO239" s="252"/>
      <c r="EP239" s="252"/>
      <c r="EQ239" s="252"/>
      <c r="ER239" s="252"/>
      <c r="ES239" s="252"/>
      <c r="ET239" s="252"/>
      <c r="EU239" s="252"/>
      <c r="EV239" s="252"/>
      <c r="EW239" s="251"/>
      <c r="EX239" s="251"/>
      <c r="EY239" s="253"/>
      <c r="EZ239" s="253"/>
      <c r="FA239" s="253"/>
      <c r="FB239" s="253"/>
      <c r="FC239" s="254"/>
      <c r="FD239" s="254"/>
      <c r="FE239" s="249">
        <v>233134.87999999998</v>
      </c>
      <c r="FF239" s="255">
        <v>141820.83000000002</v>
      </c>
      <c r="FG239" s="256"/>
      <c r="FH239" s="257"/>
      <c r="FI239" s="258">
        <f t="shared" ref="FI239:FI240" si="46">FE239+FH239</f>
        <v>233134.87999999998</v>
      </c>
      <c r="FJ239" s="255">
        <f t="shared" ref="FJ239:FJ249" si="47">G239+CS239+CX239+DC239+DH239+DM239+DR239+DW239+EB239</f>
        <v>141820.83000000002</v>
      </c>
      <c r="FK239" s="256"/>
      <c r="FL239" s="3">
        <v>203.51</v>
      </c>
      <c r="FM239" s="3">
        <v>606.84</v>
      </c>
    </row>
    <row r="240" spans="1:171" s="7" customFormat="1" ht="16.5" hidden="1" customHeight="1" x14ac:dyDescent="0.2">
      <c r="A240" s="233">
        <v>233</v>
      </c>
      <c r="B240" s="246" t="s">
        <v>621</v>
      </c>
      <c r="C240" s="247"/>
      <c r="D240" s="247"/>
      <c r="E240" s="248"/>
      <c r="F240" s="249">
        <v>-11073.120000000081</v>
      </c>
      <c r="G240" s="249">
        <v>-13627.570000000007</v>
      </c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  <c r="R240" s="250"/>
      <c r="S240" s="250"/>
      <c r="T240" s="250"/>
      <c r="U240" s="250"/>
      <c r="V240" s="250"/>
      <c r="W240" s="251"/>
      <c r="X240" s="251"/>
      <c r="Y240" s="252"/>
      <c r="Z240" s="252"/>
      <c r="AA240" s="252"/>
      <c r="AB240" s="251"/>
      <c r="AC240" s="251"/>
      <c r="AD240" s="252"/>
      <c r="AE240" s="252"/>
      <c r="AF240" s="252"/>
      <c r="AG240" s="251"/>
      <c r="AH240" s="251"/>
      <c r="AI240" s="252"/>
      <c r="AJ240" s="252"/>
      <c r="AK240" s="252"/>
      <c r="AL240" s="251"/>
      <c r="AM240" s="251"/>
      <c r="AN240" s="252"/>
      <c r="AO240" s="252"/>
      <c r="AP240" s="252"/>
      <c r="AQ240" s="251"/>
      <c r="AR240" s="251"/>
      <c r="AS240" s="252"/>
      <c r="AT240" s="252"/>
      <c r="AU240" s="252"/>
      <c r="AV240" s="251"/>
      <c r="AW240" s="251"/>
      <c r="AX240" s="252"/>
      <c r="AY240" s="252"/>
      <c r="AZ240" s="252"/>
      <c r="BA240" s="251"/>
      <c r="BB240" s="251"/>
      <c r="BC240" s="252"/>
      <c r="BD240" s="252"/>
      <c r="BE240" s="252"/>
      <c r="BF240" s="251"/>
      <c r="BG240" s="251"/>
      <c r="BH240" s="252"/>
      <c r="BI240" s="252"/>
      <c r="BJ240" s="252"/>
      <c r="BK240" s="251"/>
      <c r="BL240" s="251"/>
      <c r="BM240" s="252"/>
      <c r="BN240" s="252"/>
      <c r="BO240" s="252"/>
      <c r="BP240" s="251"/>
      <c r="BQ240" s="251"/>
      <c r="BR240" s="252"/>
      <c r="BS240" s="252"/>
      <c r="BT240" s="252"/>
      <c r="BU240" s="251"/>
      <c r="BV240" s="251"/>
      <c r="BW240" s="252"/>
      <c r="BX240" s="252"/>
      <c r="BY240" s="252"/>
      <c r="BZ240" s="251"/>
      <c r="CA240" s="251"/>
      <c r="CB240" s="252"/>
      <c r="CC240" s="252"/>
      <c r="CD240" s="252"/>
      <c r="CE240" s="251"/>
      <c r="CF240" s="251"/>
      <c r="CG240" s="252"/>
      <c r="CH240" s="252"/>
      <c r="CI240" s="252"/>
      <c r="CJ240" s="252"/>
      <c r="CK240" s="252"/>
      <c r="CL240" s="252"/>
      <c r="CM240" s="252"/>
      <c r="CN240" s="252"/>
      <c r="CO240" s="251"/>
      <c r="CP240" s="251"/>
      <c r="CQ240" s="252"/>
      <c r="CR240" s="252"/>
      <c r="CS240" s="252"/>
      <c r="CT240" s="251"/>
      <c r="CU240" s="251"/>
      <c r="CV240" s="252"/>
      <c r="CW240" s="252"/>
      <c r="CX240" s="240"/>
      <c r="CY240" s="251"/>
      <c r="CZ240" s="251"/>
      <c r="DA240" s="252"/>
      <c r="DB240" s="252"/>
      <c r="DC240" s="252"/>
      <c r="DD240" s="251"/>
      <c r="DE240" s="251"/>
      <c r="DF240" s="252"/>
      <c r="DG240" s="252"/>
      <c r="DH240" s="252"/>
      <c r="DI240" s="251"/>
      <c r="DJ240" s="251"/>
      <c r="DK240" s="252"/>
      <c r="DL240" s="252"/>
      <c r="DM240" s="252"/>
      <c r="DN240" s="251"/>
      <c r="DO240" s="251"/>
      <c r="DP240" s="252"/>
      <c r="DQ240" s="252"/>
      <c r="DR240" s="252"/>
      <c r="DS240" s="251"/>
      <c r="DT240" s="251"/>
      <c r="DU240" s="252"/>
      <c r="DV240" s="252"/>
      <c r="DW240" s="252"/>
      <c r="DX240" s="251"/>
      <c r="DY240" s="251"/>
      <c r="DZ240" s="252"/>
      <c r="EA240" s="252"/>
      <c r="EB240" s="252"/>
      <c r="EC240" s="251"/>
      <c r="ED240" s="251"/>
      <c r="EE240" s="252"/>
      <c r="EF240" s="252"/>
      <c r="EG240" s="252"/>
      <c r="EH240" s="251"/>
      <c r="EI240" s="251"/>
      <c r="EJ240" s="252"/>
      <c r="EK240" s="252"/>
      <c r="EL240" s="252"/>
      <c r="EM240" s="251"/>
      <c r="EN240" s="251"/>
      <c r="EO240" s="252"/>
      <c r="EP240" s="252"/>
      <c r="EQ240" s="252"/>
      <c r="ER240" s="252"/>
      <c r="ES240" s="252"/>
      <c r="ET240" s="252"/>
      <c r="EU240" s="252"/>
      <c r="EV240" s="252"/>
      <c r="EW240" s="251"/>
      <c r="EX240" s="251"/>
      <c r="EY240" s="253"/>
      <c r="EZ240" s="253"/>
      <c r="FA240" s="253"/>
      <c r="FB240" s="253"/>
      <c r="FC240" s="254"/>
      <c r="FD240" s="254"/>
      <c r="FE240" s="249">
        <v>-11073.120000000081</v>
      </c>
      <c r="FF240" s="255">
        <v>-13627.570000000007</v>
      </c>
      <c r="FG240" s="256"/>
      <c r="FH240" s="257"/>
      <c r="FI240" s="258">
        <f t="shared" si="46"/>
        <v>-11073.120000000081</v>
      </c>
      <c r="FJ240" s="255">
        <f t="shared" si="47"/>
        <v>-13627.570000000007</v>
      </c>
      <c r="FK240" s="256"/>
      <c r="FL240" s="3">
        <v>318.48</v>
      </c>
      <c r="FM240" s="3">
        <v>686.08</v>
      </c>
    </row>
    <row r="241" spans="1:169" s="7" customFormat="1" ht="16.5" hidden="1" customHeight="1" x14ac:dyDescent="0.25">
      <c r="A241" s="233">
        <v>234</v>
      </c>
      <c r="B241" s="246" t="s">
        <v>637</v>
      </c>
      <c r="C241" s="247"/>
      <c r="D241" s="247"/>
      <c r="E241" s="248"/>
      <c r="F241" s="249">
        <v>-100991.83999999998</v>
      </c>
      <c r="G241" s="249">
        <v>-140795.47000000003</v>
      </c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  <c r="R241" s="250"/>
      <c r="S241" s="250"/>
      <c r="T241" s="250"/>
      <c r="U241" s="250"/>
      <c r="V241" s="250"/>
      <c r="W241" s="251"/>
      <c r="X241" s="251"/>
      <c r="Y241" s="252"/>
      <c r="Z241" s="252"/>
      <c r="AA241" s="252"/>
      <c r="AB241" s="252"/>
      <c r="AC241" s="252"/>
      <c r="AD241" s="252"/>
      <c r="AE241" s="252"/>
      <c r="AF241" s="252"/>
      <c r="AG241" s="252"/>
      <c r="AH241" s="252"/>
      <c r="AI241" s="252"/>
      <c r="AJ241" s="252"/>
      <c r="AK241" s="252"/>
      <c r="AL241" s="252"/>
      <c r="AM241" s="252"/>
      <c r="AN241" s="252"/>
      <c r="AO241" s="252"/>
      <c r="AP241" s="252"/>
      <c r="AQ241" s="252"/>
      <c r="AR241" s="252"/>
      <c r="AS241" s="252"/>
      <c r="AT241" s="252"/>
      <c r="AU241" s="252"/>
      <c r="AV241" s="252"/>
      <c r="AW241" s="252"/>
      <c r="AX241" s="252"/>
      <c r="AY241" s="252"/>
      <c r="AZ241" s="252"/>
      <c r="BA241" s="252"/>
      <c r="BB241" s="252"/>
      <c r="BC241" s="252"/>
      <c r="BD241" s="252"/>
      <c r="BE241" s="252"/>
      <c r="BF241" s="252"/>
      <c r="BG241" s="252"/>
      <c r="BH241" s="252"/>
      <c r="BI241" s="252"/>
      <c r="BJ241" s="252"/>
      <c r="BK241" s="252"/>
      <c r="BL241" s="252"/>
      <c r="BM241" s="252"/>
      <c r="BN241" s="252"/>
      <c r="BO241" s="252"/>
      <c r="BP241" s="252"/>
      <c r="BQ241" s="252"/>
      <c r="BR241" s="252"/>
      <c r="BS241" s="252"/>
      <c r="BT241" s="252"/>
      <c r="BU241" s="252"/>
      <c r="BV241" s="252"/>
      <c r="BW241" s="252"/>
      <c r="BX241" s="252"/>
      <c r="BY241" s="252"/>
      <c r="BZ241" s="252"/>
      <c r="CA241" s="252"/>
      <c r="CB241" s="252"/>
      <c r="CC241" s="252"/>
      <c r="CD241" s="252"/>
      <c r="CE241" s="252"/>
      <c r="CF241" s="252"/>
      <c r="CG241" s="252"/>
      <c r="CH241" s="252"/>
      <c r="CI241" s="252"/>
      <c r="CJ241" s="252"/>
      <c r="CK241" s="252"/>
      <c r="CL241" s="252"/>
      <c r="CM241" s="252"/>
      <c r="CN241" s="252"/>
      <c r="CO241" s="252"/>
      <c r="CP241" s="252"/>
      <c r="CQ241" s="252"/>
      <c r="CR241" s="252"/>
      <c r="CS241" s="252"/>
      <c r="CT241" s="252"/>
      <c r="CU241" s="259"/>
      <c r="CV241" s="252"/>
      <c r="CW241" s="252"/>
      <c r="CX241" s="240"/>
      <c r="CY241" s="252"/>
      <c r="CZ241" s="252"/>
      <c r="DA241" s="252"/>
      <c r="DB241" s="252"/>
      <c r="DC241" s="252"/>
      <c r="DD241" s="252"/>
      <c r="DE241" s="252"/>
      <c r="DF241" s="252"/>
      <c r="DG241" s="252"/>
      <c r="DH241" s="252"/>
      <c r="DI241" s="252"/>
      <c r="DJ241" s="252"/>
      <c r="DK241" s="252"/>
      <c r="DL241" s="252"/>
      <c r="DM241" s="252"/>
      <c r="DN241" s="252"/>
      <c r="DO241" s="252"/>
      <c r="DP241" s="252"/>
      <c r="DQ241" s="252"/>
      <c r="DR241" s="252"/>
      <c r="DS241" s="252"/>
      <c r="DT241" s="252"/>
      <c r="DU241" s="252"/>
      <c r="DV241" s="252"/>
      <c r="DW241" s="252"/>
      <c r="DX241" s="252"/>
      <c r="DY241" s="252"/>
      <c r="DZ241" s="252"/>
      <c r="EA241" s="252"/>
      <c r="EB241" s="252"/>
      <c r="EC241" s="252"/>
      <c r="ED241" s="252"/>
      <c r="EE241" s="252"/>
      <c r="EF241" s="252"/>
      <c r="EG241" s="252"/>
      <c r="EH241" s="260"/>
      <c r="EI241" s="260"/>
      <c r="EJ241" s="252"/>
      <c r="EK241" s="252"/>
      <c r="EL241" s="252"/>
      <c r="EM241" s="252"/>
      <c r="EN241" s="252"/>
      <c r="EO241" s="252"/>
      <c r="EP241" s="252"/>
      <c r="EQ241" s="252"/>
      <c r="ER241" s="252"/>
      <c r="ES241" s="252"/>
      <c r="ET241" s="252"/>
      <c r="EU241" s="252"/>
      <c r="EV241" s="252"/>
      <c r="EW241" s="252"/>
      <c r="EX241" s="252"/>
      <c r="EY241" s="253"/>
      <c r="EZ241" s="253"/>
      <c r="FA241" s="253"/>
      <c r="FB241" s="253"/>
      <c r="FC241" s="254"/>
      <c r="FD241" s="254"/>
      <c r="FE241" s="249">
        <v>-100991.83999999998</v>
      </c>
      <c r="FF241" s="255">
        <v>-140795.47000000003</v>
      </c>
      <c r="FG241" s="261"/>
      <c r="FH241" s="262"/>
      <c r="FI241" s="249">
        <f t="shared" ref="FI241:FI249" si="48">FC241+F241+FH241</f>
        <v>-100991.83999999998</v>
      </c>
      <c r="FJ241" s="255">
        <f t="shared" si="47"/>
        <v>-140795.47000000003</v>
      </c>
      <c r="FK241" s="256"/>
      <c r="FL241" s="3">
        <v>-29644.199999999961</v>
      </c>
      <c r="FM241" s="3">
        <v>13923.992000000013</v>
      </c>
    </row>
    <row r="242" spans="1:169" s="7" customFormat="1" ht="16.5" hidden="1" customHeight="1" x14ac:dyDescent="0.25">
      <c r="A242" s="233">
        <v>235</v>
      </c>
      <c r="B242" s="246" t="s">
        <v>638</v>
      </c>
      <c r="C242" s="247"/>
      <c r="D242" s="247"/>
      <c r="E242" s="248"/>
      <c r="F242" s="249">
        <v>-123746.12000000001</v>
      </c>
      <c r="G242" s="249">
        <v>-186505.21999999997</v>
      </c>
      <c r="H242" s="250"/>
      <c r="I242" s="250"/>
      <c r="J242" s="250"/>
      <c r="K242" s="250"/>
      <c r="L242" s="250"/>
      <c r="M242" s="250"/>
      <c r="N242" s="250"/>
      <c r="O242" s="250"/>
      <c r="P242" s="250"/>
      <c r="Q242" s="250"/>
      <c r="R242" s="250"/>
      <c r="S242" s="250"/>
      <c r="T242" s="250"/>
      <c r="U242" s="250"/>
      <c r="V242" s="250"/>
      <c r="W242" s="251"/>
      <c r="X242" s="251"/>
      <c r="Y242" s="252"/>
      <c r="Z242" s="252"/>
      <c r="AA242" s="252"/>
      <c r="AB242" s="252"/>
      <c r="AC242" s="252"/>
      <c r="AD242" s="252"/>
      <c r="AE242" s="252"/>
      <c r="AF242" s="252"/>
      <c r="AG242" s="252"/>
      <c r="AH242" s="252"/>
      <c r="AI242" s="252"/>
      <c r="AJ242" s="252"/>
      <c r="AK242" s="252"/>
      <c r="AL242" s="252"/>
      <c r="AM242" s="252"/>
      <c r="AN242" s="252"/>
      <c r="AO242" s="252"/>
      <c r="AP242" s="252"/>
      <c r="AQ242" s="252"/>
      <c r="AR242" s="252"/>
      <c r="AS242" s="252"/>
      <c r="AT242" s="252"/>
      <c r="AU242" s="252"/>
      <c r="AV242" s="252"/>
      <c r="AW242" s="252"/>
      <c r="AX242" s="252"/>
      <c r="AY242" s="252"/>
      <c r="AZ242" s="252"/>
      <c r="BA242" s="252"/>
      <c r="BB242" s="252"/>
      <c r="BC242" s="252"/>
      <c r="BD242" s="252"/>
      <c r="BE242" s="252"/>
      <c r="BF242" s="252"/>
      <c r="BG242" s="252"/>
      <c r="BH242" s="252"/>
      <c r="BI242" s="252"/>
      <c r="BJ242" s="252"/>
      <c r="BK242" s="252"/>
      <c r="BL242" s="252"/>
      <c r="BM242" s="252"/>
      <c r="BN242" s="252"/>
      <c r="BO242" s="252"/>
      <c r="BP242" s="252"/>
      <c r="BQ242" s="252"/>
      <c r="BR242" s="252"/>
      <c r="BS242" s="252"/>
      <c r="BT242" s="252"/>
      <c r="BU242" s="252"/>
      <c r="BV242" s="252"/>
      <c r="BW242" s="252"/>
      <c r="BX242" s="252"/>
      <c r="BY242" s="252"/>
      <c r="BZ242" s="252"/>
      <c r="CA242" s="252"/>
      <c r="CB242" s="252"/>
      <c r="CC242" s="252"/>
      <c r="CD242" s="252"/>
      <c r="CE242" s="252"/>
      <c r="CF242" s="252"/>
      <c r="CG242" s="252"/>
      <c r="CH242" s="252"/>
      <c r="CI242" s="252"/>
      <c r="CJ242" s="252"/>
      <c r="CK242" s="252"/>
      <c r="CL242" s="252"/>
      <c r="CM242" s="252"/>
      <c r="CN242" s="252"/>
      <c r="CO242" s="252"/>
      <c r="CP242" s="252"/>
      <c r="CQ242" s="252"/>
      <c r="CR242" s="252"/>
      <c r="CS242" s="252"/>
      <c r="CT242" s="252"/>
      <c r="CU242" s="259"/>
      <c r="CV242" s="252"/>
      <c r="CW242" s="252"/>
      <c r="CX242" s="240"/>
      <c r="CY242" s="252"/>
      <c r="CZ242" s="252"/>
      <c r="DA242" s="252"/>
      <c r="DB242" s="252"/>
      <c r="DC242" s="252"/>
      <c r="DD242" s="252"/>
      <c r="DE242" s="252"/>
      <c r="DF242" s="252"/>
      <c r="DG242" s="252"/>
      <c r="DH242" s="252"/>
      <c r="DI242" s="252"/>
      <c r="DJ242" s="252"/>
      <c r="DK242" s="252"/>
      <c r="DL242" s="252"/>
      <c r="DM242" s="252"/>
      <c r="DN242" s="252"/>
      <c r="DO242" s="252"/>
      <c r="DP242" s="252"/>
      <c r="DQ242" s="252"/>
      <c r="DR242" s="252"/>
      <c r="DS242" s="252"/>
      <c r="DT242" s="252"/>
      <c r="DU242" s="252"/>
      <c r="DV242" s="252"/>
      <c r="DW242" s="252"/>
      <c r="DX242" s="252"/>
      <c r="DY242" s="252"/>
      <c r="DZ242" s="252"/>
      <c r="EA242" s="252"/>
      <c r="EB242" s="252"/>
      <c r="EC242" s="252"/>
      <c r="ED242" s="252"/>
      <c r="EE242" s="252"/>
      <c r="EF242" s="252"/>
      <c r="EG242" s="252"/>
      <c r="EH242" s="260"/>
      <c r="EI242" s="260"/>
      <c r="EJ242" s="252"/>
      <c r="EK242" s="252"/>
      <c r="EL242" s="252"/>
      <c r="EM242" s="252"/>
      <c r="EN242" s="252"/>
      <c r="EO242" s="252"/>
      <c r="EP242" s="252"/>
      <c r="EQ242" s="252"/>
      <c r="ER242" s="252"/>
      <c r="ES242" s="252"/>
      <c r="ET242" s="252"/>
      <c r="EU242" s="252"/>
      <c r="EV242" s="252"/>
      <c r="EW242" s="252"/>
      <c r="EX242" s="252"/>
      <c r="EY242" s="253"/>
      <c r="EZ242" s="253"/>
      <c r="FA242" s="253"/>
      <c r="FB242" s="253"/>
      <c r="FC242" s="254"/>
      <c r="FD242" s="254"/>
      <c r="FE242" s="249">
        <v>-123746.12000000001</v>
      </c>
      <c r="FF242" s="255">
        <v>-186505.21999999997</v>
      </c>
      <c r="FG242" s="261"/>
      <c r="FH242" s="262"/>
      <c r="FI242" s="249">
        <f t="shared" si="48"/>
        <v>-123746.12000000001</v>
      </c>
      <c r="FJ242" s="255">
        <f t="shared" si="47"/>
        <v>-186505.21999999997</v>
      </c>
      <c r="FK242" s="256"/>
      <c r="FL242" s="3">
        <v>39083.98000000001</v>
      </c>
      <c r="FM242" s="3">
        <v>-52145.199999999975</v>
      </c>
    </row>
    <row r="243" spans="1:169" s="7" customFormat="1" ht="16.5" hidden="1" customHeight="1" x14ac:dyDescent="0.25">
      <c r="A243" s="233">
        <v>236</v>
      </c>
      <c r="B243" s="246" t="s">
        <v>639</v>
      </c>
      <c r="C243" s="247"/>
      <c r="D243" s="247"/>
      <c r="E243" s="248"/>
      <c r="F243" s="249">
        <v>88546.11</v>
      </c>
      <c r="G243" s="249">
        <v>24384.340000000018</v>
      </c>
      <c r="H243" s="250"/>
      <c r="I243" s="250"/>
      <c r="J243" s="250"/>
      <c r="K243" s="250"/>
      <c r="L243" s="250"/>
      <c r="M243" s="250"/>
      <c r="N243" s="250"/>
      <c r="O243" s="250"/>
      <c r="P243" s="250"/>
      <c r="Q243" s="250"/>
      <c r="R243" s="250"/>
      <c r="S243" s="250"/>
      <c r="T243" s="250"/>
      <c r="U243" s="250"/>
      <c r="V243" s="250"/>
      <c r="W243" s="251"/>
      <c r="X243" s="251"/>
      <c r="Y243" s="252"/>
      <c r="Z243" s="252"/>
      <c r="AA243" s="252"/>
      <c r="AB243" s="252"/>
      <c r="AC243" s="252"/>
      <c r="AD243" s="252"/>
      <c r="AE243" s="252"/>
      <c r="AF243" s="252"/>
      <c r="AG243" s="252"/>
      <c r="AH243" s="252"/>
      <c r="AI243" s="252"/>
      <c r="AJ243" s="252"/>
      <c r="AK243" s="252"/>
      <c r="AL243" s="252"/>
      <c r="AM243" s="252"/>
      <c r="AN243" s="252"/>
      <c r="AO243" s="252"/>
      <c r="AP243" s="252"/>
      <c r="AQ243" s="252"/>
      <c r="AR243" s="252"/>
      <c r="AS243" s="252"/>
      <c r="AT243" s="252"/>
      <c r="AU243" s="252"/>
      <c r="AV243" s="252"/>
      <c r="AW243" s="252"/>
      <c r="AX243" s="252"/>
      <c r="AY243" s="252"/>
      <c r="AZ243" s="252"/>
      <c r="BA243" s="252"/>
      <c r="BB243" s="252"/>
      <c r="BC243" s="252"/>
      <c r="BD243" s="252"/>
      <c r="BE243" s="252"/>
      <c r="BF243" s="252"/>
      <c r="BG243" s="252"/>
      <c r="BH243" s="252"/>
      <c r="BI243" s="252"/>
      <c r="BJ243" s="252"/>
      <c r="BK243" s="252"/>
      <c r="BL243" s="252"/>
      <c r="BM243" s="252"/>
      <c r="BN243" s="252"/>
      <c r="BO243" s="252"/>
      <c r="BP243" s="252"/>
      <c r="BQ243" s="252"/>
      <c r="BR243" s="252"/>
      <c r="BS243" s="252"/>
      <c r="BT243" s="252"/>
      <c r="BU243" s="252"/>
      <c r="BV243" s="252"/>
      <c r="BW243" s="252"/>
      <c r="BX243" s="252"/>
      <c r="BY243" s="252"/>
      <c r="BZ243" s="252"/>
      <c r="CA243" s="252"/>
      <c r="CB243" s="252"/>
      <c r="CC243" s="252"/>
      <c r="CD243" s="252"/>
      <c r="CE243" s="252"/>
      <c r="CF243" s="252"/>
      <c r="CG243" s="252"/>
      <c r="CH243" s="252"/>
      <c r="CI243" s="252"/>
      <c r="CJ243" s="252"/>
      <c r="CK243" s="252"/>
      <c r="CL243" s="252"/>
      <c r="CM243" s="252"/>
      <c r="CN243" s="252"/>
      <c r="CO243" s="252"/>
      <c r="CP243" s="252"/>
      <c r="CQ243" s="252"/>
      <c r="CR243" s="252"/>
      <c r="CS243" s="252"/>
      <c r="CT243" s="252"/>
      <c r="CU243" s="259"/>
      <c r="CV243" s="252"/>
      <c r="CW243" s="252"/>
      <c r="CX243" s="240"/>
      <c r="CY243" s="252"/>
      <c r="CZ243" s="252"/>
      <c r="DA243" s="252"/>
      <c r="DB243" s="252"/>
      <c r="DC243" s="252"/>
      <c r="DD243" s="252"/>
      <c r="DE243" s="252"/>
      <c r="DF243" s="252"/>
      <c r="DG243" s="252"/>
      <c r="DH243" s="252"/>
      <c r="DI243" s="252"/>
      <c r="DJ243" s="252"/>
      <c r="DK243" s="252"/>
      <c r="DL243" s="252"/>
      <c r="DM243" s="252"/>
      <c r="DN243" s="252"/>
      <c r="DO243" s="252"/>
      <c r="DP243" s="252"/>
      <c r="DQ243" s="252"/>
      <c r="DR243" s="252"/>
      <c r="DS243" s="252"/>
      <c r="DT243" s="252"/>
      <c r="DU243" s="252"/>
      <c r="DV243" s="252"/>
      <c r="DW243" s="252"/>
      <c r="DX243" s="252"/>
      <c r="DY243" s="252"/>
      <c r="DZ243" s="252"/>
      <c r="EA243" s="252"/>
      <c r="EB243" s="252"/>
      <c r="EC243" s="252"/>
      <c r="ED243" s="252"/>
      <c r="EE243" s="252"/>
      <c r="EF243" s="252"/>
      <c r="EG243" s="252"/>
      <c r="EH243" s="260"/>
      <c r="EI243" s="260"/>
      <c r="EJ243" s="252"/>
      <c r="EK243" s="252"/>
      <c r="EL243" s="252"/>
      <c r="EM243" s="252"/>
      <c r="EN243" s="252"/>
      <c r="EO243" s="252"/>
      <c r="EP243" s="252"/>
      <c r="EQ243" s="252"/>
      <c r="ER243" s="252"/>
      <c r="ES243" s="252"/>
      <c r="ET243" s="252"/>
      <c r="EU243" s="252"/>
      <c r="EV243" s="252"/>
      <c r="EW243" s="252"/>
      <c r="EX243" s="252"/>
      <c r="EY243" s="253"/>
      <c r="EZ243" s="253"/>
      <c r="FA243" s="253"/>
      <c r="FB243" s="253"/>
      <c r="FC243" s="254"/>
      <c r="FD243" s="254"/>
      <c r="FE243" s="249">
        <v>88546.11</v>
      </c>
      <c r="FF243" s="255">
        <v>24384.340000000018</v>
      </c>
      <c r="FG243" s="261"/>
      <c r="FH243" s="262"/>
      <c r="FI243" s="249">
        <f t="shared" si="48"/>
        <v>88546.11</v>
      </c>
      <c r="FJ243" s="255">
        <f t="shared" si="47"/>
        <v>24384.340000000018</v>
      </c>
      <c r="FK243" s="3"/>
      <c r="FL243" s="3"/>
      <c r="FM243" s="3"/>
    </row>
    <row r="244" spans="1:169" s="7" customFormat="1" ht="16.5" hidden="1" customHeight="1" x14ac:dyDescent="0.25">
      <c r="A244" s="233">
        <v>237</v>
      </c>
      <c r="B244" s="263" t="s">
        <v>640</v>
      </c>
      <c r="C244" s="247"/>
      <c r="D244" s="247"/>
      <c r="E244" s="248"/>
      <c r="F244" s="248">
        <v>0</v>
      </c>
      <c r="G244" s="248">
        <v>0</v>
      </c>
      <c r="H244" s="264"/>
      <c r="I244" s="264"/>
      <c r="J244" s="264"/>
      <c r="K244" s="264"/>
      <c r="L244" s="264"/>
      <c r="M244" s="264"/>
      <c r="N244" s="264"/>
      <c r="O244" s="264"/>
      <c r="P244" s="264"/>
      <c r="Q244" s="264"/>
      <c r="R244" s="264"/>
      <c r="S244" s="264"/>
      <c r="T244" s="264"/>
      <c r="U244" s="264"/>
      <c r="V244" s="264"/>
      <c r="W244" s="251"/>
      <c r="X244" s="251"/>
      <c r="Y244" s="253"/>
      <c r="Z244" s="253"/>
      <c r="AA244" s="253"/>
      <c r="AB244" s="252"/>
      <c r="AC244" s="252"/>
      <c r="AD244" s="253"/>
      <c r="AE244" s="253"/>
      <c r="AF244" s="265"/>
      <c r="AG244" s="252"/>
      <c r="AH244" s="252"/>
      <c r="AI244" s="253"/>
      <c r="AJ244" s="253"/>
      <c r="AK244" s="265"/>
      <c r="AL244" s="265"/>
      <c r="AM244" s="265"/>
      <c r="AN244" s="265"/>
      <c r="AO244" s="265"/>
      <c r="AP244" s="265"/>
      <c r="AQ244" s="265"/>
      <c r="AR244" s="265"/>
      <c r="AS244" s="265"/>
      <c r="AT244" s="265"/>
      <c r="AU244" s="265"/>
      <c r="AV244" s="265"/>
      <c r="AW244" s="265"/>
      <c r="AX244" s="265"/>
      <c r="AY244" s="265"/>
      <c r="AZ244" s="265"/>
      <c r="BA244" s="265"/>
      <c r="BB244" s="265"/>
      <c r="BC244" s="265"/>
      <c r="BD244" s="265"/>
      <c r="BE244" s="265"/>
      <c r="BF244" s="265"/>
      <c r="BG244" s="265"/>
      <c r="BH244" s="265"/>
      <c r="BI244" s="265"/>
      <c r="BJ244" s="265"/>
      <c r="BK244" s="265"/>
      <c r="BL244" s="265"/>
      <c r="BM244" s="265"/>
      <c r="BN244" s="265"/>
      <c r="BO244" s="265"/>
      <c r="BP244" s="265"/>
      <c r="BQ244" s="265"/>
      <c r="BR244" s="265"/>
      <c r="BS244" s="265"/>
      <c r="BT244" s="265"/>
      <c r="BU244" s="265"/>
      <c r="BV244" s="265"/>
      <c r="BW244" s="265"/>
      <c r="BX244" s="265"/>
      <c r="BY244" s="265"/>
      <c r="BZ244" s="252"/>
      <c r="CA244" s="252"/>
      <c r="CB244" s="253"/>
      <c r="CC244" s="253"/>
      <c r="CD244" s="265"/>
      <c r="CE244" s="252"/>
      <c r="CF244" s="252"/>
      <c r="CG244" s="253"/>
      <c r="CH244" s="253"/>
      <c r="CI244" s="265"/>
      <c r="CJ244" s="252"/>
      <c r="CK244" s="252"/>
      <c r="CL244" s="253"/>
      <c r="CM244" s="253"/>
      <c r="CN244" s="265"/>
      <c r="CO244" s="252"/>
      <c r="CP244" s="252"/>
      <c r="CQ244" s="253"/>
      <c r="CR244" s="253"/>
      <c r="CS244" s="265"/>
      <c r="CT244" s="265"/>
      <c r="CU244" s="265"/>
      <c r="CV244" s="252"/>
      <c r="CW244" s="252"/>
      <c r="CX244" s="240"/>
      <c r="CY244" s="265"/>
      <c r="CZ244" s="265"/>
      <c r="DA244" s="265"/>
      <c r="DB244" s="265"/>
      <c r="DC244" s="265"/>
      <c r="DD244" s="265"/>
      <c r="DE244" s="265"/>
      <c r="DF244" s="265"/>
      <c r="DG244" s="265"/>
      <c r="DH244" s="265"/>
      <c r="DI244" s="265"/>
      <c r="DJ244" s="265"/>
      <c r="DK244" s="265"/>
      <c r="DL244" s="265"/>
      <c r="DM244" s="265"/>
      <c r="DN244" s="265"/>
      <c r="DO244" s="265"/>
      <c r="DP244" s="265"/>
      <c r="DQ244" s="265"/>
      <c r="DR244" s="265"/>
      <c r="DS244" s="265"/>
      <c r="DT244" s="265"/>
      <c r="DU244" s="265"/>
      <c r="DV244" s="265"/>
      <c r="DW244" s="265"/>
      <c r="DX244" s="265"/>
      <c r="DY244" s="265"/>
      <c r="DZ244" s="265"/>
      <c r="EA244" s="265"/>
      <c r="EB244" s="265"/>
      <c r="EC244" s="252"/>
      <c r="ED244" s="252"/>
      <c r="EE244" s="253"/>
      <c r="EF244" s="253"/>
      <c r="EG244" s="265"/>
      <c r="EH244" s="260"/>
      <c r="EI244" s="260"/>
      <c r="EJ244" s="253"/>
      <c r="EK244" s="253"/>
      <c r="EL244" s="265"/>
      <c r="EM244" s="252"/>
      <c r="EN244" s="252"/>
      <c r="EO244" s="253"/>
      <c r="EP244" s="253"/>
      <c r="EQ244" s="265"/>
      <c r="ER244" s="265"/>
      <c r="ES244" s="265"/>
      <c r="ET244" s="265"/>
      <c r="EU244" s="265"/>
      <c r="EV244" s="265"/>
      <c r="EW244" s="265"/>
      <c r="EX244" s="265"/>
      <c r="EY244" s="253"/>
      <c r="EZ244" s="253"/>
      <c r="FA244" s="253"/>
      <c r="FB244" s="253"/>
      <c r="FC244" s="254"/>
      <c r="FD244" s="254"/>
      <c r="FE244" s="249">
        <v>0</v>
      </c>
      <c r="FF244" s="255">
        <v>0</v>
      </c>
      <c r="FG244" s="256"/>
      <c r="FH244" s="262"/>
      <c r="FI244" s="249">
        <f t="shared" si="48"/>
        <v>0</v>
      </c>
      <c r="FJ244" s="255">
        <f t="shared" si="47"/>
        <v>0</v>
      </c>
      <c r="FK244" s="3"/>
      <c r="FM244" s="3"/>
    </row>
    <row r="245" spans="1:169" s="7" customFormat="1" ht="16.5" hidden="1" customHeight="1" x14ac:dyDescent="0.25">
      <c r="A245" s="233">
        <v>238</v>
      </c>
      <c r="B245" s="246" t="s">
        <v>641</v>
      </c>
      <c r="C245" s="247"/>
      <c r="D245" s="247"/>
      <c r="E245" s="248"/>
      <c r="F245" s="266">
        <v>0</v>
      </c>
      <c r="G245" s="266">
        <v>0</v>
      </c>
      <c r="H245" s="264"/>
      <c r="I245" s="264"/>
      <c r="J245" s="264"/>
      <c r="K245" s="264"/>
      <c r="L245" s="264"/>
      <c r="M245" s="264"/>
      <c r="N245" s="264"/>
      <c r="O245" s="264"/>
      <c r="P245" s="264"/>
      <c r="Q245" s="264"/>
      <c r="R245" s="264"/>
      <c r="S245" s="264"/>
      <c r="T245" s="264"/>
      <c r="U245" s="264"/>
      <c r="V245" s="264"/>
      <c r="W245" s="251"/>
      <c r="X245" s="251"/>
      <c r="Y245" s="253"/>
      <c r="Z245" s="253"/>
      <c r="AA245" s="253"/>
      <c r="AB245" s="252"/>
      <c r="AC245" s="252"/>
      <c r="AD245" s="253"/>
      <c r="AE245" s="253"/>
      <c r="AF245" s="265"/>
      <c r="AG245" s="252"/>
      <c r="AH245" s="252"/>
      <c r="AI245" s="253"/>
      <c r="AJ245" s="253"/>
      <c r="AK245" s="265"/>
      <c r="AL245" s="265"/>
      <c r="AM245" s="265"/>
      <c r="AN245" s="265"/>
      <c r="AO245" s="265"/>
      <c r="AP245" s="265"/>
      <c r="AQ245" s="265"/>
      <c r="AR245" s="265"/>
      <c r="AS245" s="265"/>
      <c r="AT245" s="265"/>
      <c r="AU245" s="265"/>
      <c r="AV245" s="265"/>
      <c r="AW245" s="265"/>
      <c r="AX245" s="265"/>
      <c r="AY245" s="265"/>
      <c r="AZ245" s="265"/>
      <c r="BA245" s="265"/>
      <c r="BB245" s="265"/>
      <c r="BC245" s="265"/>
      <c r="BD245" s="265"/>
      <c r="BE245" s="265"/>
      <c r="BF245" s="265"/>
      <c r="BG245" s="265"/>
      <c r="BH245" s="265"/>
      <c r="BI245" s="265"/>
      <c r="BJ245" s="265"/>
      <c r="BK245" s="265"/>
      <c r="BL245" s="265"/>
      <c r="BM245" s="265"/>
      <c r="BN245" s="265"/>
      <c r="BO245" s="265"/>
      <c r="BP245" s="265"/>
      <c r="BQ245" s="265"/>
      <c r="BR245" s="265"/>
      <c r="BS245" s="265"/>
      <c r="BT245" s="265"/>
      <c r="BU245" s="265"/>
      <c r="BV245" s="265"/>
      <c r="BW245" s="265"/>
      <c r="BX245" s="265"/>
      <c r="BY245" s="265"/>
      <c r="BZ245" s="252"/>
      <c r="CA245" s="252"/>
      <c r="CB245" s="253"/>
      <c r="CC245" s="253"/>
      <c r="CD245" s="265"/>
      <c r="CE245" s="252"/>
      <c r="CF245" s="252"/>
      <c r="CG245" s="253"/>
      <c r="CH245" s="253"/>
      <c r="CI245" s="265"/>
      <c r="CJ245" s="252"/>
      <c r="CK245" s="252"/>
      <c r="CL245" s="253"/>
      <c r="CM245" s="253"/>
      <c r="CN245" s="265"/>
      <c r="CO245" s="252"/>
      <c r="CP245" s="252"/>
      <c r="CQ245" s="253"/>
      <c r="CR245" s="253"/>
      <c r="CS245" s="265"/>
      <c r="CT245" s="265"/>
      <c r="CU245" s="265"/>
      <c r="CV245" s="252"/>
      <c r="CW245" s="252"/>
      <c r="CX245" s="240"/>
      <c r="CY245" s="265"/>
      <c r="CZ245" s="265"/>
      <c r="DA245" s="265"/>
      <c r="DB245" s="265"/>
      <c r="DC245" s="265"/>
      <c r="DD245" s="265"/>
      <c r="DE245" s="265"/>
      <c r="DF245" s="265"/>
      <c r="DG245" s="265"/>
      <c r="DH245" s="265"/>
      <c r="DI245" s="265"/>
      <c r="DJ245" s="265"/>
      <c r="DK245" s="265"/>
      <c r="DL245" s="265"/>
      <c r="DM245" s="265"/>
      <c r="DN245" s="265"/>
      <c r="DO245" s="265"/>
      <c r="DP245" s="265"/>
      <c r="DQ245" s="265"/>
      <c r="DR245" s="265"/>
      <c r="DS245" s="265"/>
      <c r="DT245" s="265"/>
      <c r="DU245" s="265"/>
      <c r="DV245" s="265"/>
      <c r="DW245" s="265"/>
      <c r="DX245" s="265"/>
      <c r="DY245" s="265"/>
      <c r="DZ245" s="265"/>
      <c r="EA245" s="265"/>
      <c r="EB245" s="265"/>
      <c r="EC245" s="252"/>
      <c r="ED245" s="252"/>
      <c r="EE245" s="253"/>
      <c r="EF245" s="253"/>
      <c r="EG245" s="265"/>
      <c r="EH245" s="260"/>
      <c r="EI245" s="260"/>
      <c r="EJ245" s="253"/>
      <c r="EK245" s="253"/>
      <c r="EL245" s="265"/>
      <c r="EM245" s="252"/>
      <c r="EN245" s="252"/>
      <c r="EO245" s="253"/>
      <c r="EP245" s="253"/>
      <c r="EQ245" s="265"/>
      <c r="ER245" s="265"/>
      <c r="ES245" s="265"/>
      <c r="ET245" s="265"/>
      <c r="EU245" s="265"/>
      <c r="EV245" s="265"/>
      <c r="EW245" s="265"/>
      <c r="EX245" s="265"/>
      <c r="EY245" s="253"/>
      <c r="EZ245" s="253"/>
      <c r="FA245" s="253"/>
      <c r="FB245" s="253"/>
      <c r="FC245" s="254"/>
      <c r="FD245" s="254"/>
      <c r="FE245" s="249">
        <v>0</v>
      </c>
      <c r="FF245" s="255">
        <v>0</v>
      </c>
      <c r="FG245" s="256"/>
      <c r="FH245" s="262"/>
      <c r="FI245" s="249">
        <f t="shared" si="48"/>
        <v>0</v>
      </c>
      <c r="FJ245" s="255">
        <f t="shared" si="47"/>
        <v>0</v>
      </c>
      <c r="FK245" s="3"/>
      <c r="FM245" s="3"/>
    </row>
    <row r="246" spans="1:169" s="7" customFormat="1" ht="16.5" hidden="1" customHeight="1" x14ac:dyDescent="0.25">
      <c r="A246" s="233">
        <v>239</v>
      </c>
      <c r="B246" s="246" t="s">
        <v>642</v>
      </c>
      <c r="C246" s="247"/>
      <c r="D246" s="247"/>
      <c r="E246" s="248"/>
      <c r="F246" s="248">
        <v>0</v>
      </c>
      <c r="G246" s="248">
        <v>0</v>
      </c>
      <c r="H246" s="264"/>
      <c r="I246" s="264"/>
      <c r="J246" s="264"/>
      <c r="K246" s="264"/>
      <c r="L246" s="264"/>
      <c r="M246" s="264"/>
      <c r="N246" s="264"/>
      <c r="O246" s="264"/>
      <c r="P246" s="264"/>
      <c r="Q246" s="264"/>
      <c r="R246" s="264"/>
      <c r="S246" s="264"/>
      <c r="T246" s="264"/>
      <c r="U246" s="264"/>
      <c r="V246" s="264"/>
      <c r="W246" s="251"/>
      <c r="X246" s="251"/>
      <c r="Y246" s="253"/>
      <c r="Z246" s="253"/>
      <c r="AA246" s="253"/>
      <c r="AB246" s="252"/>
      <c r="AC246" s="252"/>
      <c r="AD246" s="253"/>
      <c r="AE246" s="253"/>
      <c r="AF246" s="265"/>
      <c r="AG246" s="252"/>
      <c r="AH246" s="252"/>
      <c r="AI246" s="253"/>
      <c r="AJ246" s="253"/>
      <c r="AK246" s="265"/>
      <c r="AL246" s="265"/>
      <c r="AM246" s="265"/>
      <c r="AN246" s="265"/>
      <c r="AO246" s="265"/>
      <c r="AP246" s="265"/>
      <c r="AQ246" s="265"/>
      <c r="AR246" s="265"/>
      <c r="AS246" s="265"/>
      <c r="AT246" s="265"/>
      <c r="AU246" s="265"/>
      <c r="AV246" s="265"/>
      <c r="AW246" s="265"/>
      <c r="AX246" s="265"/>
      <c r="AY246" s="265"/>
      <c r="AZ246" s="265"/>
      <c r="BA246" s="265"/>
      <c r="BB246" s="265"/>
      <c r="BC246" s="265"/>
      <c r="BD246" s="265"/>
      <c r="BE246" s="265"/>
      <c r="BF246" s="265"/>
      <c r="BG246" s="265"/>
      <c r="BH246" s="265"/>
      <c r="BI246" s="265"/>
      <c r="BJ246" s="265"/>
      <c r="BK246" s="265"/>
      <c r="BL246" s="265"/>
      <c r="BM246" s="265"/>
      <c r="BN246" s="265"/>
      <c r="BO246" s="265"/>
      <c r="BP246" s="265"/>
      <c r="BQ246" s="265"/>
      <c r="BR246" s="265"/>
      <c r="BS246" s="265"/>
      <c r="BT246" s="265"/>
      <c r="BU246" s="265"/>
      <c r="BV246" s="265"/>
      <c r="BW246" s="265"/>
      <c r="BX246" s="265"/>
      <c r="BY246" s="265"/>
      <c r="BZ246" s="252"/>
      <c r="CA246" s="252"/>
      <c r="CB246" s="253"/>
      <c r="CC246" s="253"/>
      <c r="CD246" s="265"/>
      <c r="CE246" s="252"/>
      <c r="CF246" s="252"/>
      <c r="CG246" s="253"/>
      <c r="CH246" s="253"/>
      <c r="CI246" s="265"/>
      <c r="CJ246" s="252"/>
      <c r="CK246" s="252"/>
      <c r="CL246" s="253"/>
      <c r="CM246" s="253"/>
      <c r="CN246" s="265"/>
      <c r="CO246" s="252"/>
      <c r="CP246" s="252"/>
      <c r="CQ246" s="253"/>
      <c r="CR246" s="253"/>
      <c r="CS246" s="265"/>
      <c r="CT246" s="265"/>
      <c r="CU246" s="265"/>
      <c r="CV246" s="252"/>
      <c r="CW246" s="252"/>
      <c r="CX246" s="240"/>
      <c r="CY246" s="265"/>
      <c r="CZ246" s="265"/>
      <c r="DA246" s="265"/>
      <c r="DB246" s="265"/>
      <c r="DC246" s="265"/>
      <c r="DD246" s="265"/>
      <c r="DE246" s="265"/>
      <c r="DF246" s="265"/>
      <c r="DG246" s="265"/>
      <c r="DH246" s="265"/>
      <c r="DI246" s="265"/>
      <c r="DJ246" s="265"/>
      <c r="DK246" s="265"/>
      <c r="DL246" s="265"/>
      <c r="DM246" s="265"/>
      <c r="DN246" s="265"/>
      <c r="DO246" s="265"/>
      <c r="DP246" s="265"/>
      <c r="DQ246" s="265"/>
      <c r="DR246" s="265"/>
      <c r="DS246" s="265"/>
      <c r="DT246" s="265"/>
      <c r="DU246" s="265"/>
      <c r="DV246" s="265"/>
      <c r="DW246" s="265"/>
      <c r="DX246" s="265"/>
      <c r="DY246" s="265"/>
      <c r="DZ246" s="265"/>
      <c r="EA246" s="265"/>
      <c r="EB246" s="265"/>
      <c r="EC246" s="252"/>
      <c r="ED246" s="252"/>
      <c r="EE246" s="253"/>
      <c r="EF246" s="253"/>
      <c r="EG246" s="265"/>
      <c r="EH246" s="260"/>
      <c r="EI246" s="260"/>
      <c r="EJ246" s="253"/>
      <c r="EK246" s="253"/>
      <c r="EL246" s="265"/>
      <c r="EM246" s="252"/>
      <c r="EN246" s="252"/>
      <c r="EO246" s="253"/>
      <c r="EP246" s="253"/>
      <c r="EQ246" s="265"/>
      <c r="ER246" s="265"/>
      <c r="ES246" s="265"/>
      <c r="ET246" s="265"/>
      <c r="EU246" s="265"/>
      <c r="EV246" s="265"/>
      <c r="EW246" s="265"/>
      <c r="EX246" s="265"/>
      <c r="EY246" s="253"/>
      <c r="EZ246" s="253"/>
      <c r="FA246" s="253"/>
      <c r="FB246" s="253"/>
      <c r="FC246" s="254"/>
      <c r="FD246" s="254"/>
      <c r="FE246" s="249">
        <v>0</v>
      </c>
      <c r="FF246" s="255">
        <v>0</v>
      </c>
      <c r="FG246" s="256"/>
      <c r="FH246" s="262"/>
      <c r="FI246" s="249">
        <f t="shared" si="48"/>
        <v>0</v>
      </c>
      <c r="FJ246" s="255">
        <f t="shared" si="47"/>
        <v>0</v>
      </c>
      <c r="FK246" s="3"/>
      <c r="FM246" s="3"/>
    </row>
    <row r="247" spans="1:169" s="2" customFormat="1" ht="15" hidden="1" x14ac:dyDescent="0.25">
      <c r="A247" s="233">
        <v>240</v>
      </c>
      <c r="B247" s="246" t="s">
        <v>643</v>
      </c>
      <c r="C247" s="247"/>
      <c r="D247" s="247"/>
      <c r="E247" s="248"/>
      <c r="F247" s="249">
        <v>0</v>
      </c>
      <c r="G247" s="249">
        <v>0</v>
      </c>
      <c r="H247" s="264"/>
      <c r="I247" s="264"/>
      <c r="J247" s="264"/>
      <c r="K247" s="264"/>
      <c r="L247" s="264"/>
      <c r="M247" s="264"/>
      <c r="N247" s="264"/>
      <c r="O247" s="264"/>
      <c r="P247" s="264"/>
      <c r="Q247" s="264"/>
      <c r="R247" s="264"/>
      <c r="S247" s="264"/>
      <c r="T247" s="264"/>
      <c r="U247" s="264"/>
      <c r="V247" s="264"/>
      <c r="W247" s="251"/>
      <c r="X247" s="251"/>
      <c r="Y247" s="253"/>
      <c r="Z247" s="253"/>
      <c r="AA247" s="253"/>
      <c r="AB247" s="252"/>
      <c r="AC247" s="252"/>
      <c r="AD247" s="253"/>
      <c r="AE247" s="253"/>
      <c r="AF247" s="265"/>
      <c r="AG247" s="252"/>
      <c r="AH247" s="252"/>
      <c r="AI247" s="253"/>
      <c r="AJ247" s="253"/>
      <c r="AK247" s="265"/>
      <c r="AL247" s="265"/>
      <c r="AM247" s="265"/>
      <c r="AN247" s="265"/>
      <c r="AO247" s="265"/>
      <c r="AP247" s="265"/>
      <c r="AQ247" s="265"/>
      <c r="AR247" s="265"/>
      <c r="AS247" s="265"/>
      <c r="AT247" s="265"/>
      <c r="AU247" s="265"/>
      <c r="AV247" s="265"/>
      <c r="AW247" s="265"/>
      <c r="AX247" s="265"/>
      <c r="AY247" s="265"/>
      <c r="AZ247" s="265"/>
      <c r="BA247" s="265"/>
      <c r="BB247" s="265"/>
      <c r="BC247" s="265"/>
      <c r="BD247" s="265"/>
      <c r="BE247" s="265"/>
      <c r="BF247" s="265"/>
      <c r="BG247" s="265"/>
      <c r="BH247" s="265"/>
      <c r="BI247" s="265"/>
      <c r="BJ247" s="265"/>
      <c r="BK247" s="265"/>
      <c r="BL247" s="265"/>
      <c r="BM247" s="265"/>
      <c r="BN247" s="265"/>
      <c r="BO247" s="265"/>
      <c r="BP247" s="265"/>
      <c r="BQ247" s="265"/>
      <c r="BR247" s="265"/>
      <c r="BS247" s="265"/>
      <c r="BT247" s="265"/>
      <c r="BU247" s="265"/>
      <c r="BV247" s="265"/>
      <c r="BW247" s="265"/>
      <c r="BX247" s="265"/>
      <c r="BY247" s="265"/>
      <c r="BZ247" s="252"/>
      <c r="CA247" s="252"/>
      <c r="CB247" s="253"/>
      <c r="CC247" s="253"/>
      <c r="CD247" s="265"/>
      <c r="CE247" s="252"/>
      <c r="CF247" s="252"/>
      <c r="CG247" s="253"/>
      <c r="CH247" s="253"/>
      <c r="CI247" s="265"/>
      <c r="CJ247" s="252"/>
      <c r="CK247" s="252"/>
      <c r="CL247" s="253"/>
      <c r="CM247" s="253"/>
      <c r="CN247" s="265"/>
      <c r="CO247" s="252"/>
      <c r="CP247" s="252"/>
      <c r="CQ247" s="253"/>
      <c r="CR247" s="253"/>
      <c r="CS247" s="265"/>
      <c r="CT247" s="265"/>
      <c r="CU247" s="265"/>
      <c r="CV247" s="252"/>
      <c r="CW247" s="252"/>
      <c r="CX247" s="240"/>
      <c r="CY247" s="265"/>
      <c r="CZ247" s="265"/>
      <c r="DA247" s="265"/>
      <c r="DB247" s="265"/>
      <c r="DC247" s="265"/>
      <c r="DD247" s="265"/>
      <c r="DE247" s="265"/>
      <c r="DF247" s="265"/>
      <c r="DG247" s="265"/>
      <c r="DH247" s="265"/>
      <c r="DI247" s="265"/>
      <c r="DJ247" s="265"/>
      <c r="DK247" s="265"/>
      <c r="DL247" s="265"/>
      <c r="DM247" s="265"/>
      <c r="DN247" s="265"/>
      <c r="DO247" s="265"/>
      <c r="DP247" s="265"/>
      <c r="DQ247" s="265"/>
      <c r="DR247" s="265"/>
      <c r="DS247" s="265"/>
      <c r="DT247" s="265"/>
      <c r="DU247" s="265"/>
      <c r="DV247" s="265"/>
      <c r="DW247" s="265"/>
      <c r="DX247" s="265"/>
      <c r="DY247" s="265"/>
      <c r="DZ247" s="265"/>
      <c r="EA247" s="265"/>
      <c r="EB247" s="265"/>
      <c r="EC247" s="252"/>
      <c r="ED247" s="252"/>
      <c r="EE247" s="253"/>
      <c r="EF247" s="253"/>
      <c r="EG247" s="265"/>
      <c r="EH247" s="260"/>
      <c r="EI247" s="260"/>
      <c r="EJ247" s="253"/>
      <c r="EK247" s="253"/>
      <c r="EL247" s="265"/>
      <c r="EM247" s="252"/>
      <c r="EN247" s="252"/>
      <c r="EO247" s="253"/>
      <c r="EP247" s="253"/>
      <c r="EQ247" s="265"/>
      <c r="ER247" s="265"/>
      <c r="ES247" s="265"/>
      <c r="ET247" s="265"/>
      <c r="EU247" s="265"/>
      <c r="EV247" s="265"/>
      <c r="EW247" s="265"/>
      <c r="EX247" s="265"/>
      <c r="EY247" s="253"/>
      <c r="EZ247" s="253"/>
      <c r="FA247" s="253"/>
      <c r="FB247" s="253"/>
      <c r="FC247" s="254"/>
      <c r="FD247" s="254"/>
      <c r="FE247" s="249">
        <v>0</v>
      </c>
      <c r="FF247" s="255">
        <v>0</v>
      </c>
      <c r="FG247" s="256"/>
      <c r="FH247" s="262"/>
      <c r="FI247" s="249">
        <f t="shared" si="48"/>
        <v>0</v>
      </c>
      <c r="FJ247" s="255">
        <f t="shared" si="47"/>
        <v>0</v>
      </c>
      <c r="FK247" s="3"/>
      <c r="FM247" s="3"/>
    </row>
    <row r="248" spans="1:169" s="2" customFormat="1" ht="15" hidden="1" x14ac:dyDescent="0.25">
      <c r="A248" s="233">
        <v>241</v>
      </c>
      <c r="B248" s="246" t="s">
        <v>622</v>
      </c>
      <c r="C248" s="247"/>
      <c r="D248" s="247"/>
      <c r="E248" s="248"/>
      <c r="F248" s="249">
        <v>0</v>
      </c>
      <c r="G248" s="249">
        <v>0</v>
      </c>
      <c r="H248" s="264"/>
      <c r="I248" s="264"/>
      <c r="J248" s="264"/>
      <c r="K248" s="264"/>
      <c r="L248" s="264"/>
      <c r="M248" s="264"/>
      <c r="N248" s="264"/>
      <c r="O248" s="264"/>
      <c r="P248" s="264"/>
      <c r="Q248" s="264"/>
      <c r="R248" s="264"/>
      <c r="S248" s="264"/>
      <c r="T248" s="264"/>
      <c r="U248" s="264"/>
      <c r="V248" s="264"/>
      <c r="W248" s="251"/>
      <c r="X248" s="251"/>
      <c r="Y248" s="253"/>
      <c r="Z248" s="253"/>
      <c r="AA248" s="253"/>
      <c r="AB248" s="252"/>
      <c r="AC248" s="252"/>
      <c r="AD248" s="253"/>
      <c r="AE248" s="253"/>
      <c r="AF248" s="265"/>
      <c r="AG248" s="252"/>
      <c r="AH248" s="252"/>
      <c r="AI248" s="253"/>
      <c r="AJ248" s="253"/>
      <c r="AK248" s="265"/>
      <c r="AL248" s="265"/>
      <c r="AM248" s="265"/>
      <c r="AN248" s="265"/>
      <c r="AO248" s="265"/>
      <c r="AP248" s="265"/>
      <c r="AQ248" s="265"/>
      <c r="AR248" s="265"/>
      <c r="AS248" s="265"/>
      <c r="AT248" s="265"/>
      <c r="AU248" s="265"/>
      <c r="AV248" s="265"/>
      <c r="AW248" s="265"/>
      <c r="AX248" s="265"/>
      <c r="AY248" s="265"/>
      <c r="AZ248" s="265"/>
      <c r="BA248" s="265"/>
      <c r="BB248" s="265"/>
      <c r="BC248" s="265"/>
      <c r="BD248" s="265"/>
      <c r="BE248" s="265"/>
      <c r="BF248" s="265"/>
      <c r="BG248" s="265"/>
      <c r="BH248" s="265"/>
      <c r="BI248" s="265"/>
      <c r="BJ248" s="265"/>
      <c r="BK248" s="265"/>
      <c r="BL248" s="265"/>
      <c r="BM248" s="265"/>
      <c r="BN248" s="265"/>
      <c r="BO248" s="265"/>
      <c r="BP248" s="265"/>
      <c r="BQ248" s="265"/>
      <c r="BR248" s="265"/>
      <c r="BS248" s="265"/>
      <c r="BT248" s="265"/>
      <c r="BU248" s="265"/>
      <c r="BV248" s="265"/>
      <c r="BW248" s="265"/>
      <c r="BX248" s="265"/>
      <c r="BY248" s="265"/>
      <c r="BZ248" s="252"/>
      <c r="CA248" s="252"/>
      <c r="CB248" s="253"/>
      <c r="CC248" s="253"/>
      <c r="CD248" s="265"/>
      <c r="CE248" s="252"/>
      <c r="CF248" s="252"/>
      <c r="CG248" s="253"/>
      <c r="CH248" s="253"/>
      <c r="CI248" s="265"/>
      <c r="CJ248" s="252"/>
      <c r="CK248" s="252"/>
      <c r="CL248" s="253"/>
      <c r="CM248" s="253"/>
      <c r="CN248" s="265"/>
      <c r="CO248" s="252"/>
      <c r="CP248" s="252"/>
      <c r="CQ248" s="253"/>
      <c r="CR248" s="253"/>
      <c r="CS248" s="265"/>
      <c r="CT248" s="265"/>
      <c r="CU248" s="265"/>
      <c r="CV248" s="252"/>
      <c r="CW248" s="252"/>
      <c r="CX248" s="240"/>
      <c r="CY248" s="265"/>
      <c r="CZ248" s="265"/>
      <c r="DA248" s="265"/>
      <c r="DB248" s="265"/>
      <c r="DC248" s="265"/>
      <c r="DD248" s="265"/>
      <c r="DE248" s="265"/>
      <c r="DF248" s="265"/>
      <c r="DG248" s="265"/>
      <c r="DH248" s="265"/>
      <c r="DI248" s="265"/>
      <c r="DJ248" s="265"/>
      <c r="DK248" s="265"/>
      <c r="DL248" s="265"/>
      <c r="DM248" s="265"/>
      <c r="DN248" s="265"/>
      <c r="DO248" s="265"/>
      <c r="DP248" s="265"/>
      <c r="DQ248" s="265"/>
      <c r="DR248" s="265"/>
      <c r="DS248" s="265"/>
      <c r="DT248" s="265"/>
      <c r="DU248" s="265"/>
      <c r="DV248" s="265"/>
      <c r="DW248" s="265"/>
      <c r="DX248" s="265"/>
      <c r="DY248" s="265"/>
      <c r="DZ248" s="265"/>
      <c r="EA248" s="265"/>
      <c r="EB248" s="265"/>
      <c r="EC248" s="252"/>
      <c r="ED248" s="252"/>
      <c r="EE248" s="253"/>
      <c r="EF248" s="253"/>
      <c r="EG248" s="265"/>
      <c r="EH248" s="260"/>
      <c r="EI248" s="260"/>
      <c r="EJ248" s="253"/>
      <c r="EK248" s="253"/>
      <c r="EL248" s="265"/>
      <c r="EM248" s="252"/>
      <c r="EN248" s="252"/>
      <c r="EO248" s="253"/>
      <c r="EP248" s="253"/>
      <c r="EQ248" s="265"/>
      <c r="ER248" s="265"/>
      <c r="ES248" s="265"/>
      <c r="ET248" s="265"/>
      <c r="EU248" s="265"/>
      <c r="EV248" s="265"/>
      <c r="EW248" s="265"/>
      <c r="EX248" s="265"/>
      <c r="EY248" s="253"/>
      <c r="EZ248" s="253"/>
      <c r="FA248" s="253"/>
      <c r="FB248" s="253"/>
      <c r="FC248" s="254"/>
      <c r="FD248" s="254"/>
      <c r="FE248" s="249">
        <v>0</v>
      </c>
      <c r="FF248" s="255">
        <v>0</v>
      </c>
      <c r="FG248" s="256"/>
      <c r="FH248" s="262"/>
      <c r="FI248" s="249">
        <f t="shared" si="48"/>
        <v>0</v>
      </c>
      <c r="FJ248" s="255">
        <f t="shared" si="47"/>
        <v>0</v>
      </c>
      <c r="FK248" s="3"/>
      <c r="FM248" s="3"/>
    </row>
    <row r="249" spans="1:169" s="7" customFormat="1" ht="15" hidden="1" x14ac:dyDescent="0.25">
      <c r="A249" s="233">
        <v>242</v>
      </c>
      <c r="B249" s="267" t="s">
        <v>644</v>
      </c>
      <c r="C249" s="247"/>
      <c r="D249" s="247"/>
      <c r="E249" s="248"/>
      <c r="F249" s="249">
        <v>0</v>
      </c>
      <c r="G249" s="249">
        <v>0</v>
      </c>
      <c r="H249" s="264"/>
      <c r="I249" s="264"/>
      <c r="J249" s="264"/>
      <c r="K249" s="264"/>
      <c r="L249" s="264"/>
      <c r="M249" s="264"/>
      <c r="N249" s="264"/>
      <c r="O249" s="264"/>
      <c r="P249" s="264"/>
      <c r="Q249" s="264"/>
      <c r="R249" s="264"/>
      <c r="S249" s="264"/>
      <c r="T249" s="264"/>
      <c r="U249" s="264"/>
      <c r="V249" s="264"/>
      <c r="W249" s="251"/>
      <c r="X249" s="251"/>
      <c r="Y249" s="253"/>
      <c r="Z249" s="253"/>
      <c r="AA249" s="253"/>
      <c r="AB249" s="252"/>
      <c r="AC249" s="252"/>
      <c r="AD249" s="253"/>
      <c r="AE249" s="253"/>
      <c r="AF249" s="265"/>
      <c r="AG249" s="252"/>
      <c r="AH249" s="252"/>
      <c r="AI249" s="253"/>
      <c r="AJ249" s="253"/>
      <c r="AK249" s="265"/>
      <c r="AL249" s="265"/>
      <c r="AM249" s="265"/>
      <c r="AN249" s="265"/>
      <c r="AO249" s="265"/>
      <c r="AP249" s="265"/>
      <c r="AQ249" s="265"/>
      <c r="AR249" s="265"/>
      <c r="AS249" s="265"/>
      <c r="AT249" s="265"/>
      <c r="AU249" s="265"/>
      <c r="AV249" s="265"/>
      <c r="AW249" s="265"/>
      <c r="AX249" s="265"/>
      <c r="AY249" s="265"/>
      <c r="AZ249" s="265"/>
      <c r="BA249" s="265"/>
      <c r="BB249" s="265"/>
      <c r="BC249" s="265"/>
      <c r="BD249" s="265"/>
      <c r="BE249" s="265"/>
      <c r="BF249" s="265"/>
      <c r="BG249" s="265"/>
      <c r="BH249" s="265"/>
      <c r="BI249" s="265"/>
      <c r="BJ249" s="265"/>
      <c r="BK249" s="265"/>
      <c r="BL249" s="265"/>
      <c r="BM249" s="265"/>
      <c r="BN249" s="265"/>
      <c r="BO249" s="265"/>
      <c r="BP249" s="265"/>
      <c r="BQ249" s="265"/>
      <c r="BR249" s="265"/>
      <c r="BS249" s="265"/>
      <c r="BT249" s="265"/>
      <c r="BU249" s="265"/>
      <c r="BV249" s="265"/>
      <c r="BW249" s="265"/>
      <c r="BX249" s="265"/>
      <c r="BY249" s="265"/>
      <c r="BZ249" s="252"/>
      <c r="CA249" s="252"/>
      <c r="CB249" s="253"/>
      <c r="CC249" s="253"/>
      <c r="CD249" s="265"/>
      <c r="CE249" s="252"/>
      <c r="CF249" s="252"/>
      <c r="CG249" s="253"/>
      <c r="CH249" s="253"/>
      <c r="CI249" s="265"/>
      <c r="CJ249" s="252"/>
      <c r="CK249" s="252"/>
      <c r="CL249" s="253"/>
      <c r="CM249" s="253"/>
      <c r="CN249" s="265"/>
      <c r="CO249" s="252"/>
      <c r="CP249" s="252"/>
      <c r="CQ249" s="253"/>
      <c r="CR249" s="253"/>
      <c r="CS249" s="265"/>
      <c r="CT249" s="265"/>
      <c r="CU249" s="265"/>
      <c r="CV249" s="252"/>
      <c r="CW249" s="252"/>
      <c r="CX249" s="240"/>
      <c r="CY249" s="265"/>
      <c r="CZ249" s="265"/>
      <c r="DA249" s="265"/>
      <c r="DB249" s="265"/>
      <c r="DC249" s="265"/>
      <c r="DD249" s="265"/>
      <c r="DE249" s="265"/>
      <c r="DF249" s="265"/>
      <c r="DG249" s="265"/>
      <c r="DH249" s="265"/>
      <c r="DI249" s="265"/>
      <c r="DJ249" s="265"/>
      <c r="DK249" s="265"/>
      <c r="DL249" s="265"/>
      <c r="DM249" s="265"/>
      <c r="DN249" s="265"/>
      <c r="DO249" s="265"/>
      <c r="DP249" s="265"/>
      <c r="DQ249" s="265"/>
      <c r="DR249" s="265"/>
      <c r="DS249" s="265"/>
      <c r="DT249" s="265"/>
      <c r="DU249" s="265"/>
      <c r="DV249" s="265"/>
      <c r="DW249" s="265"/>
      <c r="DX249" s="265"/>
      <c r="DY249" s="265"/>
      <c r="DZ249" s="265"/>
      <c r="EA249" s="265"/>
      <c r="EB249" s="265"/>
      <c r="EC249" s="252"/>
      <c r="ED249" s="252"/>
      <c r="EE249" s="253"/>
      <c r="EF249" s="253"/>
      <c r="EG249" s="265"/>
      <c r="EH249" s="260"/>
      <c r="EI249" s="260"/>
      <c r="EJ249" s="253"/>
      <c r="EK249" s="253"/>
      <c r="EL249" s="265"/>
      <c r="EM249" s="252"/>
      <c r="EN249" s="252"/>
      <c r="EO249" s="253"/>
      <c r="EP249" s="253"/>
      <c r="EQ249" s="265"/>
      <c r="ER249" s="265"/>
      <c r="ES249" s="265"/>
      <c r="ET249" s="265"/>
      <c r="EU249" s="265"/>
      <c r="EV249" s="265"/>
      <c r="EW249" s="265"/>
      <c r="EX249" s="265"/>
      <c r="EY249" s="253"/>
      <c r="EZ249" s="253"/>
      <c r="FA249" s="253"/>
      <c r="FB249" s="253"/>
      <c r="FC249" s="254"/>
      <c r="FD249" s="254"/>
      <c r="FE249" s="249">
        <v>0</v>
      </c>
      <c r="FF249" s="255">
        <v>0</v>
      </c>
      <c r="FG249" s="256"/>
      <c r="FH249" s="262"/>
      <c r="FI249" s="249">
        <f t="shared" si="48"/>
        <v>0</v>
      </c>
      <c r="FJ249" s="255">
        <f t="shared" si="47"/>
        <v>0</v>
      </c>
      <c r="FK249" s="3"/>
      <c r="FM249" s="3"/>
    </row>
    <row r="250" spans="1:169" s="7" customFormat="1" ht="15" hidden="1" x14ac:dyDescent="0.25">
      <c r="A250" s="328"/>
      <c r="B250" s="329" t="s">
        <v>645</v>
      </c>
      <c r="C250" s="330"/>
      <c r="D250" s="330"/>
      <c r="E250" s="331"/>
      <c r="F250" s="332">
        <v>7120.5</v>
      </c>
      <c r="G250" s="332">
        <v>-33883.15999999996</v>
      </c>
      <c r="H250" s="333"/>
      <c r="I250" s="333"/>
      <c r="J250" s="333"/>
      <c r="K250" s="333"/>
      <c r="L250" s="333"/>
      <c r="M250" s="333"/>
      <c r="N250" s="333"/>
      <c r="O250" s="333"/>
      <c r="P250" s="333"/>
      <c r="Q250" s="333"/>
      <c r="R250" s="333"/>
      <c r="S250" s="333"/>
      <c r="T250" s="333"/>
      <c r="U250" s="333"/>
      <c r="V250" s="333"/>
      <c r="W250" s="334"/>
      <c r="X250" s="334"/>
      <c r="Y250" s="335"/>
      <c r="Z250" s="335"/>
      <c r="AA250" s="335"/>
      <c r="AB250" s="336"/>
      <c r="AC250" s="336"/>
      <c r="AD250" s="335"/>
      <c r="AE250" s="335"/>
      <c r="AF250" s="337"/>
      <c r="AG250" s="336"/>
      <c r="AH250" s="336"/>
      <c r="AI250" s="335"/>
      <c r="AJ250" s="335"/>
      <c r="AK250" s="337"/>
      <c r="AL250" s="337"/>
      <c r="AM250" s="337"/>
      <c r="AN250" s="337"/>
      <c r="AO250" s="337"/>
      <c r="AP250" s="337"/>
      <c r="AQ250" s="337"/>
      <c r="AR250" s="337"/>
      <c r="AS250" s="337"/>
      <c r="AT250" s="337"/>
      <c r="AU250" s="337"/>
      <c r="AV250" s="337"/>
      <c r="AW250" s="337"/>
      <c r="AX250" s="337"/>
      <c r="AY250" s="337"/>
      <c r="AZ250" s="337"/>
      <c r="BA250" s="337"/>
      <c r="BB250" s="337"/>
      <c r="BC250" s="337"/>
      <c r="BD250" s="337"/>
      <c r="BE250" s="337"/>
      <c r="BF250" s="337"/>
      <c r="BG250" s="337"/>
      <c r="BH250" s="337"/>
      <c r="BI250" s="337"/>
      <c r="BJ250" s="337"/>
      <c r="BK250" s="337"/>
      <c r="BL250" s="337"/>
      <c r="BM250" s="337"/>
      <c r="BN250" s="337"/>
      <c r="BO250" s="337"/>
      <c r="BP250" s="337"/>
      <c r="BQ250" s="337"/>
      <c r="BR250" s="337"/>
      <c r="BS250" s="337"/>
      <c r="BT250" s="337"/>
      <c r="BU250" s="337"/>
      <c r="BV250" s="337"/>
      <c r="BW250" s="337"/>
      <c r="BX250" s="337"/>
      <c r="BY250" s="337"/>
      <c r="BZ250" s="336"/>
      <c r="CA250" s="336"/>
      <c r="CB250" s="335"/>
      <c r="CC250" s="335"/>
      <c r="CD250" s="337"/>
      <c r="CE250" s="336"/>
      <c r="CF250" s="336"/>
      <c r="CG250" s="335"/>
      <c r="CH250" s="335"/>
      <c r="CI250" s="337"/>
      <c r="CJ250" s="336"/>
      <c r="CK250" s="336"/>
      <c r="CL250" s="335"/>
      <c r="CM250" s="335"/>
      <c r="CN250" s="337"/>
      <c r="CO250" s="336"/>
      <c r="CP250" s="336"/>
      <c r="CQ250" s="335"/>
      <c r="CR250" s="335"/>
      <c r="CS250" s="337"/>
      <c r="CT250" s="337"/>
      <c r="CU250" s="337"/>
      <c r="CV250" s="336"/>
      <c r="CW250" s="336"/>
      <c r="CX250" s="338"/>
      <c r="CY250" s="337"/>
      <c r="CZ250" s="337"/>
      <c r="DA250" s="337"/>
      <c r="DB250" s="337"/>
      <c r="DC250" s="337"/>
      <c r="DD250" s="337"/>
      <c r="DE250" s="337"/>
      <c r="DF250" s="337"/>
      <c r="DG250" s="337"/>
      <c r="DH250" s="337"/>
      <c r="DI250" s="337"/>
      <c r="DJ250" s="337"/>
      <c r="DK250" s="337"/>
      <c r="DL250" s="337"/>
      <c r="DM250" s="337"/>
      <c r="DN250" s="337"/>
      <c r="DO250" s="337"/>
      <c r="DP250" s="337"/>
      <c r="DQ250" s="337"/>
      <c r="DR250" s="337"/>
      <c r="DS250" s="337"/>
      <c r="DT250" s="337"/>
      <c r="DU250" s="337"/>
      <c r="DV250" s="337"/>
      <c r="DW250" s="337"/>
      <c r="DX250" s="337"/>
      <c r="DY250" s="337"/>
      <c r="DZ250" s="337"/>
      <c r="EA250" s="337"/>
      <c r="EB250" s="337"/>
      <c r="EC250" s="336"/>
      <c r="ED250" s="336"/>
      <c r="EE250" s="335"/>
      <c r="EF250" s="335"/>
      <c r="EG250" s="337"/>
      <c r="EH250" s="339"/>
      <c r="EI250" s="339"/>
      <c r="EJ250" s="335"/>
      <c r="EK250" s="335"/>
      <c r="EL250" s="337"/>
      <c r="EM250" s="336"/>
      <c r="EN250" s="336"/>
      <c r="EO250" s="335"/>
      <c r="EP250" s="335"/>
      <c r="EQ250" s="337"/>
      <c r="ER250" s="337"/>
      <c r="ES250" s="337"/>
      <c r="ET250" s="337"/>
      <c r="EU250" s="337"/>
      <c r="EV250" s="337"/>
      <c r="EW250" s="337"/>
      <c r="EX250" s="337"/>
      <c r="EY250" s="335"/>
      <c r="EZ250" s="335"/>
      <c r="FA250" s="335"/>
      <c r="FB250" s="335"/>
      <c r="FC250" s="340"/>
      <c r="FD250" s="340"/>
      <c r="FE250" s="332">
        <v>7120.5</v>
      </c>
      <c r="FF250" s="341">
        <v>-33883.15999999996</v>
      </c>
      <c r="FG250" s="256"/>
      <c r="FH250" s="342"/>
      <c r="FI250" s="249">
        <f t="shared" ref="FI250:FI251" si="49">FC250+F250+FH250</f>
        <v>7120.5</v>
      </c>
      <c r="FJ250" s="255">
        <f t="shared" ref="FJ250:FJ251" si="50">G250+CS250+CX250+DC250+DH250+DM250+DR250+DW250+EB250</f>
        <v>-33883.15999999996</v>
      </c>
      <c r="FK250" s="3"/>
      <c r="FM250" s="3"/>
    </row>
    <row r="251" spans="1:169" s="7" customFormat="1" ht="15" hidden="1" x14ac:dyDescent="0.25">
      <c r="A251" s="328"/>
      <c r="B251" s="329" t="s">
        <v>646</v>
      </c>
      <c r="C251" s="330"/>
      <c r="D251" s="330"/>
      <c r="E251" s="331"/>
      <c r="F251" s="332">
        <v>-214434.22</v>
      </c>
      <c r="G251" s="332">
        <v>-310555.41000000021</v>
      </c>
      <c r="H251" s="333"/>
      <c r="I251" s="333"/>
      <c r="J251" s="333"/>
      <c r="K251" s="333"/>
      <c r="L251" s="333"/>
      <c r="M251" s="333"/>
      <c r="N251" s="333"/>
      <c r="O251" s="333"/>
      <c r="P251" s="333"/>
      <c r="Q251" s="333"/>
      <c r="R251" s="333"/>
      <c r="S251" s="333"/>
      <c r="T251" s="333"/>
      <c r="U251" s="333"/>
      <c r="V251" s="333"/>
      <c r="W251" s="334"/>
      <c r="X251" s="334"/>
      <c r="Y251" s="335"/>
      <c r="Z251" s="335"/>
      <c r="AA251" s="335"/>
      <c r="AB251" s="336"/>
      <c r="AC251" s="336"/>
      <c r="AD251" s="335"/>
      <c r="AE251" s="335"/>
      <c r="AF251" s="337"/>
      <c r="AG251" s="336"/>
      <c r="AH251" s="336"/>
      <c r="AI251" s="335"/>
      <c r="AJ251" s="335"/>
      <c r="AK251" s="337"/>
      <c r="AL251" s="337"/>
      <c r="AM251" s="337"/>
      <c r="AN251" s="337"/>
      <c r="AO251" s="337"/>
      <c r="AP251" s="337"/>
      <c r="AQ251" s="337"/>
      <c r="AR251" s="337"/>
      <c r="AS251" s="337"/>
      <c r="AT251" s="337"/>
      <c r="AU251" s="337"/>
      <c r="AV251" s="337"/>
      <c r="AW251" s="337"/>
      <c r="AX251" s="337"/>
      <c r="AY251" s="337"/>
      <c r="AZ251" s="337"/>
      <c r="BA251" s="337"/>
      <c r="BB251" s="337"/>
      <c r="BC251" s="337"/>
      <c r="BD251" s="337"/>
      <c r="BE251" s="337"/>
      <c r="BF251" s="337"/>
      <c r="BG251" s="337"/>
      <c r="BH251" s="337"/>
      <c r="BI251" s="337"/>
      <c r="BJ251" s="337"/>
      <c r="BK251" s="337"/>
      <c r="BL251" s="337"/>
      <c r="BM251" s="337"/>
      <c r="BN251" s="337"/>
      <c r="BO251" s="337"/>
      <c r="BP251" s="337"/>
      <c r="BQ251" s="337"/>
      <c r="BR251" s="337"/>
      <c r="BS251" s="337"/>
      <c r="BT251" s="337"/>
      <c r="BU251" s="337"/>
      <c r="BV251" s="337"/>
      <c r="BW251" s="337"/>
      <c r="BX251" s="337"/>
      <c r="BY251" s="337"/>
      <c r="BZ251" s="336"/>
      <c r="CA251" s="336"/>
      <c r="CB251" s="335"/>
      <c r="CC251" s="335"/>
      <c r="CD251" s="337"/>
      <c r="CE251" s="336"/>
      <c r="CF251" s="336"/>
      <c r="CG251" s="335"/>
      <c r="CH251" s="335"/>
      <c r="CI251" s="337"/>
      <c r="CJ251" s="336"/>
      <c r="CK251" s="336"/>
      <c r="CL251" s="335"/>
      <c r="CM251" s="335"/>
      <c r="CN251" s="337"/>
      <c r="CO251" s="336"/>
      <c r="CP251" s="336"/>
      <c r="CQ251" s="335"/>
      <c r="CR251" s="335"/>
      <c r="CS251" s="337"/>
      <c r="CT251" s="337"/>
      <c r="CU251" s="337"/>
      <c r="CV251" s="336"/>
      <c r="CW251" s="336"/>
      <c r="CX251" s="338"/>
      <c r="CY251" s="337"/>
      <c r="CZ251" s="337"/>
      <c r="DA251" s="337"/>
      <c r="DB251" s="337"/>
      <c r="DC251" s="337"/>
      <c r="DD251" s="337"/>
      <c r="DE251" s="337"/>
      <c r="DF251" s="337"/>
      <c r="DG251" s="337"/>
      <c r="DH251" s="337"/>
      <c r="DI251" s="337"/>
      <c r="DJ251" s="337"/>
      <c r="DK251" s="337"/>
      <c r="DL251" s="337"/>
      <c r="DM251" s="337"/>
      <c r="DN251" s="337"/>
      <c r="DO251" s="337"/>
      <c r="DP251" s="337"/>
      <c r="DQ251" s="337"/>
      <c r="DR251" s="337"/>
      <c r="DS251" s="337"/>
      <c r="DT251" s="337"/>
      <c r="DU251" s="337"/>
      <c r="DV251" s="337"/>
      <c r="DW251" s="337"/>
      <c r="DX251" s="337"/>
      <c r="DY251" s="337"/>
      <c r="DZ251" s="337"/>
      <c r="EA251" s="337"/>
      <c r="EB251" s="337"/>
      <c r="EC251" s="336"/>
      <c r="ED251" s="336"/>
      <c r="EE251" s="335"/>
      <c r="EF251" s="335"/>
      <c r="EG251" s="337"/>
      <c r="EH251" s="339"/>
      <c r="EI251" s="339"/>
      <c r="EJ251" s="335"/>
      <c r="EK251" s="335"/>
      <c r="EL251" s="337"/>
      <c r="EM251" s="336"/>
      <c r="EN251" s="336"/>
      <c r="EO251" s="335"/>
      <c r="EP251" s="335"/>
      <c r="EQ251" s="337"/>
      <c r="ER251" s="337"/>
      <c r="ES251" s="337"/>
      <c r="ET251" s="337"/>
      <c r="EU251" s="337"/>
      <c r="EV251" s="337"/>
      <c r="EW251" s="337"/>
      <c r="EX251" s="337"/>
      <c r="EY251" s="335"/>
      <c r="EZ251" s="335"/>
      <c r="FA251" s="335"/>
      <c r="FB251" s="335"/>
      <c r="FC251" s="340"/>
      <c r="FD251" s="340"/>
      <c r="FE251" s="332">
        <v>-214434.22</v>
      </c>
      <c r="FF251" s="341">
        <v>-310555.41000000021</v>
      </c>
      <c r="FG251" s="256"/>
      <c r="FH251" s="342"/>
      <c r="FI251" s="249">
        <f t="shared" si="49"/>
        <v>-214434.22</v>
      </c>
      <c r="FJ251" s="255">
        <f t="shared" si="50"/>
        <v>-310555.41000000021</v>
      </c>
      <c r="FK251" s="3"/>
      <c r="FM251" s="3"/>
    </row>
    <row r="252" spans="1:169" ht="12.75" thickBot="1" x14ac:dyDescent="0.25">
      <c r="A252" s="268"/>
      <c r="B252" s="269" t="s">
        <v>156</v>
      </c>
      <c r="C252" s="269"/>
      <c r="D252" s="269">
        <f>SUM(D8:D249)</f>
        <v>760</v>
      </c>
      <c r="E252" s="270">
        <f>SUM(E8:E238)</f>
        <v>803287.90041666653</v>
      </c>
      <c r="F252" s="270">
        <f>SUM(F8:F251)</f>
        <v>921971.93000000017</v>
      </c>
      <c r="G252" s="270">
        <f t="shared" ref="G252:BR252" si="51">SUM(G8:G251)</f>
        <v>-6855280.6970000025</v>
      </c>
      <c r="H252" s="270">
        <f t="shared" si="51"/>
        <v>5295775.9999999991</v>
      </c>
      <c r="I252" s="270">
        <f t="shared" si="51"/>
        <v>5246433.3899999987</v>
      </c>
      <c r="J252" s="270">
        <f t="shared" si="51"/>
        <v>279599.8899999999</v>
      </c>
      <c r="K252" s="270">
        <f t="shared" si="51"/>
        <v>-230257.28000000003</v>
      </c>
      <c r="L252" s="270">
        <f t="shared" si="51"/>
        <v>49342.609999999971</v>
      </c>
      <c r="M252" s="270">
        <f t="shared" si="51"/>
        <v>2745207.2600000012</v>
      </c>
      <c r="N252" s="270">
        <f t="shared" si="51"/>
        <v>2687103.6500000013</v>
      </c>
      <c r="O252" s="270">
        <f t="shared" si="51"/>
        <v>197302.60000000003</v>
      </c>
      <c r="P252" s="270">
        <f t="shared" si="51"/>
        <v>-139198.99000000002</v>
      </c>
      <c r="Q252" s="270">
        <f t="shared" si="51"/>
        <v>58103.61</v>
      </c>
      <c r="R252" s="270">
        <f t="shared" si="51"/>
        <v>244401.33000000007</v>
      </c>
      <c r="S252" s="270">
        <f t="shared" si="51"/>
        <v>98648.330000000045</v>
      </c>
      <c r="T252" s="270">
        <f t="shared" si="51"/>
        <v>147749.63000000009</v>
      </c>
      <c r="U252" s="270">
        <f t="shared" si="51"/>
        <v>-1996.6299999999997</v>
      </c>
      <c r="V252" s="270">
        <f t="shared" si="51"/>
        <v>145753.00000000009</v>
      </c>
      <c r="W252" s="270">
        <f t="shared" si="51"/>
        <v>10996062.140000008</v>
      </c>
      <c r="X252" s="270">
        <f t="shared" si="51"/>
        <v>12075316.580000006</v>
      </c>
      <c r="Y252" s="270">
        <f t="shared" si="51"/>
        <v>113583.91999999998</v>
      </c>
      <c r="Z252" s="270">
        <f t="shared" si="51"/>
        <v>-1192838.360000001</v>
      </c>
      <c r="AA252" s="270">
        <f t="shared" si="51"/>
        <v>-1079254.4400000004</v>
      </c>
      <c r="AB252" s="270">
        <f t="shared" si="51"/>
        <v>6553818.8600000013</v>
      </c>
      <c r="AC252" s="270">
        <f t="shared" si="51"/>
        <v>5934393.54</v>
      </c>
      <c r="AD252" s="270">
        <f t="shared" si="51"/>
        <v>621223.16999999993</v>
      </c>
      <c r="AE252" s="270">
        <f t="shared" si="51"/>
        <v>-1797.8499999999985</v>
      </c>
      <c r="AF252" s="270">
        <f t="shared" si="51"/>
        <v>619425.32000000007</v>
      </c>
      <c r="AG252" s="270">
        <f t="shared" si="51"/>
        <v>59600.989999999991</v>
      </c>
      <c r="AH252" s="270">
        <f t="shared" si="51"/>
        <v>51271.729999999996</v>
      </c>
      <c r="AI252" s="270">
        <f t="shared" si="51"/>
        <v>8829.9899999999943</v>
      </c>
      <c r="AJ252" s="270">
        <f t="shared" si="51"/>
        <v>-500.73</v>
      </c>
      <c r="AK252" s="270">
        <f t="shared" si="51"/>
        <v>8329.2599999999911</v>
      </c>
      <c r="AL252" s="270">
        <f t="shared" si="51"/>
        <v>2006207.9699999995</v>
      </c>
      <c r="AM252" s="270">
        <f t="shared" si="51"/>
        <v>484257.42000000016</v>
      </c>
      <c r="AN252" s="270">
        <f t="shared" si="51"/>
        <v>1521997.2699999984</v>
      </c>
      <c r="AO252" s="270">
        <f t="shared" si="51"/>
        <v>-46.719999999999658</v>
      </c>
      <c r="AP252" s="270">
        <f t="shared" si="51"/>
        <v>1521950.5499999984</v>
      </c>
      <c r="AQ252" s="270">
        <f t="shared" si="51"/>
        <v>1315884.1999999993</v>
      </c>
      <c r="AR252" s="270">
        <f t="shared" si="51"/>
        <v>306417.66000000015</v>
      </c>
      <c r="AS252" s="270">
        <f t="shared" si="51"/>
        <v>1011391.3599999996</v>
      </c>
      <c r="AT252" s="270">
        <f t="shared" si="51"/>
        <v>-1924.8200000000006</v>
      </c>
      <c r="AU252" s="270">
        <f t="shared" si="51"/>
        <v>1009466.5399999996</v>
      </c>
      <c r="AV252" s="270">
        <f t="shared" si="51"/>
        <v>2033685.54</v>
      </c>
      <c r="AW252" s="270">
        <f t="shared" si="51"/>
        <v>1748581.4100000008</v>
      </c>
      <c r="AX252" s="270">
        <f t="shared" si="51"/>
        <v>287860.02000000025</v>
      </c>
      <c r="AY252" s="270">
        <f t="shared" si="51"/>
        <v>-2755.8899999999903</v>
      </c>
      <c r="AZ252" s="270">
        <f t="shared" si="51"/>
        <v>285104.13000000024</v>
      </c>
      <c r="BA252" s="270">
        <f t="shared" si="51"/>
        <v>437009.54999999981</v>
      </c>
      <c r="BB252" s="270">
        <f t="shared" si="51"/>
        <v>393449.28999999992</v>
      </c>
      <c r="BC252" s="270">
        <f t="shared" si="51"/>
        <v>52740.089999999982</v>
      </c>
      <c r="BD252" s="270">
        <f t="shared" si="51"/>
        <v>-9179.8300000000017</v>
      </c>
      <c r="BE252" s="270">
        <f t="shared" si="51"/>
        <v>43560.259999999958</v>
      </c>
      <c r="BF252" s="270">
        <f t="shared" si="51"/>
        <v>124463.98999999995</v>
      </c>
      <c r="BG252" s="270">
        <f t="shared" si="51"/>
        <v>333976.74999999994</v>
      </c>
      <c r="BH252" s="270">
        <f t="shared" si="51"/>
        <v>3119.5200000000004</v>
      </c>
      <c r="BI252" s="270">
        <f t="shared" si="51"/>
        <v>-212632.28000000012</v>
      </c>
      <c r="BJ252" s="270">
        <f t="shared" si="51"/>
        <v>-209512.76000000004</v>
      </c>
      <c r="BK252" s="270">
        <f t="shared" si="51"/>
        <v>1969723.2200000002</v>
      </c>
      <c r="BL252" s="270">
        <f t="shared" si="51"/>
        <v>1775989.6600000001</v>
      </c>
      <c r="BM252" s="270">
        <f t="shared" si="51"/>
        <v>257236.78000000009</v>
      </c>
      <c r="BN252" s="270">
        <f t="shared" si="51"/>
        <v>-63503.219999999972</v>
      </c>
      <c r="BO252" s="270">
        <f t="shared" si="51"/>
        <v>193733.56</v>
      </c>
      <c r="BP252" s="270">
        <f t="shared" si="51"/>
        <v>309799.00000000006</v>
      </c>
      <c r="BQ252" s="270">
        <f t="shared" si="51"/>
        <v>2313.4</v>
      </c>
      <c r="BR252" s="270">
        <f t="shared" si="51"/>
        <v>307485.60000000003</v>
      </c>
      <c r="BS252" s="270">
        <f t="shared" ref="BS252:ED252" si="52">SUM(BS8:BS251)</f>
        <v>0</v>
      </c>
      <c r="BT252" s="270">
        <f t="shared" si="52"/>
        <v>307485.60000000003</v>
      </c>
      <c r="BU252" s="270">
        <f t="shared" si="52"/>
        <v>3748838.850000002</v>
      </c>
      <c r="BV252" s="270">
        <f t="shared" si="52"/>
        <v>3785722.330000001</v>
      </c>
      <c r="BW252" s="270">
        <f t="shared" si="52"/>
        <v>801499.76000000071</v>
      </c>
      <c r="BX252" s="270">
        <f t="shared" si="52"/>
        <v>-838383.23999999964</v>
      </c>
      <c r="BY252" s="270">
        <f t="shared" si="52"/>
        <v>-36883.479999999981</v>
      </c>
      <c r="BZ252" s="270">
        <f t="shared" si="52"/>
        <v>361666.11999999994</v>
      </c>
      <c r="CA252" s="270">
        <f t="shared" si="52"/>
        <v>320965.59000000008</v>
      </c>
      <c r="CB252" s="270">
        <f t="shared" si="52"/>
        <v>40753.089999999967</v>
      </c>
      <c r="CC252" s="270">
        <f t="shared" si="52"/>
        <v>-52.559999999999945</v>
      </c>
      <c r="CD252" s="270">
        <f t="shared" si="52"/>
        <v>40700.52999999997</v>
      </c>
      <c r="CE252" s="270">
        <f t="shared" si="52"/>
        <v>54347.14999999998</v>
      </c>
      <c r="CF252" s="270">
        <f t="shared" si="52"/>
        <v>54067.839999999989</v>
      </c>
      <c r="CG252" s="270">
        <f t="shared" si="52"/>
        <v>42971.419999999976</v>
      </c>
      <c r="CH252" s="270">
        <f t="shared" si="52"/>
        <v>-42692.109999999993</v>
      </c>
      <c r="CI252" s="270">
        <f t="shared" si="52"/>
        <v>279.31000000000245</v>
      </c>
      <c r="CJ252" s="270">
        <f t="shared" si="52"/>
        <v>1172730.9500000002</v>
      </c>
      <c r="CK252" s="270">
        <f t="shared" si="52"/>
        <v>1218014.1000000006</v>
      </c>
      <c r="CL252" s="270">
        <f t="shared" si="52"/>
        <v>70801.859999999986</v>
      </c>
      <c r="CM252" s="270">
        <f t="shared" si="52"/>
        <v>-116085.01000000001</v>
      </c>
      <c r="CN252" s="270">
        <f t="shared" si="52"/>
        <v>-45283.15</v>
      </c>
      <c r="CO252" s="270">
        <f t="shared" si="52"/>
        <v>14753411.689999999</v>
      </c>
      <c r="CP252" s="270">
        <f t="shared" si="52"/>
        <v>14005329.129999997</v>
      </c>
      <c r="CQ252" s="270">
        <f t="shared" si="52"/>
        <v>6950877.6999999965</v>
      </c>
      <c r="CR252" s="270">
        <f t="shared" si="52"/>
        <v>-6202795.1400000015</v>
      </c>
      <c r="CS252" s="270">
        <f t="shared" si="52"/>
        <v>748082.55999999901</v>
      </c>
      <c r="CT252" s="270">
        <f t="shared" si="52"/>
        <v>1267475.4300000006</v>
      </c>
      <c r="CU252" s="270">
        <f t="shared" si="52"/>
        <v>916497.24</v>
      </c>
      <c r="CV252" s="270">
        <f t="shared" si="52"/>
        <v>958664.55999999994</v>
      </c>
      <c r="CW252" s="270">
        <f t="shared" si="52"/>
        <v>-607686.37000000023</v>
      </c>
      <c r="CX252" s="270">
        <f t="shared" si="52"/>
        <v>350978.19000000041</v>
      </c>
      <c r="CY252" s="270">
        <f t="shared" si="52"/>
        <v>2046344.2800000005</v>
      </c>
      <c r="CZ252" s="270">
        <f t="shared" si="52"/>
        <v>1724013.3999999997</v>
      </c>
      <c r="DA252" s="270">
        <f t="shared" si="52"/>
        <v>1057582.6999999997</v>
      </c>
      <c r="DB252" s="270">
        <f t="shared" si="52"/>
        <v>-735251.81999999983</v>
      </c>
      <c r="DC252" s="270">
        <f t="shared" si="52"/>
        <v>322330.87999999989</v>
      </c>
      <c r="DD252" s="270">
        <f t="shared" si="52"/>
        <v>365872.76</v>
      </c>
      <c r="DE252" s="270">
        <f t="shared" si="52"/>
        <v>507402.30000000005</v>
      </c>
      <c r="DF252" s="270">
        <f t="shared" si="52"/>
        <v>280059.25999999995</v>
      </c>
      <c r="DG252" s="270">
        <f t="shared" si="52"/>
        <v>-421588.80000000005</v>
      </c>
      <c r="DH252" s="270">
        <f t="shared" si="52"/>
        <v>-141529.54</v>
      </c>
      <c r="DI252" s="270">
        <f t="shared" si="52"/>
        <v>518692.00000000012</v>
      </c>
      <c r="DJ252" s="270">
        <f t="shared" si="52"/>
        <v>217955.51999999996</v>
      </c>
      <c r="DK252" s="270">
        <f t="shared" si="52"/>
        <v>411905.11999999994</v>
      </c>
      <c r="DL252" s="270">
        <f t="shared" si="52"/>
        <v>-111168.64000000003</v>
      </c>
      <c r="DM252" s="270">
        <f t="shared" si="52"/>
        <v>300736.47999999957</v>
      </c>
      <c r="DN252" s="270">
        <f t="shared" si="52"/>
        <v>296630.88</v>
      </c>
      <c r="DO252" s="270">
        <f t="shared" si="52"/>
        <v>106873.73000000001</v>
      </c>
      <c r="DP252" s="270">
        <f t="shared" si="52"/>
        <v>263527.17</v>
      </c>
      <c r="DQ252" s="270">
        <f t="shared" si="52"/>
        <v>-73770.02</v>
      </c>
      <c r="DR252" s="270">
        <f t="shared" si="52"/>
        <v>189757.15</v>
      </c>
      <c r="DS252" s="270">
        <f t="shared" si="52"/>
        <v>649043.19000000018</v>
      </c>
      <c r="DT252" s="270">
        <f t="shared" si="52"/>
        <v>756281.28999999992</v>
      </c>
      <c r="DU252" s="270">
        <f t="shared" si="52"/>
        <v>290919.17000000004</v>
      </c>
      <c r="DV252" s="270">
        <f t="shared" si="52"/>
        <v>-398157.26999999996</v>
      </c>
      <c r="DW252" s="270">
        <f t="shared" si="52"/>
        <v>-107238.1</v>
      </c>
      <c r="DX252" s="270">
        <f t="shared" si="52"/>
        <v>87752.939999999988</v>
      </c>
      <c r="DY252" s="270">
        <f t="shared" si="52"/>
        <v>13125.49</v>
      </c>
      <c r="DZ252" s="270">
        <f t="shared" si="52"/>
        <v>83946.640000000014</v>
      </c>
      <c r="EA252" s="270">
        <f t="shared" si="52"/>
        <v>-9319.19</v>
      </c>
      <c r="EB252" s="270">
        <f t="shared" si="52"/>
        <v>74627.45</v>
      </c>
      <c r="EC252" s="270">
        <f t="shared" si="52"/>
        <v>2758628.7199999997</v>
      </c>
      <c r="ED252" s="270">
        <f t="shared" si="52"/>
        <v>3597422.8000000003</v>
      </c>
      <c r="EE252" s="270">
        <f t="shared" ref="EE252:FF252" si="53">SUM(EE8:EE251)</f>
        <v>71231.88</v>
      </c>
      <c r="EF252" s="270">
        <f t="shared" si="53"/>
        <v>-910025.9600000002</v>
      </c>
      <c r="EG252" s="270">
        <f t="shared" si="53"/>
        <v>-838794.08000000019</v>
      </c>
      <c r="EH252" s="270">
        <f t="shared" si="53"/>
        <v>3372014.8700000006</v>
      </c>
      <c r="EI252" s="270">
        <f t="shared" si="53"/>
        <v>2436898.189999999</v>
      </c>
      <c r="EJ252" s="270">
        <f t="shared" si="53"/>
        <v>1057638.8899999992</v>
      </c>
      <c r="EK252" s="270">
        <f t="shared" si="53"/>
        <v>-122522.21000000002</v>
      </c>
      <c r="EL252" s="270">
        <f t="shared" si="53"/>
        <v>935116.67999999924</v>
      </c>
      <c r="EM252" s="270">
        <f t="shared" si="53"/>
        <v>1863235.2299999995</v>
      </c>
      <c r="EN252" s="270">
        <f t="shared" si="53"/>
        <v>1821674.7600000005</v>
      </c>
      <c r="EO252" s="270">
        <f t="shared" si="53"/>
        <v>220980.02</v>
      </c>
      <c r="EP252" s="270">
        <f t="shared" si="53"/>
        <v>-179419.54999999996</v>
      </c>
      <c r="EQ252" s="270">
        <f t="shared" si="53"/>
        <v>41560.470000000023</v>
      </c>
      <c r="ER252" s="270">
        <f t="shared" si="53"/>
        <v>1016142.2299999997</v>
      </c>
      <c r="ES252" s="270">
        <f t="shared" si="53"/>
        <v>718627.68000000028</v>
      </c>
      <c r="ET252" s="270">
        <f t="shared" si="53"/>
        <v>297708.44999999978</v>
      </c>
      <c r="EU252" s="270">
        <f t="shared" si="53"/>
        <v>-193.90000000000055</v>
      </c>
      <c r="EV252" s="270">
        <f t="shared" si="53"/>
        <v>297514.5499999997</v>
      </c>
      <c r="EW252" s="270">
        <f t="shared" si="53"/>
        <v>2410013.0099999993</v>
      </c>
      <c r="EX252" s="270">
        <f t="shared" si="53"/>
        <v>2125280.9900000002</v>
      </c>
      <c r="EY252" s="270">
        <f t="shared" si="53"/>
        <v>70834480.350000009</v>
      </c>
      <c r="EZ252" s="270">
        <f t="shared" si="53"/>
        <v>65464305.189999998</v>
      </c>
      <c r="FA252" s="270">
        <f t="shared" si="53"/>
        <v>11280589.620000001</v>
      </c>
      <c r="FB252" s="270">
        <f t="shared" si="53"/>
        <v>-5910414.46</v>
      </c>
      <c r="FC252" s="270">
        <f t="shared" si="53"/>
        <v>5370175.1599999992</v>
      </c>
      <c r="FD252" s="270">
        <f t="shared" si="53"/>
        <v>297708.44999999978</v>
      </c>
      <c r="FE252" s="270">
        <f t="shared" si="53"/>
        <v>6292147.0899999961</v>
      </c>
      <c r="FF252" s="270">
        <f t="shared" si="53"/>
        <v>-5117535.6270000022</v>
      </c>
      <c r="FG252" s="272"/>
      <c r="FH252" s="273">
        <f>SUM(FH8:FH251)</f>
        <v>1317349.0199999998</v>
      </c>
      <c r="FI252" s="273">
        <f t="shared" ref="FI252:FJ252" si="54">SUM(FI8:FI251)</f>
        <v>7609496.1099999947</v>
      </c>
      <c r="FJ252" s="273">
        <f t="shared" si="54"/>
        <v>-5117535.6270000022</v>
      </c>
      <c r="FK252" s="271"/>
      <c r="FL252" s="92"/>
      <c r="FM252" s="92"/>
    </row>
    <row r="253" spans="1:169" s="4" customFormat="1" x14ac:dyDescent="0.2">
      <c r="E253" s="83"/>
      <c r="F253" s="83"/>
      <c r="G253" s="83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3"/>
      <c r="AC253" s="2"/>
      <c r="AD253" s="86"/>
      <c r="AE253" s="86"/>
      <c r="AF253" s="86"/>
      <c r="AG253" s="86"/>
      <c r="AH253" s="86"/>
      <c r="AI253" s="86"/>
      <c r="AJ253" s="86"/>
      <c r="AK253" s="86"/>
      <c r="AL253" s="86"/>
      <c r="AM253" s="86"/>
      <c r="AN253" s="86"/>
      <c r="AO253" s="86"/>
      <c r="AP253" s="86"/>
      <c r="AQ253" s="86"/>
      <c r="AR253" s="86"/>
      <c r="AS253" s="86"/>
      <c r="AT253" s="86"/>
      <c r="AU253" s="86"/>
      <c r="AV253" s="86"/>
      <c r="AW253" s="86"/>
      <c r="AX253" s="86"/>
      <c r="AY253" s="86"/>
      <c r="AZ253" s="86"/>
      <c r="BA253" s="86"/>
      <c r="BB253" s="86"/>
      <c r="BC253" s="86"/>
      <c r="BD253" s="86"/>
      <c r="BE253" s="86"/>
      <c r="BF253" s="86"/>
      <c r="BG253" s="86"/>
      <c r="BH253" s="86"/>
      <c r="BI253" s="86"/>
      <c r="BJ253" s="86"/>
      <c r="BK253" s="86"/>
      <c r="BL253" s="86"/>
      <c r="BM253" s="86"/>
      <c r="BN253" s="86"/>
      <c r="BO253" s="86"/>
      <c r="BP253" s="86"/>
      <c r="BQ253" s="86"/>
      <c r="BR253" s="86"/>
      <c r="BS253" s="86"/>
      <c r="BT253" s="86"/>
      <c r="BU253" s="86"/>
      <c r="BV253" s="86"/>
      <c r="BW253" s="86"/>
      <c r="BX253" s="86"/>
      <c r="BY253" s="86"/>
      <c r="BZ253" s="86"/>
      <c r="CA253" s="86"/>
      <c r="CB253" s="86"/>
      <c r="CC253" s="86"/>
      <c r="CD253" s="86"/>
      <c r="CE253" s="86"/>
      <c r="CF253" s="86"/>
      <c r="CG253" s="83"/>
      <c r="CH253" s="83"/>
      <c r="CI253" s="83"/>
      <c r="CJ253" s="86"/>
      <c r="CK253" s="86"/>
      <c r="CL253" s="83"/>
      <c r="CM253" s="83"/>
      <c r="CN253" s="86"/>
      <c r="CO253" s="86"/>
      <c r="CP253" s="86"/>
      <c r="CQ253" s="86"/>
      <c r="CR253" s="86"/>
      <c r="CS253" s="86"/>
      <c r="CT253" s="86"/>
      <c r="CU253" s="86"/>
      <c r="CV253" s="86"/>
      <c r="CW253" s="86"/>
      <c r="CX253" s="86"/>
      <c r="CY253" s="86"/>
      <c r="CZ253" s="86"/>
      <c r="DA253" s="86"/>
      <c r="DB253" s="86"/>
      <c r="DC253" s="86"/>
      <c r="DD253" s="86"/>
      <c r="DE253" s="86"/>
      <c r="DF253" s="86"/>
      <c r="DG253" s="86"/>
      <c r="DH253" s="86"/>
      <c r="DI253" s="86"/>
      <c r="DJ253" s="86"/>
      <c r="DK253" s="86"/>
      <c r="DL253" s="86"/>
      <c r="DM253" s="86"/>
      <c r="DN253" s="86"/>
      <c r="DO253" s="86"/>
      <c r="DP253" s="86"/>
      <c r="DQ253" s="86"/>
      <c r="DR253" s="86"/>
      <c r="DS253" s="86"/>
      <c r="DT253" s="86"/>
      <c r="DU253" s="86"/>
      <c r="DV253" s="86"/>
      <c r="DW253" s="86"/>
      <c r="DX253" s="86"/>
      <c r="DY253" s="86"/>
      <c r="DZ253" s="86"/>
      <c r="EA253" s="86"/>
      <c r="EB253" s="86"/>
      <c r="EC253" s="86"/>
      <c r="ED253" s="86"/>
      <c r="EE253" s="83"/>
      <c r="EF253" s="83"/>
      <c r="EG253" s="86"/>
      <c r="EH253" s="86"/>
      <c r="EI253" s="86"/>
      <c r="EJ253" s="83"/>
      <c r="EK253" s="86"/>
      <c r="EL253" s="86"/>
      <c r="EM253" s="86"/>
      <c r="EN253" s="86"/>
      <c r="EO253" s="86"/>
      <c r="EP253" s="83"/>
      <c r="EQ253" s="86"/>
      <c r="ER253" s="274"/>
      <c r="ES253" s="274"/>
      <c r="ET253" s="274"/>
      <c r="EU253" s="274"/>
      <c r="EV253" s="274"/>
      <c r="EW253" s="86"/>
      <c r="EX253" s="86"/>
      <c r="EY253" s="86"/>
      <c r="EZ253" s="86"/>
      <c r="FA253" s="86"/>
      <c r="FB253" s="86"/>
      <c r="FC253" s="86"/>
      <c r="FD253" s="86"/>
      <c r="FE253" s="86"/>
      <c r="FF253" s="86"/>
      <c r="FI253" s="275"/>
    </row>
    <row r="254" spans="1:169" s="276" customFormat="1" hidden="1" x14ac:dyDescent="0.2">
      <c r="E254" s="277"/>
      <c r="F254" s="277"/>
      <c r="G254" s="27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84"/>
      <c r="AO254" s="84"/>
      <c r="AP254" s="84"/>
      <c r="AQ254" s="84"/>
      <c r="AR254" s="84"/>
      <c r="AS254" s="84"/>
      <c r="AT254" s="84"/>
      <c r="AU254" s="84"/>
      <c r="AV254" s="84"/>
      <c r="AW254" s="84"/>
      <c r="AX254" s="84"/>
      <c r="AY254" s="84"/>
      <c r="AZ254" s="84"/>
      <c r="BA254" s="84"/>
      <c r="BB254" s="84"/>
      <c r="BC254" s="84"/>
      <c r="BD254" s="84"/>
      <c r="BE254" s="84"/>
      <c r="BF254" s="84"/>
      <c r="BG254" s="84"/>
      <c r="BH254" s="84"/>
      <c r="BI254" s="84"/>
      <c r="BJ254" s="84"/>
      <c r="BK254" s="84"/>
      <c r="BL254" s="84"/>
      <c r="BM254" s="84"/>
      <c r="BN254" s="84"/>
      <c r="BO254" s="84"/>
      <c r="BP254" s="84"/>
      <c r="BQ254" s="84"/>
      <c r="BR254" s="84"/>
      <c r="BS254" s="84"/>
      <c r="BT254" s="84"/>
      <c r="BU254" s="84"/>
      <c r="BV254" s="84"/>
      <c r="BW254" s="84"/>
      <c r="BX254" s="84"/>
      <c r="BY254" s="84"/>
      <c r="BZ254" s="84"/>
      <c r="CA254" s="84"/>
      <c r="CB254" s="84"/>
      <c r="CC254" s="84"/>
      <c r="CD254" s="84"/>
      <c r="CE254" s="84"/>
      <c r="CF254" s="84"/>
      <c r="CG254" s="84"/>
      <c r="CH254" s="84"/>
      <c r="CI254" s="84"/>
      <c r="CJ254" s="84"/>
      <c r="CK254" s="84"/>
      <c r="CL254" s="84"/>
      <c r="CM254" s="84"/>
      <c r="CN254" s="84"/>
      <c r="CO254" s="84"/>
      <c r="CP254" s="84"/>
      <c r="CQ254" s="84"/>
      <c r="CR254" s="84"/>
      <c r="CS254" s="84"/>
      <c r="CT254" s="84"/>
      <c r="CU254" s="84"/>
      <c r="CV254" s="84"/>
      <c r="CW254" s="84"/>
      <c r="CX254" s="84"/>
      <c r="CY254" s="84"/>
      <c r="CZ254" s="84"/>
      <c r="DA254" s="84"/>
      <c r="DB254" s="84"/>
      <c r="DC254" s="84"/>
      <c r="DD254" s="84"/>
      <c r="DE254" s="84"/>
      <c r="DF254" s="84"/>
      <c r="DG254" s="84"/>
      <c r="DH254" s="84"/>
      <c r="DI254" s="84"/>
      <c r="DJ254" s="84"/>
      <c r="DK254" s="84"/>
      <c r="DL254" s="84"/>
      <c r="DM254" s="84"/>
      <c r="DN254" s="84"/>
      <c r="DO254" s="84"/>
      <c r="DP254" s="84"/>
      <c r="DQ254" s="84"/>
      <c r="DR254" s="84"/>
      <c r="DS254" s="84"/>
      <c r="DT254" s="84"/>
      <c r="DU254" s="84"/>
      <c r="DV254" s="84"/>
      <c r="DW254" s="84"/>
      <c r="DX254" s="84"/>
      <c r="DY254" s="84"/>
      <c r="DZ254" s="84"/>
      <c r="EA254" s="84"/>
      <c r="EB254" s="84"/>
      <c r="EC254" s="84"/>
      <c r="ED254" s="84"/>
      <c r="EE254" s="84"/>
      <c r="EF254" s="84"/>
      <c r="EG254" s="84"/>
      <c r="EH254" s="84"/>
      <c r="EI254" s="84"/>
      <c r="EJ254" s="84"/>
      <c r="EK254" s="84"/>
      <c r="EL254" s="84"/>
      <c r="EM254" s="84"/>
      <c r="EN254" s="84"/>
      <c r="EO254" s="84"/>
      <c r="EP254" s="84"/>
      <c r="EQ254" s="84"/>
      <c r="ER254" s="84"/>
      <c r="ES254" s="84"/>
      <c r="ET254" s="84"/>
      <c r="EU254" s="84"/>
      <c r="EV254" s="84"/>
      <c r="EW254" s="84"/>
      <c r="EX254" s="84"/>
      <c r="EY254" s="84"/>
      <c r="EZ254" s="84"/>
      <c r="FA254" s="84"/>
      <c r="FB254" s="87"/>
      <c r="FC254" s="87"/>
      <c r="FD254" s="87"/>
      <c r="FE254" s="278"/>
      <c r="FF254" s="278"/>
    </row>
    <row r="255" spans="1:169" hidden="1" x14ac:dyDescent="0.2"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4"/>
      <c r="X255" s="84"/>
      <c r="Y255" s="84"/>
      <c r="Z255" s="84"/>
      <c r="AA255" s="84"/>
      <c r="AC255" s="17"/>
      <c r="AD255" s="17"/>
      <c r="AE255" s="84"/>
      <c r="AF255" s="84"/>
      <c r="AH255" s="17"/>
      <c r="AI255" s="84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84"/>
      <c r="AW255" s="84"/>
      <c r="AX255" s="84"/>
      <c r="AY255" s="84"/>
      <c r="AZ255" s="84"/>
      <c r="BA255" s="84"/>
      <c r="BB255" s="84"/>
      <c r="BC255" s="84"/>
      <c r="BD255" s="84"/>
      <c r="BE255" s="84"/>
      <c r="BF255" s="84"/>
      <c r="BG255" s="84"/>
      <c r="BH255" s="84"/>
      <c r="BI255" s="84"/>
      <c r="BJ255" s="84"/>
      <c r="BK255" s="84"/>
      <c r="BL255" s="84"/>
      <c r="BM255" s="84"/>
      <c r="BN255" s="84"/>
      <c r="BO255" s="84"/>
      <c r="BP255" s="84"/>
      <c r="BQ255" s="84"/>
      <c r="BR255" s="84"/>
      <c r="BS255" s="84"/>
      <c r="BT255" s="84"/>
      <c r="BU255" s="84"/>
      <c r="BV255" s="84"/>
      <c r="BW255" s="84"/>
      <c r="BX255" s="84"/>
      <c r="BY255" s="84"/>
      <c r="BZ255" s="84"/>
      <c r="CA255" s="17"/>
      <c r="CB255" s="84"/>
      <c r="CC255" s="84"/>
      <c r="CD255" s="84"/>
      <c r="CE255" s="17"/>
      <c r="CF255" s="17"/>
      <c r="CG255" s="17"/>
      <c r="CH255" s="17"/>
      <c r="CI255" s="17"/>
      <c r="CJ255" s="84"/>
      <c r="CK255" s="17"/>
      <c r="CL255" s="17"/>
      <c r="CM255" s="17"/>
      <c r="CN255" s="17"/>
      <c r="CO255" s="84"/>
      <c r="CP255" s="17"/>
      <c r="CQ255" s="84"/>
      <c r="CR255" s="84"/>
      <c r="CS255" s="84"/>
      <c r="CT255" s="84"/>
      <c r="CU255" s="84"/>
      <c r="CV255" s="84"/>
      <c r="CW255" s="84"/>
      <c r="CX255" s="84"/>
      <c r="CY255" s="84"/>
      <c r="CZ255" s="84"/>
      <c r="DA255" s="84"/>
      <c r="DB255" s="84"/>
      <c r="DC255" s="84"/>
      <c r="DD255" s="84"/>
      <c r="DE255" s="84"/>
      <c r="DF255" s="84"/>
      <c r="DG255" s="84"/>
      <c r="DH255" s="84"/>
      <c r="DI255" s="84"/>
      <c r="DJ255" s="84"/>
      <c r="DK255" s="84"/>
      <c r="DL255" s="84"/>
      <c r="DM255" s="84"/>
      <c r="DN255" s="84"/>
      <c r="DO255" s="84"/>
      <c r="DP255" s="84"/>
      <c r="DQ255" s="84"/>
      <c r="DR255" s="84"/>
      <c r="DS255" s="84"/>
      <c r="DT255" s="84"/>
      <c r="DU255" s="84"/>
      <c r="DV255" s="84"/>
      <c r="DW255" s="84"/>
      <c r="DX255" s="84"/>
      <c r="DY255" s="84"/>
      <c r="DZ255" s="84"/>
      <c r="EA255" s="84"/>
      <c r="EB255" s="84"/>
      <c r="EC255" s="84"/>
      <c r="ED255" s="84"/>
      <c r="EE255" s="17"/>
      <c r="EF255" s="17"/>
      <c r="EG255" s="84"/>
      <c r="EH255" s="84"/>
      <c r="EI255" s="84"/>
      <c r="EJ255" s="17"/>
      <c r="EK255" s="84"/>
      <c r="EL255" s="17"/>
      <c r="EM255" s="84"/>
      <c r="EN255" s="84"/>
      <c r="EO255" s="84"/>
      <c r="EP255" s="17"/>
      <c r="EQ255" s="84"/>
      <c r="ER255" s="84"/>
      <c r="ES255" s="84"/>
      <c r="ET255" s="84"/>
      <c r="EU255" s="84"/>
      <c r="EV255" s="84"/>
      <c r="EW255" s="84"/>
      <c r="EX255" s="84"/>
      <c r="EY255" s="17"/>
      <c r="EZ255" s="17"/>
      <c r="FA255" s="17"/>
      <c r="FB255" s="87"/>
      <c r="FC255" s="87"/>
      <c r="FD255" s="87"/>
      <c r="FE255" s="278"/>
      <c r="FF255" s="278"/>
    </row>
    <row r="256" spans="1:169" hidden="1" x14ac:dyDescent="0.2">
      <c r="W256" s="84"/>
      <c r="X256" s="19"/>
      <c r="Y256" s="19"/>
      <c r="Z256" s="19"/>
      <c r="AB256" s="84"/>
      <c r="AF256" s="19"/>
      <c r="AG256" s="8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CD256" s="19"/>
      <c r="CI256" s="19"/>
      <c r="CJ256" s="90"/>
      <c r="CN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DC256" s="19"/>
      <c r="DD256" s="19"/>
      <c r="DE256" s="19"/>
      <c r="DF256" s="19"/>
      <c r="DG256" s="19"/>
      <c r="DH256" s="19"/>
      <c r="DI256" s="19"/>
      <c r="DJ256" s="19"/>
      <c r="DK256" s="19"/>
      <c r="DL256" s="19"/>
      <c r="DM256" s="19"/>
      <c r="DN256" s="19"/>
      <c r="DO256" s="19"/>
      <c r="DP256" s="19"/>
      <c r="DQ256" s="19"/>
      <c r="DR256" s="19"/>
      <c r="DS256" s="19"/>
      <c r="DT256" s="19"/>
      <c r="DU256" s="19"/>
      <c r="DV256" s="19"/>
      <c r="DW256" s="19"/>
      <c r="DX256" s="19"/>
      <c r="DY256" s="19"/>
      <c r="DZ256" s="19"/>
      <c r="EA256" s="19"/>
      <c r="EB256" s="19"/>
      <c r="EC256" s="91"/>
      <c r="EG256" s="19"/>
      <c r="EH256" s="84"/>
      <c r="EM256" s="90"/>
      <c r="EY256" s="92"/>
      <c r="EZ256" s="92"/>
      <c r="FA256" s="92"/>
      <c r="FC256" s="22"/>
      <c r="FD256" s="22"/>
      <c r="FE256" s="92"/>
      <c r="FF256" s="92"/>
    </row>
    <row r="257" spans="2:162" hidden="1" x14ac:dyDescent="0.2"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4"/>
      <c r="X257" s="17"/>
      <c r="Y257" s="17"/>
      <c r="Z257" s="17"/>
      <c r="AA257" s="17"/>
      <c r="AC257" s="17"/>
      <c r="AD257" s="17"/>
      <c r="AE257" s="17"/>
      <c r="AF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K257" s="17"/>
      <c r="CL257" s="17"/>
      <c r="CM257" s="17"/>
      <c r="CN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D257" s="17"/>
      <c r="EE257" s="17"/>
      <c r="EF257" s="17"/>
      <c r="EG257" s="17"/>
      <c r="EI257" s="17"/>
      <c r="EJ257" s="17"/>
      <c r="EK257" s="17"/>
      <c r="EL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87"/>
      <c r="FC257" s="87"/>
      <c r="FD257" s="87"/>
      <c r="FE257" s="17"/>
      <c r="FF257" s="17"/>
    </row>
    <row r="258" spans="2:162" hidden="1" x14ac:dyDescent="0.2">
      <c r="EY258" s="93"/>
    </row>
    <row r="259" spans="2:162" hidden="1" x14ac:dyDescent="0.2">
      <c r="B259" s="9"/>
    </row>
    <row r="260" spans="2:162" hidden="1" x14ac:dyDescent="0.2"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97"/>
      <c r="X260" s="9"/>
      <c r="Y260" s="99"/>
      <c r="Z260" s="99"/>
      <c r="AB260" s="96"/>
      <c r="AC260" s="97"/>
      <c r="AD260" s="97"/>
      <c r="AE260" s="97"/>
      <c r="AF260" s="95"/>
      <c r="AG260" s="97"/>
      <c r="AH260" s="97"/>
      <c r="AI260" s="97"/>
      <c r="AJ260" s="97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  <c r="BP260" s="95"/>
      <c r="BQ260" s="95"/>
      <c r="BR260" s="95"/>
      <c r="BS260" s="95"/>
      <c r="BT260" s="95"/>
      <c r="BU260" s="95"/>
      <c r="BV260" s="95"/>
      <c r="BW260" s="95"/>
      <c r="BX260" s="95"/>
      <c r="BY260" s="95"/>
      <c r="BZ260" s="97"/>
      <c r="CA260" s="97"/>
      <c r="CB260" s="97"/>
      <c r="CC260" s="97"/>
      <c r="CD260" s="95"/>
      <c r="CE260" s="97"/>
      <c r="CF260" s="97"/>
      <c r="CG260" s="97"/>
      <c r="CH260" s="97"/>
      <c r="CI260" s="95"/>
      <c r="CJ260" s="97"/>
      <c r="CK260" s="97"/>
      <c r="CL260" s="97"/>
      <c r="CM260" s="97"/>
      <c r="CN260" s="95"/>
      <c r="CO260" s="97"/>
      <c r="CP260" s="97"/>
      <c r="CQ260" s="97"/>
      <c r="CR260" s="97"/>
      <c r="CS260" s="95"/>
      <c r="CT260" s="95"/>
      <c r="CU260" s="95"/>
      <c r="CV260" s="95"/>
      <c r="CW260" s="95"/>
      <c r="CX260" s="95"/>
      <c r="CY260" s="95"/>
      <c r="CZ260" s="95"/>
      <c r="DA260" s="95"/>
      <c r="DB260" s="95"/>
      <c r="DC260" s="95"/>
      <c r="DD260" s="95"/>
      <c r="DE260" s="95"/>
      <c r="DF260" s="95"/>
      <c r="DG260" s="95"/>
      <c r="DH260" s="95"/>
      <c r="DI260" s="95"/>
      <c r="DJ260" s="95"/>
      <c r="DK260" s="95"/>
      <c r="DL260" s="95"/>
      <c r="DM260" s="95"/>
      <c r="DN260" s="95"/>
      <c r="DO260" s="95"/>
      <c r="DP260" s="95"/>
      <c r="DQ260" s="95"/>
      <c r="DR260" s="95"/>
      <c r="DS260" s="95"/>
      <c r="DT260" s="95"/>
      <c r="DU260" s="95"/>
      <c r="DV260" s="95"/>
      <c r="DW260" s="95"/>
      <c r="DX260" s="95"/>
      <c r="DY260" s="95"/>
      <c r="DZ260" s="95"/>
      <c r="EA260" s="95"/>
      <c r="EB260" s="95"/>
      <c r="EC260" s="97"/>
      <c r="ED260" s="97"/>
      <c r="EE260" s="97"/>
      <c r="EF260" s="97"/>
      <c r="EG260" s="95"/>
      <c r="EH260" s="97"/>
      <c r="EI260" s="97"/>
      <c r="EJ260" s="97"/>
      <c r="EK260" s="97"/>
      <c r="EL260" s="95"/>
      <c r="EM260" s="97"/>
      <c r="EN260" s="97"/>
      <c r="EO260" s="97"/>
      <c r="EP260" s="97"/>
      <c r="EQ260" s="95"/>
      <c r="ER260" s="95"/>
      <c r="ES260" s="95"/>
      <c r="ET260" s="95"/>
      <c r="EU260" s="95"/>
      <c r="EV260" s="95"/>
      <c r="EW260" s="95"/>
      <c r="EX260" s="95"/>
      <c r="EY260" s="99"/>
      <c r="EZ260" s="97"/>
      <c r="FA260" s="97"/>
      <c r="FB260" s="100"/>
      <c r="FC260" s="102"/>
      <c r="FD260" s="102"/>
    </row>
    <row r="261" spans="2:162" hidden="1" x14ac:dyDescent="0.2"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97"/>
      <c r="X261" s="9"/>
      <c r="Y261" s="99"/>
      <c r="Z261" s="99"/>
      <c r="AB261" s="96"/>
      <c r="AC261" s="97"/>
      <c r="AD261" s="97"/>
      <c r="AE261" s="97"/>
      <c r="AF261" s="95"/>
      <c r="AG261" s="97"/>
      <c r="AH261" s="97"/>
      <c r="AI261" s="97"/>
      <c r="AJ261" s="97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  <c r="BJ261" s="95"/>
      <c r="BK261" s="95"/>
      <c r="BL261" s="95"/>
      <c r="BM261" s="95"/>
      <c r="BN261" s="95"/>
      <c r="BO261" s="95"/>
      <c r="BP261" s="95"/>
      <c r="BQ261" s="95"/>
      <c r="BR261" s="95"/>
      <c r="BS261" s="95"/>
      <c r="BT261" s="95"/>
      <c r="BU261" s="95"/>
      <c r="BV261" s="95"/>
      <c r="BW261" s="95"/>
      <c r="BX261" s="95"/>
      <c r="BY261" s="95"/>
      <c r="BZ261" s="97"/>
      <c r="CA261" s="97"/>
      <c r="CB261" s="97"/>
      <c r="CC261" s="97"/>
      <c r="CD261" s="95"/>
      <c r="CE261" s="97"/>
      <c r="CF261" s="97"/>
      <c r="CG261" s="97"/>
      <c r="CH261" s="97"/>
      <c r="CI261" s="95"/>
      <c r="CJ261" s="97"/>
      <c r="CK261" s="97"/>
      <c r="CL261" s="97"/>
      <c r="CM261" s="97"/>
      <c r="CN261" s="95"/>
      <c r="CO261" s="97"/>
      <c r="CP261" s="97"/>
      <c r="CQ261" s="97"/>
      <c r="CR261" s="97"/>
      <c r="CS261" s="95"/>
      <c r="CT261" s="95"/>
      <c r="CU261" s="95"/>
      <c r="CV261" s="95"/>
      <c r="CW261" s="95"/>
      <c r="CX261" s="95"/>
      <c r="CY261" s="95"/>
      <c r="CZ261" s="95"/>
      <c r="DA261" s="95"/>
      <c r="DB261" s="95"/>
      <c r="DC261" s="95"/>
      <c r="DD261" s="95"/>
      <c r="DE261" s="95"/>
      <c r="DF261" s="95"/>
      <c r="DG261" s="95"/>
      <c r="DH261" s="95"/>
      <c r="DI261" s="95"/>
      <c r="DJ261" s="95"/>
      <c r="DK261" s="95"/>
      <c r="DL261" s="95"/>
      <c r="DM261" s="95"/>
      <c r="DN261" s="95"/>
      <c r="DO261" s="95"/>
      <c r="DP261" s="95"/>
      <c r="DQ261" s="95"/>
      <c r="DR261" s="95"/>
      <c r="DS261" s="95"/>
      <c r="DT261" s="95"/>
      <c r="DU261" s="95"/>
      <c r="DV261" s="95"/>
      <c r="DW261" s="95"/>
      <c r="DX261" s="95"/>
      <c r="DY261" s="95"/>
      <c r="DZ261" s="95"/>
      <c r="EA261" s="95"/>
      <c r="EB261" s="95"/>
      <c r="EC261" s="97"/>
      <c r="ED261" s="97"/>
      <c r="EE261" s="97"/>
      <c r="EF261" s="97"/>
      <c r="EG261" s="95"/>
      <c r="EH261" s="97"/>
      <c r="EI261" s="97"/>
      <c r="EJ261" s="97"/>
      <c r="EK261" s="97"/>
      <c r="EL261" s="95"/>
      <c r="EM261" s="97"/>
      <c r="EN261" s="97"/>
      <c r="EO261" s="97"/>
      <c r="EP261" s="97"/>
      <c r="EQ261" s="95"/>
      <c r="ER261" s="95"/>
      <c r="ES261" s="95"/>
      <c r="ET261" s="95"/>
      <c r="EU261" s="95"/>
      <c r="EV261" s="95"/>
      <c r="EW261" s="95"/>
      <c r="EX261" s="95"/>
      <c r="EY261" s="103"/>
      <c r="EZ261" s="96"/>
      <c r="FA261" s="97"/>
      <c r="FB261" s="100"/>
      <c r="FC261" s="102"/>
      <c r="FD261" s="102"/>
    </row>
    <row r="262" spans="2:162" hidden="1" x14ac:dyDescent="0.2">
      <c r="W262" s="84"/>
      <c r="X262" s="93"/>
      <c r="Y262" s="93"/>
      <c r="Z262" s="93"/>
      <c r="AA262" s="92"/>
      <c r="AB262" s="84"/>
      <c r="AC262" s="92"/>
      <c r="AD262" s="92"/>
      <c r="AE262" s="92"/>
      <c r="AF262" s="104"/>
      <c r="AG262" s="84"/>
      <c r="AH262" s="92"/>
      <c r="AI262" s="92"/>
      <c r="AJ262" s="92"/>
      <c r="AK262" s="104"/>
      <c r="AL262" s="104"/>
      <c r="AM262" s="104"/>
      <c r="AN262" s="104"/>
      <c r="AO262" s="104"/>
      <c r="AP262" s="104"/>
      <c r="AQ262" s="104"/>
      <c r="AR262" s="104"/>
      <c r="AS262" s="104"/>
      <c r="AT262" s="104"/>
      <c r="AU262" s="104"/>
      <c r="AV262" s="104"/>
      <c r="AW262" s="104"/>
      <c r="AX262" s="104"/>
      <c r="AY262" s="104"/>
      <c r="AZ262" s="104"/>
      <c r="BA262" s="104"/>
      <c r="BB262" s="104"/>
      <c r="BC262" s="104"/>
      <c r="BD262" s="104"/>
      <c r="BE262" s="104"/>
      <c r="BF262" s="104"/>
      <c r="BG262" s="104"/>
      <c r="BH262" s="104"/>
      <c r="BI262" s="104"/>
      <c r="BJ262" s="104"/>
      <c r="BK262" s="104"/>
      <c r="BL262" s="104"/>
      <c r="BM262" s="104"/>
      <c r="BN262" s="104"/>
      <c r="BO262" s="104"/>
      <c r="BP262" s="104"/>
      <c r="BQ262" s="104"/>
      <c r="BR262" s="104"/>
      <c r="BS262" s="104"/>
      <c r="BT262" s="104"/>
      <c r="BU262" s="104"/>
      <c r="BV262" s="104"/>
      <c r="BW262" s="104"/>
      <c r="BX262" s="104"/>
      <c r="BY262" s="104"/>
      <c r="BZ262" s="92"/>
      <c r="CA262" s="92"/>
      <c r="CB262" s="92"/>
      <c r="CC262" s="92"/>
      <c r="CD262" s="104"/>
      <c r="CE262" s="92"/>
      <c r="CF262" s="92"/>
      <c r="CG262" s="92"/>
      <c r="CH262" s="92"/>
      <c r="CI262" s="104"/>
      <c r="CJ262" s="84"/>
      <c r="CK262" s="92"/>
      <c r="CL262" s="92"/>
      <c r="CM262" s="92"/>
      <c r="CN262" s="104"/>
      <c r="CO262" s="84"/>
      <c r="CP262" s="92"/>
      <c r="CQ262" s="92"/>
      <c r="CR262" s="92"/>
      <c r="CS262" s="104"/>
      <c r="CT262" s="104"/>
      <c r="CU262" s="104"/>
      <c r="CV262" s="104"/>
      <c r="CW262" s="104"/>
      <c r="CX262" s="104"/>
      <c r="CY262" s="104"/>
      <c r="CZ262" s="104"/>
      <c r="DA262" s="104"/>
      <c r="DB262" s="104"/>
      <c r="DC262" s="104"/>
      <c r="DD262" s="104"/>
      <c r="DE262" s="104"/>
      <c r="DF262" s="104"/>
      <c r="DG262" s="104"/>
      <c r="DH262" s="104"/>
      <c r="DI262" s="104"/>
      <c r="DJ262" s="104"/>
      <c r="DK262" s="104"/>
      <c r="DL262" s="104"/>
      <c r="DM262" s="104"/>
      <c r="DN262" s="104"/>
      <c r="DO262" s="104"/>
      <c r="DP262" s="104"/>
      <c r="DQ262" s="104"/>
      <c r="DR262" s="104"/>
      <c r="DS262" s="104"/>
      <c r="DT262" s="104"/>
      <c r="DU262" s="104"/>
      <c r="DV262" s="104"/>
      <c r="DW262" s="104"/>
      <c r="DX262" s="104"/>
      <c r="DY262" s="104"/>
      <c r="DZ262" s="104"/>
      <c r="EA262" s="104"/>
      <c r="EB262" s="104"/>
      <c r="EC262" s="84"/>
      <c r="ED262" s="92"/>
      <c r="EE262" s="92"/>
      <c r="EF262" s="92"/>
      <c r="EG262" s="104"/>
      <c r="EH262" s="84"/>
      <c r="EI262" s="92"/>
      <c r="EJ262" s="92"/>
      <c r="EK262" s="92"/>
      <c r="EL262" s="104"/>
      <c r="EM262" s="84"/>
      <c r="EN262" s="92"/>
      <c r="EO262" s="92"/>
      <c r="EP262" s="92"/>
      <c r="EQ262" s="104"/>
      <c r="ER262" s="104"/>
      <c r="ES262" s="104"/>
      <c r="ET262" s="104"/>
      <c r="EU262" s="104"/>
      <c r="EV262" s="104"/>
      <c r="EW262" s="104"/>
      <c r="EX262" s="104"/>
      <c r="EY262" s="93"/>
      <c r="EZ262" s="92"/>
      <c r="FA262" s="92"/>
    </row>
    <row r="263" spans="2:162" hidden="1" x14ac:dyDescent="0.2"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7"/>
      <c r="X263" s="89"/>
      <c r="Y263" s="89"/>
      <c r="Z263" s="89"/>
      <c r="AA263" s="89"/>
      <c r="AB263" s="89"/>
      <c r="AC263" s="89"/>
      <c r="AD263" s="105"/>
      <c r="AE263" s="112"/>
      <c r="AF263" s="89"/>
      <c r="AG263" s="89"/>
      <c r="AH263" s="89"/>
      <c r="AI263" s="89"/>
      <c r="AJ263" s="89"/>
      <c r="AK263" s="89"/>
      <c r="AL263" s="89"/>
      <c r="AM263" s="89"/>
      <c r="AN263" s="89"/>
      <c r="AO263" s="89"/>
      <c r="AP263" s="89"/>
      <c r="AQ263" s="89"/>
      <c r="AR263" s="89"/>
      <c r="AS263" s="89"/>
      <c r="AT263" s="89"/>
      <c r="AU263" s="89"/>
      <c r="AV263" s="89"/>
      <c r="AW263" s="89"/>
      <c r="AX263" s="89"/>
      <c r="AY263" s="89"/>
      <c r="AZ263" s="89"/>
      <c r="BA263" s="89"/>
      <c r="BB263" s="89"/>
      <c r="BC263" s="89"/>
      <c r="BD263" s="89"/>
      <c r="BE263" s="89"/>
      <c r="BF263" s="89"/>
      <c r="BG263" s="89"/>
      <c r="BH263" s="89"/>
      <c r="BI263" s="89"/>
      <c r="BJ263" s="89"/>
      <c r="BK263" s="89"/>
      <c r="BL263" s="89"/>
      <c r="BM263" s="89"/>
      <c r="BN263" s="89"/>
      <c r="BO263" s="89"/>
      <c r="BP263" s="89"/>
      <c r="BQ263" s="89"/>
      <c r="BR263" s="89"/>
      <c r="BS263" s="89"/>
      <c r="BT263" s="89"/>
      <c r="BU263" s="89"/>
      <c r="BV263" s="89"/>
      <c r="BW263" s="89"/>
      <c r="BX263" s="89"/>
      <c r="BY263" s="89"/>
      <c r="BZ263" s="89"/>
      <c r="CA263" s="89"/>
      <c r="CB263" s="89"/>
      <c r="CC263" s="110"/>
      <c r="CD263" s="279"/>
      <c r="CE263" s="110"/>
      <c r="CF263" s="89"/>
      <c r="CG263" s="89"/>
      <c r="CH263" s="89"/>
      <c r="CI263" s="280"/>
      <c r="CJ263" s="89"/>
      <c r="CK263" s="89"/>
      <c r="CL263" s="89"/>
      <c r="CM263" s="89"/>
      <c r="CN263" s="89"/>
      <c r="CO263" s="89"/>
      <c r="CP263" s="89"/>
      <c r="CQ263" s="89"/>
      <c r="CR263" s="89"/>
      <c r="CS263" s="89"/>
      <c r="CT263" s="89"/>
      <c r="CU263" s="89"/>
      <c r="CV263" s="89"/>
      <c r="CW263" s="89"/>
      <c r="CX263" s="89"/>
      <c r="CY263" s="89"/>
      <c r="CZ263" s="89"/>
      <c r="DA263" s="89"/>
      <c r="DB263" s="89"/>
      <c r="DC263" s="89"/>
      <c r="DD263" s="89"/>
      <c r="DE263" s="89"/>
      <c r="DF263" s="89"/>
      <c r="DG263" s="89"/>
      <c r="DH263" s="89"/>
      <c r="DI263" s="89"/>
      <c r="DJ263" s="89"/>
      <c r="DK263" s="89"/>
      <c r="DL263" s="89"/>
      <c r="DM263" s="89"/>
      <c r="DN263" s="89"/>
      <c r="DO263" s="89"/>
      <c r="DP263" s="89"/>
      <c r="DQ263" s="89"/>
      <c r="DR263" s="89"/>
      <c r="DS263" s="89"/>
      <c r="DT263" s="89"/>
      <c r="DU263" s="89"/>
      <c r="DV263" s="89"/>
      <c r="DW263" s="89"/>
      <c r="DX263" s="89"/>
      <c r="DY263" s="89"/>
      <c r="DZ263" s="89"/>
      <c r="EA263" s="89"/>
      <c r="EB263" s="89"/>
      <c r="EC263" s="89"/>
      <c r="ED263" s="89"/>
      <c r="EE263" s="89"/>
      <c r="EF263" s="89"/>
      <c r="EG263" s="89"/>
      <c r="EH263" s="89"/>
      <c r="EI263" s="89"/>
      <c r="EJ263" s="89"/>
      <c r="EK263" s="89"/>
      <c r="EL263" s="89"/>
      <c r="EM263" s="89"/>
      <c r="EN263" s="89"/>
      <c r="EO263" s="89"/>
      <c r="EP263" s="89"/>
      <c r="EQ263" s="89"/>
      <c r="ER263" s="89"/>
      <c r="ES263" s="89"/>
      <c r="ET263" s="89"/>
      <c r="EU263" s="89"/>
      <c r="EV263" s="89"/>
      <c r="EW263" s="89"/>
      <c r="EX263" s="89"/>
      <c r="EY263" s="89"/>
      <c r="EZ263" s="89"/>
      <c r="FA263" s="89"/>
      <c r="FB263" s="108"/>
      <c r="FC263" s="108"/>
      <c r="FD263" s="108"/>
      <c r="FE263" s="103"/>
      <c r="FF263" s="103"/>
    </row>
    <row r="264" spans="2:162" hidden="1" x14ac:dyDescent="0.2"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7"/>
      <c r="X264" s="89"/>
      <c r="Y264" s="89"/>
      <c r="Z264" s="89"/>
      <c r="AA264" s="89"/>
      <c r="AB264" s="89"/>
      <c r="AC264" s="89"/>
      <c r="AD264" s="105"/>
      <c r="AE264" s="112"/>
      <c r="AF264" s="89"/>
      <c r="AG264" s="89"/>
      <c r="AH264" s="89"/>
      <c r="AI264" s="89"/>
      <c r="AJ264" s="89"/>
      <c r="AK264" s="89"/>
      <c r="AL264" s="89"/>
      <c r="AM264" s="89"/>
      <c r="AN264" s="89"/>
      <c r="AO264" s="89"/>
      <c r="AP264" s="89"/>
      <c r="AQ264" s="89"/>
      <c r="AR264" s="89"/>
      <c r="AS264" s="89"/>
      <c r="AT264" s="89"/>
      <c r="AU264" s="89"/>
      <c r="AV264" s="89"/>
      <c r="AW264" s="89"/>
      <c r="AX264" s="89"/>
      <c r="AY264" s="89"/>
      <c r="AZ264" s="89"/>
      <c r="BA264" s="89"/>
      <c r="BB264" s="89"/>
      <c r="BC264" s="89"/>
      <c r="BD264" s="89"/>
      <c r="BE264" s="89"/>
      <c r="BF264" s="89"/>
      <c r="BG264" s="89"/>
      <c r="BH264" s="89"/>
      <c r="BI264" s="89"/>
      <c r="BJ264" s="89"/>
      <c r="BK264" s="89"/>
      <c r="BL264" s="89"/>
      <c r="BM264" s="89"/>
      <c r="BN264" s="89"/>
      <c r="BO264" s="89"/>
      <c r="BP264" s="89"/>
      <c r="BQ264" s="89"/>
      <c r="BR264" s="89"/>
      <c r="BS264" s="89"/>
      <c r="BT264" s="89"/>
      <c r="BU264" s="89"/>
      <c r="BV264" s="89"/>
      <c r="BW264" s="89"/>
      <c r="BX264" s="89"/>
      <c r="BY264" s="89"/>
      <c r="BZ264" s="89"/>
      <c r="CA264" s="89"/>
      <c r="CB264" s="89"/>
      <c r="CC264" s="110"/>
      <c r="CD264" s="279"/>
      <c r="CE264" s="110"/>
      <c r="CF264" s="89"/>
      <c r="CG264" s="89"/>
      <c r="CH264" s="89"/>
      <c r="CI264" s="280"/>
      <c r="CJ264" s="89"/>
      <c r="CK264" s="89"/>
      <c r="CL264" s="89"/>
      <c r="CM264" s="89"/>
      <c r="CN264" s="89"/>
      <c r="CO264" s="89"/>
      <c r="CP264" s="89"/>
      <c r="CQ264" s="89"/>
      <c r="CR264" s="89"/>
      <c r="CS264" s="89"/>
      <c r="CT264" s="89"/>
      <c r="CU264" s="89"/>
      <c r="CV264" s="89"/>
      <c r="CW264" s="89"/>
      <c r="CX264" s="89"/>
      <c r="CY264" s="89"/>
      <c r="CZ264" s="89"/>
      <c r="DA264" s="89"/>
      <c r="DB264" s="89"/>
      <c r="DC264" s="89"/>
      <c r="DD264" s="89"/>
      <c r="DE264" s="89"/>
      <c r="DF264" s="89"/>
      <c r="DG264" s="89"/>
      <c r="DH264" s="89"/>
      <c r="DI264" s="89"/>
      <c r="DJ264" s="89"/>
      <c r="DK264" s="89"/>
      <c r="DL264" s="89"/>
      <c r="DM264" s="89"/>
      <c r="DN264" s="89"/>
      <c r="DO264" s="89"/>
      <c r="DP264" s="89"/>
      <c r="DQ264" s="89"/>
      <c r="DR264" s="89"/>
      <c r="DS264" s="89"/>
      <c r="DT264" s="89"/>
      <c r="DU264" s="89"/>
      <c r="DV264" s="89"/>
      <c r="DW264" s="89"/>
      <c r="DX264" s="89"/>
      <c r="DY264" s="89"/>
      <c r="DZ264" s="89"/>
      <c r="EA264" s="89"/>
      <c r="EB264" s="89"/>
      <c r="EC264" s="89"/>
      <c r="ED264" s="89"/>
      <c r="EE264" s="89"/>
      <c r="EF264" s="89"/>
      <c r="EG264" s="89"/>
      <c r="EH264" s="89"/>
      <c r="EI264" s="89"/>
      <c r="EJ264" s="89"/>
      <c r="EK264" s="89"/>
      <c r="EL264" s="89"/>
      <c r="EM264" s="89"/>
      <c r="EN264" s="89"/>
      <c r="EO264" s="89"/>
      <c r="EP264" s="89"/>
      <c r="EQ264" s="89"/>
      <c r="ER264" s="89"/>
      <c r="ES264" s="89"/>
      <c r="ET264" s="89"/>
      <c r="EU264" s="89"/>
      <c r="EV264" s="89"/>
      <c r="EW264" s="89"/>
      <c r="EX264" s="89"/>
      <c r="EY264" s="89"/>
      <c r="EZ264" s="89"/>
      <c r="FA264" s="89"/>
      <c r="FB264" s="108"/>
      <c r="FC264" s="108"/>
      <c r="FD264" s="108"/>
      <c r="FE264" s="103"/>
      <c r="FF264" s="103"/>
    </row>
    <row r="265" spans="2:162" hidden="1" x14ac:dyDescent="0.2"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7"/>
      <c r="X265" s="89"/>
      <c r="Y265" s="89"/>
      <c r="Z265" s="89"/>
      <c r="AA265" s="89"/>
      <c r="AB265" s="89"/>
      <c r="AC265" s="89"/>
      <c r="AD265" s="105"/>
      <c r="AE265" s="112"/>
      <c r="AF265" s="89"/>
      <c r="AG265" s="89"/>
      <c r="AH265" s="89"/>
      <c r="AI265" s="89"/>
      <c r="AJ265" s="89"/>
      <c r="AK265" s="89"/>
      <c r="AL265" s="89"/>
      <c r="AM265" s="89"/>
      <c r="AN265" s="89"/>
      <c r="AO265" s="89"/>
      <c r="AP265" s="89"/>
      <c r="AQ265" s="89"/>
      <c r="AR265" s="89"/>
      <c r="AS265" s="89"/>
      <c r="AT265" s="89"/>
      <c r="AU265" s="89"/>
      <c r="AV265" s="89"/>
      <c r="AW265" s="89"/>
      <c r="AX265" s="89"/>
      <c r="AY265" s="89"/>
      <c r="AZ265" s="89"/>
      <c r="BA265" s="89"/>
      <c r="BB265" s="89"/>
      <c r="BC265" s="89"/>
      <c r="BD265" s="89"/>
      <c r="BE265" s="89"/>
      <c r="BF265" s="89"/>
      <c r="BG265" s="89"/>
      <c r="BH265" s="89"/>
      <c r="BI265" s="89"/>
      <c r="BJ265" s="89"/>
      <c r="BK265" s="89"/>
      <c r="BL265" s="89"/>
      <c r="BM265" s="89"/>
      <c r="BN265" s="89"/>
      <c r="BO265" s="89"/>
      <c r="BP265" s="89"/>
      <c r="BQ265" s="89"/>
      <c r="BR265" s="89"/>
      <c r="BS265" s="89"/>
      <c r="BT265" s="89"/>
      <c r="BU265" s="89"/>
      <c r="BV265" s="89"/>
      <c r="BW265" s="89"/>
      <c r="BX265" s="89"/>
      <c r="BY265" s="89"/>
      <c r="BZ265" s="89"/>
      <c r="CA265" s="89"/>
      <c r="CB265" s="89"/>
      <c r="CC265" s="110"/>
      <c r="CD265" s="279"/>
      <c r="CE265" s="110"/>
      <c r="CF265" s="89"/>
      <c r="CG265" s="89"/>
      <c r="CH265" s="89"/>
      <c r="CI265" s="280"/>
      <c r="CJ265" s="89"/>
      <c r="CK265" s="89"/>
      <c r="CL265" s="89"/>
      <c r="CM265" s="89"/>
      <c r="CN265" s="89"/>
      <c r="CO265" s="89"/>
      <c r="CP265" s="89"/>
      <c r="CQ265" s="89"/>
      <c r="CR265" s="89"/>
      <c r="CS265" s="89"/>
      <c r="CT265" s="89"/>
      <c r="CU265" s="89"/>
      <c r="CV265" s="89"/>
      <c r="CW265" s="89"/>
      <c r="CX265" s="89"/>
      <c r="CY265" s="89"/>
      <c r="CZ265" s="89"/>
      <c r="DA265" s="89"/>
      <c r="DB265" s="89"/>
      <c r="DC265" s="89"/>
      <c r="DD265" s="89"/>
      <c r="DE265" s="89"/>
      <c r="DF265" s="89"/>
      <c r="DG265" s="89"/>
      <c r="DH265" s="89"/>
      <c r="DI265" s="89"/>
      <c r="DJ265" s="89"/>
      <c r="DK265" s="89"/>
      <c r="DL265" s="89"/>
      <c r="DM265" s="89"/>
      <c r="DN265" s="89"/>
      <c r="DO265" s="89"/>
      <c r="DP265" s="89"/>
      <c r="DQ265" s="89"/>
      <c r="DR265" s="89"/>
      <c r="DS265" s="89"/>
      <c r="DT265" s="89"/>
      <c r="DU265" s="89"/>
      <c r="DV265" s="89"/>
      <c r="DW265" s="89"/>
      <c r="DX265" s="89"/>
      <c r="DY265" s="89"/>
      <c r="DZ265" s="89"/>
      <c r="EA265" s="89"/>
      <c r="EB265" s="89"/>
      <c r="EC265" s="89"/>
      <c r="ED265" s="89"/>
      <c r="EE265" s="89"/>
      <c r="EF265" s="89"/>
      <c r="EG265" s="89"/>
      <c r="EH265" s="89"/>
      <c r="EI265" s="89"/>
      <c r="EJ265" s="89"/>
      <c r="EK265" s="89"/>
      <c r="EL265" s="89"/>
      <c r="EM265" s="89"/>
      <c r="EN265" s="89"/>
      <c r="EO265" s="89"/>
      <c r="EP265" s="89"/>
      <c r="EQ265" s="89"/>
      <c r="ER265" s="89"/>
      <c r="ES265" s="89"/>
      <c r="ET265" s="89"/>
      <c r="EU265" s="89"/>
      <c r="EV265" s="89"/>
      <c r="EW265" s="89"/>
      <c r="EX265" s="89"/>
      <c r="EY265" s="89"/>
      <c r="EZ265" s="89"/>
      <c r="FA265" s="89"/>
      <c r="FB265" s="108"/>
      <c r="FC265" s="108"/>
      <c r="FD265" s="108"/>
      <c r="FE265" s="103"/>
      <c r="FF265" s="103"/>
    </row>
    <row r="266" spans="2:162" hidden="1" x14ac:dyDescent="0.2"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89"/>
      <c r="X266" s="89"/>
      <c r="Y266" s="89"/>
      <c r="Z266" s="89"/>
      <c r="AA266" s="89"/>
      <c r="AB266" s="89"/>
      <c r="AC266" s="105"/>
      <c r="AD266" s="112"/>
      <c r="AE266" s="89"/>
      <c r="AF266" s="89"/>
      <c r="AG266" s="89"/>
      <c r="AH266" s="89"/>
      <c r="AI266" s="89"/>
      <c r="AJ266" s="89"/>
      <c r="AK266" s="89"/>
      <c r="AL266" s="89"/>
      <c r="AM266" s="89"/>
      <c r="AN266" s="89"/>
      <c r="AO266" s="89"/>
      <c r="AP266" s="89"/>
      <c r="AQ266" s="89"/>
      <c r="AR266" s="89"/>
      <c r="AS266" s="89"/>
      <c r="AT266" s="89"/>
      <c r="AU266" s="89"/>
      <c r="AV266" s="89"/>
      <c r="AW266" s="89"/>
      <c r="AX266" s="89"/>
      <c r="AY266" s="89"/>
      <c r="AZ266" s="89"/>
      <c r="BA266" s="89"/>
      <c r="BB266" s="89"/>
      <c r="BC266" s="89"/>
      <c r="BD266" s="89"/>
      <c r="BE266" s="89"/>
      <c r="BF266" s="89"/>
      <c r="BG266" s="89"/>
      <c r="BH266" s="89"/>
      <c r="BI266" s="89"/>
      <c r="BJ266" s="89"/>
      <c r="BK266" s="89"/>
      <c r="BL266" s="89"/>
      <c r="BM266" s="89"/>
      <c r="BN266" s="89"/>
      <c r="BO266" s="89"/>
      <c r="BP266" s="89"/>
      <c r="BQ266" s="89"/>
      <c r="BR266" s="89"/>
      <c r="BS266" s="89"/>
      <c r="BT266" s="89"/>
      <c r="BU266" s="89"/>
      <c r="BV266" s="89"/>
      <c r="BW266" s="89"/>
      <c r="BX266" s="89"/>
      <c r="BY266" s="89"/>
      <c r="BZ266" s="89"/>
      <c r="CA266" s="89"/>
      <c r="CB266" s="110"/>
      <c r="CC266" s="279"/>
      <c r="CD266" s="110"/>
      <c r="CE266" s="89"/>
      <c r="CF266" s="89"/>
      <c r="CG266" s="89"/>
      <c r="CH266" s="280"/>
      <c r="CI266" s="89"/>
      <c r="CJ266" s="89"/>
      <c r="CK266" s="89"/>
      <c r="CL266" s="89"/>
      <c r="CM266" s="89"/>
      <c r="CN266" s="89"/>
      <c r="CO266" s="89"/>
      <c r="CP266" s="89"/>
      <c r="CQ266" s="89"/>
      <c r="CR266" s="89"/>
      <c r="CS266" s="89"/>
      <c r="CT266" s="89"/>
      <c r="CU266" s="89"/>
      <c r="CV266" s="89"/>
      <c r="CW266" s="89"/>
      <c r="CX266" s="89"/>
      <c r="CY266" s="89"/>
      <c r="CZ266" s="89"/>
      <c r="DA266" s="89"/>
      <c r="DB266" s="89"/>
      <c r="DC266" s="89"/>
      <c r="DD266" s="89"/>
      <c r="DE266" s="89"/>
      <c r="DF266" s="89"/>
      <c r="DG266" s="89"/>
      <c r="DH266" s="89"/>
      <c r="DI266" s="89"/>
      <c r="DJ266" s="89"/>
      <c r="DK266" s="89"/>
      <c r="DL266" s="89"/>
      <c r="DM266" s="89"/>
      <c r="DN266" s="89"/>
      <c r="DO266" s="89"/>
      <c r="DP266" s="89"/>
      <c r="DQ266" s="89"/>
      <c r="DR266" s="89"/>
      <c r="DS266" s="89"/>
      <c r="DT266" s="89"/>
      <c r="DU266" s="89"/>
      <c r="DV266" s="89"/>
      <c r="DW266" s="89"/>
      <c r="DX266" s="89"/>
      <c r="DY266" s="89"/>
      <c r="DZ266" s="89"/>
      <c r="EA266" s="89"/>
      <c r="EB266" s="89"/>
      <c r="EC266" s="89"/>
      <c r="ED266" s="89"/>
      <c r="EE266" s="89"/>
      <c r="EF266" s="89"/>
      <c r="EG266" s="89"/>
      <c r="EH266" s="89"/>
      <c r="EI266" s="89"/>
      <c r="EJ266" s="89"/>
      <c r="EK266" s="89"/>
      <c r="EL266" s="89"/>
      <c r="EM266" s="89"/>
      <c r="EN266" s="89"/>
      <c r="EO266" s="89"/>
      <c r="EP266" s="89"/>
      <c r="EQ266" s="89"/>
      <c r="ER266" s="89"/>
      <c r="ES266" s="89"/>
      <c r="ET266" s="89"/>
      <c r="EU266" s="89"/>
      <c r="EV266" s="89"/>
      <c r="EW266" s="89"/>
      <c r="EX266" s="89"/>
      <c r="EY266" s="89"/>
      <c r="EZ266" s="89"/>
      <c r="FA266" s="89"/>
      <c r="FB266" s="108"/>
      <c r="FC266" s="14"/>
      <c r="FD266" s="14"/>
      <c r="FE266" s="103"/>
      <c r="FF266" s="103"/>
    </row>
    <row r="267" spans="2:162" hidden="1" x14ac:dyDescent="0.2"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  <c r="AN267" s="84"/>
      <c r="AO267" s="84"/>
      <c r="AP267" s="84"/>
      <c r="AQ267" s="84"/>
      <c r="AR267" s="84"/>
      <c r="AS267" s="84"/>
      <c r="AT267" s="84"/>
      <c r="AU267" s="84"/>
      <c r="AV267" s="84"/>
      <c r="AW267" s="84"/>
      <c r="AX267" s="84"/>
      <c r="AY267" s="84"/>
      <c r="AZ267" s="84"/>
      <c r="BA267" s="84"/>
      <c r="BB267" s="84"/>
      <c r="BC267" s="84"/>
      <c r="BD267" s="84"/>
      <c r="BE267" s="84"/>
      <c r="BF267" s="84"/>
      <c r="BG267" s="84"/>
      <c r="BH267" s="84"/>
      <c r="BI267" s="84"/>
      <c r="BJ267" s="84"/>
      <c r="BK267" s="84"/>
      <c r="BL267" s="84"/>
      <c r="BM267" s="84"/>
      <c r="BN267" s="84"/>
      <c r="BO267" s="84"/>
      <c r="BP267" s="84"/>
      <c r="BQ267" s="84"/>
      <c r="BR267" s="84"/>
      <c r="BS267" s="84"/>
      <c r="BT267" s="84"/>
      <c r="BU267" s="84"/>
      <c r="BV267" s="84"/>
      <c r="BW267" s="84"/>
      <c r="BX267" s="84"/>
      <c r="BY267" s="84"/>
      <c r="BZ267" s="84"/>
      <c r="CA267" s="84"/>
      <c r="CB267" s="84"/>
      <c r="CC267" s="84"/>
      <c r="CD267" s="84"/>
      <c r="CE267" s="84"/>
      <c r="CF267" s="84"/>
      <c r="CG267" s="84"/>
      <c r="CH267" s="84"/>
      <c r="CI267" s="84"/>
      <c r="CJ267" s="84"/>
      <c r="CK267" s="84"/>
      <c r="CL267" s="84"/>
      <c r="CM267" s="84"/>
      <c r="CN267" s="84"/>
      <c r="CO267" s="84"/>
      <c r="CP267" s="84"/>
      <c r="CQ267" s="84"/>
      <c r="CR267" s="84"/>
      <c r="CS267" s="84"/>
      <c r="CT267" s="84"/>
      <c r="CU267" s="84"/>
      <c r="CV267" s="84"/>
      <c r="CW267" s="84"/>
      <c r="CX267" s="84"/>
      <c r="CY267" s="84"/>
      <c r="CZ267" s="84"/>
      <c r="DA267" s="84"/>
      <c r="DB267" s="84"/>
      <c r="DC267" s="84"/>
      <c r="DD267" s="84"/>
      <c r="DE267" s="84"/>
      <c r="DF267" s="84"/>
      <c r="DG267" s="84"/>
      <c r="DH267" s="84"/>
      <c r="DI267" s="84"/>
      <c r="DJ267" s="84"/>
      <c r="DK267" s="84"/>
      <c r="DL267" s="84"/>
      <c r="DM267" s="84"/>
      <c r="DN267" s="84"/>
      <c r="DO267" s="84"/>
      <c r="DP267" s="84"/>
      <c r="DQ267" s="84"/>
      <c r="DR267" s="84"/>
      <c r="DS267" s="84"/>
      <c r="DT267" s="84"/>
      <c r="DU267" s="84"/>
      <c r="DV267" s="84"/>
      <c r="DW267" s="84"/>
      <c r="DX267" s="84"/>
      <c r="DY267" s="84"/>
      <c r="DZ267" s="84"/>
      <c r="EA267" s="84"/>
      <c r="EB267" s="84"/>
      <c r="EC267" s="84"/>
      <c r="ED267" s="84"/>
      <c r="EE267" s="84"/>
      <c r="EF267" s="84"/>
      <c r="EG267" s="84"/>
      <c r="EH267" s="84"/>
      <c r="EI267" s="84"/>
      <c r="EJ267" s="84"/>
      <c r="EK267" s="84"/>
      <c r="EL267" s="84"/>
      <c r="EM267" s="84"/>
      <c r="EN267" s="84"/>
      <c r="EO267" s="84"/>
      <c r="EP267" s="84"/>
      <c r="EQ267" s="84"/>
      <c r="ER267" s="84"/>
      <c r="ES267" s="84"/>
      <c r="ET267" s="84"/>
      <c r="EU267" s="84"/>
      <c r="EV267" s="84"/>
      <c r="EW267" s="84"/>
      <c r="EX267" s="84"/>
      <c r="EY267" s="84"/>
      <c r="EZ267" s="84"/>
      <c r="FA267" s="84"/>
      <c r="FB267" s="87"/>
      <c r="FC267" s="87"/>
      <c r="FD267" s="87"/>
    </row>
    <row r="268" spans="2:162" hidden="1" x14ac:dyDescent="0.2"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/>
      <c r="AT268" s="84"/>
      <c r="AU268" s="84"/>
      <c r="AV268" s="84"/>
      <c r="AW268" s="84"/>
      <c r="AX268" s="84"/>
      <c r="AY268" s="84"/>
      <c r="AZ268" s="84"/>
      <c r="BA268" s="84"/>
      <c r="BB268" s="84"/>
      <c r="BC268" s="84"/>
      <c r="BD268" s="84"/>
      <c r="BE268" s="84"/>
      <c r="BF268" s="84"/>
      <c r="BG268" s="84"/>
      <c r="BH268" s="84"/>
      <c r="BI268" s="84"/>
      <c r="BJ268" s="84"/>
      <c r="BK268" s="84"/>
      <c r="BL268" s="84"/>
      <c r="BM268" s="84"/>
      <c r="BN268" s="84"/>
      <c r="BO268" s="84"/>
      <c r="BP268" s="84"/>
      <c r="BQ268" s="84"/>
      <c r="BR268" s="84"/>
      <c r="BS268" s="84"/>
      <c r="BT268" s="84"/>
      <c r="BU268" s="84"/>
      <c r="BV268" s="84"/>
      <c r="BW268" s="84"/>
      <c r="BX268" s="84"/>
      <c r="BY268" s="84"/>
      <c r="BZ268" s="84"/>
      <c r="CA268" s="84"/>
      <c r="CB268" s="84"/>
      <c r="CC268" s="84"/>
      <c r="CD268" s="84"/>
      <c r="CE268" s="84"/>
      <c r="CF268" s="84"/>
      <c r="CG268" s="84"/>
      <c r="CH268" s="84"/>
      <c r="CI268" s="84"/>
      <c r="CJ268" s="84"/>
      <c r="CK268" s="84"/>
      <c r="CL268" s="84"/>
      <c r="CM268" s="84"/>
      <c r="CN268" s="84"/>
      <c r="CO268" s="84"/>
      <c r="CP268" s="84"/>
      <c r="CQ268" s="84"/>
      <c r="CR268" s="84"/>
      <c r="CS268" s="84"/>
      <c r="CT268" s="84"/>
      <c r="CU268" s="84"/>
      <c r="CV268" s="84"/>
      <c r="CW268" s="84"/>
      <c r="CX268" s="84"/>
      <c r="CY268" s="84"/>
      <c r="CZ268" s="84"/>
      <c r="DA268" s="84"/>
      <c r="DB268" s="84"/>
      <c r="DC268" s="84"/>
      <c r="DD268" s="84"/>
      <c r="DE268" s="84"/>
      <c r="DF268" s="84"/>
      <c r="DG268" s="84"/>
      <c r="DH268" s="84"/>
      <c r="DI268" s="84"/>
      <c r="DJ268" s="84"/>
      <c r="DK268" s="84"/>
      <c r="DL268" s="84"/>
      <c r="DM268" s="84"/>
      <c r="DN268" s="84"/>
      <c r="DO268" s="84"/>
      <c r="DP268" s="84"/>
      <c r="DQ268" s="84"/>
      <c r="DR268" s="84"/>
      <c r="DS268" s="84"/>
      <c r="DT268" s="84"/>
      <c r="DU268" s="84"/>
      <c r="DV268" s="84"/>
      <c r="DW268" s="84"/>
      <c r="DX268" s="84"/>
      <c r="DY268" s="84"/>
      <c r="DZ268" s="84"/>
      <c r="EA268" s="84"/>
      <c r="EB268" s="84"/>
      <c r="EC268" s="84"/>
      <c r="ED268" s="84"/>
      <c r="EE268" s="84"/>
      <c r="EF268" s="84"/>
      <c r="EG268" s="84"/>
      <c r="EH268" s="84"/>
      <c r="EI268" s="84"/>
      <c r="EJ268" s="84"/>
      <c r="EK268" s="84"/>
      <c r="EL268" s="84"/>
      <c r="EM268" s="84"/>
      <c r="EN268" s="84"/>
      <c r="EO268" s="84"/>
      <c r="EP268" s="84"/>
      <c r="EQ268" s="84"/>
      <c r="ER268" s="84"/>
      <c r="ES268" s="84"/>
      <c r="ET268" s="84"/>
      <c r="EU268" s="84"/>
      <c r="EV268" s="84"/>
      <c r="EW268" s="84"/>
      <c r="EX268" s="84"/>
      <c r="EY268" s="84"/>
      <c r="EZ268" s="84"/>
      <c r="FA268" s="84"/>
      <c r="FB268" s="87"/>
      <c r="FC268" s="87"/>
      <c r="FD268" s="87"/>
    </row>
    <row r="269" spans="2:162" hidden="1" x14ac:dyDescent="0.2"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84"/>
      <c r="AO269" s="84"/>
      <c r="AP269" s="84"/>
      <c r="AQ269" s="84"/>
      <c r="AR269" s="84"/>
      <c r="AS269" s="84"/>
      <c r="AT269" s="84"/>
      <c r="AU269" s="84"/>
      <c r="AV269" s="84"/>
      <c r="AW269" s="84"/>
      <c r="AX269" s="84"/>
      <c r="AY269" s="84"/>
      <c r="AZ269" s="84"/>
      <c r="BA269" s="84"/>
      <c r="BB269" s="84"/>
      <c r="BC269" s="84"/>
      <c r="BD269" s="84"/>
      <c r="BE269" s="84"/>
      <c r="BF269" s="84"/>
      <c r="BG269" s="84"/>
      <c r="BH269" s="84"/>
      <c r="BI269" s="84"/>
      <c r="BJ269" s="84"/>
      <c r="BK269" s="84"/>
      <c r="BL269" s="84"/>
      <c r="BM269" s="84"/>
      <c r="BN269" s="84"/>
      <c r="BO269" s="84"/>
      <c r="BP269" s="84"/>
      <c r="BQ269" s="84"/>
      <c r="BR269" s="84"/>
      <c r="BS269" s="84"/>
      <c r="BT269" s="84"/>
      <c r="BU269" s="84"/>
      <c r="BV269" s="84"/>
      <c r="BW269" s="84"/>
      <c r="BX269" s="84"/>
      <c r="BY269" s="84"/>
      <c r="BZ269" s="84"/>
      <c r="CA269" s="84"/>
      <c r="CB269" s="84"/>
      <c r="CC269" s="84"/>
      <c r="CD269" s="84"/>
      <c r="CE269" s="84"/>
      <c r="CF269" s="84"/>
      <c r="CG269" s="84"/>
      <c r="CH269" s="84"/>
      <c r="CI269" s="84"/>
      <c r="CJ269" s="84"/>
      <c r="CK269" s="84"/>
      <c r="CL269" s="84"/>
      <c r="CM269" s="84"/>
      <c r="CN269" s="84"/>
      <c r="CO269" s="84"/>
      <c r="CP269" s="84"/>
      <c r="CQ269" s="84"/>
      <c r="CR269" s="84"/>
      <c r="CS269" s="84"/>
      <c r="CT269" s="84"/>
      <c r="CU269" s="84"/>
      <c r="CV269" s="84"/>
      <c r="CW269" s="84"/>
      <c r="CX269" s="84"/>
      <c r="CY269" s="84"/>
      <c r="CZ269" s="84"/>
      <c r="DA269" s="84"/>
      <c r="DB269" s="84"/>
      <c r="DC269" s="84"/>
      <c r="DD269" s="84"/>
      <c r="DE269" s="84"/>
      <c r="DF269" s="84"/>
      <c r="DG269" s="84"/>
      <c r="DH269" s="84"/>
      <c r="DI269" s="84"/>
      <c r="DJ269" s="84"/>
      <c r="DK269" s="84"/>
      <c r="DL269" s="84"/>
      <c r="DM269" s="84"/>
      <c r="DN269" s="84"/>
      <c r="DO269" s="84"/>
      <c r="DP269" s="84"/>
      <c r="DQ269" s="84"/>
      <c r="DR269" s="84"/>
      <c r="DS269" s="84"/>
      <c r="DT269" s="84"/>
      <c r="DU269" s="84"/>
      <c r="DV269" s="84"/>
      <c r="DW269" s="84"/>
      <c r="DX269" s="84"/>
      <c r="DY269" s="84"/>
      <c r="DZ269" s="84"/>
      <c r="EA269" s="84"/>
      <c r="EB269" s="84"/>
      <c r="EC269" s="84"/>
      <c r="ED269" s="84"/>
      <c r="EE269" s="84"/>
      <c r="EF269" s="84"/>
      <c r="EG269" s="84"/>
      <c r="EH269" s="84"/>
      <c r="EI269" s="84"/>
      <c r="EJ269" s="84"/>
      <c r="EK269" s="84"/>
      <c r="EL269" s="84"/>
      <c r="EM269" s="84"/>
      <c r="EN269" s="84"/>
      <c r="EO269" s="84"/>
      <c r="EP269" s="84"/>
      <c r="EQ269" s="84"/>
      <c r="ER269" s="84"/>
      <c r="ES269" s="84"/>
      <c r="ET269" s="84"/>
      <c r="EU269" s="84"/>
      <c r="EV269" s="84"/>
      <c r="EW269" s="84"/>
      <c r="EX269" s="84"/>
      <c r="EY269" s="84"/>
      <c r="EZ269" s="84"/>
      <c r="FA269" s="84"/>
      <c r="FB269" s="87"/>
      <c r="FC269" s="87"/>
      <c r="FD269" s="87"/>
    </row>
    <row r="270" spans="2:162" s="17" customFormat="1" hidden="1" x14ac:dyDescent="0.2"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X270" s="11"/>
      <c r="Y270" s="11"/>
      <c r="Z270" s="11"/>
      <c r="AA270" s="19"/>
      <c r="AC270" s="19"/>
      <c r="AD270" s="19"/>
      <c r="AE270" s="19"/>
      <c r="AF270" s="18"/>
      <c r="AH270" s="19"/>
      <c r="AI270" s="19"/>
      <c r="AJ270" s="19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9"/>
      <c r="CA270" s="19"/>
      <c r="CB270" s="19"/>
      <c r="CC270" s="19"/>
      <c r="CD270" s="18"/>
      <c r="CE270" s="19"/>
      <c r="CF270" s="19"/>
      <c r="CG270" s="19"/>
      <c r="CH270" s="19"/>
      <c r="CI270" s="18"/>
      <c r="CK270" s="19"/>
      <c r="CL270" s="19"/>
      <c r="CM270" s="19"/>
      <c r="CN270" s="18"/>
      <c r="CP270" s="19"/>
      <c r="CQ270" s="19"/>
      <c r="CR270" s="19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D270" s="19"/>
      <c r="EE270" s="19"/>
      <c r="EF270" s="19"/>
      <c r="EG270" s="18"/>
      <c r="EI270" s="19"/>
      <c r="EJ270" s="19"/>
      <c r="EK270" s="19"/>
      <c r="EL270" s="18"/>
      <c r="EN270" s="19"/>
      <c r="EO270" s="19"/>
      <c r="EP270" s="19"/>
      <c r="EQ270" s="18"/>
      <c r="ER270" s="18"/>
      <c r="ES270" s="18"/>
      <c r="ET270" s="18"/>
      <c r="EU270" s="18"/>
      <c r="EV270" s="18"/>
      <c r="EW270" s="18"/>
      <c r="EX270" s="18"/>
      <c r="EY270" s="93"/>
      <c r="EZ270" s="19"/>
      <c r="FA270" s="19"/>
      <c r="FB270" s="22"/>
      <c r="FC270" s="94"/>
      <c r="FD270" s="94"/>
      <c r="FE270" s="24"/>
      <c r="FF270" s="24"/>
    </row>
    <row r="271" spans="2:162" s="17" customFormat="1" hidden="1" x14ac:dyDescent="0.2"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X271" s="11"/>
      <c r="Y271" s="11"/>
      <c r="Z271" s="11"/>
      <c r="AA271" s="19"/>
      <c r="AC271" s="19"/>
      <c r="AD271" s="19"/>
      <c r="AE271" s="19"/>
      <c r="AF271" s="18"/>
      <c r="AH271" s="19"/>
      <c r="AI271" s="19"/>
      <c r="AJ271" s="19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9"/>
      <c r="CA271" s="19"/>
      <c r="CB271" s="19"/>
      <c r="CC271" s="19"/>
      <c r="CD271" s="18"/>
      <c r="CE271" s="19"/>
      <c r="CF271" s="19"/>
      <c r="CG271" s="19"/>
      <c r="CH271" s="19"/>
      <c r="CI271" s="18"/>
      <c r="CK271" s="19"/>
      <c r="CL271" s="19"/>
      <c r="CM271" s="19"/>
      <c r="CN271" s="18"/>
      <c r="CP271" s="19"/>
      <c r="CQ271" s="19"/>
      <c r="CR271" s="19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D271" s="19"/>
      <c r="EE271" s="19"/>
      <c r="EF271" s="19"/>
      <c r="EG271" s="18"/>
      <c r="EI271" s="19"/>
      <c r="EJ271" s="19"/>
      <c r="EK271" s="19"/>
      <c r="EL271" s="18"/>
      <c r="EN271" s="19"/>
      <c r="EO271" s="19"/>
      <c r="EP271" s="19"/>
      <c r="EQ271" s="18"/>
      <c r="ER271" s="18"/>
      <c r="ES271" s="18"/>
      <c r="ET271" s="18"/>
      <c r="EU271" s="18"/>
      <c r="EV271" s="18"/>
      <c r="EW271" s="18"/>
      <c r="EX271" s="18"/>
      <c r="EY271" s="93"/>
      <c r="EZ271" s="19"/>
      <c r="FA271" s="89"/>
      <c r="FB271" s="108"/>
      <c r="FC271" s="94"/>
      <c r="FD271" s="94"/>
      <c r="FE271" s="24"/>
      <c r="FF271" s="24"/>
    </row>
    <row r="272" spans="2:162" s="17" customFormat="1" hidden="1" x14ac:dyDescent="0.2"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10"/>
      <c r="AH272" s="110"/>
      <c r="AI272" s="110"/>
      <c r="AJ272" s="110"/>
      <c r="AK272" s="110"/>
      <c r="AL272" s="110"/>
      <c r="AM272" s="110"/>
      <c r="AN272" s="110"/>
      <c r="AO272" s="110"/>
      <c r="AP272" s="110"/>
      <c r="AQ272" s="110"/>
      <c r="AR272" s="110"/>
      <c r="AS272" s="110"/>
      <c r="AT272" s="110"/>
      <c r="AU272" s="110"/>
      <c r="AV272" s="110"/>
      <c r="AW272" s="110"/>
      <c r="AX272" s="110"/>
      <c r="AY272" s="110"/>
      <c r="AZ272" s="110"/>
      <c r="BA272" s="110"/>
      <c r="BB272" s="110"/>
      <c r="BC272" s="110"/>
      <c r="BD272" s="110"/>
      <c r="BE272" s="110"/>
      <c r="BF272" s="110"/>
      <c r="BG272" s="110"/>
      <c r="BH272" s="110"/>
      <c r="BI272" s="110"/>
      <c r="BJ272" s="110"/>
      <c r="BK272" s="110"/>
      <c r="BL272" s="110"/>
      <c r="BM272" s="110"/>
      <c r="BN272" s="110"/>
      <c r="BO272" s="110"/>
      <c r="BP272" s="110"/>
      <c r="BQ272" s="110"/>
      <c r="BR272" s="110"/>
      <c r="BS272" s="110"/>
      <c r="BT272" s="110"/>
      <c r="BU272" s="110"/>
      <c r="BV272" s="110"/>
      <c r="BW272" s="110"/>
      <c r="BX272" s="110"/>
      <c r="BY272" s="110"/>
      <c r="BZ272" s="110"/>
      <c r="CA272" s="110"/>
      <c r="CB272" s="110"/>
      <c r="CC272" s="110"/>
      <c r="CD272" s="110"/>
      <c r="CE272" s="110"/>
      <c r="CF272" s="110"/>
      <c r="CG272" s="110"/>
      <c r="CH272" s="110"/>
      <c r="CI272" s="110"/>
      <c r="CJ272" s="110"/>
      <c r="CK272" s="110"/>
      <c r="CL272" s="110"/>
      <c r="CM272" s="110"/>
      <c r="CN272" s="110"/>
      <c r="CO272" s="110"/>
      <c r="CP272" s="110"/>
      <c r="CQ272" s="110"/>
      <c r="CR272" s="110"/>
      <c r="CS272" s="110"/>
      <c r="CT272" s="110"/>
      <c r="CU272" s="110"/>
      <c r="CV272" s="110"/>
      <c r="CW272" s="110"/>
      <c r="CX272" s="110"/>
      <c r="CY272" s="110"/>
      <c r="CZ272" s="110"/>
      <c r="DA272" s="110"/>
      <c r="DB272" s="110"/>
      <c r="DC272" s="110"/>
      <c r="DD272" s="110"/>
      <c r="DE272" s="110"/>
      <c r="DF272" s="110"/>
      <c r="DG272" s="110"/>
      <c r="DH272" s="110"/>
      <c r="DI272" s="110"/>
      <c r="DJ272" s="110"/>
      <c r="DK272" s="110"/>
      <c r="DL272" s="110"/>
      <c r="DM272" s="110"/>
      <c r="DN272" s="110"/>
      <c r="DO272" s="110"/>
      <c r="DP272" s="110"/>
      <c r="DQ272" s="110"/>
      <c r="DR272" s="110"/>
      <c r="DS272" s="110"/>
      <c r="DT272" s="110"/>
      <c r="DU272" s="110"/>
      <c r="DV272" s="110"/>
      <c r="DW272" s="110"/>
      <c r="DX272" s="110"/>
      <c r="DY272" s="110"/>
      <c r="DZ272" s="110"/>
      <c r="EA272" s="110"/>
      <c r="EB272" s="110"/>
      <c r="EC272" s="110"/>
      <c r="ED272" s="110"/>
      <c r="EE272" s="110"/>
      <c r="EF272" s="110"/>
      <c r="EG272" s="110"/>
      <c r="EH272" s="110"/>
      <c r="EI272" s="110"/>
      <c r="EJ272" s="110"/>
      <c r="EK272" s="110"/>
      <c r="EL272" s="110"/>
      <c r="EM272" s="110"/>
      <c r="EN272" s="110"/>
      <c r="EO272" s="110"/>
      <c r="EP272" s="110"/>
      <c r="EQ272" s="110"/>
      <c r="ER272" s="110"/>
      <c r="ES272" s="110"/>
      <c r="ET272" s="110"/>
      <c r="EU272" s="110"/>
      <c r="EV272" s="110"/>
      <c r="EW272" s="110"/>
      <c r="EX272" s="110"/>
      <c r="EY272" s="110"/>
      <c r="EZ272" s="110"/>
      <c r="FA272" s="110"/>
      <c r="FB272" s="114"/>
      <c r="FC272" s="114"/>
      <c r="FD272" s="114"/>
      <c r="FE272" s="24"/>
      <c r="FF272" s="24"/>
    </row>
    <row r="273" spans="2:166" s="17" customFormat="1" hidden="1" x14ac:dyDescent="0.2"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X273" s="11"/>
      <c r="Y273" s="11"/>
      <c r="Z273" s="114"/>
      <c r="AA273" s="19"/>
      <c r="AC273" s="19"/>
      <c r="AD273" s="19"/>
      <c r="AE273" s="114"/>
      <c r="AF273" s="18"/>
      <c r="AH273" s="19"/>
      <c r="AI273" s="19"/>
      <c r="AJ273" s="114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9"/>
      <c r="CA273" s="19"/>
      <c r="CB273" s="19"/>
      <c r="CC273" s="114"/>
      <c r="CD273" s="18"/>
      <c r="CE273" s="19"/>
      <c r="CF273" s="19"/>
      <c r="CG273" s="19"/>
      <c r="CH273" s="114"/>
      <c r="CI273" s="18"/>
      <c r="CK273" s="19"/>
      <c r="CL273" s="19"/>
      <c r="CM273" s="114"/>
      <c r="CN273" s="18"/>
      <c r="CP273" s="19"/>
      <c r="CQ273" s="19"/>
      <c r="CR273" s="114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D273" s="19"/>
      <c r="EE273" s="19"/>
      <c r="EF273" s="114"/>
      <c r="EG273" s="18"/>
      <c r="EI273" s="19"/>
      <c r="EJ273" s="19"/>
      <c r="EK273" s="114"/>
      <c r="EL273" s="18"/>
      <c r="EN273" s="19"/>
      <c r="EO273" s="19"/>
      <c r="EP273" s="114"/>
      <c r="EQ273" s="18"/>
      <c r="ER273" s="18"/>
      <c r="ES273" s="18"/>
      <c r="ET273" s="18"/>
      <c r="EU273" s="18"/>
      <c r="EV273" s="18"/>
      <c r="EW273" s="18"/>
      <c r="EX273" s="18"/>
      <c r="EY273" s="93"/>
      <c r="EZ273" s="93"/>
      <c r="FA273" s="93"/>
      <c r="FB273" s="114"/>
      <c r="FC273" s="14"/>
      <c r="FD273" s="14"/>
      <c r="FE273" s="24"/>
      <c r="FF273" s="24"/>
    </row>
    <row r="274" spans="2:166" s="17" customFormat="1" hidden="1" x14ac:dyDescent="0.2"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X274" s="11"/>
      <c r="Y274" s="11"/>
      <c r="Z274" s="114"/>
      <c r="AA274" s="19"/>
      <c r="AC274" s="19"/>
      <c r="AD274" s="19"/>
      <c r="AE274" s="114"/>
      <c r="AF274" s="18"/>
      <c r="AH274" s="19"/>
      <c r="AI274" s="19"/>
      <c r="AJ274" s="114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9"/>
      <c r="CA274" s="19"/>
      <c r="CB274" s="19"/>
      <c r="CC274" s="114"/>
      <c r="CD274" s="18"/>
      <c r="CE274" s="19"/>
      <c r="CF274" s="19"/>
      <c r="CG274" s="19"/>
      <c r="CH274" s="114"/>
      <c r="CI274" s="18"/>
      <c r="CK274" s="19"/>
      <c r="CL274" s="19"/>
      <c r="CM274" s="114"/>
      <c r="CN274" s="18"/>
      <c r="CP274" s="19"/>
      <c r="CQ274" s="19"/>
      <c r="CR274" s="114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D274" s="19"/>
      <c r="EE274" s="19"/>
      <c r="EF274" s="114"/>
      <c r="EG274" s="18"/>
      <c r="EI274" s="19"/>
      <c r="EJ274" s="19"/>
      <c r="EK274" s="114"/>
      <c r="EL274" s="18"/>
      <c r="EN274" s="19"/>
      <c r="EO274" s="19"/>
      <c r="EP274" s="114"/>
      <c r="EQ274" s="18"/>
      <c r="ER274" s="18"/>
      <c r="ES274" s="18"/>
      <c r="ET274" s="18"/>
      <c r="EU274" s="18"/>
      <c r="EV274" s="18"/>
      <c r="EW274" s="18"/>
      <c r="EX274" s="18"/>
      <c r="EY274" s="93"/>
      <c r="EZ274" s="93"/>
      <c r="FA274" s="93"/>
      <c r="FB274" s="114"/>
      <c r="FC274" s="14"/>
      <c r="FD274" s="14"/>
      <c r="FE274" s="24"/>
      <c r="FF274" s="24"/>
    </row>
    <row r="275" spans="2:166" s="17" customFormat="1" hidden="1" x14ac:dyDescent="0.2">
      <c r="F275" s="84"/>
      <c r="H275" s="110"/>
      <c r="I275" s="110"/>
      <c r="J275" s="110"/>
      <c r="K275" s="110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84"/>
      <c r="X275" s="84"/>
      <c r="Y275" s="11"/>
      <c r="Z275" s="114"/>
      <c r="AA275" s="19"/>
      <c r="AB275" s="84"/>
      <c r="AC275" s="84"/>
      <c r="AD275" s="19"/>
      <c r="AE275" s="114"/>
      <c r="AF275" s="18"/>
      <c r="AG275" s="84"/>
      <c r="AH275" s="92"/>
      <c r="AI275" s="19"/>
      <c r="AJ275" s="114"/>
      <c r="AK275" s="18"/>
      <c r="AL275" s="104"/>
      <c r="AQ275" s="18"/>
      <c r="AV275" s="18"/>
      <c r="BA275" s="18"/>
      <c r="BE275" s="18"/>
      <c r="BF275" s="18"/>
      <c r="BI275" s="18"/>
      <c r="BJ275" s="18"/>
      <c r="BK275" s="18"/>
      <c r="BM275" s="18"/>
      <c r="BN275" s="18"/>
      <c r="BO275" s="18"/>
      <c r="BP275" s="18"/>
      <c r="BQ275" s="104"/>
      <c r="BR275" s="18"/>
      <c r="BS275" s="18"/>
      <c r="BT275" s="18"/>
      <c r="BU275" s="18"/>
      <c r="BV275" s="18"/>
      <c r="BW275" s="18"/>
      <c r="BX275" s="18"/>
      <c r="BY275" s="18"/>
      <c r="BZ275" s="19"/>
      <c r="CA275" s="19"/>
      <c r="CB275" s="19"/>
      <c r="CC275" s="114"/>
      <c r="CD275" s="18"/>
      <c r="CE275" s="19"/>
      <c r="CF275" s="19"/>
      <c r="CG275" s="19"/>
      <c r="CH275" s="114"/>
      <c r="CI275" s="18"/>
      <c r="CJ275" s="19"/>
      <c r="CK275" s="19"/>
      <c r="CL275" s="19"/>
      <c r="CM275" s="114"/>
      <c r="CN275" s="18"/>
      <c r="CO275" s="19"/>
      <c r="CP275" s="92"/>
      <c r="CQ275" s="19"/>
      <c r="CR275" s="114"/>
      <c r="CS275" s="18"/>
      <c r="CT275" s="104"/>
      <c r="CU275" s="104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D275" s="19"/>
      <c r="EE275" s="19"/>
      <c r="EF275" s="114"/>
      <c r="EG275" s="18"/>
      <c r="EH275" s="84"/>
      <c r="EI275" s="84"/>
      <c r="EJ275" s="19"/>
      <c r="EK275" s="114"/>
      <c r="EL275" s="18"/>
      <c r="EM275" s="84"/>
      <c r="EN275" s="92"/>
      <c r="EO275" s="19"/>
      <c r="EP275" s="114"/>
      <c r="EQ275" s="18"/>
      <c r="ER275" s="18"/>
      <c r="ES275" s="18"/>
      <c r="ET275" s="18"/>
      <c r="EU275" s="18"/>
      <c r="EV275" s="18"/>
      <c r="EW275" s="104"/>
      <c r="EX275" s="104"/>
      <c r="EY275" s="93"/>
      <c r="EZ275" s="93"/>
      <c r="FA275" s="93"/>
      <c r="FB275" s="114"/>
      <c r="FC275" s="14"/>
      <c r="FD275" s="14"/>
      <c r="FE275" s="24"/>
      <c r="FF275" s="24"/>
    </row>
    <row r="276" spans="2:166" s="17" customFormat="1" x14ac:dyDescent="0.2">
      <c r="B276" s="9" t="s">
        <v>162</v>
      </c>
      <c r="C276" s="9"/>
      <c r="D276" s="9"/>
      <c r="E276" s="9"/>
      <c r="F276" s="99"/>
      <c r="G276" s="9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X276" s="11"/>
      <c r="Y276" s="11"/>
      <c r="Z276" s="11"/>
      <c r="AA276" s="19"/>
      <c r="AC276" s="19"/>
      <c r="AD276" s="19"/>
      <c r="AE276" s="19"/>
      <c r="AF276" s="18"/>
      <c r="AH276" s="19"/>
      <c r="AI276" s="19"/>
      <c r="AJ276" s="19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04"/>
      <c r="BM276" s="104"/>
      <c r="BN276" s="104"/>
      <c r="BO276" s="104"/>
      <c r="BP276" s="104"/>
      <c r="BQ276" s="104"/>
      <c r="BR276" s="104"/>
      <c r="BS276" s="104"/>
      <c r="BT276" s="104"/>
      <c r="BU276" s="104"/>
      <c r="BV276" s="104"/>
      <c r="BW276" s="18"/>
      <c r="BX276" s="18"/>
      <c r="BY276" s="18"/>
      <c r="BZ276" s="19"/>
      <c r="CA276" s="19"/>
      <c r="CB276" s="19"/>
      <c r="CC276" s="19"/>
      <c r="CD276" s="18"/>
      <c r="CE276" s="19"/>
      <c r="CF276" s="19"/>
      <c r="CG276" s="19"/>
      <c r="CH276" s="19"/>
      <c r="CI276" s="18"/>
      <c r="CK276" s="19"/>
      <c r="CL276" s="19"/>
      <c r="CM276" s="19"/>
      <c r="CN276" s="18"/>
      <c r="CP276" s="19"/>
      <c r="CQ276" s="92"/>
      <c r="CR276" s="92"/>
      <c r="CS276" s="18"/>
      <c r="CT276" s="104"/>
      <c r="CU276" s="104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D276" s="19"/>
      <c r="EE276" s="19"/>
      <c r="EF276" s="19"/>
      <c r="EG276" s="18"/>
      <c r="EI276" s="19"/>
      <c r="EJ276" s="19"/>
      <c r="EK276" s="19"/>
      <c r="EL276" s="18"/>
      <c r="EN276" s="19"/>
      <c r="EO276" s="19"/>
      <c r="EP276" s="19"/>
      <c r="EQ276" s="18"/>
      <c r="ER276" s="18"/>
      <c r="ES276" s="18"/>
      <c r="ET276" s="18"/>
      <c r="EU276" s="18"/>
      <c r="EV276" s="18"/>
      <c r="EW276" s="18"/>
      <c r="EX276" s="18"/>
      <c r="EY276" s="93"/>
      <c r="EZ276" s="93"/>
      <c r="FA276" s="19"/>
      <c r="FB276" s="22"/>
      <c r="FC276" s="94"/>
      <c r="FD276" s="94"/>
      <c r="FE276" s="24"/>
      <c r="FF276" s="24"/>
      <c r="FH276" s="84"/>
      <c r="FI276" s="84"/>
    </row>
    <row r="277" spans="2:166" s="17" customFormat="1" x14ac:dyDescent="0.2">
      <c r="F277" s="96"/>
      <c r="G277" s="96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2"/>
      <c r="CD277" s="22"/>
      <c r="CE277" s="22"/>
      <c r="CF277" s="22"/>
      <c r="CG277" s="22"/>
      <c r="CH277" s="22"/>
      <c r="CI277" s="22"/>
      <c r="CJ277" s="22"/>
      <c r="CK277" s="22"/>
      <c r="CL277" s="22"/>
      <c r="CM277" s="22"/>
      <c r="CN277" s="22"/>
      <c r="CO277" s="22"/>
      <c r="CP277" s="22"/>
      <c r="CQ277" s="22"/>
      <c r="CR277" s="22"/>
      <c r="CS277" s="22"/>
      <c r="CT277" s="22"/>
      <c r="CU277" s="22"/>
      <c r="CV277" s="22"/>
      <c r="CW277" s="22"/>
      <c r="CX277" s="22"/>
      <c r="CY277" s="22"/>
      <c r="CZ277" s="22"/>
      <c r="DA277" s="22"/>
      <c r="DB277" s="22"/>
      <c r="DC277" s="22"/>
      <c r="DD277" s="22"/>
      <c r="DE277" s="22"/>
      <c r="DF277" s="22"/>
      <c r="DG277" s="22"/>
      <c r="DH277" s="22"/>
      <c r="DI277" s="22"/>
      <c r="DJ277" s="22"/>
      <c r="DK277" s="22"/>
      <c r="DL277" s="22"/>
      <c r="DM277" s="22"/>
      <c r="DN277" s="22"/>
      <c r="DO277" s="22"/>
      <c r="DP277" s="22"/>
      <c r="DQ277" s="22"/>
      <c r="DR277" s="22"/>
      <c r="DS277" s="22"/>
      <c r="DT277" s="22"/>
      <c r="DU277" s="22"/>
      <c r="DV277" s="22"/>
      <c r="DW277" s="22"/>
      <c r="DX277" s="22"/>
      <c r="DY277" s="22"/>
      <c r="DZ277" s="22"/>
      <c r="EA277" s="22"/>
      <c r="EB277" s="22"/>
      <c r="EC277" s="22"/>
      <c r="ED277" s="22"/>
      <c r="EE277" s="22"/>
      <c r="EF277" s="22"/>
      <c r="EG277" s="22"/>
      <c r="EH277" s="22"/>
      <c r="EI277" s="22"/>
      <c r="EJ277" s="22"/>
      <c r="EK277" s="22"/>
      <c r="EL277" s="22"/>
      <c r="EM277" s="22"/>
      <c r="EN277" s="22"/>
      <c r="EO277" s="22"/>
      <c r="EP277" s="22"/>
      <c r="EQ277" s="22"/>
      <c r="ER277" s="22"/>
      <c r="ES277" s="22"/>
      <c r="ET277" s="22"/>
      <c r="EU277" s="22"/>
      <c r="EV277" s="22"/>
      <c r="EW277" s="22"/>
      <c r="EX277" s="22"/>
      <c r="EY277" s="22"/>
      <c r="EZ277" s="22"/>
      <c r="FA277" s="19"/>
      <c r="FB277" s="22"/>
      <c r="FC277" s="94"/>
      <c r="FD277" s="94"/>
      <c r="FE277" s="24"/>
      <c r="FF277" s="24"/>
      <c r="FI277" s="84"/>
      <c r="FJ277" s="84"/>
    </row>
    <row r="278" spans="2:166" s="17" customFormat="1" x14ac:dyDescent="0.2">
      <c r="B278" s="9" t="s">
        <v>164</v>
      </c>
      <c r="E278" s="84"/>
      <c r="F278" s="96"/>
      <c r="G278" s="96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X278" s="11"/>
      <c r="Y278" s="11"/>
      <c r="Z278" s="11"/>
      <c r="AA278" s="19"/>
      <c r="AC278" s="19"/>
      <c r="AD278" s="92"/>
      <c r="AE278" s="19"/>
      <c r="AF278" s="18"/>
      <c r="AH278" s="19"/>
      <c r="AI278" s="19"/>
      <c r="AJ278" s="19"/>
      <c r="AK278" s="18"/>
      <c r="AL278" s="18"/>
      <c r="AM278" s="18"/>
      <c r="AN278" s="18"/>
      <c r="AO278" s="18"/>
      <c r="AP278" s="18"/>
      <c r="AQ278" s="104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04"/>
      <c r="BW278" s="18"/>
      <c r="BX278" s="18"/>
      <c r="BY278" s="18"/>
      <c r="BZ278" s="19"/>
      <c r="CA278" s="19"/>
      <c r="CB278" s="19"/>
      <c r="CC278" s="19"/>
      <c r="CD278" s="18"/>
      <c r="CE278" s="19"/>
      <c r="CF278" s="19"/>
      <c r="CG278" s="19"/>
      <c r="CH278" s="19"/>
      <c r="CI278" s="18"/>
      <c r="CK278" s="19"/>
      <c r="CL278" s="19"/>
      <c r="CM278" s="19"/>
      <c r="CN278" s="18"/>
      <c r="CP278" s="92"/>
      <c r="CQ278" s="19"/>
      <c r="CR278" s="19"/>
      <c r="CS278" s="18"/>
      <c r="CT278" s="18"/>
      <c r="CU278" s="18"/>
      <c r="CV278" s="18"/>
      <c r="CW278" s="18"/>
      <c r="CX278" s="18"/>
      <c r="CY278" s="18"/>
      <c r="CZ278" s="18"/>
      <c r="DA278" s="104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04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D278" s="19"/>
      <c r="EE278" s="19"/>
      <c r="EF278" s="19"/>
      <c r="EG278" s="18"/>
      <c r="EI278" s="19"/>
      <c r="EJ278" s="19"/>
      <c r="EK278" s="19"/>
      <c r="EL278" s="104"/>
      <c r="EN278" s="19"/>
      <c r="EO278" s="19"/>
      <c r="EP278" s="19"/>
      <c r="EQ278" s="18"/>
      <c r="ER278" s="18"/>
      <c r="ES278" s="18"/>
      <c r="ET278" s="18"/>
      <c r="EU278" s="18"/>
      <c r="EV278" s="18"/>
      <c r="EW278" s="18"/>
      <c r="EX278" s="18"/>
      <c r="EY278" s="93"/>
      <c r="EZ278" s="92"/>
      <c r="FA278" s="19"/>
      <c r="FB278" s="22"/>
      <c r="FC278" s="94"/>
      <c r="FD278" s="94"/>
      <c r="FE278" s="24"/>
      <c r="FF278" s="24"/>
    </row>
    <row r="279" spans="2:166" ht="15.75" customHeight="1" x14ac:dyDescent="0.2">
      <c r="BV279" s="104"/>
      <c r="DA279" s="104"/>
      <c r="EY279" s="93"/>
      <c r="EZ279" s="92"/>
    </row>
    <row r="280" spans="2:166" x14ac:dyDescent="0.2">
      <c r="B280" s="116" t="s">
        <v>166</v>
      </c>
      <c r="F280" s="84"/>
      <c r="G280" s="84"/>
      <c r="BV280" s="104"/>
      <c r="DA280" s="104"/>
    </row>
    <row r="281" spans="2:166" x14ac:dyDescent="0.2">
      <c r="BV281" s="104"/>
      <c r="DA281" s="104"/>
      <c r="EZ281" s="92"/>
    </row>
    <row r="282" spans="2:166" x14ac:dyDescent="0.2">
      <c r="BV282" s="104"/>
      <c r="DA282" s="104"/>
      <c r="EY282" s="93"/>
      <c r="EZ282" s="92"/>
      <c r="FA282" s="92"/>
    </row>
    <row r="283" spans="2:166" x14ac:dyDescent="0.2">
      <c r="BV283" s="104"/>
      <c r="DA283" s="104"/>
    </row>
    <row r="284" spans="2:166" x14ac:dyDescent="0.2">
      <c r="EY284" s="93"/>
      <c r="EZ284" s="93"/>
    </row>
  </sheetData>
  <sheetProtection sheet="1" objects="1" scenarios="1"/>
  <autoFilter ref="A7:FO252"/>
  <mergeCells count="39">
    <mergeCell ref="EX5:EX6"/>
    <mergeCell ref="EY5:FC5"/>
    <mergeCell ref="FE5:FF5"/>
    <mergeCell ref="FI5:FJ5"/>
    <mergeCell ref="FH5:FH6"/>
    <mergeCell ref="DN5:DR5"/>
    <mergeCell ref="DS5:DW5"/>
    <mergeCell ref="DX5:EB5"/>
    <mergeCell ref="EC5:EG5"/>
    <mergeCell ref="EH5:EL5"/>
    <mergeCell ref="CO5:CS5"/>
    <mergeCell ref="CT5:CX5"/>
    <mergeCell ref="CY5:DC5"/>
    <mergeCell ref="DD5:DH5"/>
    <mergeCell ref="DI5:DM5"/>
    <mergeCell ref="ER5:EV5"/>
    <mergeCell ref="EW5:EW6"/>
    <mergeCell ref="CE5:CI5"/>
    <mergeCell ref="AB5:AF5"/>
    <mergeCell ref="AG5:AK5"/>
    <mergeCell ref="AL5:AP5"/>
    <mergeCell ref="AQ5:AU5"/>
    <mergeCell ref="AV5:AZ5"/>
    <mergeCell ref="BA5:BE5"/>
    <mergeCell ref="BF5:BJ5"/>
    <mergeCell ref="BK5:BO5"/>
    <mergeCell ref="BP5:BT5"/>
    <mergeCell ref="BU5:BY5"/>
    <mergeCell ref="BZ5:CD5"/>
    <mergeCell ref="EM5:EQ5"/>
    <mergeCell ref="CJ5:CN5"/>
    <mergeCell ref="W5:AA5"/>
    <mergeCell ref="C5:C6"/>
    <mergeCell ref="D5:D6"/>
    <mergeCell ref="E5:E6"/>
    <mergeCell ref="F5:G5"/>
    <mergeCell ref="H5:L5"/>
    <mergeCell ref="M5:Q5"/>
    <mergeCell ref="R5:V5"/>
  </mergeCells>
  <pageMargins left="0.31496062992125984" right="0.11811023622047245" top="0.15748031496062992" bottom="0.15748031496062992" header="0.31496062992125984" footer="0.31496062992125984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Date</vt:lpstr>
      <vt:lpstr>ЗВІТ</vt:lpstr>
      <vt:lpstr>березень 24-лютий 2025</vt:lpstr>
      <vt:lpstr>'березень 24-лютий 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2025-11-06T06:58:54Z</dcterms:modified>
</cp:coreProperties>
</file>