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491" windowWidth="12240" windowHeight="6000" tabRatio="335" activeTab="0"/>
  </bookViews>
  <sheets>
    <sheet name="Sheet1" sheetId="1" r:id="rId1"/>
  </sheets>
  <definedNames>
    <definedName name="_xlnm.Print_Titles" localSheetId="0">'Sheet1'!$5:$6</definedName>
    <definedName name="_xlnm.Print_Area" localSheetId="0">'Sheet1'!$A$1:$G$227</definedName>
  </definedNames>
  <calcPr fullCalcOnLoad="1"/>
</workbook>
</file>

<file path=xl/sharedStrings.xml><?xml version="1.0" encoding="utf-8"?>
<sst xmlns="http://schemas.openxmlformats.org/spreadsheetml/2006/main" count="432" uniqueCount="226">
  <si>
    <t>Капітальні вкладення</t>
  </si>
  <si>
    <t>Управління капітального будівництва міської ради</t>
  </si>
  <si>
    <t>Назва об'єктів відповідно до проектно-кошторисної документації, тощо</t>
  </si>
  <si>
    <t>Всього</t>
  </si>
  <si>
    <t>(грн.)</t>
  </si>
  <si>
    <t>Управління житлово-комунального господарства міської ради</t>
  </si>
  <si>
    <t>150101</t>
  </si>
  <si>
    <t>Капітальні вкладення, всього</t>
  </si>
  <si>
    <t>Внески органів влади Автономної Республіки Крим та органів місцевого самоврядування у статутні фонди суб’єктів підприємницької діяльності</t>
  </si>
  <si>
    <t>Разом видатків на поточний рік</t>
  </si>
  <si>
    <t>Загальний обсяг фінансування будівництва</t>
  </si>
  <si>
    <t>Відсоток завершеності будівництва об'єктів на майбутні роки</t>
  </si>
  <si>
    <t>Управління охорони здоров'я міської ради</t>
  </si>
  <si>
    <t>Виконком міської ради</t>
  </si>
  <si>
    <t>Проектні роботи</t>
  </si>
  <si>
    <t>Управління культури міської ради</t>
  </si>
  <si>
    <t>Фінансове управління міської ради</t>
  </si>
  <si>
    <t>010116</t>
  </si>
  <si>
    <t>Відділ по фізичній культурі та спорту міської ради</t>
  </si>
  <si>
    <t>Управління освіти міської ради</t>
  </si>
  <si>
    <t>Управління з питань надзвичайних ситуацій та цивільного захисту населення міської ради</t>
  </si>
  <si>
    <t>Школи естетичного виховання дітей</t>
  </si>
  <si>
    <t>100203</t>
  </si>
  <si>
    <t xml:space="preserve">Благоустрій міст, сіл, селищ </t>
  </si>
  <si>
    <t>Капітальні видатки</t>
  </si>
  <si>
    <t>Органи місцевого самоврядування</t>
  </si>
  <si>
    <t>з них:</t>
  </si>
  <si>
    <t>Дошкільні заклади освіти</t>
  </si>
  <si>
    <t>Програма удосконалення системи організації харчування учнів загальноосвітніх навчальних закладів м. Чернігова на 2009-2011 роки, затверджена рішенням міської ради від 02.02.2009 року (34 сесія 5 скликання)</t>
  </si>
  <si>
    <t>Позашкільні заклади освіти, заходи із позашкільної роботи з дітьми</t>
  </si>
  <si>
    <t>Лікарні</t>
  </si>
  <si>
    <t>Пологовий будинок</t>
  </si>
  <si>
    <t>Бібліотеки</t>
  </si>
  <si>
    <t xml:space="preserve">Видатки на проведення заходів по культурі, фінансова підтримка комунальних підприємств </t>
  </si>
  <si>
    <t xml:space="preserve">Утримання та навчально-тренувальна робота дитячо-юнацьких спортивних шкіл </t>
  </si>
  <si>
    <t>Управління земельних ресурсів міської ради</t>
  </si>
  <si>
    <t>070101</t>
  </si>
  <si>
    <t>070201</t>
  </si>
  <si>
    <t>070401</t>
  </si>
  <si>
    <t>080101</t>
  </si>
  <si>
    <t>Міська лікарня №4</t>
  </si>
  <si>
    <t>Вбудовані приміщення соціально-побутового призначення (поліклініка в першому та цокольному поверхах (секція 13-2) житлового будинку №73а по вул. Красносільського)</t>
  </si>
  <si>
    <t>210105</t>
  </si>
  <si>
    <t>Видатки на запобігання та ліквідацію надзвичайних ситуацій та наслідків стихійного лиха </t>
  </si>
  <si>
    <t>Будівництво тягової підстанції по вул.Гагаріна</t>
  </si>
  <si>
    <t>070304</t>
  </si>
  <si>
    <t>130107</t>
  </si>
  <si>
    <t>Спеціальні загальноосвітні школи-інтернати, школи та інші заклади освіти для дітей з вадами у фізичному чи розумовому розвитку</t>
  </si>
  <si>
    <t>Міський голова</t>
  </si>
  <si>
    <t>О. В. Соколов</t>
  </si>
  <si>
    <t>співфінансування з міського бюджету для фінансування проекту з енергоефективної реновації ДНЗ №71</t>
  </si>
  <si>
    <t xml:space="preserve"> з них: </t>
  </si>
  <si>
    <t>Міська лікарня №1</t>
  </si>
  <si>
    <t>Загальноосвітні школи (в т.ч. школа-дитячий садок), спеціалізовані школи, ліцеї, гімназії, колегіуми</t>
  </si>
  <si>
    <t>Програма енергозбереження в установах освіти м.Чернігова на 2010 - 2014 роки, затверджена рішенням міської ради від 29.04.2010 року 
(49 сесія 5 скликання)</t>
  </si>
  <si>
    <t>за рахунок іншої субвенції з загального фонду обласного бюджету місцевим бюджетам на виконання доручень виборців депутатами обласної ради</t>
  </si>
  <si>
    <t>за рахунок субвенції з державного бюджету місцевим бюджетам на соціально-економічний розвиток</t>
  </si>
  <si>
    <t>Міська лікарня № 4 (за рахунок іншої субвенції з загального фонду обласного бюджету місцевим бюджетам на виконання доручень виборців депутатами обласної ради)</t>
  </si>
  <si>
    <t>080300</t>
  </si>
  <si>
    <t>130115</t>
  </si>
  <si>
    <t>Центри "Спорт для всіх" та заходи з фізичної культури</t>
  </si>
  <si>
    <t>40</t>
  </si>
  <si>
    <t>75</t>
  </si>
  <si>
    <t>091101</t>
  </si>
  <si>
    <t>10</t>
  </si>
  <si>
    <t>56</t>
  </si>
  <si>
    <t>11</t>
  </si>
  <si>
    <t>13</t>
  </si>
  <si>
    <t>14</t>
  </si>
  <si>
    <t>24</t>
  </si>
  <si>
    <t>25</t>
  </si>
  <si>
    <t>Управління стратегічного розвитку міста та туризму міської ради</t>
  </si>
  <si>
    <t>35</t>
  </si>
  <si>
    <t>Управління споживчого ринку та підприємництва міської ради</t>
  </si>
  <si>
    <t>45</t>
  </si>
  <si>
    <t>43</t>
  </si>
  <si>
    <t>Управління квартирного обліку та приватизації житлового фонду міської ради</t>
  </si>
  <si>
    <t>Фонд комунального майна міської ради</t>
  </si>
  <si>
    <t>48</t>
  </si>
  <si>
    <t>Управління архітектури та містобудування міської ради</t>
  </si>
  <si>
    <t>67</t>
  </si>
  <si>
    <t>65</t>
  </si>
  <si>
    <t>Управління транспорту та зв"язку міської ради</t>
  </si>
  <si>
    <t>47</t>
  </si>
  <si>
    <t>73</t>
  </si>
  <si>
    <t>Управління економіки міської ради</t>
  </si>
  <si>
    <t>Міська лікарня № 2</t>
  </si>
  <si>
    <t>Автомобільна дорога для під’їзду з вул. Щорса до житлового району по вул. Текстильників</t>
  </si>
  <si>
    <t>Утримання центрів соціальних служб для сім'ї, дітей та молоді</t>
  </si>
  <si>
    <r>
      <t xml:space="preserve">Комунальне підприємство "Зеленбуд" Чернігівської міської ради </t>
    </r>
    <r>
      <rPr>
        <i/>
        <sz val="18"/>
        <rFont val="Times New Roman"/>
        <family val="1"/>
      </rPr>
      <t>(на придбання техніки)</t>
    </r>
  </si>
  <si>
    <t>Реконструкція РУ-10 кВ ПС 110/27,5/10 кВ "Чернігів"</t>
  </si>
  <si>
    <t>03</t>
  </si>
  <si>
    <r>
      <t xml:space="preserve">Капітальні видатки
</t>
    </r>
    <r>
      <rPr>
        <i/>
        <sz val="16"/>
        <rFont val="Times New Roman"/>
        <family val="1"/>
      </rPr>
      <t>Кредиторська заборгованість 2011 року</t>
    </r>
  </si>
  <si>
    <t>у тому числі:</t>
  </si>
  <si>
    <t xml:space="preserve">на улаштування автономного джерела теплозабезпечення </t>
  </si>
  <si>
    <t>на капітальний ремонт приміщень</t>
  </si>
  <si>
    <t>на придбання ялинки та прикрас до неї</t>
  </si>
  <si>
    <r>
      <t xml:space="preserve">Комунальне підприємство "АТП-2528" Чернігівської міської ради
</t>
    </r>
    <r>
      <rPr>
        <i/>
        <sz val="16"/>
        <rFont val="Times New Roman"/>
        <family val="1"/>
      </rPr>
      <t>Кредиторська заборгованість 2011 року</t>
    </r>
  </si>
  <si>
    <r>
      <t xml:space="preserve">Реконструкція систем водопостачання та каналізації житлового будинку №30 по вул.Рокоссовського (одержувач коштів комунальне підприємство "ЖЕК-10" Чернігівської міської ради)
</t>
    </r>
    <r>
      <rPr>
        <i/>
        <sz val="16"/>
        <rFont val="Times New Roman"/>
        <family val="1"/>
      </rPr>
      <t>Кредиторська заборгованість 2011 року</t>
    </r>
  </si>
  <si>
    <r>
      <t xml:space="preserve">Комунальне шляхо-будівельне підприємство
</t>
    </r>
    <r>
      <rPr>
        <i/>
        <sz val="16"/>
        <rFont val="Times New Roman"/>
        <family val="1"/>
      </rPr>
      <t>Кредиторська заборгованість 2011 року</t>
    </r>
  </si>
  <si>
    <t>Комунальне підприємство "Паркування та ринок" Чернігівської міської ради</t>
  </si>
  <si>
    <t>Інвестиційні проекти</t>
  </si>
  <si>
    <t>Придбання приміщення для вирішення комунально-побутових потреб управління праці та соціального захисту населення Деснянської районної у м.Чернігові ради</t>
  </si>
  <si>
    <t>Комунальне підприємство "Деснянське" Чернігівської міської ради</t>
  </si>
  <si>
    <t>Комунальне підприємство "Новозаводське" Чернігівської міської ради</t>
  </si>
  <si>
    <t>Комунальне підприємство "ЖЕК-10" Чернігівської міської ради</t>
  </si>
  <si>
    <t>Комунальне підприємство "ЖЕК-13" Чернігівської міської ради</t>
  </si>
  <si>
    <t>070202</t>
  </si>
  <si>
    <t>070203</t>
  </si>
  <si>
    <t>070204</t>
  </si>
  <si>
    <t>070205</t>
  </si>
  <si>
    <r>
      <t xml:space="preserve">Будівництво вуличного газопроводу в районі водозабору "Полуботка"  </t>
    </r>
    <r>
      <rPr>
        <sz val="16"/>
        <rFont val="Times New Roman"/>
        <family val="1"/>
      </rPr>
      <t>за рахунок субвенції з державного бюджету місцевим бюджетам на здійснення заходів щодо соціально-економічного розвитку окремих територій</t>
    </r>
  </si>
  <si>
    <r>
      <t xml:space="preserve">Будівництво водогону по вул. 1-го Травня від вул. Кільцева до підключення житлових будинків № 298 (парний бік) та № 347 (непарний бік) з кільцюванням </t>
    </r>
    <r>
      <rPr>
        <sz val="16"/>
        <rFont val="Times New Roman"/>
        <family val="1"/>
      </rPr>
      <t>за рахунок субвенції з державного бюджету місцевим бюджетам на здійснення заходів щодо соціально-економічного розвитку окремих територій</t>
    </r>
  </si>
  <si>
    <t>250344</t>
  </si>
  <si>
    <t>76</t>
  </si>
  <si>
    <r>
      <t xml:space="preserve">Субвенція з місцевого бюджету державному бюджету на виконання програм соціально-економічного та культурного розвитку регіонів </t>
    </r>
    <r>
      <rPr>
        <sz val="16"/>
        <rFont val="Times New Roman"/>
        <family val="1"/>
      </rPr>
      <t>(у рамках міської Комплексної програми профілактики злочинності на 2011-2015 роки)</t>
    </r>
  </si>
  <si>
    <t>Загальноосвітні школи
(в т.ч. школа-дитячий садок), спеціалізовані школи, ліцеї, гімназії, колегіуми</t>
  </si>
  <si>
    <t>Програма енергозбереження в установах освіти м.Чернігова на 2010 - 2014 роки, затверджена рішенням міської ради від 29.04.2010 року (49 сесія 5 скликання)</t>
  </si>
  <si>
    <r>
      <t xml:space="preserve">Капітальні видатки </t>
    </r>
    <r>
      <rPr>
        <sz val="16"/>
        <rFont val="Times New Roman"/>
        <family val="1"/>
      </rPr>
      <t>(за рахунок іншої субвенції з загального фонду обласного бюджету місцевим бюджетам на виконання доручень виборців депутатами обласної ради)</t>
    </r>
  </si>
  <si>
    <r>
      <t>Реконструкція приміщення за адресою
вул. 50 років ВЛКСМ, 28, яке передане в оперативне управління КПНЗ ДЮСШ "Олімпієць"</t>
    </r>
    <r>
      <rPr>
        <sz val="14"/>
        <rFont val="Times New Roman"/>
        <family val="1"/>
      </rPr>
      <t xml:space="preserve">
</t>
    </r>
    <r>
      <rPr>
        <i/>
        <sz val="16"/>
        <rFont val="Times New Roman"/>
        <family val="1"/>
      </rPr>
      <t>Кредиторська заборгованість 2011 року</t>
    </r>
  </si>
  <si>
    <t>Реконструкція приміщення за адресою
вул. 50 років ВЛКСМ, 28, яке передане в оперативне управління КПНЗ ДЮСШ "Олімпієць"</t>
  </si>
  <si>
    <t>Програма покращення покриття доріг та проїздів у житловій забудові міста Чернігова на 2012-2016 роки, затверджена рішенням міської ради від 30.11.2011
(15 сесія 6 скликання)</t>
  </si>
  <si>
    <r>
      <t>Будівництво каналізаційної насосної станції по вул. Красносільського (</t>
    </r>
    <r>
      <rPr>
        <sz val="16"/>
        <rFont val="Times New Roman"/>
        <family val="1"/>
      </rPr>
      <t>за рахунок субвенції з державного бюджету місцевим бюджетам на здійснення заходів щодо соціально-економічного розвитку окремих територій)</t>
    </r>
  </si>
  <si>
    <r>
      <t>Реконструкція адміністративно-господарського корпусу з прибудовою травматологічного пункту міської лікарні № 2 по вул. 1-го Травня, 168, у м. Чернігові (</t>
    </r>
    <r>
      <rPr>
        <sz val="16"/>
        <rFont val="Times New Roman"/>
        <family val="1"/>
      </rPr>
      <t>за рахунок субвенції з державного бюджету місцевим бюджетам на здійснення заходів щодо соціально-економічного розвитку окремих територій)</t>
    </r>
  </si>
  <si>
    <t>Модернізація та заміна ліфтів у житловому фонді м.Чернігова (Програма модернізації та заміни ліфтів у житловому фонді міста Чернігова на 2008 - 2015 роки, затверджена рішенням міської ради від 26.06.2008р.
(29 сесія 5 скликання))</t>
  </si>
  <si>
    <t>Реконструкція мереж зовнішнього освітлення міста (Цільова Програма освітлення міста Чернігова на 2012-2014 роки, затверджена рішенням міської ради від 30.11.2011 року
(15 сесія 6 скликання))</t>
  </si>
  <si>
    <t>у рамках Проекту "Оптимізація використання енергетичних та фінансових ресурсів в освітніх закладах м. Чернігова на основі автоматичного регулювання споживання теплової енергії та впровадження системи диспетчеризації" (за рахунок субвенції з державного бюджету на фінансування Програм-переможців Всеукраїнського конкурсу проектів та програм розвитку місцевого самоврядування)</t>
  </si>
  <si>
    <r>
      <t>Будівництво позаплощадкових мереж ВЛ-10 кВ від тягової підстанції до каналізаційної насосної станції по вул. Красносільського, у тому числі трансформаторна підстанція  (</t>
    </r>
    <r>
      <rPr>
        <sz val="16"/>
        <rFont val="Times New Roman"/>
        <family val="1"/>
      </rPr>
      <t>за рахунок субвенції з державного бюджету місцевим бюджетам на здійснення заходів щодо соціально-економічного розвитку окремих територій)</t>
    </r>
  </si>
  <si>
    <t>за рахунок додаткової дотації з державного бюджету на покращення надання соціальних послуг найуразливішим верствам населення</t>
  </si>
  <si>
    <t>080203</t>
  </si>
  <si>
    <t>080500</t>
  </si>
  <si>
    <t>100208</t>
  </si>
  <si>
    <t>Видатки на впровадження засобів обліку витрат та регулювання споживання води та теплової енергії (співфінансування)</t>
  </si>
  <si>
    <t>32</t>
  </si>
  <si>
    <t>Управління адміністративних послуг міської ради</t>
  </si>
  <si>
    <r>
      <t xml:space="preserve">Капітальні видатки
</t>
    </r>
    <r>
      <rPr>
        <sz val="16"/>
        <rFont val="Times New Roman"/>
        <family val="1"/>
      </rPr>
      <t>(за рахунок додаткової дотації на вирівнювання фінансової забезпеченості місцевих бюджетів)</t>
    </r>
  </si>
  <si>
    <t>утримання, забезпечення функціонування управління адміністративних послуг міської ради за рахунок додаткової дотації на вирівнювання фінансової забезпеченості місцевих бюджетів</t>
  </si>
  <si>
    <t xml:space="preserve">Будівництво каналізаційної насосної станції по вул. Красносільського </t>
  </si>
  <si>
    <r>
      <t xml:space="preserve">Для виконання заходів, пов'язаних із запобіганням виникненню надзвичайної ситуації техногенного та природного характеру шляхом впровадження проекту "Будівництво напірного каналізаційного трубопроводу по намивній території "Лісковиця" від гідрокар'єру до вул. Ушинського у м. Чернігові" відповідно до рішення виконавчого комітету від 22.05.2012 № 136 </t>
    </r>
    <r>
      <rPr>
        <sz val="16"/>
        <rFont val="Times New Roman"/>
        <family val="1"/>
      </rPr>
      <t>(кошти резервного фонду міського бюджету)</t>
    </r>
  </si>
  <si>
    <t>Будівництво позаплощадкових мереж ВЛ-10 кВ від тягової підстанції до каналізаційної насосної станції по вул. Красносільського, у тому числі трансформаторна підстанція</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</si>
  <si>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</si>
  <si>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органів влади Автономної Республіки Крим та органів місцевого самоврядування у статутні капітали суб'єктів підприємницької діяльності, всього</t>
  </si>
  <si>
    <r>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r>
    <r>
      <rPr>
        <i/>
        <sz val="14"/>
        <rFont val="Times New Roman"/>
        <family val="1"/>
      </rPr>
      <t>(на проведення робіт з ремонту житла та виконання заходів з підготовки житлового фонду до зими</t>
    </r>
    <r>
      <rPr>
        <sz val="18"/>
        <rFont val="Times New Roman"/>
        <family val="1"/>
      </rPr>
      <t>, всього</t>
    </r>
  </si>
  <si>
    <t>Перелік об'єктів, 
видатки на які у 2013 році будуть проводитися за рахунок коштів бюджету розвитку</t>
  </si>
  <si>
    <t>Код  відомчої класифікації видатків місцевих бюджетів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</si>
  <si>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</si>
  <si>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</si>
  <si>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Назва 
головного розпорядника коштів</t>
  </si>
  <si>
    <t>Будівництво разворотного кола по вул. Славутицькій (у т.ч. виготовлення проектно-кошторисної документації)</t>
  </si>
  <si>
    <t>Будівництво дитячих спортивно-ігрових комплексів на території міста</t>
  </si>
  <si>
    <t xml:space="preserve">Реконструкція інженерного вводу до Вічного вогню (встановлення засобу обліку споживання газу) </t>
  </si>
  <si>
    <t>Програма відновлення та реконструкції дитячих ігрових та спортивних майданчиків на 2009-2014 роки, затверджена рішенням міської ради 30.01.2009 р. (34 сесія 5 скликання)</t>
  </si>
  <si>
    <r>
      <t xml:space="preserve">Комунальне підприємство "АТП-2528" Чернігівської міської ради </t>
    </r>
    <r>
      <rPr>
        <i/>
        <sz val="16"/>
        <rFont val="Times New Roman"/>
        <family val="1"/>
      </rPr>
      <t>(на придбання вакумно-підмітального обладнання (бочки) для літнього прибирання з додатковим обладнанням та автомобіля спеціалізованого всесезонного для прибирання доріг (модель ГЛОБУС – 533710))</t>
    </r>
  </si>
  <si>
    <r>
      <t xml:space="preserve">Комунальне шляхо-будівельне підприємство </t>
    </r>
    <r>
      <rPr>
        <i/>
        <sz val="18"/>
        <rFont val="Times New Roman"/>
        <family val="1"/>
      </rPr>
      <t>(на придбання мулососної та каналопромивної машин)</t>
    </r>
  </si>
  <si>
    <r>
      <t xml:space="preserve">Комунальне підприємство "Деснянське" Чернігівської міської ради </t>
    </r>
    <r>
      <rPr>
        <i/>
        <sz val="18"/>
        <rFont val="Times New Roman"/>
        <family val="1"/>
      </rPr>
      <t>(на придбання техніки)</t>
    </r>
  </si>
  <si>
    <r>
      <t xml:space="preserve">Комунальне підприємство "Новозаводське" Чернігівської міської ради </t>
    </r>
    <r>
      <rPr>
        <i/>
        <sz val="18"/>
        <rFont val="Times New Roman"/>
        <family val="1"/>
      </rPr>
      <t>(на придбання техніки)</t>
    </r>
  </si>
  <si>
    <r>
      <t xml:space="preserve">Комунальне підприємство "ЖЕК-10" Чернігівської міської ради </t>
    </r>
    <r>
      <rPr>
        <i/>
        <sz val="18"/>
        <rFont val="Times New Roman"/>
        <family val="1"/>
      </rPr>
      <t>(на придбання техніки)</t>
    </r>
  </si>
  <si>
    <r>
      <t xml:space="preserve">Комунальне підприємство "ЖЕК-13" Чернігівської міської ради </t>
    </r>
    <r>
      <rPr>
        <i/>
        <sz val="18"/>
        <rFont val="Times New Roman"/>
        <family val="1"/>
      </rPr>
      <t>(на придбання техніки)</t>
    </r>
  </si>
  <si>
    <t xml:space="preserve">Комунальне підприємство "Чернігівське тролейбусне управління" Чернігівської міської ради </t>
  </si>
  <si>
    <t>Інші субвенції (зі спеціального фонду (бюджету розвитку) міського бюджету на капітальний ремонт житлового фонду місцевих органів влади)</t>
  </si>
  <si>
    <t>250380</t>
  </si>
  <si>
    <r>
      <t xml:space="preserve">Фінансове управління міської ради
</t>
    </r>
    <r>
      <rPr>
        <b/>
        <i/>
        <sz val="20"/>
        <rFont val="Times New Roman"/>
        <family val="1"/>
      </rPr>
      <t>(у частині міжбюджетних трансфертів)</t>
    </r>
  </si>
  <si>
    <t>Міська лікарня № 3</t>
  </si>
  <si>
    <t>Лікарні (міська лікарня № 1)</t>
  </si>
  <si>
    <t xml:space="preserve">Поліклініки і амбулаторії (крім спеціалізованих поліклінік та загальних і спеціалізованих стоматологічних поліклінік) </t>
  </si>
  <si>
    <t>Дитяча поліклініка №1</t>
  </si>
  <si>
    <t>Дитяча поліклініка №2</t>
  </si>
  <si>
    <t>Загальні і спеціалізовані стоматологічні поліклініки (Дитяча стоматологічна поліклініка)</t>
  </si>
  <si>
    <t>Реконструкція огородження території дитячої стоматологічної поліклініки</t>
  </si>
  <si>
    <r>
      <t xml:space="preserve">Комунальне підприємство "Центральний парк культури та відпочинку" Чернігівської міської ради </t>
    </r>
    <r>
      <rPr>
        <i/>
        <sz val="18"/>
        <rFont val="Times New Roman"/>
        <family val="1"/>
      </rPr>
      <t>(придбання сцени)</t>
    </r>
  </si>
  <si>
    <t>поповнення бібліотечного фонду</t>
  </si>
  <si>
    <t>капітальний ремонт центральної бібліотеки ім. Коцюбинського по вул. Кирпоноса, 22</t>
  </si>
  <si>
    <t>придбання музичних інструментів</t>
  </si>
  <si>
    <t>капітальний ремонт та заміна газових котлів бібліотечної філії № 6 по вул. Варзара, 14</t>
  </si>
  <si>
    <t>придбання компьтерної техніки</t>
  </si>
  <si>
    <t>придбання нотної літератури</t>
  </si>
  <si>
    <t>придбання компьютерної техніки</t>
  </si>
  <si>
    <t xml:space="preserve">придбання концертних костюмів для ансамблю барабанщиць </t>
  </si>
  <si>
    <t>Палаци і будинки культури, клуби та інші заклади клубного типу </t>
  </si>
  <si>
    <t>Інші культурно-освітні заклади та заходи (Централізована бухгалтерія управління культури міської ради)</t>
  </si>
  <si>
    <t>придбання костюмів для ансамблю "Соколики"</t>
  </si>
  <si>
    <t>Капітальні видатки                                         
У рамках міської цільової Програми розвитку освіти м. Чернігова "Освіта в житті нашого міста" на 2012 - 2016 роки, затвердженої рішенням міської ради від 30.11.2011 року 
(15 сесія 6 скликання)</t>
  </si>
  <si>
    <t xml:space="preserve">Капітальні видатки 
У рамках Програми "Енергозбереження в закладах охорони здоров'я м.Чернігова на 2013 - 2017 роки", затверджена рішенням міської ради від 27.04.2012 року (26 сесія 6 скликання) </t>
  </si>
  <si>
    <t>Капітальні видатки                                         
У рамках Програми енергозбереження в установах освіти м. Чернігова на 2010 - 2014 роки, затвердженої рішенням міської ради від 29.04.2010 року (49 сесія 5 скликання)</t>
  </si>
  <si>
    <t>Автомобільна дорога для під’їзду з
вул. Щорса до житлового району по
вул. Текстильників</t>
  </si>
  <si>
    <t>З них: у рамках Міської програми розвитку архівної справи на 2013-2015 роки, затверджена рішенням Чернігівської міської ради від 30 листопада 2012 року (27 сесія 6 скликання)</t>
  </si>
  <si>
    <t xml:space="preserve">Капітальні видатки </t>
  </si>
  <si>
    <t>з них: капітальний ремонт будівлі Міського палацу культури</t>
  </si>
  <si>
    <t>Будівництво тролейбусної контактної лінії по вул. 50 років ВЛКСМ (за рахунок субвенції з державного бюджету місцевим бюджетам на здійснення заходів щодо соціально-економічного розвитку окремих територій)</t>
  </si>
  <si>
    <r>
      <t>Капітальні видатки</t>
    </r>
    <r>
      <rPr>
        <sz val="16"/>
        <rFont val="Times New Roman"/>
        <family val="1"/>
      </rPr>
      <t xml:space="preserve">
У рамках Програми створення і використання матеріальних резервів для запобігання, ліквідації надзвичайних ситуацій техногенного і природного характеру та їх наслідків  у місті Чернігові на 2011-2015 роки, затвердженої рішенням міської ради від 16.09.2010 р. (53 сесія 5 скликання) </t>
    </r>
  </si>
  <si>
    <t xml:space="preserve">Капітальні видатки                                         
за рахунок кредитних коштів НЕФКО </t>
  </si>
  <si>
    <t>Реконструкція 3-го поліклінічного відділення міської лікарні №1</t>
  </si>
  <si>
    <t>Розроблення проектно-кошторисної документації по об'єкту "Реконструкція  міського Палацу культури з розробкою проекту комплексного благоустрою прилеглої території"</t>
  </si>
  <si>
    <t>Кредиторська заборгованість 2012 року</t>
  </si>
  <si>
    <t>з них: 
неоплачені бюджетні призначення 2012 року</t>
  </si>
  <si>
    <t>з них: кредиторська заборгованість 2012 року</t>
  </si>
  <si>
    <r>
      <t xml:space="preserve">Комунальне підприємство "Спеціалізований комбінат комунально-побутового обслуговування" Чернігівської міської ради </t>
    </r>
    <r>
      <rPr>
        <i/>
        <sz val="16"/>
        <rFont val="Times New Roman"/>
        <family val="1"/>
      </rPr>
      <t>(на придбання автобуса ПАЗ для забезпечення потреб громадян у ритуальних послугах)
(неоплачені бюджетні призначення 2012 року)</t>
    </r>
  </si>
  <si>
    <r>
      <t xml:space="preserve">Комунальне підприємство "АТП-2528" Чернігівської міської ради </t>
    </r>
    <r>
      <rPr>
        <i/>
        <sz val="16"/>
        <rFont val="Times New Roman"/>
        <family val="1"/>
      </rPr>
      <t>(на придбання фронтального навантажувача на колісному ходу)
(неоплачені бюджетні призначення 2012 року)</t>
    </r>
  </si>
  <si>
    <r>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r>
    <r>
      <rPr>
        <i/>
        <sz val="14"/>
        <rFont val="Times New Roman"/>
        <family val="1"/>
      </rPr>
      <t>(неоплачені бюджетні призначення 2012 року)</t>
    </r>
    <r>
      <rPr>
        <sz val="18"/>
        <rFont val="Times New Roman"/>
        <family val="1"/>
      </rPr>
      <t>, всього</t>
    </r>
  </si>
  <si>
    <t>070805</t>
  </si>
  <si>
    <t>Групи централізованого господарського обслуговування</t>
  </si>
  <si>
    <t>080209</t>
  </si>
  <si>
    <t xml:space="preserve">Реконструкція та відновлення покрівель (цільова Програма реконструкції (відновлення) покрівель житлових будинків міста Чернігова на 2009-2013 роки, затверджена рішенням міської ради від 30.01.2009 року (34 сесія 5 скликання)) </t>
  </si>
  <si>
    <r>
      <t xml:space="preserve">Капітальні видатки
</t>
    </r>
    <r>
      <rPr>
        <i/>
        <sz val="18"/>
        <rFont val="Times New Roman"/>
        <family val="1"/>
      </rPr>
      <t>(кредиторська заборгованість 2012 року)</t>
    </r>
  </si>
  <si>
    <r>
      <t xml:space="preserve">Капітальні видатки 
</t>
    </r>
    <r>
      <rPr>
        <i/>
        <sz val="18"/>
        <rFont val="Times New Roman"/>
        <family val="1"/>
      </rPr>
      <t>(кредиторська заборгованість 2012 року)</t>
    </r>
  </si>
  <si>
    <r>
      <t>Реконструкція приміщення по вул.Рокоссовського, 20а
(к</t>
    </r>
    <r>
      <rPr>
        <i/>
        <sz val="18"/>
        <rFont val="Times New Roman"/>
        <family val="1"/>
      </rPr>
      <t>редиторська заборгованість 2012 року)</t>
    </r>
  </si>
  <si>
    <r>
      <t xml:space="preserve">Реконструкція частини приміщення майстерні загальноосвітнього навчального закладу № 23 для улаштування опалювального туалету       </t>
    </r>
    <r>
      <rPr>
        <i/>
        <sz val="18"/>
        <rFont val="Times New Roman"/>
        <family val="1"/>
      </rPr>
      <t xml:space="preserve">                                                                            (кредиторська заборгованість 2012 року)</t>
    </r>
  </si>
  <si>
    <r>
      <t xml:space="preserve">Капітальні видатки 
</t>
    </r>
    <r>
      <rPr>
        <i/>
        <sz val="18"/>
        <rFont val="Times New Roman"/>
        <family val="1"/>
      </rPr>
      <t xml:space="preserve">(кредиторська заборгованість 2012 року) </t>
    </r>
    <r>
      <rPr>
        <sz val="18"/>
        <rFont val="Times New Roman"/>
        <family val="1"/>
      </rPr>
      <t xml:space="preserve">                                                                                 </t>
    </r>
  </si>
  <si>
    <r>
      <t xml:space="preserve">Капітальні видатки 
</t>
    </r>
    <r>
      <rPr>
        <i/>
        <sz val="18"/>
        <rFont val="Times New Roman"/>
        <family val="1"/>
      </rPr>
      <t xml:space="preserve">(кредиторська заборгованість 2012 року)    </t>
    </r>
    <r>
      <rPr>
        <sz val="18"/>
        <rFont val="Times New Roman"/>
        <family val="1"/>
      </rPr>
      <t xml:space="preserve">                                                                              </t>
    </r>
  </si>
  <si>
    <r>
      <t>Комунальне підприємство "Центральний парк культури та відпочинку" Чернігівської міської ради</t>
    </r>
    <r>
      <rPr>
        <i/>
        <sz val="18"/>
        <rFont val="Times New Roman"/>
        <family val="1"/>
      </rPr>
      <t xml:space="preserve">
(неоплачені бюджетні призначення 2012 року)</t>
    </r>
  </si>
  <si>
    <r>
      <t xml:space="preserve">Комунальне підприємство "Центральний парк культури та відпочинку" Чернігівської міської ради </t>
    </r>
    <r>
      <rPr>
        <i/>
        <sz val="18"/>
        <rFont val="Times New Roman"/>
        <family val="1"/>
      </rPr>
      <t>(будівництво майданчика для проведення культурно-видовищних заходів та розміщення атракціонів на території центрального парку біля танцювального майданчика)
(неоплачені бюджетні призначення 2012 року)</t>
    </r>
  </si>
  <si>
    <t>Будівництво пункту тимчасового утримання тварин (Програма охорони тваринного світу, регулювання чисельності безпритульних тварин гуманними методами у м. Чернігові на 2011-2015 роки, затверджена рішенням міської ради від 31.05.2011 року (9 сесія 6 скликання))</t>
  </si>
  <si>
    <r>
      <t>Придбання у комунальну власність територіально громади м.Чернігова частини нежитлових приміщень, загальною площею 635,6 кв.м, що розташовані у будівлі за адресою: м.Чернігів, вул. Шевченка, 44, які належать ТОВ “Севен Стайл” 
(к</t>
    </r>
    <r>
      <rPr>
        <i/>
        <sz val="18"/>
        <rFont val="Times New Roman"/>
        <family val="1"/>
      </rPr>
      <t>редиторська заборгованість 2012 року)</t>
    </r>
  </si>
  <si>
    <r>
      <t>Завершення розширення ІV черги міського кладовища "Яцево"
(к</t>
    </r>
    <r>
      <rPr>
        <i/>
        <sz val="18"/>
        <rFont val="Times New Roman"/>
        <family val="1"/>
      </rPr>
      <t>редиторська заборгованість 2012 року)</t>
    </r>
  </si>
  <si>
    <r>
      <t>Реконструкція РУ-10 кВ ПС 110/27,5/10 кВ "Чернігів"
(к</t>
    </r>
    <r>
      <rPr>
        <i/>
        <sz val="18"/>
        <rFont val="Times New Roman"/>
        <family val="1"/>
      </rPr>
      <t>редиторська заборгованість 2012 року)</t>
    </r>
  </si>
  <si>
    <t>Інші субвенції (зі спеціального фонду (бюджету розвитку) міського бюджету на капітальні видатки)</t>
  </si>
  <si>
    <t>Всього видатків на завершення будівництва об'єктів на майбутні роки</t>
  </si>
  <si>
    <t>Відділ у справах сім'ї та молоді міської ради</t>
  </si>
  <si>
    <t xml:space="preserve">Проектні роботи на будівництво об'єктів благоустрою міста </t>
  </si>
  <si>
    <t xml:space="preserve">Перинатальні центри, пологові будинки </t>
  </si>
  <si>
    <t>Центри екстреної медичної допомоги та медицини катастроф, станції екстреної (швидкої) медичної допомоги</t>
  </si>
  <si>
    <t>Комунальне підприємство "Чернігівське тролейбусне управління" Чернігівської міської ради  (оновлення рухомого складу у рамках Програми стабілізації розвитку міського електричного транспорту м.Чернігова на 2007-2015 роки)</t>
  </si>
  <si>
    <t>Інші заходи, пов'язані з економічною діяльністю </t>
  </si>
  <si>
    <t>180410</t>
  </si>
  <si>
    <t xml:space="preserve">Капітальні видатки
У рамках Програми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затвердженої рішенням міської ради від 31.01.2013 р. (29 сесія 6 скликання) </t>
  </si>
  <si>
    <r>
      <t>Додаток  7
до рішення міської ради "</t>
    </r>
    <r>
      <rPr>
        <u val="single"/>
        <sz val="22"/>
        <rFont val="Times New Roman"/>
        <family val="1"/>
      </rPr>
      <t xml:space="preserve"> 26 </t>
    </r>
    <r>
      <rPr>
        <sz val="22"/>
        <rFont val="Times New Roman"/>
        <family val="1"/>
      </rPr>
      <t>" грудня 2012 року  
"Про міський бюджет на 2013 рік" 
(28 сесія 6 скликання)
у редакції рішення міської ради 
"</t>
    </r>
    <r>
      <rPr>
        <u val="single"/>
        <sz val="22"/>
        <rFont val="Times New Roman"/>
        <family val="1"/>
      </rPr>
      <t>05</t>
    </r>
    <r>
      <rPr>
        <sz val="22"/>
        <rFont val="Times New Roman"/>
        <family val="1"/>
      </rPr>
      <t>" березня 2013 року (30 сесія 6 скликання)</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</si>
</sst>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
  </numFmts>
  <fonts count="49">
    <font>
      <sz val="10"/>
      <name val="Arial"/>
      <family val="0"/>
    </font>
    <font>
      <u val="single"/>
      <sz val="7.5"/>
      <color indexed="12"/>
      <name val="Arial"/>
      <family val="0"/>
    </font>
    <font>
      <u val="single"/>
      <sz val="7.5"/>
      <color indexed="36"/>
      <name val="Arial"/>
      <family val="0"/>
    </font>
    <font>
      <b/>
      <sz val="16"/>
      <name val="Times New Roman"/>
      <family val="1"/>
    </font>
    <font>
      <sz val="18"/>
      <name val="Times New Roman"/>
      <family val="1"/>
    </font>
    <font>
      <b/>
      <sz val="22"/>
      <name val="Times New Roman"/>
      <family val="1"/>
    </font>
    <font>
      <sz val="14"/>
      <name val="Times New Roman"/>
      <family val="1"/>
    </font>
    <font>
      <sz val="12"/>
      <name val="Times New Roman"/>
      <family val="1"/>
    </font>
    <font>
      <sz val="10"/>
      <name val="Times New Roman"/>
      <family val="1"/>
    </font>
    <font>
      <sz val="16"/>
      <name val="Times New Roman"/>
      <family val="1"/>
    </font>
    <font>
      <b/>
      <sz val="18"/>
      <name val="Times New Roman"/>
      <family val="1"/>
    </font>
    <font>
      <sz val="10"/>
      <color indexed="10"/>
      <name val="Times New Roman"/>
      <family val="1"/>
    </font>
    <font>
      <b/>
      <sz val="9"/>
      <name val="Times New Roman"/>
      <family val="1"/>
    </font>
    <font>
      <sz val="22"/>
      <name val="Times New Roman Cyr"/>
      <family val="1"/>
    </font>
    <font>
      <sz val="14"/>
      <name val="Times New Roman Cyr"/>
      <family val="1"/>
    </font>
    <font>
      <sz val="18"/>
      <name val="Times New Roman Cyr"/>
      <family val="1"/>
    </font>
    <font>
      <b/>
      <sz val="20"/>
      <name val="Times New Roman"/>
      <family val="1"/>
    </font>
    <font>
      <i/>
      <sz val="18"/>
      <name val="Times New Roman"/>
      <family val="1"/>
    </font>
    <font>
      <i/>
      <sz val="16"/>
      <name val="Times New Roman"/>
      <family val="1"/>
    </font>
    <font>
      <i/>
      <sz val="14"/>
      <name val="Times New Roman"/>
      <family val="1"/>
    </font>
    <font>
      <sz val="15"/>
      <name val="Times New Roman"/>
      <family val="1"/>
    </font>
    <font>
      <sz val="22"/>
      <name val="Times New Roman"/>
      <family val="1"/>
    </font>
    <font>
      <sz val="11"/>
      <name val="Times New Roman"/>
      <family val="1"/>
    </font>
    <font>
      <sz val="9"/>
      <name val="Times New Roman"/>
      <family val="1"/>
    </font>
    <font>
      <b/>
      <i/>
      <sz val="14"/>
      <name val="Times New Roman"/>
      <family val="1"/>
    </font>
    <font>
      <b/>
      <i/>
      <sz val="18"/>
      <name val="Times New Roman"/>
      <family val="1"/>
    </font>
    <font>
      <b/>
      <i/>
      <sz val="16"/>
      <name val="Times New Roman"/>
      <family val="1"/>
    </font>
    <font>
      <b/>
      <i/>
      <sz val="20"/>
      <name val="Times New Roman"/>
      <family val="1"/>
    </font>
    <font>
      <b/>
      <sz val="26"/>
      <name val="Times New Roman"/>
      <family val="1"/>
    </font>
    <font>
      <u val="single"/>
      <sz val="22"/>
      <name val="Times New Roman"/>
      <family val="1"/>
    </font>
    <font>
      <b/>
      <sz val="21"/>
      <name val="Times New Roman"/>
      <family val="1"/>
    </font>
    <font>
      <b/>
      <sz val="2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5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6" fillId="0" borderId="6" applyNumberFormat="0" applyFill="0" applyAlignment="0" applyProtection="0"/>
    <xf numFmtId="0" fontId="43" fillId="21" borderId="7" applyNumberFormat="0" applyAlignment="0" applyProtection="0"/>
    <xf numFmtId="0" fontId="32" fillId="0" borderId="0" applyNumberFormat="0" applyFill="0" applyBorder="0" applyAlignment="0" applyProtection="0"/>
    <xf numFmtId="0" fontId="38" fillId="22" borderId="0" applyNumberFormat="0" applyBorder="0" applyAlignment="0" applyProtection="0"/>
    <xf numFmtId="0" fontId="2" fillId="0" borderId="0" applyNumberFormat="0" applyFill="0" applyBorder="0" applyAlignment="0" applyProtection="0"/>
    <xf numFmtId="0" fontId="37"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0" fontId="42" fillId="0" borderId="9" applyNumberFormat="0" applyFill="0" applyAlignment="0" applyProtection="0"/>
    <xf numFmtId="0" fontId="44" fillId="0" borderId="0" applyNumberFormat="0" applyFill="0" applyBorder="0" applyAlignment="0" applyProtection="0"/>
    <xf numFmtId="0" fontId="36" fillId="4" borderId="0" applyNumberFormat="0" applyBorder="0" applyAlignment="0" applyProtection="0"/>
  </cellStyleXfs>
  <cellXfs count="152">
    <xf numFmtId="0" fontId="0"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right" vertical="top"/>
      <protection/>
    </xf>
    <xf numFmtId="0" fontId="11" fillId="0" borderId="0" xfId="0" applyNumberFormat="1" applyFont="1" applyFill="1" applyBorder="1" applyAlignment="1" applyProtection="1">
      <alignment vertical="top"/>
      <protection/>
    </xf>
    <xf numFmtId="0" fontId="9" fillId="0" borderId="10" xfId="0" applyNumberFormat="1" applyFont="1" applyFill="1" applyBorder="1" applyAlignment="1" applyProtection="1">
      <alignment horizontal="justify" vertical="center" wrapText="1"/>
      <protection/>
    </xf>
    <xf numFmtId="0" fontId="6"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vertical="top"/>
      <protection/>
    </xf>
    <xf numFmtId="2" fontId="12" fillId="0"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13" fillId="0" borderId="0" xfId="0" applyFont="1" applyFill="1" applyAlignment="1" applyProtection="1">
      <alignment/>
      <protection locked="0"/>
    </xf>
    <xf numFmtId="0" fontId="6" fillId="0" borderId="10" xfId="0" applyNumberFormat="1" applyFont="1" applyFill="1" applyBorder="1" applyAlignment="1" applyProtection="1">
      <alignment horizontal="justify" vertical="center" wrapText="1"/>
      <protection/>
    </xf>
    <xf numFmtId="49"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justify" vertical="top" wrapText="1"/>
      <protection/>
    </xf>
    <xf numFmtId="0" fontId="15" fillId="0" borderId="10" xfId="0"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justify" vertical="top" wrapText="1"/>
      <protection/>
    </xf>
    <xf numFmtId="49" fontId="9" fillId="0" borderId="10" xfId="0" applyNumberFormat="1" applyFont="1" applyFill="1" applyBorder="1" applyAlignment="1" applyProtection="1">
      <alignment horizontal="justify" vertical="center" wrapText="1"/>
      <protection/>
    </xf>
    <xf numFmtId="49" fontId="6" fillId="0" borderId="11"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justify" vertical="center" wrapText="1"/>
      <protection/>
    </xf>
    <xf numFmtId="0" fontId="4" fillId="0" borderId="11" xfId="0" applyNumberFormat="1" applyFont="1" applyFill="1" applyBorder="1" applyAlignment="1" applyProtection="1">
      <alignment horizontal="justify" vertical="center" wrapText="1"/>
      <protection/>
    </xf>
    <xf numFmtId="0" fontId="6" fillId="0" borderId="11" xfId="0" applyNumberFormat="1" applyFont="1" applyFill="1" applyBorder="1" applyAlignment="1" applyProtection="1">
      <alignment horizontal="justify" vertical="center" wrapText="1"/>
      <protection/>
    </xf>
    <xf numFmtId="0" fontId="9" fillId="0" borderId="10" xfId="0" applyNumberFormat="1" applyFont="1" applyFill="1" applyBorder="1" applyAlignment="1" applyProtection="1">
      <alignment horizontal="center" vertical="center"/>
      <protection/>
    </xf>
    <xf numFmtId="4" fontId="3" fillId="0" borderId="10" xfId="0" applyNumberFormat="1" applyFont="1" applyFill="1" applyBorder="1" applyAlignment="1" applyProtection="1">
      <alignment vertical="center" wrapText="1"/>
      <protection/>
    </xf>
    <xf numFmtId="4" fontId="3"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wrapText="1"/>
      <protection/>
    </xf>
    <xf numFmtId="0" fontId="15"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4" fontId="9" fillId="0" borderId="10" xfId="0" applyNumberFormat="1" applyFont="1" applyFill="1" applyBorder="1" applyAlignment="1" applyProtection="1">
      <alignment vertical="center" wrapText="1"/>
      <protection/>
    </xf>
    <xf numFmtId="4" fontId="9" fillId="0" borderId="10" xfId="0" applyNumberFormat="1" applyFont="1" applyFill="1" applyBorder="1" applyAlignment="1" applyProtection="1">
      <alignment vertical="center"/>
      <protection/>
    </xf>
    <xf numFmtId="0" fontId="9" fillId="0" borderId="10" xfId="0" applyNumberFormat="1"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center" vertical="center" wrapText="1"/>
      <protection locked="0"/>
    </xf>
    <xf numFmtId="0" fontId="22" fillId="0" borderId="10" xfId="0" applyNumberFormat="1" applyFont="1" applyFill="1" applyBorder="1" applyAlignment="1" applyProtection="1">
      <alignment horizontal="center" vertical="top" wrapText="1"/>
      <protection/>
    </xf>
    <xf numFmtId="0" fontId="23" fillId="0" borderId="10" xfId="0" applyNumberFormat="1" applyFont="1" applyFill="1" applyBorder="1" applyAlignment="1" applyProtection="1">
      <alignment horizontal="center" vertical="top" wrapText="1"/>
      <protection/>
    </xf>
    <xf numFmtId="4" fontId="10" fillId="0" borderId="10" xfId="0" applyNumberFormat="1" applyFont="1" applyFill="1" applyBorder="1" applyAlignment="1" applyProtection="1">
      <alignment vertical="center" wrapText="1"/>
      <protection/>
    </xf>
    <xf numFmtId="0" fontId="28" fillId="0" borderId="10" xfId="0" applyNumberFormat="1" applyFont="1" applyFill="1" applyBorder="1" applyAlignment="1" applyProtection="1">
      <alignment vertical="top"/>
      <protection/>
    </xf>
    <xf numFmtId="4" fontId="10" fillId="0" borderId="10" xfId="0" applyNumberFormat="1" applyFont="1" applyFill="1" applyBorder="1" applyAlignment="1" applyProtection="1">
      <alignment vertical="center"/>
      <protection/>
    </xf>
    <xf numFmtId="0" fontId="9" fillId="0" borderId="13" xfId="0" applyNumberFormat="1" applyFont="1" applyFill="1" applyBorder="1" applyAlignment="1" applyProtection="1">
      <alignment horizontal="justify" vertical="center" wrapText="1"/>
      <protection/>
    </xf>
    <xf numFmtId="0" fontId="9" fillId="0" borderId="13" xfId="0" applyNumberFormat="1" applyFont="1" applyFill="1" applyBorder="1" applyAlignment="1" applyProtection="1">
      <alignment vertical="center"/>
      <protection/>
    </xf>
    <xf numFmtId="49" fontId="6" fillId="0" borderId="13"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justify" vertical="center" wrapText="1"/>
      <protection/>
    </xf>
    <xf numFmtId="0" fontId="6"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justify" wrapText="1"/>
      <protection/>
    </xf>
    <xf numFmtId="0" fontId="4" fillId="0" borderId="10" xfId="0" applyFont="1" applyFill="1" applyBorder="1" applyAlignment="1">
      <alignment horizontal="left" vertical="center" wrapText="1"/>
    </xf>
    <xf numFmtId="0" fontId="6"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left" vertical="center" wrapText="1"/>
      <protection/>
    </xf>
    <xf numFmtId="49" fontId="24" fillId="0" borderId="10" xfId="0" applyNumberFormat="1" applyFont="1" applyFill="1" applyBorder="1" applyAlignment="1" applyProtection="1">
      <alignment horizontal="center" vertical="center" wrapText="1"/>
      <protection locked="0"/>
    </xf>
    <xf numFmtId="4" fontId="25" fillId="0" borderId="10" xfId="0" applyNumberFormat="1" applyFont="1" applyFill="1" applyBorder="1" applyAlignment="1" applyProtection="1">
      <alignment vertical="center" wrapText="1"/>
      <protection/>
    </xf>
    <xf numFmtId="0" fontId="2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justify" vertical="center" wrapText="1"/>
    </xf>
    <xf numFmtId="0" fontId="9" fillId="0" borderId="10" xfId="0" applyNumberFormat="1" applyFont="1" applyFill="1" applyBorder="1" applyAlignment="1" applyProtection="1">
      <alignment vertical="center"/>
      <protection/>
    </xf>
    <xf numFmtId="0" fontId="14" fillId="0" borderId="10" xfId="0" applyFont="1" applyFill="1" applyBorder="1" applyAlignment="1" applyProtection="1">
      <alignment horizontal="justify" wrapText="1"/>
      <protection locked="0"/>
    </xf>
    <xf numFmtId="0" fontId="9" fillId="0" borderId="10" xfId="0" applyFont="1" applyFill="1" applyBorder="1" applyAlignment="1">
      <alignment horizontal="justify" vertical="center" wrapText="1"/>
    </xf>
    <xf numFmtId="0" fontId="4" fillId="0" borderId="10" xfId="0" applyNumberFormat="1" applyFont="1" applyFill="1" applyBorder="1" applyAlignment="1" applyProtection="1">
      <alignment vertical="center" wrapText="1"/>
      <protection/>
    </xf>
    <xf numFmtId="0" fontId="4" fillId="0" borderId="10" xfId="0"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center" vertical="center"/>
      <protection/>
    </xf>
    <xf numFmtId="49" fontId="9" fillId="0" borderId="10" xfId="0" applyNumberFormat="1" applyFont="1" applyFill="1" applyBorder="1" applyAlignment="1">
      <alignment horizontal="center" vertical="center" wrapText="1"/>
    </xf>
    <xf numFmtId="4" fontId="3" fillId="0" borderId="10" xfId="0" applyNumberFormat="1" applyFont="1" applyFill="1" applyBorder="1" applyAlignment="1" applyProtection="1">
      <alignment horizontal="center" vertical="center" wrapText="1"/>
      <protection/>
    </xf>
    <xf numFmtId="4" fontId="16" fillId="0" borderId="10"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protection/>
    </xf>
    <xf numFmtId="4" fontId="9" fillId="0" borderId="10" xfId="0" applyNumberFormat="1" applyFont="1" applyFill="1" applyBorder="1" applyAlignment="1" applyProtection="1">
      <alignment vertical="top"/>
      <protection/>
    </xf>
    <xf numFmtId="4" fontId="9" fillId="0" borderId="11" xfId="0" applyNumberFormat="1" applyFont="1" applyFill="1" applyBorder="1" applyAlignment="1" applyProtection="1">
      <alignment vertical="center" wrapText="1"/>
      <protection/>
    </xf>
    <xf numFmtId="0" fontId="15" fillId="0" borderId="13"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justify" vertical="center" wrapText="1"/>
      <protection locked="0"/>
    </xf>
    <xf numFmtId="0" fontId="4" fillId="0" borderId="13" xfId="0" applyNumberFormat="1" applyFont="1" applyFill="1" applyBorder="1" applyAlignment="1" applyProtection="1">
      <alignment horizontal="justify" vertical="center" wrapText="1"/>
      <protection/>
    </xf>
    <xf numFmtId="0" fontId="17" fillId="0" borderId="10" xfId="0" applyNumberFormat="1" applyFont="1" applyFill="1" applyBorder="1" applyAlignment="1" applyProtection="1">
      <alignment horizontal="justify" vertical="center" wrapText="1"/>
      <protection/>
    </xf>
    <xf numFmtId="0" fontId="6" fillId="0" borderId="10" xfId="0" applyFont="1" applyFill="1" applyBorder="1" applyAlignment="1">
      <alignment horizontal="justify" vertical="center" wrapText="1"/>
    </xf>
    <xf numFmtId="0" fontId="15" fillId="0" borderId="10" xfId="0" applyFont="1" applyFill="1" applyBorder="1" applyAlignment="1" applyProtection="1">
      <alignment horizontal="justify" vertical="top" wrapText="1"/>
      <protection locked="0"/>
    </xf>
    <xf numFmtId="0" fontId="27" fillId="0" borderId="10" xfId="0" applyNumberFormat="1" applyFont="1" applyFill="1" applyBorder="1" applyAlignment="1" applyProtection="1">
      <alignment horizontal="left" vertical="center"/>
      <protection/>
    </xf>
    <xf numFmtId="0" fontId="27" fillId="0" borderId="10" xfId="0" applyNumberFormat="1" applyFont="1" applyFill="1" applyBorder="1" applyAlignment="1" applyProtection="1">
      <alignment horizontal="justify" vertical="center" wrapText="1"/>
      <protection/>
    </xf>
    <xf numFmtId="4" fontId="26"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lignment horizontal="center" vertical="center" wrapText="1"/>
    </xf>
    <xf numFmtId="0" fontId="4" fillId="0" borderId="14" xfId="0" applyNumberFormat="1" applyFont="1" applyFill="1" applyBorder="1" applyAlignment="1" applyProtection="1">
      <alignment horizontal="justify" vertical="center" wrapText="1"/>
      <protection/>
    </xf>
    <xf numFmtId="0" fontId="13" fillId="0" borderId="0" xfId="0" applyFont="1" applyFill="1" applyAlignment="1" applyProtection="1">
      <alignment horizontal="right"/>
      <protection locked="0"/>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3" fillId="0" borderId="16" xfId="0" applyFont="1" applyFill="1" applyBorder="1" applyAlignment="1" applyProtection="1">
      <alignment wrapText="1"/>
      <protection locked="0"/>
    </xf>
    <xf numFmtId="0" fontId="4" fillId="0" borderId="13"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wrapText="1"/>
      <protection/>
    </xf>
    <xf numFmtId="49" fontId="6" fillId="0" borderId="11" xfId="0" applyNumberFormat="1" applyFont="1" applyFill="1" applyBorder="1" applyAlignment="1" applyProtection="1">
      <alignment horizontal="center" vertical="center"/>
      <protection/>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1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4" fontId="9" fillId="0" borderId="13" xfId="0" applyNumberFormat="1" applyFont="1" applyFill="1" applyBorder="1" applyAlignment="1" applyProtection="1">
      <alignment vertical="center" wrapText="1"/>
      <protection/>
    </xf>
    <xf numFmtId="4" fontId="0" fillId="0" borderId="11" xfId="0" applyNumberFormat="1" applyFont="1" applyFill="1" applyBorder="1" applyAlignment="1" applyProtection="1">
      <alignment vertical="center" wrapText="1"/>
      <protection/>
    </xf>
    <xf numFmtId="49" fontId="6" fillId="0" borderId="13"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justify" vertical="center" wrapText="1"/>
      <protection/>
    </xf>
    <xf numFmtId="0" fontId="9" fillId="0" borderId="11" xfId="0" applyNumberFormat="1" applyFont="1" applyFill="1" applyBorder="1" applyAlignment="1" applyProtection="1">
      <alignment horizontal="justify" vertical="center" wrapText="1"/>
      <protection/>
    </xf>
    <xf numFmtId="0" fontId="4" fillId="0" borderId="13" xfId="0" applyNumberFormat="1" applyFont="1" applyFill="1" applyBorder="1" applyAlignment="1" applyProtection="1">
      <alignment horizontal="justify" vertical="center" wrapText="1"/>
      <protection/>
    </xf>
    <xf numFmtId="0" fontId="0" fillId="0" borderId="11" xfId="0" applyNumberFormat="1" applyFont="1" applyFill="1" applyBorder="1" applyAlignment="1" applyProtection="1">
      <alignment horizontal="justify" vertical="center" wrapText="1"/>
      <protection/>
    </xf>
    <xf numFmtId="0" fontId="4" fillId="0" borderId="14" xfId="0" applyNumberFormat="1" applyFont="1" applyFill="1" applyBorder="1" applyAlignment="1" applyProtection="1">
      <alignment horizontal="justify" vertical="center" wrapText="1"/>
      <protection/>
    </xf>
    <xf numFmtId="0" fontId="4" fillId="0" borderId="15" xfId="0" applyNumberFormat="1" applyFont="1" applyFill="1" applyBorder="1" applyAlignment="1" applyProtection="1">
      <alignment horizontal="justify" vertical="center" wrapText="1"/>
      <protection/>
    </xf>
    <xf numFmtId="0" fontId="15" fillId="0" borderId="13"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4" fontId="9" fillId="0" borderId="11"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horizontal="center" vertical="center"/>
      <protection/>
    </xf>
    <xf numFmtId="49" fontId="14" fillId="0" borderId="13" xfId="0" applyNumberFormat="1" applyFont="1" applyFill="1" applyBorder="1" applyAlignment="1" applyProtection="1">
      <alignment horizontal="center" vertical="center" wrapText="1"/>
      <protection locked="0"/>
    </xf>
    <xf numFmtId="49" fontId="14" fillId="0" borderId="11" xfId="0" applyNumberFormat="1" applyFont="1" applyFill="1" applyBorder="1" applyAlignment="1" applyProtection="1">
      <alignment horizontal="center" vertical="center" wrapText="1"/>
      <protection locked="0"/>
    </xf>
    <xf numFmtId="0" fontId="20"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4" fillId="0" borderId="0" xfId="0" applyFont="1" applyFill="1" applyAlignment="1">
      <alignment horizontal="left" vertical="center" wrapText="1"/>
    </xf>
    <xf numFmtId="0" fontId="9" fillId="0" borderId="13" xfId="0" applyNumberFormat="1" applyFont="1" applyFill="1" applyBorder="1" applyAlignment="1" applyProtection="1">
      <alignment vertical="center"/>
      <protection/>
    </xf>
    <xf numFmtId="0" fontId="9" fillId="0" borderId="11"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justify" vertical="center" wrapText="1"/>
      <protection/>
    </xf>
    <xf numFmtId="0" fontId="0" fillId="0" borderId="10" xfId="0" applyNumberFormat="1" applyFont="1" applyFill="1" applyBorder="1" applyAlignment="1" applyProtection="1">
      <alignment vertical="top"/>
      <protection/>
    </xf>
    <xf numFmtId="0" fontId="5" fillId="0" borderId="10" xfId="0"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justify" vertical="center" wrapText="1"/>
      <protection/>
    </xf>
    <xf numFmtId="0" fontId="4" fillId="0" borderId="11" xfId="0" applyNumberFormat="1" applyFont="1" applyFill="1" applyBorder="1" applyAlignment="1" applyProtection="1">
      <alignment horizontal="justify" vertical="center" wrapText="1"/>
      <protection/>
    </xf>
    <xf numFmtId="0" fontId="15" fillId="0" borderId="13" xfId="0" applyFont="1" applyFill="1" applyBorder="1" applyAlignment="1" applyProtection="1">
      <alignment horizontal="justify" vertical="center" wrapText="1"/>
      <protection locked="0"/>
    </xf>
    <xf numFmtId="0" fontId="21" fillId="0" borderId="0" xfId="0" applyNumberFormat="1" applyFont="1" applyFill="1" applyBorder="1" applyAlignment="1" applyProtection="1">
      <alignment horizontal="left" vertical="top" wrapText="1"/>
      <protection/>
    </xf>
    <xf numFmtId="0" fontId="5" fillId="0" borderId="11" xfId="0"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horizontal="center" vertical="top" wrapText="1"/>
      <protection/>
    </xf>
    <xf numFmtId="0" fontId="31" fillId="0" borderId="0" xfId="0" applyNumberFormat="1" applyFont="1" applyFill="1" applyBorder="1" applyAlignment="1" applyProtection="1">
      <alignment horizontal="center" vertical="top"/>
      <protection/>
    </xf>
    <xf numFmtId="0" fontId="4" fillId="0" borderId="13"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protection/>
    </xf>
    <xf numFmtId="49" fontId="6" fillId="0" borderId="13"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27" fillId="0" borderId="14" xfId="0" applyNumberFormat="1" applyFont="1" applyFill="1" applyBorder="1" applyAlignment="1" applyProtection="1">
      <alignment horizontal="justify" vertical="center" wrapText="1"/>
      <protection/>
    </xf>
    <xf numFmtId="0" fontId="27" fillId="0" borderId="15" xfId="0" applyNumberFormat="1" applyFont="1" applyFill="1" applyBorder="1" applyAlignment="1" applyProtection="1">
      <alignment horizontal="justify" vertical="center" wrapText="1"/>
      <protection/>
    </xf>
    <xf numFmtId="0" fontId="30" fillId="0" borderId="1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left" vertical="center" wrapText="1"/>
      <protection/>
    </xf>
    <xf numFmtId="0" fontId="15" fillId="0" borderId="11" xfId="0" applyFont="1" applyFill="1" applyBorder="1" applyAlignment="1" applyProtection="1">
      <alignment horizontal="justify" vertical="center" wrapText="1"/>
      <protection locked="0"/>
    </xf>
    <xf numFmtId="0" fontId="4" fillId="0" borderId="10" xfId="0" applyFont="1" applyFill="1" applyBorder="1" applyAlignment="1">
      <alignment horizontal="justify" vertical="center" wrapText="1"/>
    </xf>
    <xf numFmtId="0" fontId="27" fillId="0" borderId="14" xfId="0" applyNumberFormat="1" applyFont="1" applyFill="1" applyBorder="1" applyAlignment="1" applyProtection="1">
      <alignment horizontal="left" vertical="top"/>
      <protection/>
    </xf>
    <xf numFmtId="0" fontId="27" fillId="0" borderId="15"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vertical="center"/>
      <protection/>
    </xf>
    <xf numFmtId="49" fontId="9" fillId="0" borderId="13" xfId="0" applyNumberFormat="1" applyFont="1" applyFill="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27"/>
  <sheetViews>
    <sheetView tabSelected="1" view="pageBreakPreview" zoomScale="50" zoomScaleNormal="55" zoomScaleSheetLayoutView="50" zoomScalePageLayoutView="0" workbookViewId="0" topLeftCell="A1">
      <selection activeCell="A228" sqref="A228:IV236"/>
    </sheetView>
  </sheetViews>
  <sheetFormatPr defaultColWidth="9.140625" defaultRowHeight="12.75"/>
  <cols>
    <col min="1" max="1" width="11.57421875" style="1" customWidth="1"/>
    <col min="2" max="2" width="49.28125" style="1" customWidth="1"/>
    <col min="3" max="3" width="70.421875" style="1" customWidth="1"/>
    <col min="4" max="5" width="21.7109375" style="1" customWidth="1"/>
    <col min="6" max="6" width="22.00390625" style="1" customWidth="1"/>
    <col min="7" max="7" width="23.7109375" style="1" customWidth="1"/>
    <col min="8" max="16384" width="9.140625" style="1" customWidth="1"/>
  </cols>
  <sheetData>
    <row r="1" spans="2:27" s="8" customFormat="1" ht="174.75" customHeight="1">
      <c r="B1" s="15"/>
      <c r="C1" s="15"/>
      <c r="D1" s="129" t="s">
        <v>225</v>
      </c>
      <c r="E1" s="129"/>
      <c r="F1" s="129"/>
      <c r="G1" s="129"/>
      <c r="H1" s="16"/>
      <c r="J1" s="17"/>
      <c r="K1" s="17"/>
      <c r="L1" s="17"/>
      <c r="M1" s="17"/>
      <c r="O1" s="17"/>
      <c r="P1" s="17"/>
      <c r="Q1" s="17"/>
      <c r="R1" s="17"/>
      <c r="S1" s="17"/>
      <c r="T1" s="17"/>
      <c r="U1" s="17"/>
      <c r="V1" s="17"/>
      <c r="W1" s="17"/>
      <c r="X1" s="17"/>
      <c r="Y1" s="17"/>
      <c r="Z1" s="17"/>
      <c r="AA1" s="17"/>
    </row>
    <row r="2" spans="4:7" ht="27.75" customHeight="1">
      <c r="D2" s="120"/>
      <c r="E2" s="120"/>
      <c r="F2" s="120"/>
      <c r="G2" s="120"/>
    </row>
    <row r="3" spans="1:7" ht="69" customHeight="1">
      <c r="A3" s="133" t="s">
        <v>143</v>
      </c>
      <c r="B3" s="134"/>
      <c r="C3" s="134"/>
      <c r="D3" s="134"/>
      <c r="E3" s="134"/>
      <c r="F3" s="134"/>
      <c r="G3" s="134"/>
    </row>
    <row r="4" ht="18.75">
      <c r="G4" s="2" t="s">
        <v>4</v>
      </c>
    </row>
    <row r="5" spans="1:7" ht="52.5" customHeight="1">
      <c r="A5" s="38" t="s">
        <v>144</v>
      </c>
      <c r="B5" s="35" t="s">
        <v>147</v>
      </c>
      <c r="C5" s="132" t="s">
        <v>2</v>
      </c>
      <c r="D5" s="131" t="s">
        <v>10</v>
      </c>
      <c r="E5" s="115" t="s">
        <v>11</v>
      </c>
      <c r="F5" s="131" t="s">
        <v>216</v>
      </c>
      <c r="G5" s="131" t="s">
        <v>9</v>
      </c>
    </row>
    <row r="6" spans="1:7" ht="106.5" customHeight="1">
      <c r="A6" s="37" t="s">
        <v>145</v>
      </c>
      <c r="B6" s="35" t="s">
        <v>146</v>
      </c>
      <c r="C6" s="132"/>
      <c r="D6" s="131"/>
      <c r="E6" s="115"/>
      <c r="F6" s="131"/>
      <c r="G6" s="131"/>
    </row>
    <row r="7" spans="1:7" ht="21.75" customHeight="1">
      <c r="A7" s="36" t="s">
        <v>91</v>
      </c>
      <c r="B7" s="130" t="s">
        <v>13</v>
      </c>
      <c r="C7" s="125"/>
      <c r="D7" s="28">
        <f>D12+D8+D15+D11+D16</f>
        <v>0</v>
      </c>
      <c r="E7" s="28">
        <f>E12+E8+E15+E11+E16</f>
        <v>0</v>
      </c>
      <c r="F7" s="28">
        <f>F12+F8+F15+F11+F16</f>
        <v>0</v>
      </c>
      <c r="G7" s="63">
        <f>G12+G8+G15+G11+G16</f>
        <v>2464248.7300000004</v>
      </c>
    </row>
    <row r="8" spans="1:7" ht="29.25" customHeight="1">
      <c r="A8" s="116" t="s">
        <v>17</v>
      </c>
      <c r="B8" s="123" t="s">
        <v>25</v>
      </c>
      <c r="C8" s="14" t="s">
        <v>24</v>
      </c>
      <c r="D8" s="33"/>
      <c r="E8" s="62"/>
      <c r="F8" s="33"/>
      <c r="G8" s="33">
        <f>855400+1021619.93</f>
        <v>1877019.9300000002</v>
      </c>
    </row>
    <row r="9" spans="1:7" ht="29.25" customHeight="1">
      <c r="A9" s="116"/>
      <c r="B9" s="123"/>
      <c r="C9" s="70" t="s">
        <v>195</v>
      </c>
      <c r="D9" s="33"/>
      <c r="E9" s="62"/>
      <c r="F9" s="33"/>
      <c r="G9" s="33">
        <v>1021619.93</v>
      </c>
    </row>
    <row r="10" spans="1:7" ht="117.75" customHeight="1">
      <c r="A10" s="116"/>
      <c r="B10" s="123"/>
      <c r="C10" s="14" t="s">
        <v>185</v>
      </c>
      <c r="D10" s="33"/>
      <c r="E10" s="62"/>
      <c r="F10" s="33"/>
      <c r="G10" s="33">
        <v>200000</v>
      </c>
    </row>
    <row r="11" spans="1:7" ht="45" customHeight="1" hidden="1">
      <c r="A11" s="11" t="s">
        <v>17</v>
      </c>
      <c r="B11" s="14" t="s">
        <v>25</v>
      </c>
      <c r="C11" s="14" t="s">
        <v>135</v>
      </c>
      <c r="D11" s="33"/>
      <c r="E11" s="62"/>
      <c r="F11" s="33"/>
      <c r="G11" s="33"/>
    </row>
    <row r="12" spans="1:7" ht="33.75" customHeight="1">
      <c r="A12" s="116" t="s">
        <v>63</v>
      </c>
      <c r="B12" s="123" t="s">
        <v>88</v>
      </c>
      <c r="C12" s="14" t="s">
        <v>24</v>
      </c>
      <c r="D12" s="33"/>
      <c r="E12" s="62"/>
      <c r="F12" s="33"/>
      <c r="G12" s="33">
        <f>8000+8000</f>
        <v>16000</v>
      </c>
    </row>
    <row r="13" spans="1:7" ht="33.75" customHeight="1">
      <c r="A13" s="116"/>
      <c r="B13" s="124"/>
      <c r="C13" s="70" t="s">
        <v>195</v>
      </c>
      <c r="D13" s="33"/>
      <c r="E13" s="62"/>
      <c r="F13" s="33"/>
      <c r="G13" s="33">
        <v>8000</v>
      </c>
    </row>
    <row r="14" spans="1:7" ht="70.5" customHeight="1" hidden="1">
      <c r="A14" s="116"/>
      <c r="B14" s="124"/>
      <c r="C14" s="14" t="s">
        <v>128</v>
      </c>
      <c r="D14" s="33"/>
      <c r="E14" s="62"/>
      <c r="F14" s="33"/>
      <c r="G14" s="33"/>
    </row>
    <row r="15" spans="1:7" ht="93" customHeight="1" hidden="1">
      <c r="A15" s="5">
        <v>150101</v>
      </c>
      <c r="B15" s="13" t="s">
        <v>0</v>
      </c>
      <c r="C15" s="14" t="s">
        <v>102</v>
      </c>
      <c r="D15" s="33"/>
      <c r="E15" s="62"/>
      <c r="F15" s="33"/>
      <c r="G15" s="33"/>
    </row>
    <row r="16" spans="1:7" ht="72.75" customHeight="1">
      <c r="A16" s="5">
        <v>150101</v>
      </c>
      <c r="B16" s="13" t="s">
        <v>0</v>
      </c>
      <c r="C16" s="14" t="s">
        <v>205</v>
      </c>
      <c r="D16" s="33"/>
      <c r="E16" s="62"/>
      <c r="F16" s="33"/>
      <c r="G16" s="33">
        <v>571228.8</v>
      </c>
    </row>
    <row r="17" spans="1:7" ht="28.5" customHeight="1">
      <c r="A17" s="23" t="s">
        <v>64</v>
      </c>
      <c r="B17" s="125" t="s">
        <v>19</v>
      </c>
      <c r="C17" s="125"/>
      <c r="D17" s="39">
        <f>SUM(D18,D19,D24,D25,D27,D29,D30,D36,D37,D38,D40,D41,D42)</f>
        <v>190709.94</v>
      </c>
      <c r="E17" s="39">
        <f>SUM(E18,E19,E24,E25,E27,E29,E30,E36,E37,E38,E40,E41,E42)</f>
        <v>0</v>
      </c>
      <c r="F17" s="39">
        <f>SUM(F18,F19,F24,F25,F27,F29,F30,F36,F37,F38,F40,F41,F42)</f>
        <v>0</v>
      </c>
      <c r="G17" s="39">
        <f>SUM(G18,G19,G24,G25,G27,G29,G30,G36,G37,G38,G40,G41,G42)</f>
        <v>10873535.27</v>
      </c>
    </row>
    <row r="18" spans="1:7" ht="46.5">
      <c r="A18" s="11" t="s">
        <v>17</v>
      </c>
      <c r="B18" s="14" t="s">
        <v>25</v>
      </c>
      <c r="C18" s="14" t="s">
        <v>24</v>
      </c>
      <c r="D18" s="33"/>
      <c r="E18" s="62"/>
      <c r="F18" s="33"/>
      <c r="G18" s="33">
        <v>16000</v>
      </c>
    </row>
    <row r="19" spans="1:7" ht="23.25">
      <c r="A19" s="98" t="s">
        <v>36</v>
      </c>
      <c r="B19" s="106" t="s">
        <v>27</v>
      </c>
      <c r="C19" s="14" t="s">
        <v>24</v>
      </c>
      <c r="D19" s="33"/>
      <c r="E19" s="62"/>
      <c r="F19" s="33"/>
      <c r="G19" s="33">
        <f>881000+G20</f>
        <v>1444732.99</v>
      </c>
    </row>
    <row r="20" spans="1:7" ht="27" customHeight="1">
      <c r="A20" s="91"/>
      <c r="B20" s="93"/>
      <c r="C20" s="70" t="s">
        <v>195</v>
      </c>
      <c r="D20" s="33"/>
      <c r="E20" s="33"/>
      <c r="F20" s="33"/>
      <c r="G20" s="33">
        <f>79712.79+484020.2</f>
        <v>563732.99</v>
      </c>
    </row>
    <row r="21" spans="1:7" ht="18" customHeight="1" hidden="1">
      <c r="A21" s="91"/>
      <c r="B21" s="93"/>
      <c r="C21" s="45" t="s">
        <v>51</v>
      </c>
      <c r="D21" s="33"/>
      <c r="E21" s="33"/>
      <c r="F21" s="33"/>
      <c r="G21" s="33"/>
    </row>
    <row r="22" spans="1:7" ht="56.25" customHeight="1" hidden="1">
      <c r="A22" s="92"/>
      <c r="B22" s="94"/>
      <c r="C22" s="46" t="s">
        <v>50</v>
      </c>
      <c r="D22" s="33"/>
      <c r="E22" s="65"/>
      <c r="F22" s="65"/>
      <c r="G22" s="33">
        <v>0</v>
      </c>
    </row>
    <row r="23" spans="1:7" ht="116.25" hidden="1">
      <c r="A23" s="11" t="s">
        <v>36</v>
      </c>
      <c r="B23" s="19" t="s">
        <v>27</v>
      </c>
      <c r="C23" s="30" t="s">
        <v>54</v>
      </c>
      <c r="D23" s="33"/>
      <c r="E23" s="33"/>
      <c r="F23" s="33"/>
      <c r="G23" s="33">
        <f>614664-614664</f>
        <v>0</v>
      </c>
    </row>
    <row r="24" spans="1:7" ht="144.75" customHeight="1">
      <c r="A24" s="11" t="s">
        <v>36</v>
      </c>
      <c r="B24" s="19" t="s">
        <v>27</v>
      </c>
      <c r="C24" s="14" t="s">
        <v>181</v>
      </c>
      <c r="D24" s="33"/>
      <c r="E24" s="33"/>
      <c r="F24" s="33"/>
      <c r="G24" s="33">
        <v>525200</v>
      </c>
    </row>
    <row r="25" spans="1:7" ht="121.5" customHeight="1">
      <c r="A25" s="11" t="s">
        <v>36</v>
      </c>
      <c r="B25" s="19" t="s">
        <v>27</v>
      </c>
      <c r="C25" s="14" t="s">
        <v>183</v>
      </c>
      <c r="D25" s="33"/>
      <c r="E25" s="62"/>
      <c r="F25" s="33"/>
      <c r="G25" s="33">
        <v>40500</v>
      </c>
    </row>
    <row r="26" spans="1:7" ht="116.25" hidden="1">
      <c r="A26" s="11" t="s">
        <v>37</v>
      </c>
      <c r="B26" s="19" t="s">
        <v>53</v>
      </c>
      <c r="C26" s="14" t="s">
        <v>54</v>
      </c>
      <c r="D26" s="33"/>
      <c r="E26" s="33"/>
      <c r="F26" s="33"/>
      <c r="G26" s="33">
        <f>807658-807658</f>
        <v>0</v>
      </c>
    </row>
    <row r="27" spans="1:7" ht="54.75" customHeight="1">
      <c r="A27" s="98" t="s">
        <v>37</v>
      </c>
      <c r="B27" s="106" t="s">
        <v>53</v>
      </c>
      <c r="C27" s="14" t="s">
        <v>24</v>
      </c>
      <c r="D27" s="33"/>
      <c r="E27" s="33"/>
      <c r="F27" s="33"/>
      <c r="G27" s="33">
        <f>1159000+G28</f>
        <v>2434718.2800000003</v>
      </c>
    </row>
    <row r="28" spans="1:7" ht="39" customHeight="1">
      <c r="A28" s="99"/>
      <c r="B28" s="95"/>
      <c r="C28" s="70" t="s">
        <v>195</v>
      </c>
      <c r="D28" s="33"/>
      <c r="E28" s="33"/>
      <c r="F28" s="33"/>
      <c r="G28" s="33">
        <f>226410.41+1049307.87</f>
        <v>1275718.28</v>
      </c>
    </row>
    <row r="29" spans="1:7" ht="118.5" customHeight="1">
      <c r="A29" s="11" t="s">
        <v>37</v>
      </c>
      <c r="B29" s="19" t="s">
        <v>53</v>
      </c>
      <c r="C29" s="14" t="s">
        <v>183</v>
      </c>
      <c r="D29" s="33"/>
      <c r="E29" s="33"/>
      <c r="F29" s="33"/>
      <c r="G29" s="33">
        <v>2613600</v>
      </c>
    </row>
    <row r="30" spans="1:7" ht="149.25" customHeight="1">
      <c r="A30" s="11" t="s">
        <v>37</v>
      </c>
      <c r="B30" s="31" t="s">
        <v>116</v>
      </c>
      <c r="C30" s="14" t="s">
        <v>181</v>
      </c>
      <c r="D30" s="33"/>
      <c r="E30" s="33"/>
      <c r="F30" s="33"/>
      <c r="G30" s="33">
        <v>274000</v>
      </c>
    </row>
    <row r="31" spans="1:7" ht="20.25" customHeight="1" hidden="1">
      <c r="A31" s="11" t="s">
        <v>107</v>
      </c>
      <c r="B31" s="19" t="s">
        <v>53</v>
      </c>
      <c r="C31" s="26" t="s">
        <v>51</v>
      </c>
      <c r="D31" s="66"/>
      <c r="E31" s="66"/>
      <c r="F31" s="66"/>
      <c r="G31" s="66"/>
    </row>
    <row r="32" spans="1:7" ht="60" customHeight="1" hidden="1">
      <c r="A32" s="11" t="s">
        <v>108</v>
      </c>
      <c r="B32" s="19" t="s">
        <v>53</v>
      </c>
      <c r="C32" s="4" t="s">
        <v>56</v>
      </c>
      <c r="D32" s="33"/>
      <c r="E32" s="33"/>
      <c r="F32" s="33"/>
      <c r="G32" s="33">
        <v>0</v>
      </c>
    </row>
    <row r="33" spans="1:7" ht="81" customHeight="1" hidden="1">
      <c r="A33" s="11" t="s">
        <v>109</v>
      </c>
      <c r="B33" s="19" t="s">
        <v>53</v>
      </c>
      <c r="C33" s="4" t="s">
        <v>55</v>
      </c>
      <c r="D33" s="33"/>
      <c r="E33" s="33"/>
      <c r="F33" s="33"/>
      <c r="G33" s="33">
        <v>0</v>
      </c>
    </row>
    <row r="34" spans="1:7" ht="93.75" customHeight="1" hidden="1">
      <c r="A34" s="11" t="s">
        <v>110</v>
      </c>
      <c r="B34" s="19" t="s">
        <v>53</v>
      </c>
      <c r="C34" s="10" t="s">
        <v>28</v>
      </c>
      <c r="D34" s="33"/>
      <c r="E34" s="33"/>
      <c r="F34" s="33"/>
      <c r="G34" s="33">
        <v>0</v>
      </c>
    </row>
    <row r="35" spans="1:7" ht="116.25" hidden="1">
      <c r="A35" s="11" t="s">
        <v>45</v>
      </c>
      <c r="B35" s="31" t="s">
        <v>47</v>
      </c>
      <c r="C35" s="14" t="s">
        <v>117</v>
      </c>
      <c r="D35" s="33"/>
      <c r="E35" s="33"/>
      <c r="F35" s="33"/>
      <c r="G35" s="33">
        <f>177678-177678</f>
        <v>0</v>
      </c>
    </row>
    <row r="36" spans="1:7" ht="93">
      <c r="A36" s="11" t="s">
        <v>37</v>
      </c>
      <c r="B36" s="31" t="s">
        <v>116</v>
      </c>
      <c r="C36" s="14" t="s">
        <v>190</v>
      </c>
      <c r="D36" s="33"/>
      <c r="E36" s="33"/>
      <c r="F36" s="33"/>
      <c r="G36" s="33">
        <v>2999960</v>
      </c>
    </row>
    <row r="37" spans="1:7" ht="120.75" customHeight="1">
      <c r="A37" s="44" t="s">
        <v>45</v>
      </c>
      <c r="B37" s="68" t="s">
        <v>47</v>
      </c>
      <c r="C37" s="14" t="s">
        <v>203</v>
      </c>
      <c r="D37" s="33"/>
      <c r="E37" s="33"/>
      <c r="F37" s="33"/>
      <c r="G37" s="33">
        <v>30000</v>
      </c>
    </row>
    <row r="38" spans="1:7" ht="23.25">
      <c r="A38" s="98" t="s">
        <v>38</v>
      </c>
      <c r="B38" s="106" t="s">
        <v>29</v>
      </c>
      <c r="C38" s="14" t="s">
        <v>24</v>
      </c>
      <c r="D38" s="33"/>
      <c r="E38" s="33"/>
      <c r="F38" s="33"/>
      <c r="G38" s="33">
        <f>105000+G39</f>
        <v>270004.06</v>
      </c>
    </row>
    <row r="39" spans="1:7" ht="46.5">
      <c r="A39" s="99"/>
      <c r="B39" s="94"/>
      <c r="C39" s="70" t="s">
        <v>195</v>
      </c>
      <c r="D39" s="33"/>
      <c r="E39" s="33"/>
      <c r="F39" s="33"/>
      <c r="G39" s="33">
        <v>165004.06</v>
      </c>
    </row>
    <row r="40" spans="1:7" ht="146.25" customHeight="1">
      <c r="A40" s="11" t="s">
        <v>38</v>
      </c>
      <c r="B40" s="19" t="s">
        <v>29</v>
      </c>
      <c r="C40" s="30" t="s">
        <v>181</v>
      </c>
      <c r="D40" s="33"/>
      <c r="E40" s="33"/>
      <c r="F40" s="33"/>
      <c r="G40" s="33">
        <v>6000</v>
      </c>
    </row>
    <row r="41" spans="1:7" ht="52.5" customHeight="1">
      <c r="A41" s="44" t="s">
        <v>199</v>
      </c>
      <c r="B41" s="67" t="s">
        <v>200</v>
      </c>
      <c r="C41" s="14" t="s">
        <v>204</v>
      </c>
      <c r="D41" s="33"/>
      <c r="E41" s="33"/>
      <c r="F41" s="33"/>
      <c r="G41" s="33">
        <v>28110</v>
      </c>
    </row>
    <row r="42" spans="1:7" ht="12.75">
      <c r="A42" s="98" t="s">
        <v>6</v>
      </c>
      <c r="B42" s="106" t="s">
        <v>0</v>
      </c>
      <c r="C42" s="102" t="s">
        <v>206</v>
      </c>
      <c r="D42" s="96">
        <v>190709.94</v>
      </c>
      <c r="E42" s="96"/>
      <c r="F42" s="96"/>
      <c r="G42" s="96">
        <v>190709.94</v>
      </c>
    </row>
    <row r="43" spans="1:7" ht="74.25" customHeight="1">
      <c r="A43" s="99"/>
      <c r="B43" s="108"/>
      <c r="C43" s="103"/>
      <c r="D43" s="111"/>
      <c r="E43" s="111"/>
      <c r="F43" s="111"/>
      <c r="G43" s="111"/>
    </row>
    <row r="44" spans="1:7" ht="78" customHeight="1" hidden="1">
      <c r="A44" s="11" t="s">
        <v>46</v>
      </c>
      <c r="B44" s="19" t="s">
        <v>34</v>
      </c>
      <c r="C44" s="14" t="s">
        <v>54</v>
      </c>
      <c r="D44" s="33"/>
      <c r="E44" s="33"/>
      <c r="F44" s="33"/>
      <c r="G44" s="33">
        <v>0</v>
      </c>
    </row>
    <row r="45" spans="1:7" ht="24.75" customHeight="1">
      <c r="A45" s="23" t="s">
        <v>66</v>
      </c>
      <c r="B45" s="125" t="s">
        <v>217</v>
      </c>
      <c r="C45" s="125"/>
      <c r="D45" s="28">
        <f>D46+D47</f>
        <v>0</v>
      </c>
      <c r="E45" s="28">
        <f>E46+E47</f>
        <v>0</v>
      </c>
      <c r="F45" s="28">
        <f>F46+F47</f>
        <v>0</v>
      </c>
      <c r="G45" s="39">
        <f>G46+G47+G48</f>
        <v>83600</v>
      </c>
    </row>
    <row r="46" spans="1:7" ht="46.5" customHeight="1">
      <c r="A46" s="11" t="s">
        <v>17</v>
      </c>
      <c r="B46" s="14" t="s">
        <v>25</v>
      </c>
      <c r="C46" s="14" t="s">
        <v>24</v>
      </c>
      <c r="D46" s="33"/>
      <c r="E46" s="62"/>
      <c r="F46" s="33"/>
      <c r="G46" s="33">
        <v>4000</v>
      </c>
    </row>
    <row r="47" spans="1:7" ht="69.75">
      <c r="A47" s="11" t="s">
        <v>38</v>
      </c>
      <c r="B47" s="14" t="s">
        <v>29</v>
      </c>
      <c r="C47" s="14" t="s">
        <v>24</v>
      </c>
      <c r="D47" s="33"/>
      <c r="E47" s="62"/>
      <c r="F47" s="33"/>
      <c r="G47" s="33">
        <v>79600</v>
      </c>
    </row>
    <row r="48" spans="1:7" ht="88.5" customHeight="1" hidden="1">
      <c r="A48" s="11" t="s">
        <v>38</v>
      </c>
      <c r="B48" s="14" t="s">
        <v>29</v>
      </c>
      <c r="C48" s="14" t="s">
        <v>118</v>
      </c>
      <c r="D48" s="33"/>
      <c r="E48" s="62"/>
      <c r="F48" s="33"/>
      <c r="G48" s="33"/>
    </row>
    <row r="49" spans="1:7" ht="24.75" customHeight="1" hidden="1">
      <c r="A49" s="23" t="s">
        <v>67</v>
      </c>
      <c r="B49" s="125" t="s">
        <v>18</v>
      </c>
      <c r="C49" s="125"/>
      <c r="D49" s="39">
        <f>D50+D51+D52+D53</f>
        <v>0</v>
      </c>
      <c r="E49" s="39">
        <f>E50</f>
        <v>0</v>
      </c>
      <c r="F49" s="39">
        <f>F50</f>
        <v>0</v>
      </c>
      <c r="G49" s="39">
        <f>G50+G51+G52+G53</f>
        <v>0</v>
      </c>
    </row>
    <row r="50" spans="1:7" ht="44.25" customHeight="1" hidden="1">
      <c r="A50" s="11" t="s">
        <v>17</v>
      </c>
      <c r="B50" s="14" t="s">
        <v>25</v>
      </c>
      <c r="C50" s="14" t="s">
        <v>24</v>
      </c>
      <c r="D50" s="33"/>
      <c r="E50" s="62"/>
      <c r="F50" s="33"/>
      <c r="G50" s="33"/>
    </row>
    <row r="51" spans="1:7" ht="93" hidden="1">
      <c r="A51" s="5">
        <v>150101</v>
      </c>
      <c r="B51" s="19" t="s">
        <v>0</v>
      </c>
      <c r="C51" s="14" t="s">
        <v>120</v>
      </c>
      <c r="D51" s="33"/>
      <c r="E51" s="62"/>
      <c r="F51" s="33"/>
      <c r="G51" s="33">
        <f>D51+F51</f>
        <v>0</v>
      </c>
    </row>
    <row r="52" spans="1:7" ht="119.25" customHeight="1" hidden="1">
      <c r="A52" s="5">
        <v>150101</v>
      </c>
      <c r="B52" s="19" t="s">
        <v>0</v>
      </c>
      <c r="C52" s="14" t="s">
        <v>119</v>
      </c>
      <c r="D52" s="33"/>
      <c r="E52" s="62"/>
      <c r="F52" s="33"/>
      <c r="G52" s="33">
        <f>D52+F52</f>
        <v>0</v>
      </c>
    </row>
    <row r="53" spans="1:7" ht="46.5" hidden="1">
      <c r="A53" s="5" t="s">
        <v>59</v>
      </c>
      <c r="B53" s="19" t="s">
        <v>60</v>
      </c>
      <c r="C53" s="14" t="s">
        <v>92</v>
      </c>
      <c r="D53" s="33"/>
      <c r="E53" s="62"/>
      <c r="F53" s="33"/>
      <c r="G53" s="33"/>
    </row>
    <row r="54" spans="1:7" ht="27">
      <c r="A54" s="23">
        <v>13</v>
      </c>
      <c r="B54" s="125" t="s">
        <v>18</v>
      </c>
      <c r="C54" s="125"/>
      <c r="D54" s="28">
        <f>D55</f>
        <v>0</v>
      </c>
      <c r="E54" s="28">
        <f>E55</f>
        <v>0</v>
      </c>
      <c r="F54" s="28">
        <f>F55</f>
        <v>0</v>
      </c>
      <c r="G54" s="28">
        <f>G55</f>
        <v>4000</v>
      </c>
    </row>
    <row r="55" spans="1:7" ht="46.5">
      <c r="A55" s="44" t="s">
        <v>17</v>
      </c>
      <c r="B55" s="69" t="s">
        <v>25</v>
      </c>
      <c r="C55" s="14" t="s">
        <v>203</v>
      </c>
      <c r="D55" s="33"/>
      <c r="E55" s="62"/>
      <c r="F55" s="33"/>
      <c r="G55" s="33">
        <v>4000</v>
      </c>
    </row>
    <row r="56" spans="1:7" ht="34.5" customHeight="1">
      <c r="A56" s="23" t="s">
        <v>68</v>
      </c>
      <c r="B56" s="125" t="s">
        <v>12</v>
      </c>
      <c r="C56" s="125"/>
      <c r="D56" s="39">
        <f>SUM(D57,D58,D64,D70,D73,D75,D77,D82,D83,D84)</f>
        <v>1796342.52</v>
      </c>
      <c r="E56" s="39">
        <f>SUM(E57,E58,E64,E70,E73,E75,E77,E82,E83,E84)</f>
        <v>0</v>
      </c>
      <c r="F56" s="39">
        <f>SUM(F57,F58,F64,F70,F73,F75,F77,F82,F83,F84)</f>
        <v>0</v>
      </c>
      <c r="G56" s="39">
        <f>SUM(G57,G58,G64,G70,G73,G75,G77,G82,G83,G84)</f>
        <v>6509864.42</v>
      </c>
    </row>
    <row r="57" spans="1:7" ht="46.5">
      <c r="A57" s="11" t="s">
        <v>17</v>
      </c>
      <c r="B57" s="30" t="s">
        <v>25</v>
      </c>
      <c r="C57" s="14" t="s">
        <v>24</v>
      </c>
      <c r="D57" s="33"/>
      <c r="E57" s="62"/>
      <c r="F57" s="33"/>
      <c r="G57" s="33">
        <v>4000</v>
      </c>
    </row>
    <row r="58" spans="1:7" ht="23.25">
      <c r="A58" s="98" t="s">
        <v>39</v>
      </c>
      <c r="B58" s="14" t="s">
        <v>30</v>
      </c>
      <c r="C58" s="102" t="s">
        <v>24</v>
      </c>
      <c r="D58" s="33"/>
      <c r="E58" s="33"/>
      <c r="F58" s="33"/>
      <c r="G58" s="33">
        <f>G60+G61+G62+G63</f>
        <v>1886600</v>
      </c>
    </row>
    <row r="59" spans="1:7" ht="20.25">
      <c r="A59" s="112"/>
      <c r="B59" s="4" t="s">
        <v>26</v>
      </c>
      <c r="C59" s="126"/>
      <c r="D59" s="33"/>
      <c r="E59" s="33"/>
      <c r="F59" s="33"/>
      <c r="G59" s="33"/>
    </row>
    <row r="60" spans="1:7" ht="20.25">
      <c r="A60" s="112"/>
      <c r="B60" s="4" t="s">
        <v>52</v>
      </c>
      <c r="C60" s="126"/>
      <c r="D60" s="33"/>
      <c r="E60" s="33"/>
      <c r="F60" s="33"/>
      <c r="G60" s="33">
        <f>2574950-1488950+85600</f>
        <v>1171600</v>
      </c>
    </row>
    <row r="61" spans="1:7" ht="20.25">
      <c r="A61" s="112"/>
      <c r="B61" s="4" t="s">
        <v>86</v>
      </c>
      <c r="C61" s="126"/>
      <c r="D61" s="33"/>
      <c r="E61" s="33"/>
      <c r="F61" s="33"/>
      <c r="G61" s="33">
        <f>150000</f>
        <v>150000</v>
      </c>
    </row>
    <row r="62" spans="1:7" ht="20.25">
      <c r="A62" s="112"/>
      <c r="B62" s="4" t="s">
        <v>162</v>
      </c>
      <c r="C62" s="126"/>
      <c r="D62" s="33"/>
      <c r="E62" s="33"/>
      <c r="F62" s="33"/>
      <c r="G62" s="33">
        <v>65000</v>
      </c>
    </row>
    <row r="63" spans="1:7" ht="20.25">
      <c r="A63" s="87"/>
      <c r="B63" s="4" t="s">
        <v>40</v>
      </c>
      <c r="C63" s="127"/>
      <c r="D63" s="33"/>
      <c r="E63" s="33"/>
      <c r="F63" s="33"/>
      <c r="G63" s="33">
        <v>500000</v>
      </c>
    </row>
    <row r="64" spans="1:7" ht="23.25">
      <c r="A64" s="98" t="s">
        <v>39</v>
      </c>
      <c r="B64" s="14" t="s">
        <v>30</v>
      </c>
      <c r="C64" s="102" t="s">
        <v>207</v>
      </c>
      <c r="D64" s="33"/>
      <c r="E64" s="33"/>
      <c r="F64" s="33"/>
      <c r="G64" s="33">
        <f>G66+G67+G68+G69</f>
        <v>529057.98</v>
      </c>
    </row>
    <row r="65" spans="1:7" ht="20.25">
      <c r="A65" s="112"/>
      <c r="B65" s="4" t="s">
        <v>26</v>
      </c>
      <c r="C65" s="126"/>
      <c r="D65" s="33"/>
      <c r="E65" s="33"/>
      <c r="F65" s="33"/>
      <c r="G65" s="33"/>
    </row>
    <row r="66" spans="1:7" ht="20.25">
      <c r="A66" s="112"/>
      <c r="B66" s="4" t="s">
        <v>52</v>
      </c>
      <c r="C66" s="126"/>
      <c r="D66" s="33"/>
      <c r="E66" s="33"/>
      <c r="F66" s="33"/>
      <c r="G66" s="33">
        <v>53275.32</v>
      </c>
    </row>
    <row r="67" spans="1:7" ht="20.25">
      <c r="A67" s="112"/>
      <c r="B67" s="4" t="s">
        <v>86</v>
      </c>
      <c r="C67" s="126"/>
      <c r="D67" s="33"/>
      <c r="E67" s="33"/>
      <c r="F67" s="33"/>
      <c r="G67" s="33">
        <v>293453.98</v>
      </c>
    </row>
    <row r="68" spans="1:7" ht="9.75" customHeight="1">
      <c r="A68" s="112"/>
      <c r="B68" s="100" t="s">
        <v>40</v>
      </c>
      <c r="C68" s="126"/>
      <c r="D68" s="96"/>
      <c r="E68" s="96"/>
      <c r="F68" s="96"/>
      <c r="G68" s="96">
        <v>182328.68</v>
      </c>
    </row>
    <row r="69" spans="1:7" ht="15.75" customHeight="1">
      <c r="A69" s="87"/>
      <c r="B69" s="101"/>
      <c r="C69" s="127"/>
      <c r="D69" s="111"/>
      <c r="E69" s="111"/>
      <c r="F69" s="111"/>
      <c r="G69" s="111"/>
    </row>
    <row r="70" spans="1:7" ht="117.75" customHeight="1">
      <c r="A70" s="11" t="s">
        <v>39</v>
      </c>
      <c r="B70" s="14" t="s">
        <v>163</v>
      </c>
      <c r="C70" s="47" t="s">
        <v>182</v>
      </c>
      <c r="D70" s="33"/>
      <c r="E70" s="33"/>
      <c r="F70" s="33"/>
      <c r="G70" s="33">
        <v>1383421</v>
      </c>
    </row>
    <row r="71" spans="1:7" ht="27.75" customHeight="1" hidden="1">
      <c r="A71" s="11"/>
      <c r="B71" s="12" t="s">
        <v>31</v>
      </c>
      <c r="C71" s="24"/>
      <c r="D71" s="33"/>
      <c r="E71" s="33"/>
      <c r="F71" s="33"/>
      <c r="G71" s="33">
        <v>0</v>
      </c>
    </row>
    <row r="72" spans="1:7" ht="101.25" customHeight="1" hidden="1">
      <c r="A72" s="22"/>
      <c r="B72" s="21" t="s">
        <v>57</v>
      </c>
      <c r="C72" s="25"/>
      <c r="D72" s="33"/>
      <c r="E72" s="33"/>
      <c r="F72" s="33"/>
      <c r="G72" s="33">
        <v>0</v>
      </c>
    </row>
    <row r="73" spans="1:7" ht="23.25">
      <c r="A73" s="98" t="s">
        <v>129</v>
      </c>
      <c r="B73" s="128" t="s">
        <v>219</v>
      </c>
      <c r="C73" s="25" t="s">
        <v>24</v>
      </c>
      <c r="D73" s="33"/>
      <c r="E73" s="33"/>
      <c r="F73" s="33"/>
      <c r="G73" s="33">
        <f>320000+G74</f>
        <v>370000</v>
      </c>
    </row>
    <row r="74" spans="1:7" ht="25.5" customHeight="1">
      <c r="A74" s="99"/>
      <c r="B74" s="103"/>
      <c r="C74" s="70" t="s">
        <v>195</v>
      </c>
      <c r="D74" s="33"/>
      <c r="E74" s="33"/>
      <c r="F74" s="33"/>
      <c r="G74" s="33">
        <v>50000</v>
      </c>
    </row>
    <row r="75" spans="1:7" ht="12.75">
      <c r="A75" s="98" t="s">
        <v>201</v>
      </c>
      <c r="B75" s="128" t="s">
        <v>220</v>
      </c>
      <c r="C75" s="102" t="s">
        <v>208</v>
      </c>
      <c r="D75" s="96"/>
      <c r="E75" s="96"/>
      <c r="F75" s="96"/>
      <c r="G75" s="96">
        <v>18173.92</v>
      </c>
    </row>
    <row r="76" spans="1:7" ht="71.25" customHeight="1">
      <c r="A76" s="99"/>
      <c r="B76" s="103"/>
      <c r="C76" s="103"/>
      <c r="D76" s="97"/>
      <c r="E76" s="97"/>
      <c r="F76" s="97"/>
      <c r="G76" s="97"/>
    </row>
    <row r="77" spans="1:7" ht="75">
      <c r="A77" s="77" t="s">
        <v>58</v>
      </c>
      <c r="B77" s="71" t="s">
        <v>164</v>
      </c>
      <c r="C77" s="88" t="s">
        <v>24</v>
      </c>
      <c r="D77" s="33"/>
      <c r="E77" s="33"/>
      <c r="F77" s="33"/>
      <c r="G77" s="33">
        <f>G79+G80</f>
        <v>314156</v>
      </c>
    </row>
    <row r="78" spans="1:7" ht="20.25">
      <c r="A78" s="137" t="s">
        <v>58</v>
      </c>
      <c r="B78" s="4" t="s">
        <v>26</v>
      </c>
      <c r="C78" s="89"/>
      <c r="D78" s="33"/>
      <c r="E78" s="33"/>
      <c r="F78" s="33"/>
      <c r="G78" s="33"/>
    </row>
    <row r="79" spans="1:7" ht="23.25" customHeight="1" hidden="1">
      <c r="A79" s="138"/>
      <c r="B79" s="71" t="s">
        <v>165</v>
      </c>
      <c r="C79" s="89"/>
      <c r="D79" s="33"/>
      <c r="E79" s="33"/>
      <c r="F79" s="33"/>
      <c r="G79" s="33"/>
    </row>
    <row r="80" spans="1:7" ht="20.25">
      <c r="A80" s="138"/>
      <c r="B80" s="71" t="s">
        <v>166</v>
      </c>
      <c r="C80" s="90"/>
      <c r="D80" s="33"/>
      <c r="E80" s="33"/>
      <c r="F80" s="33"/>
      <c r="G80" s="33">
        <f>300000+G81</f>
        <v>314156</v>
      </c>
    </row>
    <row r="81" spans="1:7" ht="27" customHeight="1">
      <c r="A81" s="139"/>
      <c r="B81" s="71"/>
      <c r="C81" s="70" t="s">
        <v>195</v>
      </c>
      <c r="D81" s="33"/>
      <c r="E81" s="33"/>
      <c r="F81" s="33"/>
      <c r="G81" s="33">
        <v>14156</v>
      </c>
    </row>
    <row r="82" spans="1:7" ht="93">
      <c r="A82" s="44" t="s">
        <v>130</v>
      </c>
      <c r="B82" s="72" t="s">
        <v>167</v>
      </c>
      <c r="C82" s="48" t="s">
        <v>24</v>
      </c>
      <c r="D82" s="33"/>
      <c r="E82" s="33"/>
      <c r="F82" s="33"/>
      <c r="G82" s="33">
        <f>133000+75113</f>
        <v>208113</v>
      </c>
    </row>
    <row r="83" spans="1:7" ht="46.5">
      <c r="A83" s="5">
        <v>150101</v>
      </c>
      <c r="B83" s="13" t="s">
        <v>0</v>
      </c>
      <c r="C83" s="14" t="s">
        <v>168</v>
      </c>
      <c r="D83" s="33">
        <v>53102</v>
      </c>
      <c r="E83" s="33"/>
      <c r="F83" s="33"/>
      <c r="G83" s="33">
        <f>D83</f>
        <v>53102</v>
      </c>
    </row>
    <row r="84" spans="1:7" ht="46.5">
      <c r="A84" s="117">
        <v>150101</v>
      </c>
      <c r="B84" s="135" t="s">
        <v>0</v>
      </c>
      <c r="C84" s="14" t="s">
        <v>191</v>
      </c>
      <c r="D84" s="33">
        <f>1488950+D85</f>
        <v>1743240.52</v>
      </c>
      <c r="E84" s="33"/>
      <c r="F84" s="33"/>
      <c r="G84" s="33">
        <f>D84</f>
        <v>1743240.52</v>
      </c>
    </row>
    <row r="85" spans="1:7" ht="24" customHeight="1">
      <c r="A85" s="119"/>
      <c r="B85" s="136"/>
      <c r="C85" s="70" t="s">
        <v>195</v>
      </c>
      <c r="D85" s="33">
        <v>254290.52</v>
      </c>
      <c r="E85" s="33"/>
      <c r="F85" s="33"/>
      <c r="G85" s="33">
        <v>254290.52</v>
      </c>
    </row>
    <row r="86" spans="1:7" ht="24" customHeight="1">
      <c r="A86" s="23" t="s">
        <v>69</v>
      </c>
      <c r="B86" s="109" t="s">
        <v>15</v>
      </c>
      <c r="C86" s="110"/>
      <c r="D86" s="39">
        <f>SUM(D87,D88,D91,D97,D100,D106,D108,D109,D110,D111)</f>
        <v>65512</v>
      </c>
      <c r="E86" s="39">
        <f>SUM(E87,E88,E91,E97,E100,E106,E108,E109,E110,E111)</f>
        <v>0</v>
      </c>
      <c r="F86" s="39">
        <f>SUM(F87,F88,F91,F97,F100,F106,F108,F109,F110,F111)</f>
        <v>0</v>
      </c>
      <c r="G86" s="39">
        <f>SUM(G87,G88,G91,G97,G100,G106,G108,G109,G110,G111)</f>
        <v>4572573.29</v>
      </c>
    </row>
    <row r="87" spans="1:7" ht="46.5">
      <c r="A87" s="11" t="s">
        <v>17</v>
      </c>
      <c r="B87" s="14" t="s">
        <v>25</v>
      </c>
      <c r="C87" s="14" t="s">
        <v>24</v>
      </c>
      <c r="D87" s="33"/>
      <c r="E87" s="62"/>
      <c r="F87" s="33"/>
      <c r="G87" s="33">
        <v>4000</v>
      </c>
    </row>
    <row r="88" spans="1:7" ht="33.75" customHeight="1">
      <c r="A88" s="117">
        <v>110103</v>
      </c>
      <c r="B88" s="106" t="s">
        <v>33</v>
      </c>
      <c r="C88" s="14" t="s">
        <v>186</v>
      </c>
      <c r="D88" s="28"/>
      <c r="E88" s="28"/>
      <c r="F88" s="28"/>
      <c r="G88" s="33">
        <f>1017800+G90</f>
        <v>1253094.21</v>
      </c>
    </row>
    <row r="89" spans="1:7" ht="46.5" hidden="1">
      <c r="A89" s="118"/>
      <c r="B89" s="107"/>
      <c r="C89" s="14" t="s">
        <v>187</v>
      </c>
      <c r="D89" s="33"/>
      <c r="E89" s="28"/>
      <c r="F89" s="28"/>
      <c r="G89" s="33">
        <v>600000</v>
      </c>
    </row>
    <row r="90" spans="1:7" ht="57.75" customHeight="1">
      <c r="A90" s="119"/>
      <c r="B90" s="108"/>
      <c r="C90" s="70" t="s">
        <v>194</v>
      </c>
      <c r="D90" s="33"/>
      <c r="E90" s="28"/>
      <c r="F90" s="28"/>
      <c r="G90" s="33">
        <f>40335.65+194958.56</f>
        <v>235294.21</v>
      </c>
    </row>
    <row r="91" spans="1:7" ht="32.25" customHeight="1">
      <c r="A91" s="117">
        <v>110201</v>
      </c>
      <c r="B91" s="106" t="s">
        <v>32</v>
      </c>
      <c r="C91" s="14" t="s">
        <v>186</v>
      </c>
      <c r="D91" s="28"/>
      <c r="E91" s="28"/>
      <c r="F91" s="28"/>
      <c r="G91" s="33">
        <f>SUM(G92:G96)</f>
        <v>777474.3</v>
      </c>
    </row>
    <row r="92" spans="1:7" ht="23.25" hidden="1">
      <c r="A92" s="118"/>
      <c r="B92" s="107"/>
      <c r="C92" s="14" t="s">
        <v>170</v>
      </c>
      <c r="D92" s="33"/>
      <c r="E92" s="33"/>
      <c r="F92" s="33"/>
      <c r="G92" s="33">
        <v>168600</v>
      </c>
    </row>
    <row r="93" spans="1:7" ht="46.5" hidden="1">
      <c r="A93" s="118"/>
      <c r="B93" s="107"/>
      <c r="C93" s="14" t="s">
        <v>171</v>
      </c>
      <c r="D93" s="33"/>
      <c r="E93" s="33"/>
      <c r="F93" s="33"/>
      <c r="G93" s="33">
        <v>390300</v>
      </c>
    </row>
    <row r="94" spans="1:7" ht="46.5" hidden="1">
      <c r="A94" s="118"/>
      <c r="B94" s="107"/>
      <c r="C94" s="14" t="s">
        <v>173</v>
      </c>
      <c r="D94" s="33"/>
      <c r="E94" s="33"/>
      <c r="F94" s="33"/>
      <c r="G94" s="33">
        <v>157000</v>
      </c>
    </row>
    <row r="95" spans="1:7" ht="23.25" hidden="1">
      <c r="A95" s="118"/>
      <c r="B95" s="107"/>
      <c r="C95" s="14" t="s">
        <v>174</v>
      </c>
      <c r="D95" s="33"/>
      <c r="E95" s="33"/>
      <c r="F95" s="33"/>
      <c r="G95" s="33">
        <v>8000</v>
      </c>
    </row>
    <row r="96" spans="1:7" ht="28.5" customHeight="1">
      <c r="A96" s="119"/>
      <c r="B96" s="108"/>
      <c r="C96" s="70" t="s">
        <v>195</v>
      </c>
      <c r="D96" s="33"/>
      <c r="E96" s="33"/>
      <c r="F96" s="33"/>
      <c r="G96" s="33">
        <v>53574.3</v>
      </c>
    </row>
    <row r="97" spans="1:7" ht="23.25" customHeight="1">
      <c r="A97" s="117">
        <v>110204</v>
      </c>
      <c r="B97" s="106" t="s">
        <v>178</v>
      </c>
      <c r="C97" s="14" t="s">
        <v>186</v>
      </c>
      <c r="D97" s="28"/>
      <c r="E97" s="28"/>
      <c r="F97" s="28"/>
      <c r="G97" s="33">
        <f>SUM(G98:G99)</f>
        <v>120400</v>
      </c>
    </row>
    <row r="98" spans="1:7" ht="23.25" hidden="1">
      <c r="A98" s="118"/>
      <c r="B98" s="107"/>
      <c r="C98" s="14" t="s">
        <v>172</v>
      </c>
      <c r="D98" s="33"/>
      <c r="E98" s="33"/>
      <c r="F98" s="33"/>
      <c r="G98" s="33">
        <v>40000</v>
      </c>
    </row>
    <row r="99" spans="1:7" ht="46.5" hidden="1">
      <c r="A99" s="119"/>
      <c r="B99" s="108"/>
      <c r="C99" s="14" t="s">
        <v>177</v>
      </c>
      <c r="D99" s="33"/>
      <c r="E99" s="33"/>
      <c r="F99" s="33"/>
      <c r="G99" s="33">
        <v>80400</v>
      </c>
    </row>
    <row r="100" spans="1:7" ht="23.25">
      <c r="A100" s="117">
        <v>110205</v>
      </c>
      <c r="B100" s="106" t="s">
        <v>21</v>
      </c>
      <c r="C100" s="14" t="s">
        <v>24</v>
      </c>
      <c r="D100" s="28"/>
      <c r="E100" s="28"/>
      <c r="F100" s="28"/>
      <c r="G100" s="33">
        <f>SUM(G101:G105)</f>
        <v>204900</v>
      </c>
    </row>
    <row r="101" spans="1:7" ht="23.25" hidden="1">
      <c r="A101" s="118"/>
      <c r="B101" s="107"/>
      <c r="C101" s="14" t="s">
        <v>172</v>
      </c>
      <c r="D101" s="33"/>
      <c r="E101" s="33"/>
      <c r="F101" s="33"/>
      <c r="G101" s="33">
        <v>120000</v>
      </c>
    </row>
    <row r="102" spans="1:7" ht="23.25" hidden="1">
      <c r="A102" s="118"/>
      <c r="B102" s="107"/>
      <c r="C102" s="14" t="s">
        <v>175</v>
      </c>
      <c r="D102" s="33"/>
      <c r="E102" s="33"/>
      <c r="F102" s="33"/>
      <c r="G102" s="33">
        <v>6000</v>
      </c>
    </row>
    <row r="103" spans="1:7" ht="23.25" hidden="1">
      <c r="A103" s="118"/>
      <c r="B103" s="107"/>
      <c r="C103" s="14" t="s">
        <v>176</v>
      </c>
      <c r="D103" s="33"/>
      <c r="E103" s="33"/>
      <c r="F103" s="33"/>
      <c r="G103" s="33">
        <v>27500</v>
      </c>
    </row>
    <row r="104" spans="1:7" ht="34.5" customHeight="1" hidden="1">
      <c r="A104" s="118"/>
      <c r="B104" s="107"/>
      <c r="C104" s="14" t="s">
        <v>180</v>
      </c>
      <c r="D104" s="33"/>
      <c r="E104" s="33"/>
      <c r="F104" s="33"/>
      <c r="G104" s="33">
        <v>42400</v>
      </c>
    </row>
    <row r="105" spans="1:7" ht="24" customHeight="1">
      <c r="A105" s="119"/>
      <c r="B105" s="108"/>
      <c r="C105" s="70" t="s">
        <v>195</v>
      </c>
      <c r="D105" s="33"/>
      <c r="E105" s="33"/>
      <c r="F105" s="33"/>
      <c r="G105" s="33">
        <v>9000</v>
      </c>
    </row>
    <row r="106" spans="1:7" ht="23.25" customHeight="1">
      <c r="A106" s="113">
        <v>110502</v>
      </c>
      <c r="B106" s="128" t="s">
        <v>179</v>
      </c>
      <c r="C106" s="14" t="s">
        <v>186</v>
      </c>
      <c r="D106" s="28"/>
      <c r="E106" s="28"/>
      <c r="F106" s="28"/>
      <c r="G106" s="33">
        <v>14000</v>
      </c>
    </row>
    <row r="107" spans="1:7" ht="23.25" hidden="1">
      <c r="A107" s="114"/>
      <c r="B107" s="145"/>
      <c r="C107" s="14" t="s">
        <v>176</v>
      </c>
      <c r="D107" s="33"/>
      <c r="E107" s="33"/>
      <c r="F107" s="33"/>
      <c r="G107" s="33">
        <v>14000</v>
      </c>
    </row>
    <row r="108" spans="1:7" ht="81">
      <c r="A108" s="5">
        <v>150101</v>
      </c>
      <c r="B108" s="13" t="s">
        <v>0</v>
      </c>
      <c r="C108" s="4" t="s">
        <v>192</v>
      </c>
      <c r="D108" s="33">
        <v>65512</v>
      </c>
      <c r="E108" s="33"/>
      <c r="F108" s="33"/>
      <c r="G108" s="33">
        <f>38453+27059</f>
        <v>65512</v>
      </c>
    </row>
    <row r="109" spans="1:7" ht="139.5">
      <c r="A109" s="49">
        <v>180409</v>
      </c>
      <c r="B109" s="50" t="s">
        <v>140</v>
      </c>
      <c r="C109" s="14" t="s">
        <v>169</v>
      </c>
      <c r="D109" s="33"/>
      <c r="E109" s="33"/>
      <c r="F109" s="33"/>
      <c r="G109" s="33">
        <v>200000</v>
      </c>
    </row>
    <row r="110" spans="1:7" ht="139.5" customHeight="1">
      <c r="A110" s="49">
        <v>180409</v>
      </c>
      <c r="B110" s="50" t="s">
        <v>140</v>
      </c>
      <c r="C110" s="14" t="s">
        <v>209</v>
      </c>
      <c r="D110" s="33"/>
      <c r="E110" s="33"/>
      <c r="F110" s="33"/>
      <c r="G110" s="33">
        <v>1576000</v>
      </c>
    </row>
    <row r="111" spans="1:7" ht="167.25" customHeight="1">
      <c r="A111" s="49">
        <v>180409</v>
      </c>
      <c r="B111" s="50" t="s">
        <v>140</v>
      </c>
      <c r="C111" s="14" t="s">
        <v>210</v>
      </c>
      <c r="D111" s="33"/>
      <c r="E111" s="33"/>
      <c r="F111" s="33"/>
      <c r="G111" s="33">
        <v>357192.78</v>
      </c>
    </row>
    <row r="112" spans="1:7" ht="52.5" customHeight="1">
      <c r="A112" s="23" t="s">
        <v>70</v>
      </c>
      <c r="B112" s="109" t="s">
        <v>71</v>
      </c>
      <c r="C112" s="110"/>
      <c r="D112" s="28">
        <f>D113</f>
        <v>0</v>
      </c>
      <c r="E112" s="28">
        <f>E113</f>
        <v>0</v>
      </c>
      <c r="F112" s="28">
        <f>F113</f>
        <v>0</v>
      </c>
      <c r="G112" s="39">
        <f>G113</f>
        <v>8000</v>
      </c>
    </row>
    <row r="113" spans="1:7" ht="31.5" customHeight="1">
      <c r="A113" s="98" t="s">
        <v>17</v>
      </c>
      <c r="B113" s="85" t="s">
        <v>25</v>
      </c>
      <c r="C113" s="14" t="s">
        <v>24</v>
      </c>
      <c r="D113" s="33"/>
      <c r="E113" s="62"/>
      <c r="F113" s="33"/>
      <c r="G113" s="33">
        <f>4000+4000</f>
        <v>8000</v>
      </c>
    </row>
    <row r="114" spans="1:7" ht="33" customHeight="1">
      <c r="A114" s="87"/>
      <c r="B114" s="86"/>
      <c r="C114" s="70" t="s">
        <v>195</v>
      </c>
      <c r="D114" s="33"/>
      <c r="E114" s="62"/>
      <c r="F114" s="33"/>
      <c r="G114" s="33">
        <v>4000</v>
      </c>
    </row>
    <row r="115" spans="1:7" ht="36.75" customHeight="1">
      <c r="A115" s="23" t="s">
        <v>133</v>
      </c>
      <c r="B115" s="109" t="s">
        <v>134</v>
      </c>
      <c r="C115" s="110"/>
      <c r="D115" s="28">
        <f>SUM(D116)</f>
        <v>0</v>
      </c>
      <c r="E115" s="28">
        <f>SUM(E116)</f>
        <v>0</v>
      </c>
      <c r="F115" s="28">
        <f>SUM(F116)</f>
        <v>0</v>
      </c>
      <c r="G115" s="39">
        <f>SUM(G116)</f>
        <v>67025.4</v>
      </c>
    </row>
    <row r="116" spans="1:7" ht="29.25" customHeight="1">
      <c r="A116" s="98" t="s">
        <v>17</v>
      </c>
      <c r="B116" s="85" t="s">
        <v>25</v>
      </c>
      <c r="C116" s="14" t="s">
        <v>24</v>
      </c>
      <c r="D116" s="33"/>
      <c r="E116" s="62"/>
      <c r="F116" s="33"/>
      <c r="G116" s="33">
        <f>60000+7025.4</f>
        <v>67025.4</v>
      </c>
    </row>
    <row r="117" spans="1:7" ht="23.25" customHeight="1" hidden="1">
      <c r="A117" s="112"/>
      <c r="B117" s="144"/>
      <c r="C117" s="14" t="s">
        <v>26</v>
      </c>
      <c r="D117" s="33"/>
      <c r="E117" s="62"/>
      <c r="F117" s="33"/>
      <c r="G117" s="33"/>
    </row>
    <row r="118" spans="1:7" ht="116.25" customHeight="1" hidden="1">
      <c r="A118" s="112"/>
      <c r="B118" s="144"/>
      <c r="C118" s="14" t="s">
        <v>136</v>
      </c>
      <c r="D118" s="33"/>
      <c r="E118" s="62"/>
      <c r="F118" s="33"/>
      <c r="G118" s="33"/>
    </row>
    <row r="119" spans="1:7" ht="36" customHeight="1">
      <c r="A119" s="87"/>
      <c r="B119" s="86"/>
      <c r="C119" s="70" t="s">
        <v>195</v>
      </c>
      <c r="D119" s="33"/>
      <c r="E119" s="62"/>
      <c r="F119" s="33"/>
      <c r="G119" s="33">
        <v>7025.4</v>
      </c>
    </row>
    <row r="120" spans="1:7" ht="24.75" customHeight="1">
      <c r="A120" s="23" t="s">
        <v>72</v>
      </c>
      <c r="B120" s="109" t="s">
        <v>73</v>
      </c>
      <c r="C120" s="110"/>
      <c r="D120" s="28">
        <f>D121</f>
        <v>0</v>
      </c>
      <c r="E120" s="28">
        <f>E121</f>
        <v>0</v>
      </c>
      <c r="F120" s="28">
        <f>F121</f>
        <v>0</v>
      </c>
      <c r="G120" s="39">
        <f>G121</f>
        <v>7999.96</v>
      </c>
    </row>
    <row r="121" spans="1:7" ht="27.75" customHeight="1">
      <c r="A121" s="98" t="s">
        <v>17</v>
      </c>
      <c r="B121" s="85" t="s">
        <v>25</v>
      </c>
      <c r="C121" s="14" t="s">
        <v>24</v>
      </c>
      <c r="D121" s="33"/>
      <c r="E121" s="62"/>
      <c r="F121" s="33"/>
      <c r="G121" s="33">
        <f>4000+3999.96</f>
        <v>7999.96</v>
      </c>
    </row>
    <row r="122" spans="1:7" ht="32.25" customHeight="1">
      <c r="A122" s="87"/>
      <c r="B122" s="86"/>
      <c r="C122" s="70" t="s">
        <v>195</v>
      </c>
      <c r="D122" s="33"/>
      <c r="E122" s="62"/>
      <c r="F122" s="33"/>
      <c r="G122" s="33">
        <v>3999.96</v>
      </c>
    </row>
    <row r="123" spans="1:7" ht="43.5" customHeight="1">
      <c r="A123" s="23" t="s">
        <v>61</v>
      </c>
      <c r="B123" s="142" t="s">
        <v>5</v>
      </c>
      <c r="C123" s="143"/>
      <c r="D123" s="39">
        <f>D124+D126+D132+D144</f>
        <v>5365650.41</v>
      </c>
      <c r="E123" s="28">
        <f>E124+E126+E132+E144</f>
        <v>0</v>
      </c>
      <c r="F123" s="28">
        <f>F124+F126+F132+F144</f>
        <v>0</v>
      </c>
      <c r="G123" s="39">
        <f>G124+G126+G131+G132+G144</f>
        <v>27544845.33</v>
      </c>
    </row>
    <row r="124" spans="1:7" ht="37.5" customHeight="1">
      <c r="A124" s="98" t="s">
        <v>17</v>
      </c>
      <c r="B124" s="83" t="s">
        <v>25</v>
      </c>
      <c r="C124" s="14" t="s">
        <v>24</v>
      </c>
      <c r="D124" s="33"/>
      <c r="E124" s="62"/>
      <c r="F124" s="33"/>
      <c r="G124" s="33">
        <f>8000+70016.48</f>
        <v>78016.48</v>
      </c>
    </row>
    <row r="125" spans="1:7" ht="37.5" customHeight="1">
      <c r="A125" s="87"/>
      <c r="B125" s="84"/>
      <c r="C125" s="70" t="s">
        <v>195</v>
      </c>
      <c r="D125" s="33"/>
      <c r="E125" s="62"/>
      <c r="F125" s="33"/>
      <c r="G125" s="33">
        <v>70016.48</v>
      </c>
    </row>
    <row r="126" spans="1:7" ht="33" customHeight="1">
      <c r="A126" s="51" t="s">
        <v>22</v>
      </c>
      <c r="B126" s="73" t="s">
        <v>23</v>
      </c>
      <c r="C126" s="74" t="s">
        <v>24</v>
      </c>
      <c r="D126" s="75"/>
      <c r="E126" s="75"/>
      <c r="F126" s="75"/>
      <c r="G126" s="52">
        <f>6703500+483665.67+271557.77</f>
        <v>7458723.4399999995</v>
      </c>
    </row>
    <row r="127" spans="1:7" ht="21.75" customHeight="1">
      <c r="A127" s="76"/>
      <c r="B127" s="13"/>
      <c r="C127" s="14" t="s">
        <v>26</v>
      </c>
      <c r="D127" s="28"/>
      <c r="E127" s="28"/>
      <c r="F127" s="28"/>
      <c r="G127" s="33"/>
    </row>
    <row r="128" spans="1:7" ht="23.25">
      <c r="A128" s="5"/>
      <c r="B128" s="14"/>
      <c r="C128" s="70" t="s">
        <v>193</v>
      </c>
      <c r="D128" s="33"/>
      <c r="E128" s="33"/>
      <c r="F128" s="33"/>
      <c r="G128" s="33">
        <v>483665.67</v>
      </c>
    </row>
    <row r="129" spans="1:7" ht="116.25">
      <c r="A129" s="5"/>
      <c r="B129" s="14"/>
      <c r="C129" s="14" t="s">
        <v>121</v>
      </c>
      <c r="D129" s="33"/>
      <c r="E129" s="33"/>
      <c r="F129" s="33"/>
      <c r="G129" s="33">
        <f>1503500+271557.77</f>
        <v>1775057.77</v>
      </c>
    </row>
    <row r="130" spans="1:7" ht="48" customHeight="1">
      <c r="A130" s="5"/>
      <c r="B130" s="14"/>
      <c r="C130" s="70" t="s">
        <v>194</v>
      </c>
      <c r="D130" s="33"/>
      <c r="E130" s="33"/>
      <c r="F130" s="33"/>
      <c r="G130" s="33">
        <v>271557.77</v>
      </c>
    </row>
    <row r="131" spans="1:7" ht="116.25" hidden="1">
      <c r="A131" s="11" t="s">
        <v>131</v>
      </c>
      <c r="B131" s="14" t="s">
        <v>132</v>
      </c>
      <c r="C131" s="14" t="s">
        <v>24</v>
      </c>
      <c r="D131" s="33"/>
      <c r="E131" s="33"/>
      <c r="F131" s="33"/>
      <c r="G131" s="33"/>
    </row>
    <row r="132" spans="1:7" ht="34.5" customHeight="1">
      <c r="A132" s="51" t="s">
        <v>6</v>
      </c>
      <c r="B132" s="147" t="s">
        <v>7</v>
      </c>
      <c r="C132" s="148"/>
      <c r="D132" s="52">
        <f>D133+D135+D137+D142+D143+D138+D139+D140+D141</f>
        <v>5365650.41</v>
      </c>
      <c r="E132" s="52">
        <f>E133+E135+E137+E142+E143+E138+E139+E140+E141</f>
        <v>0</v>
      </c>
      <c r="F132" s="52">
        <f>F133+F135+F137+F142+F143+F138+F139+F140+F141</f>
        <v>0</v>
      </c>
      <c r="G132" s="52">
        <f>G133+G135+G137+G142+G143+G138+G139+G140+G141</f>
        <v>5365650.41</v>
      </c>
    </row>
    <row r="133" spans="1:7" s="3" customFormat="1" ht="147.75" customHeight="1">
      <c r="A133" s="27">
        <v>150101</v>
      </c>
      <c r="B133" s="13" t="s">
        <v>0</v>
      </c>
      <c r="C133" s="14" t="s">
        <v>124</v>
      </c>
      <c r="D133" s="33">
        <f>1500000+618385+792</f>
        <v>2119177</v>
      </c>
      <c r="E133" s="33"/>
      <c r="F133" s="33"/>
      <c r="G133" s="33">
        <f aca="true" t="shared" si="0" ref="G133:G143">D133</f>
        <v>2119177</v>
      </c>
    </row>
    <row r="134" spans="1:7" s="3" customFormat="1" ht="44.25" customHeight="1">
      <c r="A134" s="27"/>
      <c r="B134" s="13"/>
      <c r="C134" s="70" t="s">
        <v>194</v>
      </c>
      <c r="D134" s="33">
        <v>792</v>
      </c>
      <c r="E134" s="33"/>
      <c r="F134" s="33"/>
      <c r="G134" s="33">
        <f t="shared" si="0"/>
        <v>792</v>
      </c>
    </row>
    <row r="135" spans="1:7" ht="121.5" customHeight="1">
      <c r="A135" s="27">
        <v>150101</v>
      </c>
      <c r="B135" s="13" t="s">
        <v>0</v>
      </c>
      <c r="C135" s="14" t="s">
        <v>125</v>
      </c>
      <c r="D135" s="33">
        <f>1953000+93243.41</f>
        <v>2046243.41</v>
      </c>
      <c r="E135" s="33"/>
      <c r="F135" s="33"/>
      <c r="G135" s="33">
        <f t="shared" si="0"/>
        <v>2046243.41</v>
      </c>
    </row>
    <row r="136" spans="1:7" ht="23.25" customHeight="1">
      <c r="A136" s="27"/>
      <c r="B136" s="13"/>
      <c r="C136" s="70" t="s">
        <v>195</v>
      </c>
      <c r="D136" s="33">
        <v>93243.41</v>
      </c>
      <c r="E136" s="33"/>
      <c r="F136" s="33"/>
      <c r="G136" s="33">
        <f t="shared" si="0"/>
        <v>93243.41</v>
      </c>
    </row>
    <row r="137" spans="1:7" ht="162.75" hidden="1">
      <c r="A137" s="27">
        <v>150101</v>
      </c>
      <c r="B137" s="13" t="s">
        <v>0</v>
      </c>
      <c r="C137" s="14" t="s">
        <v>211</v>
      </c>
      <c r="D137" s="33"/>
      <c r="E137" s="33"/>
      <c r="F137" s="33"/>
      <c r="G137" s="33">
        <f t="shared" si="0"/>
        <v>0</v>
      </c>
    </row>
    <row r="138" spans="1:7" ht="69.75">
      <c r="A138" s="27">
        <v>150101</v>
      </c>
      <c r="B138" s="13" t="s">
        <v>0</v>
      </c>
      <c r="C138" s="14" t="s">
        <v>148</v>
      </c>
      <c r="D138" s="33">
        <v>400000</v>
      </c>
      <c r="E138" s="33"/>
      <c r="F138" s="33"/>
      <c r="G138" s="33">
        <f t="shared" si="0"/>
        <v>400000</v>
      </c>
    </row>
    <row r="139" spans="1:7" ht="46.5">
      <c r="A139" s="27">
        <v>150101</v>
      </c>
      <c r="B139" s="13" t="s">
        <v>0</v>
      </c>
      <c r="C139" s="14" t="s">
        <v>149</v>
      </c>
      <c r="D139" s="33">
        <v>292930</v>
      </c>
      <c r="E139" s="33"/>
      <c r="F139" s="33"/>
      <c r="G139" s="33">
        <f t="shared" si="0"/>
        <v>292930</v>
      </c>
    </row>
    <row r="140" spans="1:7" ht="69.75">
      <c r="A140" s="27">
        <v>150101</v>
      </c>
      <c r="B140" s="13" t="s">
        <v>0</v>
      </c>
      <c r="C140" s="14" t="s">
        <v>150</v>
      </c>
      <c r="D140" s="33">
        <v>7300</v>
      </c>
      <c r="E140" s="33"/>
      <c r="F140" s="33"/>
      <c r="G140" s="33">
        <f t="shared" si="0"/>
        <v>7300</v>
      </c>
    </row>
    <row r="141" spans="1:7" ht="101.25" customHeight="1">
      <c r="A141" s="27">
        <v>150101</v>
      </c>
      <c r="B141" s="13" t="s">
        <v>0</v>
      </c>
      <c r="C141" s="14" t="s">
        <v>151</v>
      </c>
      <c r="D141" s="33">
        <v>400000</v>
      </c>
      <c r="E141" s="33"/>
      <c r="F141" s="33"/>
      <c r="G141" s="33">
        <f t="shared" si="0"/>
        <v>400000</v>
      </c>
    </row>
    <row r="142" spans="1:7" ht="48" customHeight="1">
      <c r="A142" s="27">
        <v>150101</v>
      </c>
      <c r="B142" s="13" t="s">
        <v>0</v>
      </c>
      <c r="C142" s="14" t="s">
        <v>218</v>
      </c>
      <c r="D142" s="33">
        <v>100000</v>
      </c>
      <c r="E142" s="33"/>
      <c r="F142" s="33"/>
      <c r="G142" s="33">
        <f t="shared" si="0"/>
        <v>100000</v>
      </c>
    </row>
    <row r="143" spans="1:7" ht="140.25" customHeight="1" hidden="1">
      <c r="A143" s="27">
        <v>150101</v>
      </c>
      <c r="B143" s="13" t="s">
        <v>0</v>
      </c>
      <c r="C143" s="14" t="s">
        <v>98</v>
      </c>
      <c r="D143" s="33"/>
      <c r="E143" s="33"/>
      <c r="F143" s="33"/>
      <c r="G143" s="33">
        <f t="shared" si="0"/>
        <v>0</v>
      </c>
    </row>
    <row r="144" spans="1:7" ht="78" customHeight="1">
      <c r="A144" s="53">
        <v>180409</v>
      </c>
      <c r="B144" s="140" t="s">
        <v>141</v>
      </c>
      <c r="C144" s="141"/>
      <c r="D144" s="52">
        <f>D146+D147+D155+D154+D156</f>
        <v>0</v>
      </c>
      <c r="E144" s="52">
        <f>E146+E147+E155+E154+E156</f>
        <v>0</v>
      </c>
      <c r="F144" s="52">
        <f>F146+F147+F155+F154+F156</f>
        <v>0</v>
      </c>
      <c r="G144" s="52">
        <f>G145+G146+G147+G148+G149+G150+G151+G152+G153+G155+G154+G156+G161+G166</f>
        <v>14642455</v>
      </c>
    </row>
    <row r="145" spans="1:7" ht="114" customHeight="1">
      <c r="A145" s="43">
        <v>180409</v>
      </c>
      <c r="B145" s="42" t="s">
        <v>140</v>
      </c>
      <c r="C145" s="54" t="s">
        <v>153</v>
      </c>
      <c r="D145" s="52"/>
      <c r="E145" s="52"/>
      <c r="F145" s="52"/>
      <c r="G145" s="33">
        <f>825000+753500</f>
        <v>1578500</v>
      </c>
    </row>
    <row r="146" spans="1:7" ht="107.25" customHeight="1">
      <c r="A146" s="43">
        <v>180409</v>
      </c>
      <c r="B146" s="42" t="s">
        <v>140</v>
      </c>
      <c r="C146" s="14" t="s">
        <v>89</v>
      </c>
      <c r="D146" s="33"/>
      <c r="E146" s="62"/>
      <c r="F146" s="33"/>
      <c r="G146" s="33">
        <v>285000</v>
      </c>
    </row>
    <row r="147" spans="1:7" ht="156" customHeight="1">
      <c r="A147" s="55">
        <v>180409</v>
      </c>
      <c r="B147" s="4" t="s">
        <v>140</v>
      </c>
      <c r="C147" s="14" t="s">
        <v>152</v>
      </c>
      <c r="D147" s="33"/>
      <c r="E147" s="62"/>
      <c r="F147" s="33"/>
      <c r="G147" s="33">
        <f>1120000+1980000</f>
        <v>3100000</v>
      </c>
    </row>
    <row r="148" spans="1:7" ht="111" customHeight="1">
      <c r="A148" s="55">
        <v>180409</v>
      </c>
      <c r="B148" s="4" t="s">
        <v>140</v>
      </c>
      <c r="C148" s="14" t="s">
        <v>154</v>
      </c>
      <c r="D148" s="33"/>
      <c r="E148" s="62"/>
      <c r="F148" s="33"/>
      <c r="G148" s="33">
        <v>285000</v>
      </c>
    </row>
    <row r="149" spans="1:7" ht="111" customHeight="1">
      <c r="A149" s="55">
        <v>180409</v>
      </c>
      <c r="B149" s="4" t="s">
        <v>140</v>
      </c>
      <c r="C149" s="14" t="s">
        <v>155</v>
      </c>
      <c r="D149" s="33"/>
      <c r="E149" s="62"/>
      <c r="F149" s="33"/>
      <c r="G149" s="33">
        <v>285000</v>
      </c>
    </row>
    <row r="150" spans="1:7" ht="111" customHeight="1">
      <c r="A150" s="55">
        <v>180409</v>
      </c>
      <c r="B150" s="4" t="s">
        <v>140</v>
      </c>
      <c r="C150" s="14" t="s">
        <v>156</v>
      </c>
      <c r="D150" s="33"/>
      <c r="E150" s="62"/>
      <c r="F150" s="33"/>
      <c r="G150" s="33">
        <v>285000</v>
      </c>
    </row>
    <row r="151" spans="1:7" ht="111" customHeight="1">
      <c r="A151" s="55">
        <v>180409</v>
      </c>
      <c r="B151" s="4" t="s">
        <v>140</v>
      </c>
      <c r="C151" s="14" t="s">
        <v>157</v>
      </c>
      <c r="D151" s="33"/>
      <c r="E151" s="62"/>
      <c r="F151" s="33"/>
      <c r="G151" s="33">
        <v>285000</v>
      </c>
    </row>
    <row r="152" spans="1:7" ht="111" customHeight="1">
      <c r="A152" s="55">
        <v>180409</v>
      </c>
      <c r="B152" s="4" t="s">
        <v>140</v>
      </c>
      <c r="C152" s="14" t="s">
        <v>197</v>
      </c>
      <c r="D152" s="33"/>
      <c r="E152" s="62"/>
      <c r="F152" s="33"/>
      <c r="G152" s="33">
        <v>300000</v>
      </c>
    </row>
    <row r="153" spans="1:7" ht="141" customHeight="1">
      <c r="A153" s="55">
        <v>180409</v>
      </c>
      <c r="B153" s="4" t="s">
        <v>140</v>
      </c>
      <c r="C153" s="14" t="s">
        <v>196</v>
      </c>
      <c r="D153" s="33"/>
      <c r="E153" s="62"/>
      <c r="F153" s="33"/>
      <c r="G153" s="33">
        <v>280000</v>
      </c>
    </row>
    <row r="154" spans="1:7" ht="150" customHeight="1" hidden="1">
      <c r="A154" s="55">
        <v>180409</v>
      </c>
      <c r="B154" s="14" t="s">
        <v>140</v>
      </c>
      <c r="C154" s="14" t="s">
        <v>100</v>
      </c>
      <c r="D154" s="33"/>
      <c r="E154" s="62"/>
      <c r="F154" s="33"/>
      <c r="G154" s="33"/>
    </row>
    <row r="155" spans="1:7" ht="150.75" customHeight="1" hidden="1">
      <c r="A155" s="55">
        <v>180409</v>
      </c>
      <c r="B155" s="14" t="s">
        <v>140</v>
      </c>
      <c r="C155" s="14" t="s">
        <v>97</v>
      </c>
      <c r="D155" s="33"/>
      <c r="E155" s="62"/>
      <c r="F155" s="33"/>
      <c r="G155" s="33"/>
    </row>
    <row r="156" spans="1:7" ht="45" customHeight="1" hidden="1">
      <c r="A156" s="149">
        <v>180409</v>
      </c>
      <c r="B156" s="146" t="s">
        <v>140</v>
      </c>
      <c r="C156" s="54" t="s">
        <v>99</v>
      </c>
      <c r="D156" s="33"/>
      <c r="E156" s="33"/>
      <c r="F156" s="33"/>
      <c r="G156" s="33">
        <f>G158+G159+G160</f>
        <v>0</v>
      </c>
    </row>
    <row r="157" spans="1:7" ht="18.75" customHeight="1" hidden="1">
      <c r="A157" s="149"/>
      <c r="B157" s="146"/>
      <c r="C157" s="56" t="s">
        <v>93</v>
      </c>
      <c r="D157" s="33"/>
      <c r="E157" s="33"/>
      <c r="F157" s="33"/>
      <c r="G157" s="33"/>
    </row>
    <row r="158" spans="1:7" ht="39.75" customHeight="1" hidden="1">
      <c r="A158" s="149"/>
      <c r="B158" s="146"/>
      <c r="C158" s="57" t="s">
        <v>94</v>
      </c>
      <c r="D158" s="33"/>
      <c r="E158" s="33"/>
      <c r="F158" s="33"/>
      <c r="G158" s="33"/>
    </row>
    <row r="159" spans="1:7" ht="27.75" customHeight="1" hidden="1">
      <c r="A159" s="149"/>
      <c r="B159" s="146"/>
      <c r="C159" s="57" t="s">
        <v>95</v>
      </c>
      <c r="D159" s="33"/>
      <c r="E159" s="33"/>
      <c r="F159" s="33"/>
      <c r="G159" s="33"/>
    </row>
    <row r="160" spans="1:7" ht="24" customHeight="1" hidden="1">
      <c r="A160" s="149"/>
      <c r="B160" s="146"/>
      <c r="C160" s="57" t="s">
        <v>96</v>
      </c>
      <c r="D160" s="33"/>
      <c r="E160" s="33"/>
      <c r="F160" s="33"/>
      <c r="G160" s="33"/>
    </row>
    <row r="161" spans="1:7" ht="92.25" customHeight="1">
      <c r="A161" s="27">
        <v>180409</v>
      </c>
      <c r="B161" s="104" t="s">
        <v>142</v>
      </c>
      <c r="C161" s="105"/>
      <c r="D161" s="28">
        <f>D162+D163+D164+D165</f>
        <v>0</v>
      </c>
      <c r="E161" s="28">
        <f>E162+E163+E164+E165</f>
        <v>0</v>
      </c>
      <c r="F161" s="28">
        <f>F162+F163+F164+F165</f>
        <v>0</v>
      </c>
      <c r="G161" s="28">
        <f>G162+G163+G164+G165</f>
        <v>3850000</v>
      </c>
    </row>
    <row r="162" spans="1:7" ht="58.5" customHeight="1">
      <c r="A162" s="121">
        <v>180409</v>
      </c>
      <c r="B162" s="102" t="s">
        <v>140</v>
      </c>
      <c r="C162" s="54" t="s">
        <v>103</v>
      </c>
      <c r="D162" s="33"/>
      <c r="E162" s="33"/>
      <c r="F162" s="33"/>
      <c r="G162" s="33">
        <v>1100000</v>
      </c>
    </row>
    <row r="163" spans="1:7" ht="78" customHeight="1">
      <c r="A163" s="122"/>
      <c r="B163" s="127"/>
      <c r="C163" s="54" t="s">
        <v>104</v>
      </c>
      <c r="D163" s="33"/>
      <c r="E163" s="33"/>
      <c r="F163" s="33"/>
      <c r="G163" s="33">
        <v>1050000</v>
      </c>
    </row>
    <row r="164" spans="1:7" ht="78" customHeight="1">
      <c r="A164" s="121">
        <v>180409</v>
      </c>
      <c r="B164" s="102" t="s">
        <v>140</v>
      </c>
      <c r="C164" s="54" t="s">
        <v>105</v>
      </c>
      <c r="D164" s="33"/>
      <c r="E164" s="33"/>
      <c r="F164" s="33"/>
      <c r="G164" s="33">
        <v>900000</v>
      </c>
    </row>
    <row r="165" spans="1:7" ht="73.5" customHeight="1">
      <c r="A165" s="122"/>
      <c r="B165" s="127"/>
      <c r="C165" s="54" t="s">
        <v>106</v>
      </c>
      <c r="D165" s="33"/>
      <c r="E165" s="33"/>
      <c r="F165" s="33"/>
      <c r="G165" s="33">
        <v>800000</v>
      </c>
    </row>
    <row r="166" spans="1:7" ht="76.5" customHeight="1">
      <c r="A166" s="27">
        <v>180409</v>
      </c>
      <c r="B166" s="104" t="s">
        <v>198</v>
      </c>
      <c r="C166" s="105"/>
      <c r="D166" s="28">
        <f>SUM(D167:D170)</f>
        <v>0</v>
      </c>
      <c r="E166" s="28">
        <f>SUM(E167:E170)</f>
        <v>0</v>
      </c>
      <c r="F166" s="28">
        <f>SUM(F167:F170)</f>
        <v>0</v>
      </c>
      <c r="G166" s="28">
        <f>SUM(G167:G170)</f>
        <v>4108955</v>
      </c>
    </row>
    <row r="167" spans="1:7" ht="76.5" customHeight="1">
      <c r="A167" s="121">
        <v>180409</v>
      </c>
      <c r="B167" s="100" t="s">
        <v>140</v>
      </c>
      <c r="C167" s="54" t="s">
        <v>103</v>
      </c>
      <c r="D167" s="33"/>
      <c r="E167" s="33"/>
      <c r="F167" s="33"/>
      <c r="G167" s="33">
        <v>1794155</v>
      </c>
    </row>
    <row r="168" spans="1:7" ht="76.5" customHeight="1">
      <c r="A168" s="122"/>
      <c r="B168" s="101"/>
      <c r="C168" s="54" t="s">
        <v>104</v>
      </c>
      <c r="D168" s="33"/>
      <c r="E168" s="33"/>
      <c r="F168" s="33"/>
      <c r="G168" s="33">
        <v>920000</v>
      </c>
    </row>
    <row r="169" spans="1:7" ht="48" customHeight="1">
      <c r="A169" s="121">
        <v>180409</v>
      </c>
      <c r="B169" s="100" t="s">
        <v>140</v>
      </c>
      <c r="C169" s="54" t="s">
        <v>105</v>
      </c>
      <c r="D169" s="33"/>
      <c r="E169" s="33"/>
      <c r="F169" s="33"/>
      <c r="G169" s="33">
        <v>1132800</v>
      </c>
    </row>
    <row r="170" spans="1:7" ht="58.5" customHeight="1">
      <c r="A170" s="122"/>
      <c r="B170" s="101"/>
      <c r="C170" s="54" t="s">
        <v>106</v>
      </c>
      <c r="D170" s="33"/>
      <c r="E170" s="33"/>
      <c r="F170" s="33"/>
      <c r="G170" s="33">
        <v>262000</v>
      </c>
    </row>
    <row r="171" spans="1:7" ht="57" customHeight="1">
      <c r="A171" s="23" t="s">
        <v>75</v>
      </c>
      <c r="B171" s="109" t="s">
        <v>76</v>
      </c>
      <c r="C171" s="110"/>
      <c r="D171" s="28">
        <f>D172</f>
        <v>0</v>
      </c>
      <c r="E171" s="28">
        <f>E172</f>
        <v>0</v>
      </c>
      <c r="F171" s="28">
        <f>F172</f>
        <v>0</v>
      </c>
      <c r="G171" s="39">
        <f>G172</f>
        <v>12000</v>
      </c>
    </row>
    <row r="172" spans="1:7" ht="48.75" customHeight="1">
      <c r="A172" s="11" t="s">
        <v>17</v>
      </c>
      <c r="B172" s="14" t="s">
        <v>25</v>
      </c>
      <c r="C172" s="14" t="s">
        <v>24</v>
      </c>
      <c r="D172" s="33"/>
      <c r="E172" s="62"/>
      <c r="F172" s="33"/>
      <c r="G172" s="33">
        <v>12000</v>
      </c>
    </row>
    <row r="173" spans="1:7" ht="53.25" customHeight="1">
      <c r="A173" s="23" t="s">
        <v>74</v>
      </c>
      <c r="B173" s="109" t="s">
        <v>77</v>
      </c>
      <c r="C173" s="110"/>
      <c r="D173" s="28">
        <f>D174+D176</f>
        <v>1685957</v>
      </c>
      <c r="E173" s="28">
        <f>E174+E176</f>
        <v>0</v>
      </c>
      <c r="F173" s="28">
        <f>F174+F176</f>
        <v>0</v>
      </c>
      <c r="G173" s="39">
        <f>G174+G176</f>
        <v>1705923</v>
      </c>
    </row>
    <row r="174" spans="1:7" ht="32.25" customHeight="1">
      <c r="A174" s="98" t="s">
        <v>17</v>
      </c>
      <c r="B174" s="83" t="s">
        <v>25</v>
      </c>
      <c r="C174" s="14" t="s">
        <v>24</v>
      </c>
      <c r="D174" s="33"/>
      <c r="E174" s="62"/>
      <c r="F174" s="33"/>
      <c r="G174" s="33">
        <f>16000+3966</f>
        <v>19966</v>
      </c>
    </row>
    <row r="175" spans="1:7" ht="29.25" customHeight="1">
      <c r="A175" s="87"/>
      <c r="B175" s="84"/>
      <c r="C175" s="70" t="s">
        <v>195</v>
      </c>
      <c r="D175" s="33"/>
      <c r="E175" s="62"/>
      <c r="F175" s="33"/>
      <c r="G175" s="33">
        <v>3966</v>
      </c>
    </row>
    <row r="176" spans="1:7" ht="173.25" customHeight="1">
      <c r="A176" s="5">
        <v>150101</v>
      </c>
      <c r="B176" s="13" t="s">
        <v>0</v>
      </c>
      <c r="C176" s="14" t="s">
        <v>212</v>
      </c>
      <c r="D176" s="33">
        <v>1685957</v>
      </c>
      <c r="E176" s="62"/>
      <c r="F176" s="33"/>
      <c r="G176" s="33">
        <f>D176</f>
        <v>1685957</v>
      </c>
    </row>
    <row r="177" spans="1:7" ht="30.75" customHeight="1">
      <c r="A177" s="23" t="s">
        <v>83</v>
      </c>
      <c r="B177" s="80" t="s">
        <v>1</v>
      </c>
      <c r="C177" s="81"/>
      <c r="D177" s="41">
        <f>SUM(D180,D182,D183,D185,D186,D187)</f>
        <v>13109691.49</v>
      </c>
      <c r="E177" s="41">
        <f>SUM(E180,E182,E183,E185,E186,E187)</f>
        <v>0</v>
      </c>
      <c r="F177" s="41">
        <f>SUM(F180,F182,F183,F185,F186,F187)</f>
        <v>0</v>
      </c>
      <c r="G177" s="41">
        <f>SUM(G180,G182,G183,G185,G186,G187)</f>
        <v>13109691.49</v>
      </c>
    </row>
    <row r="178" spans="1:7" ht="99.75" customHeight="1" hidden="1">
      <c r="A178" s="5">
        <v>150101</v>
      </c>
      <c r="B178" s="13" t="s">
        <v>0</v>
      </c>
      <c r="C178" s="18" t="s">
        <v>41</v>
      </c>
      <c r="D178" s="33"/>
      <c r="E178" s="33"/>
      <c r="F178" s="33"/>
      <c r="G178" s="33">
        <f aca="true" t="shared" si="1" ref="G178:G187">D178</f>
        <v>0</v>
      </c>
    </row>
    <row r="179" spans="1:7" ht="49.5" customHeight="1" hidden="1">
      <c r="A179" s="5">
        <v>150101</v>
      </c>
      <c r="B179" s="13" t="s">
        <v>0</v>
      </c>
      <c r="C179" s="20" t="s">
        <v>44</v>
      </c>
      <c r="D179" s="33"/>
      <c r="E179" s="33"/>
      <c r="F179" s="33"/>
      <c r="G179" s="33">
        <f t="shared" si="1"/>
        <v>0</v>
      </c>
    </row>
    <row r="180" spans="1:7" ht="138.75" customHeight="1">
      <c r="A180" s="117">
        <v>150101</v>
      </c>
      <c r="B180" s="135" t="s">
        <v>0</v>
      </c>
      <c r="C180" s="14" t="s">
        <v>202</v>
      </c>
      <c r="D180" s="34">
        <f>4987000+D181</f>
        <v>5358295.12</v>
      </c>
      <c r="E180" s="34"/>
      <c r="F180" s="34"/>
      <c r="G180" s="33">
        <f t="shared" si="1"/>
        <v>5358295.12</v>
      </c>
    </row>
    <row r="181" spans="1:7" ht="34.5" customHeight="1">
      <c r="A181" s="119"/>
      <c r="B181" s="136"/>
      <c r="C181" s="70" t="s">
        <v>195</v>
      </c>
      <c r="D181" s="34">
        <v>371295.12</v>
      </c>
      <c r="E181" s="34"/>
      <c r="F181" s="34"/>
      <c r="G181" s="33">
        <f t="shared" si="1"/>
        <v>371295.12</v>
      </c>
    </row>
    <row r="182" spans="1:7" ht="69.75">
      <c r="A182" s="49">
        <v>150101</v>
      </c>
      <c r="B182" s="64" t="s">
        <v>0</v>
      </c>
      <c r="C182" s="58" t="s">
        <v>184</v>
      </c>
      <c r="D182" s="34">
        <v>1000000</v>
      </c>
      <c r="E182" s="34"/>
      <c r="F182" s="34"/>
      <c r="G182" s="33">
        <f t="shared" si="1"/>
        <v>1000000</v>
      </c>
    </row>
    <row r="183" spans="1:7" ht="23.25">
      <c r="A183" s="117">
        <v>150101</v>
      </c>
      <c r="B183" s="135" t="s">
        <v>0</v>
      </c>
      <c r="C183" s="59" t="s">
        <v>14</v>
      </c>
      <c r="D183" s="34">
        <f>870000+D184</f>
        <v>897995.54</v>
      </c>
      <c r="E183" s="34"/>
      <c r="F183" s="34"/>
      <c r="G183" s="33">
        <f>D183</f>
        <v>897995.54</v>
      </c>
    </row>
    <row r="184" spans="1:7" ht="31.5" customHeight="1">
      <c r="A184" s="119"/>
      <c r="B184" s="136"/>
      <c r="C184" s="70" t="s">
        <v>195</v>
      </c>
      <c r="D184" s="33">
        <v>27995.54</v>
      </c>
      <c r="E184" s="34"/>
      <c r="F184" s="34"/>
      <c r="G184" s="33">
        <f>D184</f>
        <v>27995.54</v>
      </c>
    </row>
    <row r="185" spans="1:7" ht="69.75">
      <c r="A185" s="5">
        <v>150101</v>
      </c>
      <c r="B185" s="13" t="s">
        <v>0</v>
      </c>
      <c r="C185" s="14" t="s">
        <v>213</v>
      </c>
      <c r="D185" s="33">
        <v>652034.67</v>
      </c>
      <c r="E185" s="34"/>
      <c r="F185" s="34"/>
      <c r="G185" s="33">
        <f>D185</f>
        <v>652034.67</v>
      </c>
    </row>
    <row r="186" spans="1:7" ht="69.75">
      <c r="A186" s="5">
        <v>150101</v>
      </c>
      <c r="B186" s="13" t="s">
        <v>0</v>
      </c>
      <c r="C186" s="14" t="s">
        <v>214</v>
      </c>
      <c r="D186" s="33">
        <v>201366.16</v>
      </c>
      <c r="E186" s="34"/>
      <c r="F186" s="34"/>
      <c r="G186" s="33">
        <f>D186</f>
        <v>201366.16</v>
      </c>
    </row>
    <row r="187" spans="1:7" ht="123" customHeight="1">
      <c r="A187" s="5">
        <v>150122</v>
      </c>
      <c r="B187" s="13" t="s">
        <v>0</v>
      </c>
      <c r="C187" s="14" t="s">
        <v>188</v>
      </c>
      <c r="D187" s="34">
        <v>5000000</v>
      </c>
      <c r="E187" s="34"/>
      <c r="F187" s="34"/>
      <c r="G187" s="33">
        <f t="shared" si="1"/>
        <v>5000000</v>
      </c>
    </row>
    <row r="188" spans="1:7" ht="46.5" hidden="1">
      <c r="A188" s="5">
        <v>150101</v>
      </c>
      <c r="B188" s="13" t="s">
        <v>0</v>
      </c>
      <c r="C188" s="14" t="s">
        <v>90</v>
      </c>
      <c r="D188" s="34"/>
      <c r="E188" s="34"/>
      <c r="F188" s="34"/>
      <c r="G188" s="33"/>
    </row>
    <row r="189" spans="1:7" ht="69.75" hidden="1">
      <c r="A189" s="5">
        <v>150101</v>
      </c>
      <c r="B189" s="13" t="s">
        <v>0</v>
      </c>
      <c r="C189" s="14" t="s">
        <v>87</v>
      </c>
      <c r="D189" s="34"/>
      <c r="E189" s="34"/>
      <c r="F189" s="34"/>
      <c r="G189" s="33"/>
    </row>
    <row r="190" spans="1:7" ht="69.75" hidden="1">
      <c r="A190" s="5">
        <v>150102</v>
      </c>
      <c r="B190" s="13" t="s">
        <v>0</v>
      </c>
      <c r="C190" s="14" t="s">
        <v>87</v>
      </c>
      <c r="D190" s="34">
        <f>2000000-2000000</f>
        <v>0</v>
      </c>
      <c r="E190" s="34"/>
      <c r="F190" s="34"/>
      <c r="G190" s="33">
        <f>D190</f>
        <v>0</v>
      </c>
    </row>
    <row r="191" spans="1:7" ht="168" customHeight="1" hidden="1">
      <c r="A191" s="5">
        <v>150103</v>
      </c>
      <c r="B191" s="13" t="s">
        <v>0</v>
      </c>
      <c r="C191" s="14" t="s">
        <v>87</v>
      </c>
      <c r="D191" s="34">
        <f>4000000-4000000</f>
        <v>0</v>
      </c>
      <c r="E191" s="34"/>
      <c r="F191" s="34"/>
      <c r="G191" s="33">
        <f>D191</f>
        <v>0</v>
      </c>
    </row>
    <row r="192" spans="1:7" ht="276.75" customHeight="1" hidden="1">
      <c r="A192" s="5">
        <v>150101</v>
      </c>
      <c r="B192" s="13" t="s">
        <v>0</v>
      </c>
      <c r="C192" s="32" t="s">
        <v>138</v>
      </c>
      <c r="D192" s="34"/>
      <c r="E192" s="34"/>
      <c r="F192" s="34"/>
      <c r="G192" s="33"/>
    </row>
    <row r="193" spans="1:7" ht="117.75" customHeight="1" hidden="1">
      <c r="A193" s="5">
        <v>150122</v>
      </c>
      <c r="B193" s="13" t="s">
        <v>101</v>
      </c>
      <c r="C193" s="14" t="s">
        <v>122</v>
      </c>
      <c r="D193" s="34"/>
      <c r="E193" s="34"/>
      <c r="F193" s="34"/>
      <c r="G193" s="33"/>
    </row>
    <row r="194" spans="1:7" ht="46.5" hidden="1">
      <c r="A194" s="5">
        <v>150122</v>
      </c>
      <c r="B194" s="13" t="s">
        <v>101</v>
      </c>
      <c r="C194" s="14" t="s">
        <v>137</v>
      </c>
      <c r="D194" s="34"/>
      <c r="E194" s="34"/>
      <c r="F194" s="34"/>
      <c r="G194" s="33"/>
    </row>
    <row r="195" spans="1:7" ht="179.25" customHeight="1" hidden="1">
      <c r="A195" s="5">
        <v>150122</v>
      </c>
      <c r="B195" s="13" t="s">
        <v>101</v>
      </c>
      <c r="C195" s="14" t="s">
        <v>123</v>
      </c>
      <c r="D195" s="34"/>
      <c r="E195" s="34"/>
      <c r="F195" s="34"/>
      <c r="G195" s="33"/>
    </row>
    <row r="196" spans="1:7" ht="187.5" customHeight="1" hidden="1">
      <c r="A196" s="5">
        <v>150122</v>
      </c>
      <c r="B196" s="13" t="s">
        <v>101</v>
      </c>
      <c r="C196" s="14" t="s">
        <v>112</v>
      </c>
      <c r="D196" s="34"/>
      <c r="E196" s="34"/>
      <c r="F196" s="34"/>
      <c r="G196" s="33"/>
    </row>
    <row r="197" spans="1:7" ht="107.25" hidden="1">
      <c r="A197" s="5">
        <v>150122</v>
      </c>
      <c r="B197" s="13" t="s">
        <v>101</v>
      </c>
      <c r="C197" s="14" t="s">
        <v>111</v>
      </c>
      <c r="D197" s="34"/>
      <c r="E197" s="34"/>
      <c r="F197" s="34"/>
      <c r="G197" s="33"/>
    </row>
    <row r="198" spans="1:7" ht="96" customHeight="1" hidden="1">
      <c r="A198" s="5">
        <v>150122</v>
      </c>
      <c r="B198" s="13" t="s">
        <v>101</v>
      </c>
      <c r="C198" s="14" t="s">
        <v>139</v>
      </c>
      <c r="D198" s="34"/>
      <c r="E198" s="34"/>
      <c r="F198" s="34"/>
      <c r="G198" s="33"/>
    </row>
    <row r="199" spans="1:7" ht="180" customHeight="1" hidden="1">
      <c r="A199" s="5">
        <v>150122</v>
      </c>
      <c r="B199" s="13" t="s">
        <v>101</v>
      </c>
      <c r="C199" s="14" t="s">
        <v>127</v>
      </c>
      <c r="D199" s="34"/>
      <c r="E199" s="34"/>
      <c r="F199" s="34"/>
      <c r="G199" s="33"/>
    </row>
    <row r="200" spans="1:7" ht="30" customHeight="1">
      <c r="A200" s="23" t="s">
        <v>78</v>
      </c>
      <c r="B200" s="109" t="s">
        <v>79</v>
      </c>
      <c r="C200" s="110"/>
      <c r="D200" s="28">
        <f>D201</f>
        <v>0</v>
      </c>
      <c r="E200" s="28">
        <f>E201</f>
        <v>0</v>
      </c>
      <c r="F200" s="28">
        <f>F201</f>
        <v>0</v>
      </c>
      <c r="G200" s="39">
        <f>G201</f>
        <v>27499.58</v>
      </c>
    </row>
    <row r="201" spans="1:7" ht="36.75" customHeight="1">
      <c r="A201" s="98" t="s">
        <v>17</v>
      </c>
      <c r="B201" s="85" t="s">
        <v>25</v>
      </c>
      <c r="C201" s="14" t="s">
        <v>24</v>
      </c>
      <c r="D201" s="33"/>
      <c r="E201" s="62"/>
      <c r="F201" s="33"/>
      <c r="G201" s="33">
        <f>16000+11499.58</f>
        <v>27499.58</v>
      </c>
    </row>
    <row r="202" spans="1:7" ht="38.25" customHeight="1">
      <c r="A202" s="87"/>
      <c r="B202" s="86"/>
      <c r="C202" s="70" t="s">
        <v>195</v>
      </c>
      <c r="D202" s="33"/>
      <c r="E202" s="62"/>
      <c r="F202" s="33"/>
      <c r="G202" s="33">
        <v>11499.58</v>
      </c>
    </row>
    <row r="203" spans="1:7" ht="24" customHeight="1">
      <c r="A203" s="23" t="s">
        <v>65</v>
      </c>
      <c r="B203" s="109" t="s">
        <v>35</v>
      </c>
      <c r="C203" s="110"/>
      <c r="D203" s="28">
        <f>D204</f>
        <v>0</v>
      </c>
      <c r="E203" s="28">
        <f>E204</f>
        <v>0</v>
      </c>
      <c r="F203" s="28">
        <f>F204</f>
        <v>0</v>
      </c>
      <c r="G203" s="39">
        <f>G204</f>
        <v>11999.96</v>
      </c>
    </row>
    <row r="204" spans="1:7" ht="35.25" customHeight="1">
      <c r="A204" s="98" t="s">
        <v>17</v>
      </c>
      <c r="B204" s="85" t="s">
        <v>25</v>
      </c>
      <c r="C204" s="14" t="s">
        <v>24</v>
      </c>
      <c r="D204" s="33"/>
      <c r="E204" s="62"/>
      <c r="F204" s="33"/>
      <c r="G204" s="33">
        <f>8000+3999.96</f>
        <v>11999.96</v>
      </c>
    </row>
    <row r="205" spans="1:7" ht="33.75" customHeight="1">
      <c r="A205" s="87"/>
      <c r="B205" s="86"/>
      <c r="C205" s="70" t="s">
        <v>195</v>
      </c>
      <c r="D205" s="33"/>
      <c r="E205" s="62"/>
      <c r="F205" s="33"/>
      <c r="G205" s="33">
        <v>3999.96</v>
      </c>
    </row>
    <row r="206" spans="1:7" ht="24.75" customHeight="1">
      <c r="A206" s="23" t="s">
        <v>81</v>
      </c>
      <c r="B206" s="109" t="s">
        <v>82</v>
      </c>
      <c r="C206" s="110"/>
      <c r="D206" s="63">
        <f>D207</f>
        <v>0</v>
      </c>
      <c r="E206" s="63">
        <f>E207</f>
        <v>0</v>
      </c>
      <c r="F206" s="63">
        <f>F207</f>
        <v>0</v>
      </c>
      <c r="G206" s="63">
        <f>G207+G209+G208</f>
        <v>4304000</v>
      </c>
    </row>
    <row r="207" spans="1:7" ht="48.75" customHeight="1">
      <c r="A207" s="60" t="s">
        <v>17</v>
      </c>
      <c r="B207" s="14" t="s">
        <v>25</v>
      </c>
      <c r="C207" s="14" t="s">
        <v>24</v>
      </c>
      <c r="D207" s="33"/>
      <c r="E207" s="62"/>
      <c r="F207" s="33"/>
      <c r="G207" s="33">
        <v>4000</v>
      </c>
    </row>
    <row r="208" spans="1:7" ht="149.25" customHeight="1">
      <c r="A208" s="27">
        <v>180409</v>
      </c>
      <c r="B208" s="14" t="s">
        <v>8</v>
      </c>
      <c r="C208" s="14" t="s">
        <v>221</v>
      </c>
      <c r="D208" s="33"/>
      <c r="E208" s="62"/>
      <c r="F208" s="33"/>
      <c r="G208" s="33">
        <v>2000000</v>
      </c>
    </row>
    <row r="209" spans="1:7" ht="139.5">
      <c r="A209" s="27">
        <v>180409</v>
      </c>
      <c r="B209" s="14" t="s">
        <v>8</v>
      </c>
      <c r="C209" s="14" t="s">
        <v>158</v>
      </c>
      <c r="D209" s="33"/>
      <c r="E209" s="62"/>
      <c r="F209" s="33"/>
      <c r="G209" s="33">
        <v>2300000</v>
      </c>
    </row>
    <row r="210" spans="1:7" ht="48.75" customHeight="1">
      <c r="A210" s="23" t="s">
        <v>80</v>
      </c>
      <c r="B210" s="109" t="s">
        <v>20</v>
      </c>
      <c r="C210" s="110"/>
      <c r="D210" s="28">
        <f>SUM(D211:D213)</f>
        <v>0</v>
      </c>
      <c r="E210" s="28">
        <f>E213</f>
        <v>0</v>
      </c>
      <c r="F210" s="28">
        <f>F213</f>
        <v>0</v>
      </c>
      <c r="G210" s="39">
        <f>G211+G213</f>
        <v>42466.3</v>
      </c>
    </row>
    <row r="211" spans="1:7" ht="36.75" customHeight="1">
      <c r="A211" s="150" t="s">
        <v>17</v>
      </c>
      <c r="B211" s="83" t="s">
        <v>25</v>
      </c>
      <c r="C211" s="14" t="s">
        <v>24</v>
      </c>
      <c r="D211" s="33"/>
      <c r="E211" s="62"/>
      <c r="F211" s="33"/>
      <c r="G211" s="33">
        <f>14000+3966.3</f>
        <v>17966.3</v>
      </c>
    </row>
    <row r="212" spans="1:7" ht="30.75" customHeight="1">
      <c r="A212" s="151"/>
      <c r="B212" s="84"/>
      <c r="C212" s="70" t="s">
        <v>195</v>
      </c>
      <c r="D212" s="33"/>
      <c r="E212" s="62"/>
      <c r="F212" s="33"/>
      <c r="G212" s="33">
        <v>3966.3</v>
      </c>
    </row>
    <row r="213" spans="1:7" ht="174.75" customHeight="1">
      <c r="A213" s="61" t="s">
        <v>42</v>
      </c>
      <c r="B213" s="48" t="s">
        <v>43</v>
      </c>
      <c r="C213" s="54" t="s">
        <v>189</v>
      </c>
      <c r="D213" s="33"/>
      <c r="E213" s="62"/>
      <c r="F213" s="33"/>
      <c r="G213" s="33">
        <v>24500</v>
      </c>
    </row>
    <row r="214" spans="1:7" ht="27" customHeight="1">
      <c r="A214" s="23" t="s">
        <v>84</v>
      </c>
      <c r="B214" s="109" t="s">
        <v>85</v>
      </c>
      <c r="C214" s="110"/>
      <c r="D214" s="28">
        <f>D215</f>
        <v>0</v>
      </c>
      <c r="E214" s="28">
        <f>E215</f>
        <v>0</v>
      </c>
      <c r="F214" s="28">
        <f>F215</f>
        <v>0</v>
      </c>
      <c r="G214" s="39">
        <f>G215</f>
        <v>8000</v>
      </c>
    </row>
    <row r="215" spans="1:7" ht="33.75" customHeight="1">
      <c r="A215" s="98" t="s">
        <v>17</v>
      </c>
      <c r="B215" s="85" t="s">
        <v>25</v>
      </c>
      <c r="C215" s="14" t="s">
        <v>24</v>
      </c>
      <c r="D215" s="33"/>
      <c r="E215" s="62"/>
      <c r="F215" s="33"/>
      <c r="G215" s="33">
        <f>4000+4000</f>
        <v>8000</v>
      </c>
    </row>
    <row r="216" spans="1:7" ht="23.25" customHeight="1" hidden="1">
      <c r="A216" s="112"/>
      <c r="B216" s="144"/>
      <c r="C216" s="14" t="s">
        <v>26</v>
      </c>
      <c r="D216" s="33"/>
      <c r="E216" s="62"/>
      <c r="F216" s="33"/>
      <c r="G216" s="33"/>
    </row>
    <row r="217" spans="1:7" ht="182.25" customHeight="1" hidden="1">
      <c r="A217" s="112"/>
      <c r="B217" s="144"/>
      <c r="C217" s="4" t="s">
        <v>126</v>
      </c>
      <c r="D217" s="33"/>
      <c r="E217" s="62"/>
      <c r="F217" s="33"/>
      <c r="G217" s="33"/>
    </row>
    <row r="218" spans="1:7" ht="32.25" customHeight="1">
      <c r="A218" s="87"/>
      <c r="B218" s="86"/>
      <c r="C218" s="70" t="s">
        <v>195</v>
      </c>
      <c r="D218" s="33"/>
      <c r="E218" s="62"/>
      <c r="F218" s="33"/>
      <c r="G218" s="33">
        <v>4000</v>
      </c>
    </row>
    <row r="219" spans="1:7" ht="30.75" customHeight="1">
      <c r="A219" s="23" t="s">
        <v>62</v>
      </c>
      <c r="B219" s="109" t="s">
        <v>16</v>
      </c>
      <c r="C219" s="110"/>
      <c r="D219" s="28">
        <f>D220</f>
        <v>0</v>
      </c>
      <c r="E219" s="28">
        <f>E220</f>
        <v>0</v>
      </c>
      <c r="F219" s="28">
        <f>F220</f>
        <v>0</v>
      </c>
      <c r="G219" s="39">
        <f>G220+G221</f>
        <v>2040000</v>
      </c>
    </row>
    <row r="220" spans="1:7" ht="44.25" customHeight="1">
      <c r="A220" s="11" t="s">
        <v>17</v>
      </c>
      <c r="B220" s="14" t="s">
        <v>25</v>
      </c>
      <c r="C220" s="14" t="s">
        <v>24</v>
      </c>
      <c r="D220" s="33"/>
      <c r="E220" s="62"/>
      <c r="F220" s="33"/>
      <c r="G220" s="33">
        <v>40000</v>
      </c>
    </row>
    <row r="221" spans="1:7" ht="170.25" customHeight="1">
      <c r="A221" s="11" t="s">
        <v>223</v>
      </c>
      <c r="B221" s="78" t="s">
        <v>222</v>
      </c>
      <c r="C221" s="14" t="s">
        <v>224</v>
      </c>
      <c r="D221" s="33"/>
      <c r="E221" s="62"/>
      <c r="F221" s="33"/>
      <c r="G221" s="33">
        <v>2000000</v>
      </c>
    </row>
    <row r="222" spans="1:7" ht="49.5" customHeight="1">
      <c r="A222" s="23" t="s">
        <v>114</v>
      </c>
      <c r="B222" s="109" t="s">
        <v>161</v>
      </c>
      <c r="C222" s="110"/>
      <c r="D222" s="33"/>
      <c r="E222" s="62"/>
      <c r="F222" s="33"/>
      <c r="G222" s="39">
        <f>G223+G224+G225</f>
        <v>2712000</v>
      </c>
    </row>
    <row r="223" spans="1:7" ht="182.25" customHeight="1" hidden="1">
      <c r="A223" s="11" t="s">
        <v>113</v>
      </c>
      <c r="B223" s="14" t="s">
        <v>115</v>
      </c>
      <c r="C223" s="14" t="s">
        <v>24</v>
      </c>
      <c r="D223" s="33"/>
      <c r="E223" s="62"/>
      <c r="F223" s="33"/>
      <c r="G223" s="33"/>
    </row>
    <row r="224" spans="1:7" ht="126.75" customHeight="1">
      <c r="A224" s="11" t="s">
        <v>160</v>
      </c>
      <c r="B224" s="14" t="s">
        <v>159</v>
      </c>
      <c r="C224" s="14" t="s">
        <v>24</v>
      </c>
      <c r="D224" s="33"/>
      <c r="E224" s="62"/>
      <c r="F224" s="33"/>
      <c r="G224" s="33">
        <f>1200000+1500000</f>
        <v>2700000</v>
      </c>
    </row>
    <row r="225" spans="1:7" ht="93.75" customHeight="1">
      <c r="A225" s="11" t="s">
        <v>160</v>
      </c>
      <c r="B225" s="14" t="s">
        <v>215</v>
      </c>
      <c r="C225" s="14" t="s">
        <v>24</v>
      </c>
      <c r="D225" s="33"/>
      <c r="E225" s="62"/>
      <c r="F225" s="33"/>
      <c r="G225" s="33">
        <v>12000</v>
      </c>
    </row>
    <row r="226" spans="1:7" ht="30" customHeight="1">
      <c r="A226" s="6"/>
      <c r="B226" s="40" t="s">
        <v>3</v>
      </c>
      <c r="C226" s="7"/>
      <c r="D226" s="29">
        <f>D7+D17+D45+D49+D56+D86+D112+D120+D123+D171+D173+D177+D200+D203+D206+D210+D214+D219+D222+D115+D54</f>
        <v>22213863.36</v>
      </c>
      <c r="E226" s="29">
        <f>E7+E17+E45+E49+E56+E86+E112+E120+E123+E171+E173+E177+E200+E203+E206+E210+E214+E219+E222+E115+E54</f>
        <v>0</v>
      </c>
      <c r="F226" s="29">
        <f>F7+F17+F45+F49+F56+F86+F112+F120+F123+F171+F173+F177+F200+F203+F206+F210+F214+F219+F222+F115+F54</f>
        <v>0</v>
      </c>
      <c r="G226" s="29">
        <f>G7+G17+G45+G49+G56+G86+G112+G120+G123+G171+G173+G177+G200+G203+G206+G210+G214+G219+G222+G115+G54</f>
        <v>76109272.73</v>
      </c>
    </row>
    <row r="227" spans="1:7" s="9" customFormat="1" ht="87.75" customHeight="1">
      <c r="A227" s="82" t="s">
        <v>48</v>
      </c>
      <c r="B227" s="82"/>
      <c r="C227" s="82"/>
      <c r="D227" s="82"/>
      <c r="E227" s="79" t="s">
        <v>49</v>
      </c>
      <c r="F227" s="79"/>
      <c r="G227" s="79"/>
    </row>
  </sheetData>
  <sheetProtection/>
  <mergeCells count="116">
    <mergeCell ref="B169:B170"/>
    <mergeCell ref="B201:B202"/>
    <mergeCell ref="A201:A202"/>
    <mergeCell ref="A204:A205"/>
    <mergeCell ref="B204:B205"/>
    <mergeCell ref="A180:A181"/>
    <mergeCell ref="A211:A212"/>
    <mergeCell ref="A215:A218"/>
    <mergeCell ref="B215:B218"/>
    <mergeCell ref="B214:C214"/>
    <mergeCell ref="B180:B181"/>
    <mergeCell ref="A183:A184"/>
    <mergeCell ref="B183:B184"/>
    <mergeCell ref="A121:A122"/>
    <mergeCell ref="A124:A125"/>
    <mergeCell ref="B124:B125"/>
    <mergeCell ref="B174:B175"/>
    <mergeCell ref="A174:A175"/>
    <mergeCell ref="B161:C161"/>
    <mergeCell ref="A162:A163"/>
    <mergeCell ref="B173:C173"/>
    <mergeCell ref="B171:C171"/>
    <mergeCell ref="A169:A170"/>
    <mergeCell ref="A97:A99"/>
    <mergeCell ref="A116:A119"/>
    <mergeCell ref="A164:A165"/>
    <mergeCell ref="B156:B160"/>
    <mergeCell ref="B132:C132"/>
    <mergeCell ref="A156:A160"/>
    <mergeCell ref="B164:B165"/>
    <mergeCell ref="A88:A90"/>
    <mergeCell ref="B88:B90"/>
    <mergeCell ref="A91:A96"/>
    <mergeCell ref="B116:B119"/>
    <mergeCell ref="B113:B114"/>
    <mergeCell ref="B91:B96"/>
    <mergeCell ref="B106:B107"/>
    <mergeCell ref="B8:B10"/>
    <mergeCell ref="B49:C49"/>
    <mergeCell ref="B54:C54"/>
    <mergeCell ref="C64:C69"/>
    <mergeCell ref="A84:A85"/>
    <mergeCell ref="B84:B85"/>
    <mergeCell ref="B86:C86"/>
    <mergeCell ref="A78:A81"/>
    <mergeCell ref="D1:G1"/>
    <mergeCell ref="B7:C7"/>
    <mergeCell ref="D5:D6"/>
    <mergeCell ref="G5:G6"/>
    <mergeCell ref="C5:C6"/>
    <mergeCell ref="A3:G3"/>
    <mergeCell ref="F5:F6"/>
    <mergeCell ref="D2:G2"/>
    <mergeCell ref="A167:A168"/>
    <mergeCell ref="B167:B168"/>
    <mergeCell ref="A75:A76"/>
    <mergeCell ref="B12:B14"/>
    <mergeCell ref="B17:C17"/>
    <mergeCell ref="C58:C63"/>
    <mergeCell ref="B45:C45"/>
    <mergeCell ref="B38:B39"/>
    <mergeCell ref="C42:C43"/>
    <mergeCell ref="A106:A107"/>
    <mergeCell ref="B112:C112"/>
    <mergeCell ref="A113:A114"/>
    <mergeCell ref="E5:E6"/>
    <mergeCell ref="A8:A10"/>
    <mergeCell ref="A12:A14"/>
    <mergeCell ref="A38:A39"/>
    <mergeCell ref="B100:B105"/>
    <mergeCell ref="A100:A105"/>
    <mergeCell ref="B75:B76"/>
    <mergeCell ref="E227:G227"/>
    <mergeCell ref="B219:C219"/>
    <mergeCell ref="B177:C177"/>
    <mergeCell ref="B203:C203"/>
    <mergeCell ref="B200:C200"/>
    <mergeCell ref="A227:D227"/>
    <mergeCell ref="B222:C222"/>
    <mergeCell ref="B206:C206"/>
    <mergeCell ref="B210:C210"/>
    <mergeCell ref="B211:B212"/>
    <mergeCell ref="G68:G69"/>
    <mergeCell ref="G75:G76"/>
    <mergeCell ref="A19:A22"/>
    <mergeCell ref="B19:B22"/>
    <mergeCell ref="A27:A28"/>
    <mergeCell ref="B27:B28"/>
    <mergeCell ref="F42:F43"/>
    <mergeCell ref="G42:G43"/>
    <mergeCell ref="A42:A43"/>
    <mergeCell ref="B42:B43"/>
    <mergeCell ref="E42:E43"/>
    <mergeCell ref="E75:E76"/>
    <mergeCell ref="F75:F76"/>
    <mergeCell ref="A58:A63"/>
    <mergeCell ref="F68:F69"/>
    <mergeCell ref="A64:A69"/>
    <mergeCell ref="D68:D69"/>
    <mergeCell ref="E68:E69"/>
    <mergeCell ref="B73:B74"/>
    <mergeCell ref="B56:C56"/>
    <mergeCell ref="B166:C166"/>
    <mergeCell ref="B97:B99"/>
    <mergeCell ref="B120:C120"/>
    <mergeCell ref="D42:D43"/>
    <mergeCell ref="C77:C80"/>
    <mergeCell ref="B121:B122"/>
    <mergeCell ref="B115:C115"/>
    <mergeCell ref="B144:C144"/>
    <mergeCell ref="B162:B163"/>
    <mergeCell ref="B123:C123"/>
    <mergeCell ref="D75:D76"/>
    <mergeCell ref="A73:A74"/>
    <mergeCell ref="B68:B69"/>
    <mergeCell ref="C75:C76"/>
  </mergeCells>
  <printOptions horizontalCentered="1"/>
  <pageMargins left="0.1968503937007874" right="0.1968503937007874" top="1.1811023622047245" bottom="0.3937007874015748" header="0.9055118110236221" footer="0.1968503937007874"/>
  <pageSetup horizontalDpi="600" verticalDpi="600" orientation="landscape" paperSize="9" scale="66" r:id="rId1"/>
  <headerFooter alignWithMargins="0">
    <oddHeader>&amp;R&amp;"Times New Roman,обычный"&amp;16Продовження додатка 7</oddHeader>
    <oddFooter>&amp;C&amp;"Times New Roman,обычный"&amp;14&amp;P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Сергей</cp:lastModifiedBy>
  <cp:lastPrinted>2013-03-11T12:45:43Z</cp:lastPrinted>
  <dcterms:created xsi:type="dcterms:W3CDTF">2004-10-20T09:07:59Z</dcterms:created>
  <dcterms:modified xsi:type="dcterms:W3CDTF">2013-03-13T06:28:34Z</dcterms:modified>
  <cp:category/>
  <cp:version/>
  <cp:contentType/>
  <cp:contentStatus/>
</cp:coreProperties>
</file>