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"/>
    </mc:Choice>
  </mc:AlternateContent>
  <bookViews>
    <workbookView xWindow="0" yWindow="0" windowWidth="28800" windowHeight="12345"/>
  </bookViews>
  <sheets>
    <sheet name="І півр. 2024" sheetId="1" r:id="rId1"/>
  </sheets>
  <externalReferences>
    <externalReference r:id="rId2"/>
    <externalReference r:id="rId3"/>
  </externalReferences>
  <definedNames>
    <definedName name="_xlnm.Print_Area" localSheetId="0">'І півр. 2024'!$A$1:$P$44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J43" i="1"/>
  <c r="I43" i="1"/>
  <c r="G43" i="1"/>
  <c r="F43" i="1"/>
  <c r="D43" i="1"/>
  <c r="C43" i="1"/>
  <c r="J42" i="1"/>
  <c r="I42" i="1"/>
  <c r="G42" i="1"/>
  <c r="F42" i="1"/>
  <c r="D42" i="1"/>
  <c r="C42" i="1"/>
  <c r="M41" i="1"/>
  <c r="L41" i="1"/>
  <c r="K41" i="1"/>
  <c r="H41" i="1"/>
  <c r="E41" i="1"/>
  <c r="M40" i="1"/>
  <c r="L40" i="1"/>
  <c r="K40" i="1"/>
  <c r="H40" i="1"/>
  <c r="E40" i="1"/>
  <c r="M39" i="1"/>
  <c r="L39" i="1"/>
  <c r="K39" i="1"/>
  <c r="H39" i="1"/>
  <c r="E39" i="1"/>
  <c r="M38" i="1"/>
  <c r="L38" i="1"/>
  <c r="K38" i="1"/>
  <c r="H38" i="1"/>
  <c r="E38" i="1"/>
  <c r="M37" i="1"/>
  <c r="L37" i="1"/>
  <c r="K37" i="1"/>
  <c r="H37" i="1"/>
  <c r="E37" i="1"/>
  <c r="M36" i="1"/>
  <c r="L36" i="1"/>
  <c r="K36" i="1"/>
  <c r="H36" i="1"/>
  <c r="E36" i="1"/>
  <c r="P34" i="1"/>
  <c r="P42" i="1" s="1"/>
  <c r="O34" i="1"/>
  <c r="M34" i="1"/>
  <c r="L34" i="1"/>
  <c r="K34" i="1"/>
  <c r="H34" i="1"/>
  <c r="M32" i="1"/>
  <c r="L32" i="1"/>
  <c r="K32" i="1"/>
  <c r="H32" i="1"/>
  <c r="E32" i="1"/>
  <c r="M30" i="1"/>
  <c r="L30" i="1"/>
  <c r="K30" i="1"/>
  <c r="H30" i="1"/>
  <c r="M29" i="1"/>
  <c r="L29" i="1"/>
  <c r="K29" i="1"/>
  <c r="H29" i="1"/>
  <c r="E29" i="1"/>
  <c r="M27" i="1"/>
  <c r="L27" i="1"/>
  <c r="K27" i="1"/>
  <c r="H27" i="1"/>
  <c r="E27" i="1"/>
  <c r="M25" i="1"/>
  <c r="L25" i="1"/>
  <c r="K25" i="1"/>
  <c r="H25" i="1"/>
  <c r="E25" i="1"/>
  <c r="M24" i="1"/>
  <c r="L24" i="1"/>
  <c r="K24" i="1"/>
  <c r="H24" i="1"/>
  <c r="E24" i="1"/>
  <c r="M22" i="1"/>
  <c r="L22" i="1"/>
  <c r="K22" i="1"/>
  <c r="H22" i="1"/>
  <c r="E22" i="1"/>
  <c r="M21" i="1"/>
  <c r="L21" i="1"/>
  <c r="K21" i="1"/>
  <c r="H21" i="1"/>
  <c r="E21" i="1"/>
  <c r="M20" i="1"/>
  <c r="L20" i="1"/>
  <c r="K20" i="1"/>
  <c r="H20" i="1"/>
  <c r="M19" i="1"/>
  <c r="L19" i="1"/>
  <c r="K19" i="1"/>
  <c r="H19" i="1"/>
  <c r="E19" i="1"/>
  <c r="M18" i="1"/>
  <c r="L18" i="1"/>
  <c r="K18" i="1"/>
  <c r="H18" i="1"/>
  <c r="E18" i="1"/>
  <c r="M17" i="1"/>
  <c r="L17" i="1"/>
  <c r="K17" i="1"/>
  <c r="H17" i="1"/>
  <c r="E17" i="1"/>
  <c r="M16" i="1"/>
  <c r="L16" i="1"/>
  <c r="K16" i="1"/>
  <c r="H16" i="1"/>
  <c r="E16" i="1"/>
  <c r="M15" i="1"/>
  <c r="L15" i="1"/>
  <c r="K15" i="1"/>
  <c r="H15" i="1"/>
  <c r="E15" i="1"/>
  <c r="O14" i="1"/>
  <c r="O43" i="1" s="1"/>
  <c r="M14" i="1"/>
  <c r="L14" i="1"/>
  <c r="K14" i="1"/>
  <c r="H14" i="1"/>
  <c r="E14" i="1"/>
  <c r="P13" i="1"/>
  <c r="O13" i="1"/>
  <c r="M13" i="1"/>
  <c r="L13" i="1"/>
  <c r="K13" i="1"/>
  <c r="H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M6" i="1"/>
  <c r="L6" i="1"/>
  <c r="K6" i="1"/>
  <c r="H6" i="1"/>
  <c r="E6" i="1"/>
  <c r="M42" i="1" l="1"/>
  <c r="N36" i="1"/>
  <c r="K42" i="1"/>
  <c r="L42" i="1"/>
  <c r="N21" i="1"/>
  <c r="N10" i="1"/>
  <c r="N20" i="1"/>
  <c r="N32" i="1"/>
  <c r="N9" i="1"/>
  <c r="N24" i="1"/>
  <c r="N27" i="1"/>
  <c r="N40" i="1"/>
  <c r="E42" i="1"/>
  <c r="H42" i="1"/>
  <c r="K43" i="1"/>
  <c r="N25" i="1"/>
  <c r="N38" i="1"/>
  <c r="N13" i="1"/>
  <c r="L43" i="1"/>
  <c r="N12" i="1"/>
  <c r="N14" i="1"/>
  <c r="M43" i="1"/>
  <c r="N43" i="1" s="1"/>
  <c r="N11" i="1"/>
  <c r="N22" i="1"/>
  <c r="N29" i="1"/>
  <c r="N39" i="1"/>
  <c r="N30" i="1"/>
  <c r="N37" i="1"/>
  <c r="N41" i="1"/>
  <c r="N16" i="1"/>
  <c r="O42" i="1"/>
  <c r="E43" i="1"/>
  <c r="N46" i="1"/>
  <c r="M46" i="1"/>
  <c r="N6" i="1"/>
  <c r="N17" i="1"/>
  <c r="N45" i="1"/>
  <c r="N8" i="1"/>
  <c r="M45" i="1"/>
  <c r="N18" i="1"/>
  <c r="N42" i="1"/>
  <c r="N15" i="1"/>
  <c r="N19" i="1"/>
  <c r="N34" i="1"/>
  <c r="H43" i="1"/>
</calcChain>
</file>

<file path=xl/sharedStrings.xml><?xml version="1.0" encoding="utf-8"?>
<sst xmlns="http://schemas.openxmlformats.org/spreadsheetml/2006/main" count="62" uniqueCount="51">
  <si>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</si>
  <si>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</si>
  <si>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</si>
  <si>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</si>
  <si>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</si>
  <si>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</si>
  <si>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</si>
  <si>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</si>
  <si>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</si>
  <si>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</si>
  <si>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Транспорт</t>
  </si>
  <si>
    <t>КП "ЧТУ"</t>
  </si>
  <si>
    <t>ЖКГ</t>
  </si>
  <si>
    <t>КП "Новозаводське"</t>
  </si>
  <si>
    <t>КП "Деснянське"</t>
  </si>
  <si>
    <t>КП "ЖЕК-10"</t>
  </si>
  <si>
    <t>КП "ЖЕК-13"</t>
  </si>
  <si>
    <t>КП "Чернігів-водоканал"</t>
  </si>
  <si>
    <t>без курс.різниць</t>
  </si>
  <si>
    <t>КП "АТП-2528"</t>
  </si>
  <si>
    <t>КП "Зеленбуд"</t>
  </si>
  <si>
    <t>КП "Міськсвітло"</t>
  </si>
  <si>
    <t>КП "Дільн. з контролю за БМ"</t>
  </si>
  <si>
    <t>КП "Паркування та ринок"</t>
  </si>
  <si>
    <t>КП "Спец.комбінат КПО"</t>
  </si>
  <si>
    <t>КП "Муніципальна варта"</t>
  </si>
  <si>
    <t>КП "ВСЦ"Крок до тварин"</t>
  </si>
  <si>
    <t>КП "Теплокомуненерго"</t>
  </si>
  <si>
    <t>Торгівля</t>
  </si>
  <si>
    <t>КП "Буд. книги"</t>
  </si>
  <si>
    <t>КП "Шкільне"</t>
  </si>
  <si>
    <t>ЗМІ</t>
  </si>
  <si>
    <t>КП "ТРА"Новий Чернігів"</t>
  </si>
  <si>
    <t>Культура</t>
  </si>
  <si>
    <t>КП "Міськ.палац культури"  *</t>
  </si>
  <si>
    <t>КП "Центр. парк культури та відп."</t>
  </si>
  <si>
    <t>Будівництво</t>
  </si>
  <si>
    <t>КП "Чернігів-будінвест"</t>
  </si>
  <si>
    <t>Спорт</t>
  </si>
  <si>
    <t>КНП "Центр спортивної боротьби"</t>
  </si>
  <si>
    <t>Охорона здоров'я</t>
  </si>
  <si>
    <t>КНП "ЧМЛ №2"</t>
  </si>
  <si>
    <t>КНП "ЧМЛ №3"</t>
  </si>
  <si>
    <t>КНП "ЧМЛ №4"</t>
  </si>
  <si>
    <t>КНП "Пологовий будинок"</t>
  </si>
  <si>
    <t>КНП "Сімейна поліклініка"</t>
  </si>
  <si>
    <t>КНП "Міська стоматологічна поліклініка"</t>
  </si>
  <si>
    <t>Разом</t>
  </si>
  <si>
    <t>Разом без КНП</t>
  </si>
  <si>
    <t>* Кількість штатних працівників та середня зарплата КП "Міський палац культури" вказані без врахування зовнішніх сумісників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</si>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</sst>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₴_-;\-* #,##0.00_₴_-;_-* &quot;-&quot;??_₴_-;_-@_-"/>
    <numFmt numFmtId="164" formatCode="0.0%"/>
    <numFmt numFmtId="165" formatCode="0.0"/>
    <numFmt numFmtId="166" formatCode="_-* #,##0_₴_-;\-* #,##0_₴_-;_-* &quot;-&quot;??_₴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4" xfId="0" applyFill="1" applyBorder="1"/>
    <xf numFmtId="0" fontId="5" fillId="4" borderId="5" xfId="0" applyFont="1" applyFill="1" applyBorder="1"/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6" xfId="0" applyFill="1" applyBorder="1"/>
    <xf numFmtId="0" fontId="3" fillId="4" borderId="7" xfId="0" applyFont="1" applyFill="1" applyBorder="1" applyAlignment="1">
      <alignment wrapText="1"/>
    </xf>
    <xf numFmtId="0" fontId="6" fillId="0" borderId="4" xfId="0" applyFont="1" applyBorder="1"/>
    <xf numFmtId="0" fontId="6" fillId="0" borderId="5" xfId="0" applyFont="1" applyFill="1" applyBorder="1" applyAlignment="1">
      <alignment wrapText="1"/>
    </xf>
    <xf numFmtId="3" fontId="6" fillId="3" borderId="6" xfId="0" applyNumberFormat="1" applyFont="1" applyFill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0" fontId="6" fillId="0" borderId="0" xfId="0" applyFont="1"/>
    <xf numFmtId="0" fontId="2" fillId="4" borderId="4" xfId="0" applyFont="1" applyFill="1" applyBorder="1"/>
    <xf numFmtId="0" fontId="8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center"/>
    </xf>
    <xf numFmtId="0" fontId="2" fillId="0" borderId="0" xfId="0" applyFont="1"/>
    <xf numFmtId="0" fontId="7" fillId="0" borderId="6" xfId="0" applyFont="1" applyBorder="1" applyAlignment="1">
      <alignment horizontal="center"/>
    </xf>
    <xf numFmtId="165" fontId="6" fillId="3" borderId="6" xfId="0" applyNumberFormat="1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11" fillId="0" borderId="5" xfId="0" applyFont="1" applyFill="1" applyBorder="1" applyAlignment="1">
      <alignment horizontal="right" wrapText="1"/>
    </xf>
    <xf numFmtId="0" fontId="11" fillId="6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" fontId="11" fillId="6" borderId="6" xfId="0" applyNumberFormat="1" applyFont="1" applyFill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/>
    <xf numFmtId="0" fontId="11" fillId="0" borderId="7" xfId="0" applyFont="1" applyBorder="1" applyAlignment="1"/>
    <xf numFmtId="0" fontId="10" fillId="0" borderId="0" xfId="0" applyFont="1" applyAlignment="1">
      <alignment horizontal="right"/>
    </xf>
    <xf numFmtId="0" fontId="7" fillId="0" borderId="7" xfId="0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 applyAlignment="1">
      <alignment wrapText="1"/>
    </xf>
    <xf numFmtId="0" fontId="2" fillId="3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4" xfId="0" applyFont="1" applyFill="1" applyBorder="1"/>
    <xf numFmtId="0" fontId="7" fillId="0" borderId="6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6" fillId="0" borderId="0" xfId="0" applyFont="1" applyFill="1"/>
    <xf numFmtId="1" fontId="7" fillId="5" borderId="6" xfId="0" applyNumberFormat="1" applyFont="1" applyFill="1" applyBorder="1" applyAlignment="1">
      <alignment horizontal="center"/>
    </xf>
    <xf numFmtId="0" fontId="12" fillId="0" borderId="0" xfId="0" applyFont="1"/>
    <xf numFmtId="0" fontId="6" fillId="7" borderId="6" xfId="0" applyFont="1" applyFill="1" applyBorder="1" applyAlignment="1">
      <alignment horizontal="center"/>
    </xf>
    <xf numFmtId="0" fontId="9" fillId="8" borderId="4" xfId="0" applyFont="1" applyFill="1" applyBorder="1"/>
    <xf numFmtId="0" fontId="9" fillId="8" borderId="5" xfId="0" applyFont="1" applyFill="1" applyBorder="1" applyAlignment="1">
      <alignment wrapText="1"/>
    </xf>
    <xf numFmtId="3" fontId="9" fillId="8" borderId="8" xfId="0" applyNumberFormat="1" applyFont="1" applyFill="1" applyBorder="1" applyAlignment="1">
      <alignment horizontal="center"/>
    </xf>
    <xf numFmtId="164" fontId="9" fillId="8" borderId="7" xfId="0" applyNumberFormat="1" applyFont="1" applyFill="1" applyBorder="1" applyAlignment="1">
      <alignment horizontal="center"/>
    </xf>
    <xf numFmtId="0" fontId="9" fillId="0" borderId="0" xfId="0" applyFont="1" applyFill="1"/>
    <xf numFmtId="0" fontId="9" fillId="8" borderId="9" xfId="0" applyFont="1" applyFill="1" applyBorder="1"/>
    <xf numFmtId="0" fontId="9" fillId="8" borderId="10" xfId="0" applyFont="1" applyFill="1" applyBorder="1" applyAlignment="1">
      <alignment wrapText="1"/>
    </xf>
    <xf numFmtId="164" fontId="9" fillId="8" borderId="11" xfId="0" applyNumberFormat="1" applyFont="1" applyFill="1" applyBorder="1" applyAlignment="1">
      <alignment horizontal="center"/>
    </xf>
    <xf numFmtId="0" fontId="0" fillId="0" borderId="12" xfId="0" applyFill="1" applyBorder="1" applyAlignment="1"/>
    <xf numFmtId="1" fontId="6" fillId="0" borderId="0" xfId="0" applyNumberFormat="1" applyFont="1"/>
    <xf numFmtId="166" fontId="6" fillId="9" borderId="0" xfId="1" applyNumberFormat="1" applyFont="1" applyFill="1"/>
    <xf numFmtId="166" fontId="0" fillId="10" borderId="0" xfId="1" applyNumberFormat="1" applyFont="1" applyFill="1"/>
    <xf numFmtId="0" fontId="6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nom7/Downloads/&#1047;&#1074;&#1110;&#1090;%20&#1030;&#1030;%20&#1082;&#1074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83;&#1103;\&#1056;&#1045;&#1047;&#1045;&#1056;&#1042;%20&#1070;&#1051;&#1071;\&#1060;&#1055;%202023\&#1087;&#1110;&#1074;&#1088;&#1110;&#1095;&#1095;&#1103;%202023\&#1074;&#1089;&#1110;%20&#1087;&#1110;&#1076;&#1087;&#1088;&#1080;&#1108;&#1084;&#1089;&#1090;&#1074;&#1072;%20&#1087;&#1110;&#1074;&#1088;&#1110;&#1095;&#1095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тр парк"/>
      <sheetName val="Міськ Палац"/>
      <sheetName val="Шкільне "/>
      <sheetName val="Паркування"/>
      <sheetName val="Спецкомб"/>
      <sheetName val="Зеленбуд"/>
      <sheetName val="Крок до тварин "/>
      <sheetName val="Міськсвітло"/>
      <sheetName val="АТП-2528"/>
      <sheetName val="ЧТУ"/>
      <sheetName val="ТКЕ"/>
      <sheetName val="МЛ№3 "/>
      <sheetName val="МЛ№4 "/>
      <sheetName val="ПБ "/>
      <sheetName val="МСП"/>
      <sheetName val="ДП№1"/>
      <sheetName val="блан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9">
          <cell r="D209">
            <v>360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ніцип варта"/>
      <sheetName val="Будінвест"/>
      <sheetName val="Водоканал"/>
      <sheetName val="(без курсових різниц)"/>
      <sheetName val="ЖЕК-13"/>
      <sheetName val="Деснянське"/>
      <sheetName val="Новозаводське"/>
      <sheetName val="ЖЕК-10"/>
      <sheetName val="Площа ЖФ ЖЕКи"/>
      <sheetName val="жеки порівняння"/>
      <sheetName val="Будинок книги"/>
      <sheetName val="Будинок книги з 2017"/>
      <sheetName val="Новий Черніг"/>
      <sheetName val="Центр спорт бор"/>
      <sheetName val="ЧМЛ №1 "/>
      <sheetName val="ЧМЛ №2 "/>
      <sheetName val="Сімейна поліклініка (ДП №2)"/>
      <sheetName val="Міська стомат"/>
      <sheetName val="ТКЕ"/>
      <sheetName val="бланк с добавл строками"/>
      <sheetName val="бланк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8">
          <cell r="E108">
            <v>6</v>
          </cell>
          <cell r="F108">
            <v>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6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Y8" sqref="Y8"/>
    </sheetView>
  </sheetViews>
  <sheetFormatPr defaultRowHeight="15" outlineLevelRow="1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23" ht="23.25" x14ac:dyDescent="0.3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23" ht="15.75" thickBot="1" x14ac:dyDescent="0.3"/>
    <row r="3" spans="1:23" ht="30" customHeight="1" x14ac:dyDescent="0.25">
      <c r="A3" s="86" t="s">
        <v>1</v>
      </c>
      <c r="B3" s="88" t="s">
        <v>2</v>
      </c>
      <c r="C3" s="92" t="s">
        <v>3</v>
      </c>
      <c r="D3" s="93"/>
      <c r="E3" s="90" t="s">
        <v>50</v>
      </c>
      <c r="F3" s="83" t="s">
        <v>4</v>
      </c>
      <c r="G3" s="93"/>
      <c r="H3" s="90" t="s">
        <v>50</v>
      </c>
      <c r="I3" s="83" t="s">
        <v>5</v>
      </c>
      <c r="J3" s="93"/>
      <c r="K3" s="90" t="s">
        <v>50</v>
      </c>
      <c r="L3" s="83" t="s">
        <v>6</v>
      </c>
      <c r="M3" s="93"/>
      <c r="N3" s="90" t="s">
        <v>50</v>
      </c>
      <c r="O3" s="83" t="s">
        <v>7</v>
      </c>
      <c r="P3" s="84"/>
    </row>
    <row r="4" spans="1:23" ht="56.45" customHeight="1" x14ac:dyDescent="0.25">
      <c r="A4" s="87"/>
      <c r="B4" s="89"/>
      <c r="C4" s="1" t="s">
        <v>8</v>
      </c>
      <c r="D4" s="2" t="s">
        <v>9</v>
      </c>
      <c r="E4" s="91"/>
      <c r="F4" s="1" t="s">
        <v>8</v>
      </c>
      <c r="G4" s="2" t="s">
        <v>9</v>
      </c>
      <c r="H4" s="91"/>
      <c r="I4" s="1" t="s">
        <v>8</v>
      </c>
      <c r="J4" s="2" t="s">
        <v>9</v>
      </c>
      <c r="K4" s="91"/>
      <c r="L4" s="1" t="s">
        <v>8</v>
      </c>
      <c r="M4" s="2" t="s">
        <v>9</v>
      </c>
      <c r="N4" s="91"/>
      <c r="O4" s="1" t="s">
        <v>8</v>
      </c>
      <c r="P4" s="2" t="s">
        <v>9</v>
      </c>
    </row>
    <row r="5" spans="1:23" x14ac:dyDescent="0.25">
      <c r="A5" s="3"/>
      <c r="B5" s="4" t="s">
        <v>10</v>
      </c>
      <c r="C5" s="5"/>
      <c r="D5" s="5"/>
      <c r="E5" s="6"/>
      <c r="F5" s="5"/>
      <c r="G5" s="5"/>
      <c r="H5" s="6"/>
      <c r="I5" s="5"/>
      <c r="J5" s="5"/>
      <c r="K5" s="6"/>
      <c r="L5" s="7"/>
      <c r="M5" s="5"/>
      <c r="N5" s="6"/>
      <c r="O5" s="7"/>
      <c r="P5" s="8"/>
    </row>
    <row r="6" spans="1:23" s="20" customFormat="1" ht="15" customHeight="1" x14ac:dyDescent="0.25">
      <c r="A6" s="9">
        <v>1</v>
      </c>
      <c r="B6" s="10" t="s">
        <v>11</v>
      </c>
      <c r="C6" s="11">
        <v>102185</v>
      </c>
      <c r="D6" s="12">
        <v>102186</v>
      </c>
      <c r="E6" s="13">
        <f>D6/C6</f>
        <v>1.0000097861721389</v>
      </c>
      <c r="F6" s="11">
        <v>105231</v>
      </c>
      <c r="G6" s="12">
        <v>105758</v>
      </c>
      <c r="H6" s="15">
        <f>G6/F6</f>
        <v>1.0050080299531507</v>
      </c>
      <c r="I6" s="11">
        <v>123288</v>
      </c>
      <c r="J6" s="12">
        <v>117070</v>
      </c>
      <c r="K6" s="15">
        <f>J6/I6</f>
        <v>0.94956524560378952</v>
      </c>
      <c r="L6" s="16">
        <f>F6-I6</f>
        <v>-18057</v>
      </c>
      <c r="M6" s="17">
        <f>G6-J6</f>
        <v>-11312</v>
      </c>
      <c r="N6" s="15">
        <f>M6/L6</f>
        <v>0.62646065237857895</v>
      </c>
      <c r="O6" s="11">
        <v>475.5</v>
      </c>
      <c r="P6" s="18">
        <v>439</v>
      </c>
      <c r="S6" s="81"/>
      <c r="T6" s="82"/>
      <c r="U6" s="82"/>
      <c r="V6" s="82"/>
      <c r="W6" s="81"/>
    </row>
    <row r="7" spans="1:23" s="30" customFormat="1" x14ac:dyDescent="0.25">
      <c r="A7" s="21"/>
      <c r="B7" s="22" t="s">
        <v>12</v>
      </c>
      <c r="C7" s="23"/>
      <c r="D7" s="24"/>
      <c r="E7" s="26"/>
      <c r="F7" s="23"/>
      <c r="G7" s="24"/>
      <c r="H7" s="27"/>
      <c r="I7" s="23"/>
      <c r="J7" s="24"/>
      <c r="K7" s="27"/>
      <c r="L7" s="23"/>
      <c r="M7" s="24"/>
      <c r="N7" s="26"/>
      <c r="O7" s="28"/>
      <c r="P7" s="29"/>
    </row>
    <row r="8" spans="1:23" s="30" customFormat="1" ht="14.45" customHeight="1" x14ac:dyDescent="0.25">
      <c r="A8" s="9">
        <v>2</v>
      </c>
      <c r="B8" s="10" t="s">
        <v>13</v>
      </c>
      <c r="C8" s="16">
        <v>41073.300000000003</v>
      </c>
      <c r="D8" s="31">
        <v>40718.9</v>
      </c>
      <c r="E8" s="13">
        <f t="shared" ref="E8:E19" si="0">D8/C8</f>
        <v>0.99137152359318581</v>
      </c>
      <c r="F8" s="11">
        <v>41981.8</v>
      </c>
      <c r="G8" s="31">
        <v>44206.7</v>
      </c>
      <c r="H8" s="15">
        <f t="shared" ref="H8:H22" si="1">G8/F8</f>
        <v>1.0529967747928863</v>
      </c>
      <c r="I8" s="11">
        <v>44329.34</v>
      </c>
      <c r="J8" s="31">
        <v>44190.7</v>
      </c>
      <c r="K8" s="15">
        <f t="shared" ref="K8:K22" si="2">J8/I8</f>
        <v>0.99687250024475893</v>
      </c>
      <c r="L8" s="32">
        <f t="shared" ref="L8:L22" si="3">F8-I8</f>
        <v>-2347.5399999999936</v>
      </c>
      <c r="M8" s="33">
        <f t="shared" ref="M8:M22" si="4">G8-J8</f>
        <v>16</v>
      </c>
      <c r="N8" s="15">
        <f t="shared" ref="N8:N22" si="5">M8/L8</f>
        <v>-6.8156453138178879E-3</v>
      </c>
      <c r="O8" s="34">
        <v>272</v>
      </c>
      <c r="P8" s="18">
        <v>267</v>
      </c>
    </row>
    <row r="9" spans="1:23" s="20" customFormat="1" x14ac:dyDescent="0.25">
      <c r="A9" s="9">
        <v>3</v>
      </c>
      <c r="B9" s="10" t="s">
        <v>14</v>
      </c>
      <c r="C9" s="16">
        <v>32709.599999999999</v>
      </c>
      <c r="D9" s="31">
        <v>32695</v>
      </c>
      <c r="E9" s="13">
        <f t="shared" si="0"/>
        <v>0.99955364785873269</v>
      </c>
      <c r="F9" s="16">
        <v>33300.6</v>
      </c>
      <c r="G9" s="31">
        <v>33449.300000000003</v>
      </c>
      <c r="H9" s="15">
        <f t="shared" si="1"/>
        <v>1.004465385008078</v>
      </c>
      <c r="I9" s="16">
        <v>35592.300000000003</v>
      </c>
      <c r="J9" s="31">
        <v>32772.1</v>
      </c>
      <c r="K9" s="15">
        <f t="shared" si="2"/>
        <v>0.92076376070105037</v>
      </c>
      <c r="L9" s="16">
        <f t="shared" si="3"/>
        <v>-2291.7000000000044</v>
      </c>
      <c r="M9" s="33">
        <f t="shared" si="4"/>
        <v>677.20000000000437</v>
      </c>
      <c r="N9" s="15">
        <f t="shared" si="5"/>
        <v>-0.29550115634681812</v>
      </c>
      <c r="O9" s="11">
        <v>204</v>
      </c>
      <c r="P9" s="18">
        <v>182</v>
      </c>
    </row>
    <row r="10" spans="1:23" s="20" customFormat="1" x14ac:dyDescent="0.25">
      <c r="A10" s="9">
        <v>4</v>
      </c>
      <c r="B10" s="10" t="s">
        <v>15</v>
      </c>
      <c r="C10" s="11">
        <v>28974</v>
      </c>
      <c r="D10" s="12">
        <v>28940</v>
      </c>
      <c r="E10" s="13">
        <f t="shared" si="0"/>
        <v>0.9988265341340512</v>
      </c>
      <c r="F10" s="11">
        <v>29752</v>
      </c>
      <c r="G10" s="12">
        <v>29706</v>
      </c>
      <c r="H10" s="15">
        <f t="shared" si="1"/>
        <v>0.99845388545307878</v>
      </c>
      <c r="I10" s="11">
        <v>32405</v>
      </c>
      <c r="J10" s="12">
        <v>30362</v>
      </c>
      <c r="K10" s="15">
        <f t="shared" si="2"/>
        <v>0.93695417373862055</v>
      </c>
      <c r="L10" s="16">
        <f t="shared" si="3"/>
        <v>-2653</v>
      </c>
      <c r="M10" s="37">
        <f t="shared" si="4"/>
        <v>-656</v>
      </c>
      <c r="N10" s="15">
        <f t="shared" si="5"/>
        <v>0.24726724462872221</v>
      </c>
      <c r="O10" s="11">
        <v>177</v>
      </c>
      <c r="P10" s="18">
        <v>161</v>
      </c>
    </row>
    <row r="11" spans="1:23" s="30" customFormat="1" x14ac:dyDescent="0.25">
      <c r="A11" s="9">
        <v>5</v>
      </c>
      <c r="B11" s="10" t="s">
        <v>16</v>
      </c>
      <c r="C11" s="16">
        <v>18552.5</v>
      </c>
      <c r="D11" s="12">
        <v>18416.900000000001</v>
      </c>
      <c r="E11" s="13">
        <f t="shared" si="0"/>
        <v>0.99269101199299292</v>
      </c>
      <c r="F11" s="16">
        <v>18668.099999999999</v>
      </c>
      <c r="G11" s="12">
        <v>18808.7</v>
      </c>
      <c r="H11" s="15">
        <f t="shared" si="1"/>
        <v>1.00753156454058</v>
      </c>
      <c r="I11" s="11">
        <v>21014.799999999999</v>
      </c>
      <c r="J11" s="31">
        <v>18634.5</v>
      </c>
      <c r="K11" s="15">
        <f t="shared" si="2"/>
        <v>0.88673220777737594</v>
      </c>
      <c r="L11" s="16">
        <f t="shared" si="3"/>
        <v>-2346.7000000000007</v>
      </c>
      <c r="M11" s="33">
        <f t="shared" si="4"/>
        <v>174.20000000000073</v>
      </c>
      <c r="N11" s="15">
        <f t="shared" si="5"/>
        <v>-7.4231900115055469E-2</v>
      </c>
      <c r="O11" s="19">
        <v>118</v>
      </c>
      <c r="P11" s="36">
        <v>95</v>
      </c>
    </row>
    <row r="12" spans="1:23" s="20" customFormat="1" ht="30" x14ac:dyDescent="0.25">
      <c r="A12" s="9">
        <v>6</v>
      </c>
      <c r="B12" s="10" t="s">
        <v>17</v>
      </c>
      <c r="C12" s="16">
        <v>151025.79999999999</v>
      </c>
      <c r="D12" s="31">
        <v>162240.6</v>
      </c>
      <c r="E12" s="13">
        <f t="shared" si="0"/>
        <v>1.0742575109683248</v>
      </c>
      <c r="F12" s="16">
        <v>184981.1</v>
      </c>
      <c r="G12" s="31">
        <v>199691.6</v>
      </c>
      <c r="H12" s="15">
        <f t="shared" si="1"/>
        <v>1.0795243405947959</v>
      </c>
      <c r="I12" s="19">
        <v>207621.3</v>
      </c>
      <c r="J12" s="38">
        <v>279966.5</v>
      </c>
      <c r="K12" s="15">
        <f t="shared" si="2"/>
        <v>1.3484478711962598</v>
      </c>
      <c r="L12" s="16">
        <f t="shared" si="3"/>
        <v>-22640.199999999983</v>
      </c>
      <c r="M12" s="17">
        <f t="shared" si="4"/>
        <v>-80274.899999999994</v>
      </c>
      <c r="N12" s="15">
        <f t="shared" si="5"/>
        <v>3.5456798084822596</v>
      </c>
      <c r="O12" s="19">
        <v>501</v>
      </c>
      <c r="P12" s="36">
        <v>489</v>
      </c>
    </row>
    <row r="13" spans="1:23" s="50" customFormat="1" ht="15" customHeight="1" outlineLevel="1" x14ac:dyDescent="0.25">
      <c r="A13" s="39"/>
      <c r="B13" s="40" t="s">
        <v>18</v>
      </c>
      <c r="C13" s="41">
        <v>151025.79999999999</v>
      </c>
      <c r="D13" s="42">
        <v>162240.6</v>
      </c>
      <c r="E13" s="43">
        <f t="shared" si="0"/>
        <v>1.0742575109683248</v>
      </c>
      <c r="F13" s="44">
        <v>184981.1</v>
      </c>
      <c r="G13" s="45">
        <v>199691.6</v>
      </c>
      <c r="H13" s="46">
        <f t="shared" si="1"/>
        <v>1.0795243405947959</v>
      </c>
      <c r="I13" s="44">
        <v>207621.3</v>
      </c>
      <c r="J13" s="45">
        <v>245803</v>
      </c>
      <c r="K13" s="46">
        <f t="shared" si="2"/>
        <v>1.1839006884168437</v>
      </c>
      <c r="L13" s="41">
        <f t="shared" si="3"/>
        <v>-22640.199999999983</v>
      </c>
      <c r="M13" s="47">
        <f t="shared" si="4"/>
        <v>-46111.399999999994</v>
      </c>
      <c r="N13" s="46">
        <f t="shared" si="5"/>
        <v>2.0367046227506838</v>
      </c>
      <c r="O13" s="48">
        <f t="shared" ref="O13:P13" si="6">O12</f>
        <v>501</v>
      </c>
      <c r="P13" s="49">
        <f t="shared" si="6"/>
        <v>489</v>
      </c>
    </row>
    <row r="14" spans="1:23" s="20" customFormat="1" x14ac:dyDescent="0.25">
      <c r="A14" s="9">
        <v>7</v>
      </c>
      <c r="B14" s="10" t="s">
        <v>19</v>
      </c>
      <c r="C14" s="11">
        <v>158988</v>
      </c>
      <c r="D14" s="12">
        <v>177214</v>
      </c>
      <c r="E14" s="13">
        <f t="shared" si="0"/>
        <v>1.1146375827106447</v>
      </c>
      <c r="F14" s="11">
        <v>174293</v>
      </c>
      <c r="G14" s="12">
        <v>195322</v>
      </c>
      <c r="H14" s="15">
        <f t="shared" si="1"/>
        <v>1.120653153023931</v>
      </c>
      <c r="I14" s="11">
        <v>174293</v>
      </c>
      <c r="J14" s="12">
        <v>199200</v>
      </c>
      <c r="K14" s="15">
        <f t="shared" si="2"/>
        <v>1.1429030425777282</v>
      </c>
      <c r="L14" s="16">
        <f t="shared" si="3"/>
        <v>0</v>
      </c>
      <c r="M14" s="17">
        <f t="shared" si="4"/>
        <v>-3878</v>
      </c>
      <c r="N14" s="15" t="e">
        <f t="shared" si="5"/>
        <v>#DIV/0!</v>
      </c>
      <c r="O14" s="16">
        <f>'[1]АТП-2528'!D209</f>
        <v>360</v>
      </c>
      <c r="P14" s="51">
        <v>311</v>
      </c>
    </row>
    <row r="15" spans="1:23" s="20" customFormat="1" x14ac:dyDescent="0.25">
      <c r="A15" s="9">
        <v>8</v>
      </c>
      <c r="B15" s="10" t="s">
        <v>20</v>
      </c>
      <c r="C15" s="11">
        <v>25986</v>
      </c>
      <c r="D15" s="12">
        <v>23459</v>
      </c>
      <c r="E15" s="13">
        <f t="shared" si="0"/>
        <v>0.90275532979296547</v>
      </c>
      <c r="F15" s="16">
        <v>26395</v>
      </c>
      <c r="G15" s="31">
        <v>24463</v>
      </c>
      <c r="H15" s="15">
        <f t="shared" si="1"/>
        <v>0.92680431899981053</v>
      </c>
      <c r="I15" s="16">
        <v>28090</v>
      </c>
      <c r="J15" s="31">
        <v>24683</v>
      </c>
      <c r="K15" s="15">
        <f t="shared" si="2"/>
        <v>0.87871128515485941</v>
      </c>
      <c r="L15" s="16">
        <f t="shared" si="3"/>
        <v>-1695</v>
      </c>
      <c r="M15" s="17">
        <f t="shared" si="4"/>
        <v>-220</v>
      </c>
      <c r="N15" s="15">
        <f t="shared" si="5"/>
        <v>0.12979351032448377</v>
      </c>
      <c r="O15" s="16">
        <v>124</v>
      </c>
      <c r="P15" s="35">
        <v>120</v>
      </c>
    </row>
    <row r="16" spans="1:23" s="20" customFormat="1" x14ac:dyDescent="0.25">
      <c r="A16" s="9">
        <v>9</v>
      </c>
      <c r="B16" s="10" t="s">
        <v>21</v>
      </c>
      <c r="C16" s="19">
        <v>18606</v>
      </c>
      <c r="D16" s="38">
        <v>16127</v>
      </c>
      <c r="E16" s="13">
        <f t="shared" si="0"/>
        <v>0.86676340965280019</v>
      </c>
      <c r="F16" s="19">
        <v>20714</v>
      </c>
      <c r="G16" s="38">
        <v>18549</v>
      </c>
      <c r="H16" s="15">
        <f t="shared" si="1"/>
        <v>0.8954813169836825</v>
      </c>
      <c r="I16" s="19">
        <v>20698</v>
      </c>
      <c r="J16" s="38">
        <v>18535</v>
      </c>
      <c r="K16" s="15">
        <f t="shared" si="2"/>
        <v>0.89549714948304182</v>
      </c>
      <c r="L16" s="16">
        <f t="shared" si="3"/>
        <v>16</v>
      </c>
      <c r="M16" s="52">
        <f t="shared" si="4"/>
        <v>14</v>
      </c>
      <c r="N16" s="15">
        <f t="shared" si="5"/>
        <v>0.875</v>
      </c>
      <c r="O16" s="19">
        <v>61</v>
      </c>
      <c r="P16" s="53">
        <v>49.31</v>
      </c>
    </row>
    <row r="17" spans="1:16" s="30" customFormat="1" ht="30" hidden="1" customHeight="1" outlineLevel="1" x14ac:dyDescent="0.25">
      <c r="A17" s="54">
        <v>10</v>
      </c>
      <c r="B17" s="55" t="s">
        <v>22</v>
      </c>
      <c r="C17" s="56"/>
      <c r="D17" s="57">
        <v>0</v>
      </c>
      <c r="E17" s="58" t="e">
        <f t="shared" si="0"/>
        <v>#DIV/0!</v>
      </c>
      <c r="F17" s="56"/>
      <c r="G17" s="57">
        <v>0</v>
      </c>
      <c r="H17" s="59" t="e">
        <f t="shared" si="1"/>
        <v>#DIV/0!</v>
      </c>
      <c r="I17" s="56"/>
      <c r="J17" s="57">
        <v>0</v>
      </c>
      <c r="K17" s="59" t="e">
        <f t="shared" si="2"/>
        <v>#DIV/0!</v>
      </c>
      <c r="L17" s="56">
        <f t="shared" si="3"/>
        <v>0</v>
      </c>
      <c r="M17" s="60">
        <f t="shared" si="4"/>
        <v>0</v>
      </c>
      <c r="N17" s="59" t="e">
        <f t="shared" si="5"/>
        <v>#DIV/0!</v>
      </c>
      <c r="O17" s="56"/>
      <c r="P17" s="61"/>
    </row>
    <row r="18" spans="1:16" s="20" customFormat="1" ht="30" collapsed="1" x14ac:dyDescent="0.25">
      <c r="A18" s="9">
        <v>10</v>
      </c>
      <c r="B18" s="10" t="s">
        <v>23</v>
      </c>
      <c r="C18" s="16">
        <v>5796</v>
      </c>
      <c r="D18" s="31">
        <v>5506</v>
      </c>
      <c r="E18" s="13">
        <f t="shared" si="0"/>
        <v>0.94996549344375436</v>
      </c>
      <c r="F18" s="16">
        <v>7950</v>
      </c>
      <c r="G18" s="31">
        <v>7610</v>
      </c>
      <c r="H18" s="15">
        <f t="shared" si="1"/>
        <v>0.95723270440251573</v>
      </c>
      <c r="I18" s="16">
        <v>8446</v>
      </c>
      <c r="J18" s="31">
        <v>7021</v>
      </c>
      <c r="K18" s="15">
        <f t="shared" si="2"/>
        <v>0.83128107980108923</v>
      </c>
      <c r="L18" s="16">
        <f t="shared" si="3"/>
        <v>-496</v>
      </c>
      <c r="M18" s="17">
        <f t="shared" si="4"/>
        <v>589</v>
      </c>
      <c r="N18" s="15">
        <f t="shared" si="5"/>
        <v>-1.1875</v>
      </c>
      <c r="O18" s="16">
        <v>27</v>
      </c>
      <c r="P18" s="35">
        <v>22</v>
      </c>
    </row>
    <row r="19" spans="1:16" s="20" customFormat="1" ht="30" x14ac:dyDescent="0.25">
      <c r="A19" s="9">
        <v>11</v>
      </c>
      <c r="B19" s="10" t="s">
        <v>24</v>
      </c>
      <c r="C19" s="16">
        <v>26393</v>
      </c>
      <c r="D19" s="31">
        <v>30234</v>
      </c>
      <c r="E19" s="13">
        <f t="shared" si="0"/>
        <v>1.1455310120107605</v>
      </c>
      <c r="F19" s="16">
        <v>26806</v>
      </c>
      <c r="G19" s="31">
        <v>30973</v>
      </c>
      <c r="H19" s="15">
        <f t="shared" si="1"/>
        <v>1.155450272327091</v>
      </c>
      <c r="I19" s="16">
        <v>26471</v>
      </c>
      <c r="J19" s="31">
        <v>30515</v>
      </c>
      <c r="K19" s="15">
        <f t="shared" si="2"/>
        <v>1.1527709568962261</v>
      </c>
      <c r="L19" s="16">
        <f t="shared" si="3"/>
        <v>335</v>
      </c>
      <c r="M19" s="33">
        <f t="shared" si="4"/>
        <v>458</v>
      </c>
      <c r="N19" s="15">
        <f t="shared" si="5"/>
        <v>1.3671641791044775</v>
      </c>
      <c r="O19" s="16">
        <v>153</v>
      </c>
      <c r="P19" s="35">
        <v>152</v>
      </c>
    </row>
    <row r="20" spans="1:16" s="30" customFormat="1" ht="30" x14ac:dyDescent="0.25">
      <c r="A20" s="9">
        <v>12</v>
      </c>
      <c r="B20" s="10" t="s">
        <v>25</v>
      </c>
      <c r="C20" s="16">
        <v>0</v>
      </c>
      <c r="D20" s="31">
        <v>0</v>
      </c>
      <c r="E20" s="13"/>
      <c r="F20" s="16">
        <v>6146</v>
      </c>
      <c r="G20" s="31">
        <v>4520</v>
      </c>
      <c r="H20" s="15">
        <f t="shared" si="1"/>
        <v>0.73543768304588353</v>
      </c>
      <c r="I20" s="16">
        <v>6110</v>
      </c>
      <c r="J20" s="31">
        <v>4482</v>
      </c>
      <c r="K20" s="15">
        <f t="shared" si="2"/>
        <v>0.7335515548281506</v>
      </c>
      <c r="L20" s="16">
        <f t="shared" si="3"/>
        <v>36</v>
      </c>
      <c r="M20" s="33">
        <f t="shared" si="4"/>
        <v>38</v>
      </c>
      <c r="N20" s="15">
        <f t="shared" si="5"/>
        <v>1.0555555555555556</v>
      </c>
      <c r="O20" s="16">
        <v>27</v>
      </c>
      <c r="P20" s="51">
        <v>20</v>
      </c>
    </row>
    <row r="21" spans="1:16" s="65" customFormat="1" ht="30" x14ac:dyDescent="0.25">
      <c r="A21" s="62">
        <v>13</v>
      </c>
      <c r="B21" s="10" t="s">
        <v>26</v>
      </c>
      <c r="C21" s="19">
        <v>2114</v>
      </c>
      <c r="D21" s="63">
        <v>1988</v>
      </c>
      <c r="E21" s="64">
        <f>D21/C21</f>
        <v>0.94039735099337751</v>
      </c>
      <c r="F21" s="19">
        <v>2208</v>
      </c>
      <c r="G21" s="63">
        <v>2634</v>
      </c>
      <c r="H21" s="15">
        <f t="shared" si="1"/>
        <v>1.1929347826086956</v>
      </c>
      <c r="I21" s="19">
        <v>2483</v>
      </c>
      <c r="J21" s="63">
        <v>2800</v>
      </c>
      <c r="K21" s="15">
        <f t="shared" si="2"/>
        <v>1.1276681433749496</v>
      </c>
      <c r="L21" s="32">
        <f t="shared" si="3"/>
        <v>-275</v>
      </c>
      <c r="M21" s="33">
        <f t="shared" si="4"/>
        <v>-166</v>
      </c>
      <c r="N21" s="15">
        <f t="shared" si="5"/>
        <v>0.60363636363636364</v>
      </c>
      <c r="O21" s="19">
        <v>20</v>
      </c>
      <c r="P21" s="51">
        <v>15</v>
      </c>
    </row>
    <row r="22" spans="1:16" s="20" customFormat="1" ht="30" x14ac:dyDescent="0.25">
      <c r="A22" s="9">
        <v>14</v>
      </c>
      <c r="B22" s="10" t="s">
        <v>27</v>
      </c>
      <c r="C22" s="19">
        <v>1277932</v>
      </c>
      <c r="D22" s="38">
        <v>1261055</v>
      </c>
      <c r="E22" s="13">
        <f>D22/C22</f>
        <v>0.98679350700976265</v>
      </c>
      <c r="F22" s="19">
        <v>1381916</v>
      </c>
      <c r="G22" s="38">
        <v>1279119</v>
      </c>
      <c r="H22" s="15">
        <f t="shared" si="1"/>
        <v>0.92561270004833873</v>
      </c>
      <c r="I22" s="19">
        <v>1479903</v>
      </c>
      <c r="J22" s="38">
        <v>1447042</v>
      </c>
      <c r="K22" s="15">
        <f t="shared" si="2"/>
        <v>0.97779516630481866</v>
      </c>
      <c r="L22" s="32">
        <f t="shared" si="3"/>
        <v>-97987</v>
      </c>
      <c r="M22" s="66">
        <f t="shared" si="4"/>
        <v>-167923</v>
      </c>
      <c r="N22" s="15">
        <f t="shared" si="5"/>
        <v>1.7137273311765846</v>
      </c>
      <c r="O22" s="19">
        <v>900</v>
      </c>
      <c r="P22" s="36">
        <v>658</v>
      </c>
    </row>
    <row r="23" spans="1:16" s="30" customFormat="1" x14ac:dyDescent="0.25">
      <c r="A23" s="21"/>
      <c r="B23" s="22" t="s">
        <v>28</v>
      </c>
      <c r="C23" s="23"/>
      <c r="D23" s="24"/>
      <c r="E23" s="26"/>
      <c r="F23" s="23"/>
      <c r="G23" s="24"/>
      <c r="H23" s="27"/>
      <c r="I23" s="23"/>
      <c r="J23" s="24"/>
      <c r="K23" s="27"/>
      <c r="L23" s="25"/>
      <c r="M23" s="25"/>
      <c r="N23" s="26"/>
      <c r="O23" s="23"/>
      <c r="P23" s="29"/>
    </row>
    <row r="24" spans="1:16" s="67" customFormat="1" ht="15" customHeight="1" x14ac:dyDescent="0.25">
      <c r="A24" s="9">
        <v>15</v>
      </c>
      <c r="B24" s="10" t="s">
        <v>29</v>
      </c>
      <c r="C24" s="19">
        <v>9150</v>
      </c>
      <c r="D24" s="38">
        <v>7761</v>
      </c>
      <c r="E24" s="13">
        <f>D24/C24</f>
        <v>0.84819672131147539</v>
      </c>
      <c r="F24" s="19">
        <v>9591.5</v>
      </c>
      <c r="G24" s="38">
        <v>8270</v>
      </c>
      <c r="H24" s="15">
        <f>G24/F24</f>
        <v>0.86222175884898089</v>
      </c>
      <c r="I24" s="19">
        <v>8967.5</v>
      </c>
      <c r="J24" s="38">
        <v>8094</v>
      </c>
      <c r="K24" s="15">
        <f>J24/I24</f>
        <v>0.9025926958461109</v>
      </c>
      <c r="L24" s="32">
        <f>F24-I24</f>
        <v>624</v>
      </c>
      <c r="M24" s="33">
        <f>G24-J24</f>
        <v>176</v>
      </c>
      <c r="N24" s="15">
        <f>M24/L24</f>
        <v>0.28205128205128205</v>
      </c>
      <c r="O24" s="19">
        <v>25</v>
      </c>
      <c r="P24" s="36">
        <v>23</v>
      </c>
    </row>
    <row r="25" spans="1:16" s="20" customFormat="1" x14ac:dyDescent="0.25">
      <c r="A25" s="9">
        <v>16</v>
      </c>
      <c r="B25" s="10" t="s">
        <v>30</v>
      </c>
      <c r="C25" s="16">
        <v>56742</v>
      </c>
      <c r="D25" s="31">
        <v>46918</v>
      </c>
      <c r="E25" s="13">
        <f>D25/C25</f>
        <v>0.82686546121039084</v>
      </c>
      <c r="F25" s="16">
        <v>56758</v>
      </c>
      <c r="G25" s="31">
        <v>48508</v>
      </c>
      <c r="H25" s="15">
        <f>G25/F25</f>
        <v>0.85464604108671904</v>
      </c>
      <c r="I25" s="16">
        <v>52971</v>
      </c>
      <c r="J25" s="31">
        <v>50671</v>
      </c>
      <c r="K25" s="15">
        <f>J25/I25</f>
        <v>0.95658001548016836</v>
      </c>
      <c r="L25" s="16">
        <f>F25-I25</f>
        <v>3787</v>
      </c>
      <c r="M25" s="17">
        <f>G25-J25</f>
        <v>-2163</v>
      </c>
      <c r="N25" s="15">
        <f>M25/L25</f>
        <v>-0.57116451016635861</v>
      </c>
      <c r="O25" s="16">
        <v>209</v>
      </c>
      <c r="P25" s="35">
        <v>192</v>
      </c>
    </row>
    <row r="26" spans="1:16" s="30" customFormat="1" x14ac:dyDescent="0.25">
      <c r="A26" s="21"/>
      <c r="B26" s="22" t="s">
        <v>31</v>
      </c>
      <c r="C26" s="23"/>
      <c r="D26" s="24"/>
      <c r="E26" s="26"/>
      <c r="F26" s="23"/>
      <c r="G26" s="24"/>
      <c r="H26" s="27"/>
      <c r="I26" s="23"/>
      <c r="J26" s="24"/>
      <c r="K26" s="27"/>
      <c r="L26" s="23"/>
      <c r="M26" s="23"/>
      <c r="N26" s="27"/>
      <c r="O26" s="23"/>
      <c r="P26" s="29"/>
    </row>
    <row r="27" spans="1:16" s="20" customFormat="1" ht="30" x14ac:dyDescent="0.25">
      <c r="A27" s="9">
        <v>17</v>
      </c>
      <c r="B27" s="10" t="s">
        <v>32</v>
      </c>
      <c r="C27" s="16">
        <v>375</v>
      </c>
      <c r="D27" s="31">
        <v>391.8</v>
      </c>
      <c r="E27" s="13">
        <f>D27/C27</f>
        <v>1.0448</v>
      </c>
      <c r="F27" s="16">
        <v>4795</v>
      </c>
      <c r="G27" s="31">
        <v>3971.6</v>
      </c>
      <c r="H27" s="15">
        <f>G27/F27</f>
        <v>0.82827945776850886</v>
      </c>
      <c r="I27" s="19">
        <v>4947.3</v>
      </c>
      <c r="J27" s="31">
        <v>4161.8999999999996</v>
      </c>
      <c r="K27" s="15">
        <f>J27/I27</f>
        <v>0.84124674064641314</v>
      </c>
      <c r="L27" s="16">
        <f>F27-I27</f>
        <v>-152.30000000000018</v>
      </c>
      <c r="M27" s="17">
        <f>G27-J27</f>
        <v>-190.29999999999973</v>
      </c>
      <c r="N27" s="15">
        <f>M27/L27</f>
        <v>1.2495075508864051</v>
      </c>
      <c r="O27" s="16">
        <v>40</v>
      </c>
      <c r="P27" s="35">
        <v>28</v>
      </c>
    </row>
    <row r="28" spans="1:16" s="30" customFormat="1" x14ac:dyDescent="0.25">
      <c r="A28" s="21"/>
      <c r="B28" s="22" t="s">
        <v>33</v>
      </c>
      <c r="C28" s="23"/>
      <c r="D28" s="24"/>
      <c r="E28" s="26"/>
      <c r="F28" s="23"/>
      <c r="G28" s="24"/>
      <c r="H28" s="27"/>
      <c r="I28" s="23"/>
      <c r="J28" s="24"/>
      <c r="K28" s="27"/>
      <c r="L28" s="23"/>
      <c r="M28" s="23"/>
      <c r="N28" s="26"/>
      <c r="O28" s="23"/>
      <c r="P28" s="29"/>
    </row>
    <row r="29" spans="1:16" s="20" customFormat="1" ht="30" x14ac:dyDescent="0.25">
      <c r="A29" s="9">
        <v>18</v>
      </c>
      <c r="B29" s="10" t="s">
        <v>34</v>
      </c>
      <c r="C29" s="16">
        <v>730</v>
      </c>
      <c r="D29" s="31">
        <v>1568</v>
      </c>
      <c r="E29" s="13">
        <f>D29/C29</f>
        <v>2.1479452054794521</v>
      </c>
      <c r="F29" s="16">
        <v>8108</v>
      </c>
      <c r="G29" s="31">
        <v>8261</v>
      </c>
      <c r="H29" s="15">
        <f>G29/F29</f>
        <v>1.0188702516033548</v>
      </c>
      <c r="I29" s="16">
        <v>8206</v>
      </c>
      <c r="J29" s="31">
        <v>8787</v>
      </c>
      <c r="K29" s="15">
        <f>J29/I29</f>
        <v>1.0708018523031928</v>
      </c>
      <c r="L29" s="16">
        <f>F29-I29</f>
        <v>-98</v>
      </c>
      <c r="M29" s="17">
        <f>G29-J29</f>
        <v>-526</v>
      </c>
      <c r="N29" s="15">
        <f>M29/L29</f>
        <v>5.3673469387755102</v>
      </c>
      <c r="O29" s="16">
        <v>70</v>
      </c>
      <c r="P29" s="35">
        <v>60</v>
      </c>
    </row>
    <row r="30" spans="1:16" s="65" customFormat="1" ht="30" x14ac:dyDescent="0.25">
      <c r="A30" s="62">
        <v>19</v>
      </c>
      <c r="B30" s="10" t="s">
        <v>35</v>
      </c>
      <c r="C30" s="16">
        <v>0</v>
      </c>
      <c r="D30" s="63">
        <v>0</v>
      </c>
      <c r="E30" s="64"/>
      <c r="F30" s="16">
        <v>1326.4</v>
      </c>
      <c r="G30" s="63">
        <v>998.9</v>
      </c>
      <c r="H30" s="14">
        <f>G30/F30</f>
        <v>0.75309107358262961</v>
      </c>
      <c r="I30" s="19">
        <v>1314.3</v>
      </c>
      <c r="J30" s="63">
        <v>740.4</v>
      </c>
      <c r="K30" s="64">
        <f>J30/I30</f>
        <v>0.56334170280757823</v>
      </c>
      <c r="L30" s="16">
        <f>F30-I30</f>
        <v>12.100000000000136</v>
      </c>
      <c r="M30" s="33">
        <f>G30-J30</f>
        <v>258.5</v>
      </c>
      <c r="N30" s="14">
        <f>M30/L30</f>
        <v>21.363636363636122</v>
      </c>
      <c r="O30" s="16">
        <v>9</v>
      </c>
      <c r="P30" s="53">
        <v>8.75</v>
      </c>
    </row>
    <row r="31" spans="1:16" s="30" customFormat="1" x14ac:dyDescent="0.25">
      <c r="A31" s="21"/>
      <c r="B31" s="22" t="s">
        <v>36</v>
      </c>
      <c r="C31" s="23"/>
      <c r="D31" s="24"/>
      <c r="E31" s="26"/>
      <c r="F31" s="23"/>
      <c r="G31" s="24"/>
      <c r="H31" s="27"/>
      <c r="I31" s="23"/>
      <c r="J31" s="24"/>
      <c r="K31" s="27"/>
      <c r="L31" s="23"/>
      <c r="M31" s="23"/>
      <c r="N31" s="26"/>
      <c r="O31" s="23"/>
      <c r="P31" s="29"/>
    </row>
    <row r="32" spans="1:16" s="30" customFormat="1" ht="30" x14ac:dyDescent="0.25">
      <c r="A32" s="9">
        <v>20</v>
      </c>
      <c r="B32" s="10" t="s">
        <v>37</v>
      </c>
      <c r="C32" s="16">
        <v>3705</v>
      </c>
      <c r="D32" s="31">
        <v>5127</v>
      </c>
      <c r="E32" s="13">
        <f>D32/C32</f>
        <v>1.3838056680161943</v>
      </c>
      <c r="F32" s="16">
        <v>3705</v>
      </c>
      <c r="G32" s="31">
        <v>5127</v>
      </c>
      <c r="H32" s="15">
        <f>G32/F32</f>
        <v>1.3838056680161943</v>
      </c>
      <c r="I32" s="19">
        <v>3619</v>
      </c>
      <c r="J32" s="38">
        <v>4653</v>
      </c>
      <c r="K32" s="15">
        <f>J32/I32</f>
        <v>1.2857142857142858</v>
      </c>
      <c r="L32" s="16">
        <f>F32-I32</f>
        <v>86</v>
      </c>
      <c r="M32" s="33">
        <f>G32-J32</f>
        <v>474</v>
      </c>
      <c r="N32" s="15">
        <f>M32/L32</f>
        <v>5.5116279069767442</v>
      </c>
      <c r="O32" s="16">
        <v>14</v>
      </c>
      <c r="P32" s="35">
        <v>13</v>
      </c>
    </row>
    <row r="33" spans="1:16" s="30" customFormat="1" x14ac:dyDescent="0.25">
      <c r="A33" s="21"/>
      <c r="B33" s="22" t="s">
        <v>38</v>
      </c>
      <c r="C33" s="23"/>
      <c r="D33" s="24"/>
      <c r="E33" s="29"/>
      <c r="F33" s="24"/>
      <c r="G33" s="24"/>
      <c r="H33" s="27"/>
      <c r="I33" s="23"/>
      <c r="J33" s="24"/>
      <c r="K33" s="27"/>
      <c r="L33" s="23"/>
      <c r="M33" s="23"/>
      <c r="N33" s="26"/>
      <c r="O33" s="23"/>
      <c r="P33" s="29"/>
    </row>
    <row r="34" spans="1:16" s="20" customFormat="1" ht="33" customHeight="1" x14ac:dyDescent="0.25">
      <c r="A34" s="9">
        <v>21</v>
      </c>
      <c r="B34" s="10" t="s">
        <v>39</v>
      </c>
      <c r="C34" s="16">
        <v>0</v>
      </c>
      <c r="D34" s="31">
        <v>0</v>
      </c>
      <c r="E34" s="13"/>
      <c r="F34" s="16">
        <v>917.9</v>
      </c>
      <c r="G34" s="31">
        <v>579.29999999999995</v>
      </c>
      <c r="H34" s="15">
        <f>G34/F34</f>
        <v>0.63111450049024942</v>
      </c>
      <c r="I34" s="19">
        <v>917.9</v>
      </c>
      <c r="J34" s="31">
        <v>688.8</v>
      </c>
      <c r="K34" s="15">
        <f>J34/I34</f>
        <v>0.75040854123542866</v>
      </c>
      <c r="L34" s="16">
        <f>F34-I34</f>
        <v>0</v>
      </c>
      <c r="M34" s="17">
        <f>G34-J34</f>
        <v>-109.5</v>
      </c>
      <c r="N34" s="15" t="e">
        <f>M34/L34</f>
        <v>#DIV/0!</v>
      </c>
      <c r="O34" s="16">
        <f>'[2]Центр спорт бор'!$E$108</f>
        <v>6</v>
      </c>
      <c r="P34" s="35">
        <f>'[2]Центр спорт бор'!$F$108</f>
        <v>5</v>
      </c>
    </row>
    <row r="35" spans="1:16" s="30" customFormat="1" x14ac:dyDescent="0.25">
      <c r="A35" s="21"/>
      <c r="B35" s="22" t="s">
        <v>40</v>
      </c>
      <c r="C35" s="23"/>
      <c r="D35" s="24"/>
      <c r="E35" s="29"/>
      <c r="F35" s="23"/>
      <c r="G35" s="24"/>
      <c r="H35" s="27"/>
      <c r="I35" s="23"/>
      <c r="J35" s="24"/>
      <c r="K35" s="27"/>
      <c r="L35" s="23"/>
      <c r="M35" s="23"/>
      <c r="N35" s="26"/>
      <c r="O35" s="23"/>
      <c r="P35" s="29"/>
    </row>
    <row r="36" spans="1:16" s="30" customFormat="1" x14ac:dyDescent="0.25">
      <c r="A36" s="9">
        <v>22</v>
      </c>
      <c r="B36" s="10" t="s">
        <v>41</v>
      </c>
      <c r="C36" s="16">
        <v>246589</v>
      </c>
      <c r="D36" s="31">
        <v>242727</v>
      </c>
      <c r="E36" s="13">
        <f t="shared" ref="E36:E43" si="7">D36/C36</f>
        <v>0.98433831192794485</v>
      </c>
      <c r="F36" s="11">
        <v>329485</v>
      </c>
      <c r="G36" s="38">
        <v>309542</v>
      </c>
      <c r="H36" s="15">
        <f t="shared" ref="H36:H43" si="8">G36/F36</f>
        <v>0.93947220662549125</v>
      </c>
      <c r="I36" s="11">
        <v>307224</v>
      </c>
      <c r="J36" s="12">
        <v>296705</v>
      </c>
      <c r="K36" s="15">
        <f t="shared" ref="K36:K43" si="9">J36/I36</f>
        <v>0.96576113845272504</v>
      </c>
      <c r="L36" s="16">
        <f t="shared" ref="L36:M43" si="10">F36-I36</f>
        <v>22261</v>
      </c>
      <c r="M36" s="68">
        <f t="shared" si="10"/>
        <v>12837</v>
      </c>
      <c r="N36" s="15">
        <f t="shared" ref="N36:N43" si="11">M36/L36</f>
        <v>0.57665873051525085</v>
      </c>
      <c r="O36" s="11">
        <v>1727</v>
      </c>
      <c r="P36" s="18">
        <v>1703</v>
      </c>
    </row>
    <row r="37" spans="1:16" s="20" customFormat="1" x14ac:dyDescent="0.25">
      <c r="A37" s="9">
        <v>23</v>
      </c>
      <c r="B37" s="10" t="s">
        <v>42</v>
      </c>
      <c r="C37" s="16">
        <v>63040</v>
      </c>
      <c r="D37" s="31">
        <v>62924</v>
      </c>
      <c r="E37" s="13">
        <f t="shared" si="7"/>
        <v>0.99815989847715736</v>
      </c>
      <c r="F37" s="19">
        <v>84285</v>
      </c>
      <c r="G37" s="31">
        <v>87886</v>
      </c>
      <c r="H37" s="15">
        <f t="shared" si="8"/>
        <v>1.042724090882126</v>
      </c>
      <c r="I37" s="16">
        <v>87843</v>
      </c>
      <c r="J37" s="38">
        <v>94427</v>
      </c>
      <c r="K37" s="15">
        <f t="shared" si="9"/>
        <v>1.0749519028266339</v>
      </c>
      <c r="L37" s="16">
        <f t="shared" si="10"/>
        <v>-3558</v>
      </c>
      <c r="M37" s="17">
        <f t="shared" si="10"/>
        <v>-6541</v>
      </c>
      <c r="N37" s="15">
        <f t="shared" si="11"/>
        <v>1.8383923552557617</v>
      </c>
      <c r="O37" s="16">
        <v>479</v>
      </c>
      <c r="P37" s="35">
        <v>460</v>
      </c>
    </row>
    <row r="38" spans="1:16" s="30" customFormat="1" x14ac:dyDescent="0.25">
      <c r="A38" s="9">
        <v>24</v>
      </c>
      <c r="B38" s="10" t="s">
        <v>43</v>
      </c>
      <c r="C38" s="16">
        <v>31900</v>
      </c>
      <c r="D38" s="31">
        <v>31964</v>
      </c>
      <c r="E38" s="13">
        <f t="shared" si="7"/>
        <v>1.0020062695924765</v>
      </c>
      <c r="F38" s="16">
        <v>38280</v>
      </c>
      <c r="G38" s="31">
        <v>38479</v>
      </c>
      <c r="H38" s="15">
        <f t="shared" si="8"/>
        <v>1.0051985370950889</v>
      </c>
      <c r="I38" s="16">
        <v>38254</v>
      </c>
      <c r="J38" s="31">
        <v>37341</v>
      </c>
      <c r="K38" s="15">
        <f t="shared" si="9"/>
        <v>0.97613321482720761</v>
      </c>
      <c r="L38" s="16">
        <f t="shared" si="10"/>
        <v>26</v>
      </c>
      <c r="M38" s="33">
        <f t="shared" si="10"/>
        <v>1138</v>
      </c>
      <c r="N38" s="15">
        <f t="shared" si="11"/>
        <v>43.769230769230766</v>
      </c>
      <c r="O38" s="16">
        <v>258</v>
      </c>
      <c r="P38" s="35">
        <v>257</v>
      </c>
    </row>
    <row r="39" spans="1:16" s="20" customFormat="1" ht="30" x14ac:dyDescent="0.25">
      <c r="A39" s="9">
        <v>25</v>
      </c>
      <c r="B39" s="10" t="s">
        <v>44</v>
      </c>
      <c r="C39" s="19">
        <v>39000</v>
      </c>
      <c r="D39" s="38">
        <v>31962.400000000001</v>
      </c>
      <c r="E39" s="13">
        <f t="shared" si="7"/>
        <v>0.81954871794871798</v>
      </c>
      <c r="F39" s="19">
        <v>52459.1</v>
      </c>
      <c r="G39" s="38">
        <v>43228.2</v>
      </c>
      <c r="H39" s="15">
        <f t="shared" si="8"/>
        <v>0.82403624919222784</v>
      </c>
      <c r="I39" s="19">
        <v>52033.2</v>
      </c>
      <c r="J39" s="38">
        <v>52251.7</v>
      </c>
      <c r="K39" s="15">
        <f t="shared" si="9"/>
        <v>1.0041992420224011</v>
      </c>
      <c r="L39" s="19">
        <f t="shared" si="10"/>
        <v>425.90000000000146</v>
      </c>
      <c r="M39" s="17">
        <f t="shared" si="10"/>
        <v>-9023.5</v>
      </c>
      <c r="N39" s="15">
        <f t="shared" si="11"/>
        <v>-21.186898332941933</v>
      </c>
      <c r="O39" s="16">
        <v>326</v>
      </c>
      <c r="P39" s="35">
        <v>314</v>
      </c>
    </row>
    <row r="40" spans="1:16" s="30" customFormat="1" ht="30" x14ac:dyDescent="0.25">
      <c r="A40" s="9">
        <v>26</v>
      </c>
      <c r="B40" s="10" t="s">
        <v>45</v>
      </c>
      <c r="C40" s="11">
        <v>45891.9</v>
      </c>
      <c r="D40" s="12">
        <v>40541</v>
      </c>
      <c r="E40" s="13">
        <f t="shared" si="7"/>
        <v>0.88340208184886659</v>
      </c>
      <c r="F40" s="11">
        <v>61648.2</v>
      </c>
      <c r="G40" s="12">
        <v>52215</v>
      </c>
      <c r="H40" s="15">
        <f t="shared" si="8"/>
        <v>0.8469833669109561</v>
      </c>
      <c r="I40" s="11">
        <v>61169.7</v>
      </c>
      <c r="J40" s="12">
        <v>56423</v>
      </c>
      <c r="K40" s="15">
        <f t="shared" si="9"/>
        <v>0.92240112343202607</v>
      </c>
      <c r="L40" s="16">
        <f t="shared" si="10"/>
        <v>478.5</v>
      </c>
      <c r="M40" s="17">
        <f t="shared" si="10"/>
        <v>-4208</v>
      </c>
      <c r="N40" s="15">
        <f t="shared" si="11"/>
        <v>-8.7941483803552778</v>
      </c>
      <c r="O40" s="11">
        <v>363</v>
      </c>
      <c r="P40" s="18">
        <v>368</v>
      </c>
    </row>
    <row r="41" spans="1:16" s="30" customFormat="1" ht="45" x14ac:dyDescent="0.25">
      <c r="A41" s="9">
        <v>27</v>
      </c>
      <c r="B41" s="10" t="s">
        <v>46</v>
      </c>
      <c r="C41" s="11">
        <v>27750</v>
      </c>
      <c r="D41" s="12">
        <v>29815</v>
      </c>
      <c r="E41" s="13">
        <f t="shared" si="7"/>
        <v>1.0744144144144143</v>
      </c>
      <c r="F41" s="11">
        <v>30488</v>
      </c>
      <c r="G41" s="12">
        <v>32130</v>
      </c>
      <c r="H41" s="15">
        <f t="shared" si="8"/>
        <v>1.0538572553135659</v>
      </c>
      <c r="I41" s="11">
        <v>30186</v>
      </c>
      <c r="J41" s="12">
        <v>32584</v>
      </c>
      <c r="K41" s="15">
        <f t="shared" si="9"/>
        <v>1.079440800371033</v>
      </c>
      <c r="L41" s="16">
        <f t="shared" si="10"/>
        <v>302</v>
      </c>
      <c r="M41" s="17">
        <f t="shared" si="10"/>
        <v>-454</v>
      </c>
      <c r="N41" s="15">
        <f t="shared" si="11"/>
        <v>-1.5033112582781456</v>
      </c>
      <c r="O41" s="11">
        <v>217</v>
      </c>
      <c r="P41" s="18">
        <v>208</v>
      </c>
    </row>
    <row r="42" spans="1:16" s="73" customFormat="1" ht="15.75" thickBot="1" x14ac:dyDescent="0.3">
      <c r="A42" s="69">
        <v>28</v>
      </c>
      <c r="B42" s="70" t="s">
        <v>47</v>
      </c>
      <c r="C42" s="71">
        <f>C6+C8+C9+C10+C11+C12+C14+C15+C16+C18+C19+C20+C24+C25+C27+C29+C30+C32+C36+C34+C22+C37+C38+C39+C40+C41+C21</f>
        <v>2415208.1</v>
      </c>
      <c r="D42" s="71">
        <f>D6+D8+D9+D10+D11+D12+D14+D15+D16+D18+D19+D20+D24+D25+D27+D29+D30+D32+D21+D34+D22+D36+D38+D37+D39+D40+D41</f>
        <v>2402479.6</v>
      </c>
      <c r="E42" s="72">
        <f t="shared" si="7"/>
        <v>0.99472985371322664</v>
      </c>
      <c r="F42" s="71">
        <f>F6+F8+F9+F10+F11+F12+F14+F15+F16+F18+F19+F20+F24+F25+F27+F29+F30+F32+F21+F34+F22+F36+F37+F38+F39+F40+F41</f>
        <v>2742189.7</v>
      </c>
      <c r="G42" s="71">
        <f>G6+G8+G9+G10+G11+G12+G14+G15+G16+G18+G19+G20+G24+G25+G27+G29+G30+G32+G21+G34+G22+G36+G37+G38+G39+G40+G41</f>
        <v>2634006.3000000003</v>
      </c>
      <c r="H42" s="72">
        <f t="shared" si="8"/>
        <v>0.96054853535479334</v>
      </c>
      <c r="I42" s="71">
        <f>I6+I8+I9+I10+I11+I12+I14+I15+I16+I18+I19+I20+I24+I25+I27+I29+I30+I32+I21+I34+I22+I36+I37+I38+I39+I40+I41</f>
        <v>2868397.6400000006</v>
      </c>
      <c r="J42" s="71">
        <f>J6+J8+J9+J10+J11+J12+J14+J15+J16+J18+J19+J20+J24+J25+J27+J29+J30+J32+J21+J34+J22+J36+J37+J38+J39+J40+J41</f>
        <v>2904801.6000000006</v>
      </c>
      <c r="K42" s="72">
        <f t="shared" si="9"/>
        <v>1.0126913923970458</v>
      </c>
      <c r="L42" s="71">
        <f t="shared" si="10"/>
        <v>-126207.94000000041</v>
      </c>
      <c r="M42" s="71">
        <f t="shared" si="10"/>
        <v>-270795.30000000028</v>
      </c>
      <c r="N42" s="72">
        <f t="shared" si="11"/>
        <v>2.1456280801350487</v>
      </c>
      <c r="O42" s="71">
        <f t="shared" ref="O42:P42" si="12">O6+O8+O9+O10+O11+O12+O14+O15+O16+O18+O19+O20+O24+O25+O27+O29+O30+O32+O21+O34+O22+O36+O37+O38+O39+O40+O41</f>
        <v>7162.5</v>
      </c>
      <c r="P42" s="71">
        <f t="shared" si="12"/>
        <v>6620.0599999999995</v>
      </c>
    </row>
    <row r="43" spans="1:16" s="73" customFormat="1" ht="15.75" thickBot="1" x14ac:dyDescent="0.3">
      <c r="A43" s="74">
        <v>29</v>
      </c>
      <c r="B43" s="75" t="s">
        <v>48</v>
      </c>
      <c r="C43" s="71">
        <f t="shared" ref="C43" si="13">C6+C8+C9+C10+C11+C12+C14+C15+C16+C18+C19+C20+C24+C25+C27+C29+C30+C32+C22+C21</f>
        <v>1961037.2</v>
      </c>
      <c r="D43" s="71">
        <f>D6+D8+D9+D10+D11+D12+D14+D15+D16+D18+D19+D20+D24+D25+D27+D29+D30+D32+D22+D21</f>
        <v>1962546.2000000002</v>
      </c>
      <c r="E43" s="76">
        <f t="shared" si="7"/>
        <v>1.0007694907572382</v>
      </c>
      <c r="F43" s="71">
        <f t="shared" ref="F43" si="14">F6+F8+F9+F10+F11+F12+F14+F15+F16+F18+F19+F20+F24+F25+F27+F29+F30+F32+F22+F21</f>
        <v>2144626.5</v>
      </c>
      <c r="G43" s="71">
        <f>G6+G8+G9+G10+G11+G12+G14+G15+G16+G18+G19+G20+G24+G25+G27+G29+G30+G32+G22+G21</f>
        <v>2069946.8</v>
      </c>
      <c r="H43" s="76">
        <f t="shared" si="8"/>
        <v>0.96517822567239564</v>
      </c>
      <c r="I43" s="71">
        <f t="shared" ref="I43" si="15">I6+I8+I9+I10+I11+I12+I14+I15+I16+I18+I19+I20+I24+I25+I27+I29+I30+I32+I22+I21</f>
        <v>2290769.84</v>
      </c>
      <c r="J43" s="71">
        <f>J6+J8+J9+J10+J11+J12+J14+J15+J16+J18+J19+J20+J24+J25+J27+J29+J30+J32+J22+J21</f>
        <v>2334381.1</v>
      </c>
      <c r="K43" s="76">
        <f t="shared" si="9"/>
        <v>1.0190378183082767</v>
      </c>
      <c r="L43" s="71">
        <f t="shared" si="10"/>
        <v>-146143.33999999985</v>
      </c>
      <c r="M43" s="71">
        <f t="shared" si="10"/>
        <v>-264434.30000000005</v>
      </c>
      <c r="N43" s="76">
        <f t="shared" si="11"/>
        <v>1.809417384329661</v>
      </c>
      <c r="O43" s="71">
        <f t="shared" ref="O43" si="16">O6+O8+O9+O10+O11+O12+O14+O15+O16+O18+O19+O20+O24+O25+O27+O29+O30+O32+O22+O21</f>
        <v>3786.5</v>
      </c>
      <c r="P43" s="71">
        <f>P6+P8+P9+P10+P11+P12+P14+P15+P16+P18+P19+P20+P24+P25+P27+P29+P30+P32+P22+P21</f>
        <v>3305.06</v>
      </c>
    </row>
    <row r="44" spans="1:16" x14ac:dyDescent="0.25">
      <c r="B44" s="77" t="s">
        <v>49</v>
      </c>
    </row>
    <row r="45" spans="1:16" x14ac:dyDescent="0.25">
      <c r="L45" s="65"/>
      <c r="M45" s="79">
        <f>M8+M9+M12+M15+M19+M20+M24+M25+M29+M32+M21</f>
        <v>-81510.699999999983</v>
      </c>
      <c r="N45" s="80">
        <f>M8+M9+M12+M15+M19+M20+M24+M25+M29+M32+M21+M34+M37+M38</f>
        <v>-87023.199999999983</v>
      </c>
    </row>
    <row r="46" spans="1:16" x14ac:dyDescent="0.25">
      <c r="L46" s="78"/>
      <c r="M46" s="79">
        <f>M6+M10+M11+M14+M16+M18+M22+M27</f>
        <v>-183182.09999999998</v>
      </c>
      <c r="N46" s="80">
        <f>M6+M10+M11+M14+M16+M18+M22+M27+M36+M39+M40+M41</f>
        <v>-184030.59999999998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2024-09-18T08:26:02Z</dcterms:modified>
</cp:coreProperties>
</file>