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913" activeTab="0"/>
  </bookViews>
  <sheets>
    <sheet name="Лист1" sheetId="1" r:id="rId1"/>
    <sheet name="дороги" sheetId="2" r:id="rId2"/>
    <sheet name="капітальний ремонт" sheetId="3" r:id="rId3"/>
    <sheet name="спецтехніка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<sst xmlns="http://schemas.openxmlformats.org/spreadsheetml/2006/main" count="411" uniqueCount="176">
  <si>
    <t>Джерела фінансування</t>
  </si>
  <si>
    <t>2008 рік</t>
  </si>
  <si>
    <t>2009 рік</t>
  </si>
  <si>
    <t>2010 рік</t>
  </si>
  <si>
    <t>Відповідальний за виконання заходу</t>
  </si>
  <si>
    <t>Всього:</t>
  </si>
  <si>
    <t>Міський бюджет</t>
  </si>
  <si>
    <t>Найменування заходу</t>
  </si>
  <si>
    <t>№ п/п</t>
  </si>
  <si>
    <t>У тому числі за роками</t>
  </si>
  <si>
    <t>2017 рік</t>
  </si>
  <si>
    <t xml:space="preserve">Основні завдання Програми </t>
  </si>
  <si>
    <t xml:space="preserve"> програми   розвитку житлово-</t>
  </si>
  <si>
    <t>комунального господарства міста Чернігова</t>
  </si>
  <si>
    <t>на 2017 - 2020 роки"</t>
  </si>
  <si>
    <t>2018 рік</t>
  </si>
  <si>
    <t>2019 рік</t>
  </si>
  <si>
    <t>2020 рік</t>
  </si>
  <si>
    <t>Управління житлово-комунального господарства ЧМР та ішні суб'єкти господарювання</t>
  </si>
  <si>
    <t>КТКВК</t>
  </si>
  <si>
    <t>КЕКВК</t>
  </si>
  <si>
    <t>Будівництво ліній електропередач на міському пляжі "Золотий берег"</t>
  </si>
  <si>
    <t>Виготовлення проектно-кошторисної документації на капітальний ремонт об'єктів благоустрою міста</t>
  </si>
  <si>
    <t xml:space="preserve">Капітальний ремонт зелених зон міста </t>
  </si>
  <si>
    <t>Капітальний ремонт парку ім. Б.Хмельницького</t>
  </si>
  <si>
    <t>Капітальний ремонт зупинок громадського транспорту</t>
  </si>
  <si>
    <t>Капітальний ремонт фонтанів в місті</t>
  </si>
  <si>
    <t>Капітальний ремонт парку ім. Коцюбинського</t>
  </si>
  <si>
    <t>Капітальний ремонт зеленої зони біля Будинку Обрядів</t>
  </si>
  <si>
    <t>Виготовлення проектно-кошторисної документації на реконструкцію об'єктів благоустрою міста</t>
  </si>
  <si>
    <t>Капітальний ремонт скверів, парків та бульварів</t>
  </si>
  <si>
    <t>Разом</t>
  </si>
  <si>
    <t>Загальні витрати, грн.</t>
  </si>
  <si>
    <t>Загальні витрати грн.</t>
  </si>
  <si>
    <t>Забезпечення благоустрою кладовищ, діяльності спецслужби та поховання безрідни</t>
  </si>
  <si>
    <t>Поточний ремонт та утримання в належному стані об'єктів благоустрою</t>
  </si>
  <si>
    <t>Будівництво, реконструкція та капітальний ремонт об'єктів благоустрою</t>
  </si>
  <si>
    <t>Забезпечення охорони тваринного світу, регулювання чисельності безпритульних тварин гуманними методами</t>
  </si>
  <si>
    <t>Забезпечення  святкового оформлення міста до урочистих подій, свят та інших заходів</t>
  </si>
  <si>
    <t>Забезпечення зміцнення матеріально-технічної бази підприємств комунальної форми власності</t>
  </si>
  <si>
    <t>Підтримка та розвиток сфери паркування транспортних засобів</t>
  </si>
  <si>
    <t>Управління житлово-комунального господарства ЧМР та КП "Паркування та ринок" ЧМР</t>
  </si>
  <si>
    <t>Управління житлово-комунального господарства ЧМР та КП "Зеленбуд" ЧМР</t>
  </si>
  <si>
    <t>Управління житлово-комунального господарства ЧМР та КП "Спеціалізований комбінат комунально-побутового обслуговування" ЧМР</t>
  </si>
  <si>
    <t>Управління житлово-комунального господарства ЧМР та КП "АТП-2528" ЧМР</t>
  </si>
  <si>
    <t>Управління житлово-комунального господарства ЧМР та КП «Новозаводське»</t>
  </si>
  <si>
    <t>Управління житлово-комунального господарства ЧМР та КП «ЖЕК-13»</t>
  </si>
  <si>
    <t xml:space="preserve">Влаштування зон відпочинку  </t>
  </si>
  <si>
    <t xml:space="preserve">                     Додаток 1</t>
  </si>
  <si>
    <t>Забезпечення функціонування мереж зовнішнього освітлення</t>
  </si>
  <si>
    <t>Забезпечення зміцнення матеріально-технічної бази підприємств комунальної форми власності м.Чернігові на період до 2020 року</t>
  </si>
  <si>
    <t xml:space="preserve">                     Додаток 1.10</t>
  </si>
  <si>
    <t xml:space="preserve">                     Додаток 1.12</t>
  </si>
  <si>
    <t>Забезпечення санітарної  очистки території</t>
  </si>
  <si>
    <t>Примітки</t>
  </si>
  <si>
    <t>ст.21</t>
  </si>
  <si>
    <t>ст.23</t>
  </si>
  <si>
    <t>ст.31</t>
  </si>
  <si>
    <t>ст.32</t>
  </si>
  <si>
    <t>ст.37</t>
  </si>
  <si>
    <t>Капітальний ремонт привокзальної площі</t>
  </si>
  <si>
    <t xml:space="preserve">Капітальний ремонт об'єктів житлового господарства, заміна поштових скриньок та покажчиків назв вулиць </t>
  </si>
  <si>
    <t>Забезпечення проведення будівництва, реконструкції та ремонту об'єктів транспортної інфраструктури, утримання вулично-дорожньої мережі та інші</t>
  </si>
  <si>
    <t>Збереження та утримання на належному рівні зеленої зони та поточний ремонт малих архітектурних споруд</t>
  </si>
  <si>
    <t>Управління житлово-комунального господарства ЧМР та КП "Чернігівводоканал" ЧМР</t>
  </si>
  <si>
    <t>ст.17</t>
  </si>
  <si>
    <t>Примітка: модель спеціалізованої техніки може бути змінена під час проведення процедури закупівлі.</t>
  </si>
  <si>
    <t>Виготовлення проектно-кошторисної документації на реконструкцію та будівництво  каналізаційних мереж</t>
  </si>
  <si>
    <t>до  Комплексної цільової</t>
  </si>
  <si>
    <t xml:space="preserve">Ресурсне забезпечення виконання Комплексної цільової програми розвитку житлово-комунального господарства міста Чернігова на період                                           з  2017  до 2020 року </t>
  </si>
  <si>
    <t xml:space="preserve">Реконструкція скверів, парків, бульварів </t>
  </si>
  <si>
    <t>Влаштування та реконструкція об'єктів благоустрою на малих архітектурних форм на міському пляжі "Золотий берег"</t>
  </si>
  <si>
    <t>Управління житлово-комунального господарства ЧМР та КП «Деснянське»</t>
  </si>
  <si>
    <t>Управління житлово-комунального господарства ЧМР та КП «ЖЕК-10»</t>
  </si>
  <si>
    <t>Забезпечення поводження з твердими побутовими відходами  у м.Чернігові на період з 2017 до 2020 року</t>
  </si>
  <si>
    <t xml:space="preserve">Капітальний ремонт адміністративного приміщеня по вул.Робітнича, 6 </t>
  </si>
  <si>
    <t>Капітальний ремонт адміністративного приміщення та виробничих приміщень по вул.1-го Травня 173</t>
  </si>
  <si>
    <t>Утеплення адміністративного приміщення по проспекту Перемоги</t>
  </si>
  <si>
    <t>Утеплення адміністративного приміщення по вул.Академіка Павлова</t>
  </si>
  <si>
    <t>Встановлення освітлення культових споруд та прилеглих територій</t>
  </si>
  <si>
    <t>Реконструкція системи воопостачання житлового мікрорайону по вулиці Ушинського в м.Чернігові</t>
  </si>
  <si>
    <t>Поповнення статутного фонду на єдиний централізований відділ по роботі з населенням "Колл-центр"</t>
  </si>
  <si>
    <t>Автомобіль для аварійно-транспортної служби (2 од.) (або еквівалент)</t>
  </si>
  <si>
    <t>Трактор МТЗ-82 з навісним обладнанням (1 од.) (або еквівалент)</t>
  </si>
  <si>
    <t>Самоскид МАЗ-4571N2 (1 од.) (або еквівалент)</t>
  </si>
  <si>
    <t>Трактор МТЗ-82 з навісним обладнанням (2 од.) (або еквівалент)</t>
  </si>
  <si>
    <t>Причіп тракторний (1 од.) (або еквівалент)</t>
  </si>
  <si>
    <t>Подрібнювач деревини (1 од.) (або еквівалент)</t>
  </si>
  <si>
    <t>Самоскид МАЗ-4571 N2 (1 од.) (або еквівалент)</t>
  </si>
  <si>
    <t>Трактор МТЗ-82 з навісним обладнанням (3од.) (або еквівалент)</t>
  </si>
  <si>
    <t>Самоскид МАЗ-4571 N2(1 од.) (або еквівалент)</t>
  </si>
  <si>
    <t>Автомобіль Peugeot Partner Fourgon 1,6 L25МТ (2 од.) (або еквівалент)</t>
  </si>
  <si>
    <t>Трактор МТЗ-82 з навісним обладнанням (2од.) (або еквівалент)</t>
  </si>
  <si>
    <t>Розкидач піщано-сольової суміші КО-108 з обладнанням (2 од.) (або еквівалент)</t>
  </si>
  <si>
    <t>Навантажувач грейферний МТЗ- 82 (2од.) (або еквівалент)</t>
  </si>
  <si>
    <t>Трактор МТЗ-82 з навісним обладнанням (4 од.) (або еквівалент)</t>
  </si>
  <si>
    <t>Фронтальний навантажувач Амкадор 342 С4 (2 од.) (або еквівалент)</t>
  </si>
  <si>
    <t>Автогудронатор ємкістю 4м3 на базі автомобіля МАЗ (або еквівалент)</t>
  </si>
  <si>
    <t>Самоскид вантажністю 20 т МАЗ-6501С5 з додатковим обладнанням       (2 од.) (або еквівалент)</t>
  </si>
  <si>
    <t xml:space="preserve">Сміттєтрамбувальні коліса та кранштейни на балансуючу рамку для встановлення на фронтальний навантажувач «АМКАДОР» 342В»         (4 коліса 2 кронштейни) (або еквівалент)
</t>
  </si>
  <si>
    <t>Колісний багатофункціонувальний екскаватор-погрузчик JCB 4 CX ECO SITEMASTER (1 од.) (або еквівалент)</t>
  </si>
  <si>
    <t>Трактор МТЗ-82 з щіткою для миття бар’єрного огородження ЩБО 2.5 ПЛ "Шмель-1" (або еквівалент)</t>
  </si>
  <si>
    <t>Вахтовий автомобіль на базі МАЗ (або еквівалент)</t>
  </si>
  <si>
    <t>Грузопасажирський автомобіль Рено Мастер (2 од.) (або еквівалент)</t>
  </si>
  <si>
    <t>Причіп типу   ПТС-4-02 (3 од) (або еквівалент)</t>
  </si>
  <si>
    <t>Вакуумно-підмітальна прибиральна машина (парков) з навісним обладнанням (2 од) (або еквівалент)</t>
  </si>
  <si>
    <t>Трактор з комунальним устаткуванням (4 од) (або еквівалент)</t>
  </si>
  <si>
    <t>Навантажувач Digger SSL6700 (або еквівалент)</t>
  </si>
  <si>
    <t>Подрібнювач пнів Laski F-500 (1 од.) (або еквівалент)</t>
  </si>
  <si>
    <t>Навісне обладнання (косарка) для Diger (1од.) (або еквівалент)</t>
  </si>
  <si>
    <t>Автомобіль-самоскид на базі шасі МАЗ (2 од) (або еквівалент)</t>
  </si>
  <si>
    <t>Автогідропідіймач телескопічний 18 м на базі Iveco Dile Double Cab (кабіна7 місць) (1 од.) (або еквівалент)</t>
  </si>
  <si>
    <t>Агрегат для перевезення води (АПВ-6) (2 од) (або еквівалент)</t>
  </si>
  <si>
    <t>Райдер газонокосилка Etesia HYDRO   124 D (1 од.) (або еквівалент)</t>
  </si>
  <si>
    <t>Косарка КБ-34 на трактор МТЗ-80 (82) (1 од.) (або еквівалент)</t>
  </si>
  <si>
    <t>Автомобіль для перевезення (Renault Trafic combi) (або еквівалент)</t>
  </si>
  <si>
    <t>Пляжеприбиральна машина (1 од.) (або еквівалент)</t>
  </si>
  <si>
    <t>МАЗ-5550С3-521-001 (Е-5) (або еквівалент)</t>
  </si>
  <si>
    <t>Віброплита Chicago Pneumatic MV100 (1 од.) (або еквівалент)</t>
  </si>
  <si>
    <t xml:space="preserve">Фреза для вирізання каналізаційних люків </t>
  </si>
  <si>
    <t>Трактор BELARUS-320.4 з навісним обладнанням (1 од.)                  (або еквівалент)</t>
  </si>
  <si>
    <t>Екскаватор навантажувач грейферний на базі   МТЗ 82 (1 од.)           (або еквівалент)</t>
  </si>
  <si>
    <t>Екскаватор навантажувач грейферний на базі МТЗ 82(1 од.)              (або еквівалент)</t>
  </si>
  <si>
    <t>Екскаватор навантажувач грейферний на базі МТЗ 82 (1 од.)             (або еквівалент)</t>
  </si>
  <si>
    <t>Вакуумно-підмітальна машина на базі МАЗ (універсальна)                (або еквівалент)</t>
  </si>
  <si>
    <t>Тротуарно-підмитальна машина Nilfisk-egholm City Renger (2 од.)       (або еквівалент)</t>
  </si>
  <si>
    <t>Кран-маніпулятор на базі Mercedes-Benz Atego (або аналог) (1 од.)   (або еквівалент)</t>
  </si>
  <si>
    <t>Машина комбінована ВИВА МД-106/01 на базі самоскида МАЗ 5550, 6501 універсальна (9 од.)  (або еквівалент)</t>
  </si>
  <si>
    <t>Будівництво, реконструкція та капітальний ремонт об'єктів благоустрою м.Чернігові на період з 2017 року до 2020 року</t>
  </si>
  <si>
    <t>Управління житлово-комунального господарства ЧМР та Комунальне  підприємство "Міськсвітло" ЧМР</t>
  </si>
  <si>
    <t>Реконструкція каналізаційного колектору по вулиці Юрія Меземцева (від житлового будинку №55 по вулиці Юрія Меземцева до каналізаційної насосної станції №3 по вулиці Мстиславській,   100 а</t>
  </si>
  <si>
    <t>Приладдя для тракторів (парковий пилосос з причіпом, вилочний навантажувач (або еквівалент)</t>
  </si>
  <si>
    <t>Платформа для перевезення спеціального транспорту  (1 од.) (або еквівалент)</t>
  </si>
  <si>
    <t>Автогідропідіймач телескопічний 18 м на базі Iveco Dile Double Cab (1 од.) (або еквівалент)</t>
  </si>
  <si>
    <t>Автогідропідіймач телескопічний 13.8 м на базі Renaut Master Duble Cab  (1 од.) (або еквівалент)</t>
  </si>
  <si>
    <t xml:space="preserve">                     Додаток 1.2</t>
  </si>
  <si>
    <t>Забезпечення проведення будівництва, реконструкції та ремонту об'єктів транспортної інфраструктури,утримання вулично-дорожньої мережі та інші  у м.Чернігові на період з 2017 до 2020 року</t>
  </si>
  <si>
    <t>Загальні витрати  грн.</t>
  </si>
  <si>
    <t xml:space="preserve">Забезпечення проведення капітального ремонту   об'єктів вулично-дорожньої мережі </t>
  </si>
  <si>
    <t>ст.13</t>
  </si>
  <si>
    <t xml:space="preserve">Забезпечення проведення  реконструкції  об'єктів вулично-дорожньої мережі </t>
  </si>
  <si>
    <t>Забезпечення проведення капітального ремонту тротуарів</t>
  </si>
  <si>
    <t>ст.14</t>
  </si>
  <si>
    <t xml:space="preserve">Виготовлення та коригування проектно-кошторисної документації на капітальний ремонт  об'єктів вулично-дорожньої мережі </t>
  </si>
  <si>
    <t xml:space="preserve">Виготовлення та коригування проектно-кошторисної документації на  реконструкцію об'єктів вулично-дорожньої мережі </t>
  </si>
  <si>
    <t>Забезпечення проведення капітального ремонту мостів та шляхопроводів</t>
  </si>
  <si>
    <t>ст.16</t>
  </si>
  <si>
    <t>Забезпечення проведення поточного ремонту об'єктів  вулично-дорожньої мережі та штучних спроуд</t>
  </si>
  <si>
    <t>Забезпечення проведення поточного ремонту об'єктів  вулично-дорожньої мережі та штучних спроуд (мостів та шляхопроводів)</t>
  </si>
  <si>
    <t>Забезпечення проведення поточного ремонту об'єктів  вулично-дорожньої мережі та штучних спроуд  (зливової каналізації)</t>
  </si>
  <si>
    <t>Забезпечення проведення поточного ремонту об'єктів  вулично-дорожньої мережі та штучних спроуд (очисних споруд зливової каналізації)</t>
  </si>
  <si>
    <t>Забезпечення проведення обстеження та експертиза мостів та шляхопроводів</t>
  </si>
  <si>
    <t>Забезпечення проведення утримання вулично-дорожньої мережі (чищення доріг, замітання вулиць, прибирання снігу, посипання сіллю, піском,тощо)</t>
  </si>
  <si>
    <t>ст.24</t>
  </si>
  <si>
    <t>Забезпечення проведення утримання очисних споруд та зливової каналізації (з гідродинамічним очищенням)</t>
  </si>
  <si>
    <t>ст.15</t>
  </si>
  <si>
    <t>Забезпечення проведення географічної інформаційної систем на мережах зливової каналізації</t>
  </si>
  <si>
    <t>Забезпечення проведення реконструкції мереж зливової каналізації</t>
  </si>
  <si>
    <t>Виготовлення  та коригування проектно-кошторисної документації на будівництво світлофорних об'єктів</t>
  </si>
  <si>
    <t>Будівництво світлофорних об'єктів</t>
  </si>
  <si>
    <t>Забезпечення проведення капітального ремонту світлофорних обєктів та технічних засобів регулювання дорожнього руху</t>
  </si>
  <si>
    <t>Забезпечення проведення поточного ремонту технічних засобів регулювання дорожнього руху</t>
  </si>
  <si>
    <t>Забезпечення проведення поточного ремонту та встановлення пішохідних направляючих огороджень</t>
  </si>
  <si>
    <t>Забезпечення проведення утримання та експлуатація технічних засобів регулювання дорожнього руху</t>
  </si>
  <si>
    <t>Забезпечення проведення влаштування пристроїв примусового зниження швидкості</t>
  </si>
  <si>
    <t>Забезпечення проведення паспортизації доріг</t>
  </si>
  <si>
    <t>ст.12</t>
  </si>
  <si>
    <t>Забезпечення проведення схеми дислокації технічних засобів регулювання дорожнім рухом</t>
  </si>
  <si>
    <t xml:space="preserve">Забезпечення проведення капітального ремонту внутрішньо-будинкових проїздів в житловій забудові </t>
  </si>
  <si>
    <t>Капітальний ремонт доріг приватного сектору</t>
  </si>
  <si>
    <t xml:space="preserve">Забезпечення проведення поточного ремонту внутрішньо-будинкових проїздів в житловій забудові </t>
  </si>
  <si>
    <t>Управління житлово-комунального господарства ЧМР та КП "Деснянське", КП "Новозаводське", КП "ЖЕК-10", КП "ЖЕК-13"</t>
  </si>
  <si>
    <t>Розроблення  пректно-кошторисної документації на проведення капітального ремонту внутрішньо-будинкових проїзів в житловій забудові</t>
  </si>
  <si>
    <t>Розроблення проектно-кошторисної документації на капітальний ремонт доріг приватного сектору</t>
  </si>
  <si>
    <t>Розроблення робочого проекту по будівництву доріг</t>
  </si>
  <si>
    <t>Проведення монтажних робіт адміністративно-виробничих приміщень по вул.Робітнича,6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</si>
</sst>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"/>
    <numFmt numFmtId="214" formatCode="#,##0.00;[Red]\-#,##0.00"/>
    <numFmt numFmtId="215" formatCode="[$-FC19]d\ mmmm\ yyyy\ &quot;г.&quot;"/>
    <numFmt numFmtId="216" formatCode="#,##0.0"/>
    <numFmt numFmtId="217" formatCode="#,##0.000"/>
    <numFmt numFmtId="218" formatCode="#,##0.0000"/>
    <numFmt numFmtId="219" formatCode="#,##0.00000"/>
  </numFmts>
  <fonts count="59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204" fontId="3" fillId="0" borderId="0" xfId="0" applyNumberFormat="1" applyFont="1" applyBorder="1" applyAlignment="1">
      <alignment horizontal="center" vertical="center"/>
    </xf>
    <xf numFmtId="204" fontId="0" fillId="0" borderId="0" xfId="0" applyNumberFormat="1" applyAlignment="1">
      <alignment/>
    </xf>
    <xf numFmtId="204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0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6" fillId="0" borderId="0" xfId="0" applyFont="1" applyAlignment="1">
      <alignment/>
    </xf>
    <xf numFmtId="204" fontId="3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4" fontId="10" fillId="0" borderId="0" xfId="0" applyNumberFormat="1" applyFont="1" applyAlignment="1">
      <alignment horizontal="left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14" fontId="2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/>
    </xf>
    <xf numFmtId="204" fontId="0" fillId="0" borderId="0" xfId="0" applyNumberFormat="1" applyFill="1" applyAlignment="1">
      <alignment/>
    </xf>
    <xf numFmtId="1" fontId="2" fillId="33" borderId="10" xfId="0" applyNumberFormat="1" applyFont="1" applyFill="1" applyBorder="1" applyAlignment="1">
      <alignment horizontal="center" vertical="center" wrapText="1"/>
    </xf>
    <xf numFmtId="204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204" fontId="13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1" fontId="0" fillId="0" borderId="0" xfId="0" applyNumberFormat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1" fontId="9" fillId="33" borderId="13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208" fontId="11" fillId="33" borderId="12" xfId="0" applyNumberFormat="1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2" fontId="13" fillId="0" borderId="0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208" fontId="9" fillId="33" borderId="10" xfId="0" applyNumberFormat="1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left" vertical="center" wrapText="1"/>
    </xf>
    <xf numFmtId="208" fontId="11" fillId="33" borderId="10" xfId="0" applyNumberFormat="1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left" vertical="center" wrapText="1"/>
    </xf>
    <xf numFmtId="0" fontId="56" fillId="33" borderId="12" xfId="0" applyFont="1" applyFill="1" applyBorder="1" applyAlignment="1">
      <alignment horizontal="left" vertical="center" wrapText="1"/>
    </xf>
    <xf numFmtId="208" fontId="9" fillId="33" borderId="10" xfId="0" applyNumberFormat="1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left" vertical="center" wrapText="1"/>
    </xf>
    <xf numFmtId="208" fontId="11" fillId="33" borderId="13" xfId="0" applyNumberFormat="1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0" fillId="33" borderId="0" xfId="0" applyNumberFormat="1" applyFill="1" applyAlignment="1">
      <alignment/>
    </xf>
    <xf numFmtId="4" fontId="57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58" fillId="0" borderId="0" xfId="0" applyNumberFormat="1" applyFont="1" applyFill="1" applyAlignment="1">
      <alignment horizontal="center" vertical="center" wrapText="1"/>
    </xf>
    <xf numFmtId="4" fontId="11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4" fontId="2" fillId="33" borderId="0" xfId="0" applyNumberFormat="1" applyFont="1" applyFill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9" fillId="33" borderId="13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3" fontId="9" fillId="33" borderId="12" xfId="0" applyNumberFormat="1" applyFont="1" applyFill="1" applyBorder="1" applyAlignment="1">
      <alignment horizontal="center" vertical="center" wrapText="1"/>
    </xf>
    <xf numFmtId="3" fontId="9" fillId="33" borderId="12" xfId="0" applyNumberFormat="1" applyFont="1" applyFill="1" applyBorder="1" applyAlignment="1">
      <alignment horizontal="center" vertical="center" wrapText="1"/>
    </xf>
    <xf numFmtId="3" fontId="11" fillId="33" borderId="13" xfId="0" applyNumberFormat="1" applyFont="1" applyFill="1" applyBorder="1" applyAlignment="1">
      <alignment horizontal="center" vertical="center" wrapText="1"/>
    </xf>
    <xf numFmtId="3" fontId="56" fillId="33" borderId="10" xfId="0" applyNumberFormat="1" applyFont="1" applyFill="1" applyBorder="1" applyAlignment="1">
      <alignment horizontal="center" vertical="center" wrapText="1"/>
    </xf>
    <xf numFmtId="3" fontId="11" fillId="33" borderId="12" xfId="0" applyNumberFormat="1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3" fontId="11" fillId="33" borderId="15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left" vertical="center" wrapText="1"/>
    </xf>
    <xf numFmtId="0" fontId="55" fillId="33" borderId="13" xfId="0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1" fontId="3" fillId="33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wrapText="1"/>
    </xf>
    <xf numFmtId="0" fontId="6" fillId="0" borderId="0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&#1080;%20&#1076;&#1086;%20&#1055;&#1056;&#1054;&#1043;&#1056;&#1040;&#1052;&#1048;%20%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альна"/>
      <sheetName val="житло"/>
      <sheetName val="1.1.1"/>
      <sheetName val=" дороги"/>
      <sheetName val="світло"/>
      <sheetName val="зеленбуд"/>
      <sheetName val="саночистка"/>
      <sheetName val="тварини"/>
      <sheetName val="спецкомбінат"/>
      <sheetName val="поточ+утримання обєктів"/>
      <sheetName val="парковка"/>
      <sheetName val="капітальний ремонт"/>
      <sheetName val="святкове"/>
      <sheetName val="спецтехніка"/>
      <sheetName val="ТПВ"/>
    </sheetNames>
    <sheetDataSet>
      <sheetData sheetId="1">
        <row r="36">
          <cell r="F36">
            <v>65962737</v>
          </cell>
          <cell r="G36">
            <v>17212737</v>
          </cell>
          <cell r="H36">
            <v>14250000</v>
          </cell>
          <cell r="I36">
            <v>16250000</v>
          </cell>
          <cell r="J36">
            <v>18250000</v>
          </cell>
        </row>
      </sheetData>
      <sheetData sheetId="3">
        <row r="42">
          <cell r="F42">
            <v>1278922127.555238</v>
          </cell>
          <cell r="G42">
            <v>352119176</v>
          </cell>
          <cell r="H42">
            <v>321068806.93</v>
          </cell>
          <cell r="I42">
            <v>302218216.89036</v>
          </cell>
          <cell r="J42">
            <v>303515927.734878</v>
          </cell>
        </row>
      </sheetData>
      <sheetData sheetId="4">
        <row r="24">
          <cell r="F24">
            <v>134248114.5</v>
          </cell>
          <cell r="G24">
            <v>25137400</v>
          </cell>
          <cell r="H24">
            <v>36894900</v>
          </cell>
          <cell r="I24">
            <v>37800090</v>
          </cell>
          <cell r="J24">
            <v>34415724.5</v>
          </cell>
        </row>
      </sheetData>
      <sheetData sheetId="5">
        <row r="74">
          <cell r="F74">
            <v>94672729.0262</v>
          </cell>
          <cell r="G74">
            <v>22045400</v>
          </cell>
          <cell r="H74">
            <v>23126557</v>
          </cell>
          <cell r="I74">
            <v>24204961.964</v>
          </cell>
          <cell r="J74">
            <v>25295810.062200002</v>
          </cell>
        </row>
      </sheetData>
      <sheetData sheetId="6">
        <row r="21">
          <cell r="F21">
            <v>8001690.734999999</v>
          </cell>
          <cell r="G21">
            <v>2093001</v>
          </cell>
          <cell r="H21">
            <v>1881725</v>
          </cell>
          <cell r="I21">
            <v>1969226.7</v>
          </cell>
          <cell r="J21">
            <v>2057738.0350000001</v>
          </cell>
        </row>
      </sheetData>
      <sheetData sheetId="7">
        <row r="17">
          <cell r="F17">
            <v>7475022.526</v>
          </cell>
          <cell r="G17">
            <v>1807000</v>
          </cell>
          <cell r="H17">
            <v>1795610</v>
          </cell>
          <cell r="I17">
            <v>1888981.72</v>
          </cell>
          <cell r="J17">
            <v>1983430.806</v>
          </cell>
        </row>
      </sheetData>
      <sheetData sheetId="8">
        <row r="28">
          <cell r="F28">
            <v>33022359.912716</v>
          </cell>
          <cell r="G28">
            <v>8116332</v>
          </cell>
          <cell r="H28">
            <v>8298620.26</v>
          </cell>
          <cell r="I28">
            <v>8134052.5135200005</v>
          </cell>
          <cell r="J28">
            <v>8473355.139196001</v>
          </cell>
        </row>
      </sheetData>
      <sheetData sheetId="9">
        <row r="25">
          <cell r="F25">
            <v>21928743.82605</v>
          </cell>
          <cell r="G25">
            <v>7352698</v>
          </cell>
          <cell r="H25">
            <v>4698654.75</v>
          </cell>
          <cell r="I25">
            <v>4799075.2809999995</v>
          </cell>
          <cell r="J25">
            <v>5078315.79505</v>
          </cell>
        </row>
      </sheetData>
      <sheetData sheetId="10">
        <row r="20">
          <cell r="F20">
            <v>552927.6900000001</v>
          </cell>
          <cell r="G20">
            <v>120000</v>
          </cell>
          <cell r="H20">
            <v>137150</v>
          </cell>
          <cell r="I20">
            <v>144281.80000000002</v>
          </cell>
          <cell r="J20">
            <v>151495.89</v>
          </cell>
        </row>
      </sheetData>
      <sheetData sheetId="11">
        <row r="29">
          <cell r="F29">
            <v>252784850.2</v>
          </cell>
          <cell r="G29">
            <v>104731000</v>
          </cell>
          <cell r="H29">
            <v>58698430</v>
          </cell>
          <cell r="I29">
            <v>68624940</v>
          </cell>
          <cell r="J29">
            <v>20730480.2</v>
          </cell>
        </row>
      </sheetData>
      <sheetData sheetId="12">
        <row r="16">
          <cell r="F16">
            <v>4184732.06</v>
          </cell>
          <cell r="G16">
            <v>2120000</v>
          </cell>
          <cell r="H16">
            <v>654100</v>
          </cell>
          <cell r="I16">
            <v>688113.2</v>
          </cell>
          <cell r="J16">
            <v>722518.8600000001</v>
          </cell>
        </row>
      </sheetData>
      <sheetData sheetId="13">
        <row r="83">
          <cell r="F83">
            <v>122114744</v>
          </cell>
          <cell r="G83">
            <v>83777324</v>
          </cell>
          <cell r="H83">
            <v>38337420</v>
          </cell>
        </row>
      </sheetData>
      <sheetData sheetId="14">
        <row r="18">
          <cell r="F18">
            <v>10900000</v>
          </cell>
          <cell r="G18">
            <v>10900000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3">
      <selection activeCell="B7" sqref="B7"/>
    </sheetView>
  </sheetViews>
  <sheetFormatPr defaultColWidth="9.140625" defaultRowHeight="12.75"/>
  <cols>
    <col min="1" max="1" width="5.421875" style="0" customWidth="1"/>
    <col min="2" max="2" width="70.28125" style="0" customWidth="1"/>
    <col min="3" max="3" width="18.421875" style="0" customWidth="1"/>
    <col min="4" max="4" width="16.00390625" style="0" customWidth="1"/>
    <col min="5" max="8" width="15.140625" style="0" customWidth="1"/>
    <col min="10" max="10" width="10.7109375" style="0" bestFit="1" customWidth="1"/>
  </cols>
  <sheetData>
    <row r="1" spans="1:8" ht="15.75">
      <c r="A1" s="1"/>
      <c r="B1" s="1"/>
      <c r="C1" s="1"/>
      <c r="D1" s="1"/>
      <c r="F1" s="170" t="s">
        <v>48</v>
      </c>
      <c r="G1" s="170"/>
      <c r="H1" s="170"/>
    </row>
    <row r="2" spans="1:8" ht="15.75">
      <c r="A2" s="1"/>
      <c r="B2" s="1"/>
      <c r="C2" s="1"/>
      <c r="D2" s="1"/>
      <c r="F2" s="170" t="s">
        <v>68</v>
      </c>
      <c r="G2" s="170"/>
      <c r="H2" s="170"/>
    </row>
    <row r="3" spans="1:8" ht="15.75">
      <c r="A3" s="1"/>
      <c r="B3" s="1"/>
      <c r="C3" s="1"/>
      <c r="D3" s="1"/>
      <c r="F3" s="170" t="s">
        <v>12</v>
      </c>
      <c r="G3" s="170"/>
      <c r="H3" s="170"/>
    </row>
    <row r="4" spans="1:8" ht="15.75">
      <c r="A4" s="1"/>
      <c r="B4" s="1"/>
      <c r="C4" s="1"/>
      <c r="D4" s="1"/>
      <c r="F4" s="171" t="s">
        <v>13</v>
      </c>
      <c r="G4" s="171"/>
      <c r="H4" s="171"/>
    </row>
    <row r="5" spans="1:8" ht="15.75">
      <c r="A5" s="1"/>
      <c r="B5" s="1"/>
      <c r="C5" s="1"/>
      <c r="D5" s="1"/>
      <c r="F5" s="170" t="s">
        <v>14</v>
      </c>
      <c r="G5" s="170"/>
      <c r="H5" s="170"/>
    </row>
    <row r="6" spans="1:8" ht="50.25" customHeight="1">
      <c r="A6" s="158" t="s">
        <v>69</v>
      </c>
      <c r="B6" s="158"/>
      <c r="C6" s="158"/>
      <c r="D6" s="158"/>
      <c r="E6" s="158"/>
      <c r="F6" s="158"/>
      <c r="G6" s="158"/>
      <c r="H6" s="158"/>
    </row>
    <row r="7" spans="1:8" ht="15.75">
      <c r="A7" s="1"/>
      <c r="B7" s="1"/>
      <c r="C7" s="1"/>
      <c r="D7" s="1"/>
      <c r="E7" s="1"/>
      <c r="F7" s="1"/>
      <c r="G7" s="1"/>
      <c r="H7" s="1"/>
    </row>
    <row r="8" spans="1:8" ht="19.5" customHeight="1">
      <c r="A8" s="164" t="s">
        <v>8</v>
      </c>
      <c r="B8" s="164" t="s">
        <v>11</v>
      </c>
      <c r="C8" s="164" t="s">
        <v>0</v>
      </c>
      <c r="D8" s="164" t="s">
        <v>32</v>
      </c>
      <c r="E8" s="167" t="s">
        <v>9</v>
      </c>
      <c r="F8" s="167"/>
      <c r="G8" s="167"/>
      <c r="H8" s="167"/>
    </row>
    <row r="9" spans="1:8" ht="21" customHeight="1">
      <c r="A9" s="165"/>
      <c r="B9" s="165"/>
      <c r="C9" s="165"/>
      <c r="D9" s="165"/>
      <c r="E9" s="164" t="s">
        <v>10</v>
      </c>
      <c r="F9" s="164" t="s">
        <v>15</v>
      </c>
      <c r="G9" s="164" t="s">
        <v>16</v>
      </c>
      <c r="H9" s="164" t="s">
        <v>17</v>
      </c>
    </row>
    <row r="10" spans="1:8" ht="35.25" customHeight="1">
      <c r="A10" s="166"/>
      <c r="B10" s="166"/>
      <c r="C10" s="166"/>
      <c r="D10" s="166"/>
      <c r="E10" s="166"/>
      <c r="F10" s="166"/>
      <c r="G10" s="166"/>
      <c r="H10" s="166"/>
    </row>
    <row r="11" spans="1:8" ht="37.5" customHeight="1">
      <c r="A11" s="40">
        <v>1</v>
      </c>
      <c r="B11" s="41" t="s">
        <v>61</v>
      </c>
      <c r="C11" s="2" t="s">
        <v>6</v>
      </c>
      <c r="D11" s="100">
        <f>'[1]житло'!F36</f>
        <v>65962737</v>
      </c>
      <c r="E11" s="99">
        <f>'[1]житло'!G36</f>
        <v>17212737</v>
      </c>
      <c r="F11" s="99">
        <f>'[1]житло'!H36</f>
        <v>14250000</v>
      </c>
      <c r="G11" s="99">
        <f>'[1]житло'!I36</f>
        <v>16250000</v>
      </c>
      <c r="H11" s="99">
        <f>'[1]житло'!J36</f>
        <v>18250000</v>
      </c>
    </row>
    <row r="12" spans="1:10" ht="52.5" customHeight="1">
      <c r="A12" s="40">
        <v>2</v>
      </c>
      <c r="B12" s="41" t="s">
        <v>62</v>
      </c>
      <c r="C12" s="2" t="s">
        <v>6</v>
      </c>
      <c r="D12" s="100">
        <f>'[1] дороги'!F42</f>
        <v>1278922127.555238</v>
      </c>
      <c r="E12" s="99">
        <f>'[1] дороги'!G42</f>
        <v>352119176</v>
      </c>
      <c r="F12" s="99">
        <f>'[1] дороги'!H42</f>
        <v>321068806.93</v>
      </c>
      <c r="G12" s="99">
        <f>'[1] дороги'!I42</f>
        <v>302218216.89036</v>
      </c>
      <c r="H12" s="99">
        <f>'[1] дороги'!J42</f>
        <v>303515927.734878</v>
      </c>
      <c r="J12" s="6"/>
    </row>
    <row r="13" spans="1:8" ht="25.5" customHeight="1">
      <c r="A13" s="40">
        <f>A12+1</f>
        <v>3</v>
      </c>
      <c r="B13" s="41" t="s">
        <v>49</v>
      </c>
      <c r="C13" s="2" t="s">
        <v>6</v>
      </c>
      <c r="D13" s="100">
        <f>'[1]світло'!F24</f>
        <v>134248114.5</v>
      </c>
      <c r="E13" s="99">
        <f>'[1]світло'!G24</f>
        <v>25137400</v>
      </c>
      <c r="F13" s="99">
        <f>'[1]світло'!H24</f>
        <v>36894900</v>
      </c>
      <c r="G13" s="99">
        <f>'[1]світло'!I24</f>
        <v>37800090</v>
      </c>
      <c r="H13" s="99">
        <f>'[1]світло'!J24</f>
        <v>34415724.5</v>
      </c>
    </row>
    <row r="14" spans="1:8" ht="38.25" customHeight="1">
      <c r="A14" s="40">
        <f aca="true" t="shared" si="0" ref="A14:A22">A13+1</f>
        <v>4</v>
      </c>
      <c r="B14" s="41" t="s">
        <v>63</v>
      </c>
      <c r="C14" s="2" t="s">
        <v>6</v>
      </c>
      <c r="D14" s="100">
        <f>'[1]зеленбуд'!F74</f>
        <v>94672729.0262</v>
      </c>
      <c r="E14" s="99">
        <f>'[1]зеленбуд'!G74</f>
        <v>22045400</v>
      </c>
      <c r="F14" s="99">
        <f>'[1]зеленбуд'!H74</f>
        <v>23126557</v>
      </c>
      <c r="G14" s="99">
        <f>'[1]зеленбуд'!I74</f>
        <v>24204961.964</v>
      </c>
      <c r="H14" s="99">
        <f>'[1]зеленбуд'!J74</f>
        <v>25295810.062200002</v>
      </c>
    </row>
    <row r="15" spans="1:8" ht="25.5" customHeight="1">
      <c r="A15" s="40">
        <f t="shared" si="0"/>
        <v>5</v>
      </c>
      <c r="B15" s="41" t="s">
        <v>53</v>
      </c>
      <c r="C15" s="2" t="s">
        <v>6</v>
      </c>
      <c r="D15" s="100">
        <f>'[1]саночистка'!F21</f>
        <v>8001690.734999999</v>
      </c>
      <c r="E15" s="99">
        <f>'[1]саночистка'!G21</f>
        <v>2093001</v>
      </c>
      <c r="F15" s="99">
        <f>'[1]саночистка'!H21</f>
        <v>1881725</v>
      </c>
      <c r="G15" s="99">
        <f>'[1]саночистка'!I21</f>
        <v>1969226.7</v>
      </c>
      <c r="H15" s="99">
        <f>'[1]саночистка'!J21</f>
        <v>2057738.0350000001</v>
      </c>
    </row>
    <row r="16" spans="1:8" ht="36" customHeight="1">
      <c r="A16" s="40">
        <f t="shared" si="0"/>
        <v>6</v>
      </c>
      <c r="B16" s="41" t="s">
        <v>37</v>
      </c>
      <c r="C16" s="2" t="s">
        <v>6</v>
      </c>
      <c r="D16" s="100">
        <f>'[1]тварини'!F17</f>
        <v>7475022.526</v>
      </c>
      <c r="E16" s="99">
        <f>'[1]тварини'!G17</f>
        <v>1807000</v>
      </c>
      <c r="F16" s="99">
        <f>'[1]тварини'!H17</f>
        <v>1795610</v>
      </c>
      <c r="G16" s="99">
        <f>'[1]тварини'!I17</f>
        <v>1888981.72</v>
      </c>
      <c r="H16" s="99">
        <f>'[1]тварини'!J17</f>
        <v>1983430.806</v>
      </c>
    </row>
    <row r="17" spans="1:8" ht="47.25" customHeight="1">
      <c r="A17" s="40">
        <f t="shared" si="0"/>
        <v>7</v>
      </c>
      <c r="B17" s="41" t="s">
        <v>34</v>
      </c>
      <c r="C17" s="2" t="s">
        <v>6</v>
      </c>
      <c r="D17" s="100">
        <f>'[1]спецкомбінат'!F28</f>
        <v>33022359.912716</v>
      </c>
      <c r="E17" s="99">
        <f>'[1]спецкомбінат'!G28</f>
        <v>8116332</v>
      </c>
      <c r="F17" s="99">
        <f>'[1]спецкомбінат'!H28</f>
        <v>8298620.26</v>
      </c>
      <c r="G17" s="99">
        <f>'[1]спецкомбінат'!I28</f>
        <v>8134052.5135200005</v>
      </c>
      <c r="H17" s="99">
        <f>'[1]спецкомбінат'!J28</f>
        <v>8473355.139196001</v>
      </c>
    </row>
    <row r="18" spans="1:8" ht="32.25" customHeight="1">
      <c r="A18" s="40">
        <f t="shared" si="0"/>
        <v>8</v>
      </c>
      <c r="B18" s="41" t="s">
        <v>35</v>
      </c>
      <c r="C18" s="2" t="s">
        <v>6</v>
      </c>
      <c r="D18" s="100">
        <f>'[1]поточ+утримання обєктів'!F25</f>
        <v>21928743.82605</v>
      </c>
      <c r="E18" s="99">
        <f>'[1]поточ+утримання обєктів'!G25</f>
        <v>7352698</v>
      </c>
      <c r="F18" s="99">
        <f>'[1]поточ+утримання обєктів'!H25</f>
        <v>4698654.75</v>
      </c>
      <c r="G18" s="99">
        <f>'[1]поточ+утримання обєктів'!I25</f>
        <v>4799075.2809999995</v>
      </c>
      <c r="H18" s="99">
        <f>'[1]поточ+утримання обєктів'!J25</f>
        <v>5078315.79505</v>
      </c>
    </row>
    <row r="19" spans="1:8" ht="32.25" customHeight="1">
      <c r="A19" s="40">
        <f t="shared" si="0"/>
        <v>9</v>
      </c>
      <c r="B19" s="41" t="s">
        <v>40</v>
      </c>
      <c r="C19" s="2" t="s">
        <v>6</v>
      </c>
      <c r="D19" s="100">
        <f>'[1]парковка'!F20</f>
        <v>552927.6900000001</v>
      </c>
      <c r="E19" s="99">
        <f>'[1]парковка'!G20</f>
        <v>120000</v>
      </c>
      <c r="F19" s="99">
        <f>'[1]парковка'!H20</f>
        <v>137150</v>
      </c>
      <c r="G19" s="99">
        <f>'[1]парковка'!I20</f>
        <v>144281.80000000002</v>
      </c>
      <c r="H19" s="99">
        <f>'[1]парковка'!J20</f>
        <v>151495.89</v>
      </c>
    </row>
    <row r="20" spans="1:8" ht="35.25" customHeight="1">
      <c r="A20" s="40">
        <f t="shared" si="0"/>
        <v>10</v>
      </c>
      <c r="B20" s="41" t="s">
        <v>36</v>
      </c>
      <c r="C20" s="2" t="s">
        <v>6</v>
      </c>
      <c r="D20" s="100">
        <f>'[1]капітальний ремонт'!F29</f>
        <v>252784850.2</v>
      </c>
      <c r="E20" s="99">
        <f>'[1]капітальний ремонт'!G29</f>
        <v>104731000</v>
      </c>
      <c r="F20" s="99">
        <f>'[1]капітальний ремонт'!H29</f>
        <v>58698430</v>
      </c>
      <c r="G20" s="99">
        <f>'[1]капітальний ремонт'!I29</f>
        <v>68624940</v>
      </c>
      <c r="H20" s="99">
        <f>'[1]капітальний ремонт'!J29</f>
        <v>20730480.2</v>
      </c>
    </row>
    <row r="21" spans="1:8" ht="33.75" customHeight="1">
      <c r="A21" s="40">
        <f t="shared" si="0"/>
        <v>11</v>
      </c>
      <c r="B21" s="41" t="s">
        <v>38</v>
      </c>
      <c r="C21" s="2" t="s">
        <v>6</v>
      </c>
      <c r="D21" s="100">
        <f>'[1]святкове'!F16</f>
        <v>4184732.06</v>
      </c>
      <c r="E21" s="99">
        <f>'[1]святкове'!G16</f>
        <v>2120000</v>
      </c>
      <c r="F21" s="99">
        <f>'[1]святкове'!H16</f>
        <v>654100</v>
      </c>
      <c r="G21" s="99">
        <f>'[1]святкове'!I16</f>
        <v>688113.2</v>
      </c>
      <c r="H21" s="99">
        <f>'[1]святкове'!J16</f>
        <v>722518.8600000001</v>
      </c>
    </row>
    <row r="22" spans="1:10" ht="46.5" customHeight="1">
      <c r="A22" s="40">
        <f t="shared" si="0"/>
        <v>12</v>
      </c>
      <c r="B22" s="41" t="s">
        <v>39</v>
      </c>
      <c r="C22" s="2" t="s">
        <v>6</v>
      </c>
      <c r="D22" s="100">
        <f>'[1]спецтехніка'!F83</f>
        <v>122114744</v>
      </c>
      <c r="E22" s="99">
        <f>'[1]спецтехніка'!G83</f>
        <v>83777324</v>
      </c>
      <c r="F22" s="99">
        <f>'[1]спецтехніка'!H83</f>
        <v>38337420</v>
      </c>
      <c r="G22" s="99">
        <f>'[1]спецтехніка'!I90</f>
        <v>0</v>
      </c>
      <c r="H22" s="99">
        <f>'[1]спецтехніка'!J90</f>
        <v>0</v>
      </c>
      <c r="J22" s="69"/>
    </row>
    <row r="23" spans="1:10" ht="46.5" customHeight="1">
      <c r="A23" s="40">
        <v>13</v>
      </c>
      <c r="B23" s="41" t="s">
        <v>74</v>
      </c>
      <c r="C23" s="2" t="s">
        <v>6</v>
      </c>
      <c r="D23" s="100">
        <f>'[1]ТПВ'!F18</f>
        <v>10900000</v>
      </c>
      <c r="E23" s="99">
        <f>'[1]ТПВ'!G18</f>
        <v>10900000</v>
      </c>
      <c r="F23" s="99">
        <v>0</v>
      </c>
      <c r="G23" s="99">
        <v>0</v>
      </c>
      <c r="H23" s="99">
        <v>0</v>
      </c>
      <c r="J23" s="69"/>
    </row>
    <row r="24" spans="1:8" ht="24.75" customHeight="1">
      <c r="A24" s="159" t="s">
        <v>5</v>
      </c>
      <c r="B24" s="159"/>
      <c r="C24" s="43"/>
      <c r="D24" s="100">
        <f>SUM(D11:D23)</f>
        <v>2034770779.031204</v>
      </c>
      <c r="E24" s="100">
        <f>SUM(E11:E23)</f>
        <v>637532068</v>
      </c>
      <c r="F24" s="100">
        <f>SUM(F11:F23)</f>
        <v>509841973.94</v>
      </c>
      <c r="G24" s="100">
        <f>SUM(G11:G23)</f>
        <v>466721940.06888</v>
      </c>
      <c r="H24" s="100">
        <f>SUM(H11:H23)</f>
        <v>420674797.022324</v>
      </c>
    </row>
    <row r="25" spans="1:8" ht="20.25" customHeight="1">
      <c r="A25" s="4"/>
      <c r="B25" s="4"/>
      <c r="C25" s="4"/>
      <c r="D25" s="7"/>
      <c r="E25" s="7"/>
      <c r="F25" s="7"/>
      <c r="G25" s="7"/>
      <c r="H25" s="7"/>
    </row>
    <row r="26" spans="1:10" ht="21.75" customHeight="1">
      <c r="A26" s="201"/>
      <c r="B26" s="201"/>
      <c r="C26" s="14"/>
      <c r="D26" s="88"/>
      <c r="E26" s="11"/>
      <c r="F26" s="160"/>
      <c r="G26" s="161"/>
      <c r="H26" s="161"/>
      <c r="I26" s="5"/>
      <c r="J26" s="5"/>
    </row>
    <row r="27" spans="1:9" ht="22.5" customHeight="1">
      <c r="A27" s="162"/>
      <c r="B27" s="162"/>
      <c r="C27" s="14"/>
      <c r="D27" s="11"/>
      <c r="E27" s="35"/>
      <c r="F27" s="35"/>
      <c r="G27" s="163"/>
      <c r="H27" s="163"/>
      <c r="I27" s="12"/>
    </row>
    <row r="28" spans="1:6" ht="15.75">
      <c r="A28" s="20"/>
      <c r="B28" s="20"/>
      <c r="C28" s="20"/>
      <c r="D28" s="37"/>
      <c r="E28" s="37"/>
      <c r="F28" s="37"/>
    </row>
    <row r="29" spans="1:3" ht="12.75">
      <c r="A29" s="38"/>
      <c r="B29" s="39"/>
      <c r="C29" s="39"/>
    </row>
    <row r="30" spans="1:8" ht="12.75">
      <c r="A30" s="38"/>
      <c r="B30" s="38"/>
      <c r="C30" s="38"/>
      <c r="D30" s="6"/>
      <c r="E30" s="6"/>
      <c r="F30" s="6"/>
      <c r="G30" s="6"/>
      <c r="H30" s="6"/>
    </row>
    <row r="31" spans="1:8" ht="12.75">
      <c r="A31" s="38"/>
      <c r="B31" s="38"/>
      <c r="C31" s="38"/>
      <c r="D31" s="6"/>
      <c r="E31" s="6"/>
      <c r="F31" s="6"/>
      <c r="G31" s="6"/>
      <c r="H31" s="6"/>
    </row>
    <row r="32" spans="1:3" ht="12.75">
      <c r="A32" s="38"/>
      <c r="B32" s="38"/>
      <c r="C32" s="38"/>
    </row>
    <row r="33" spans="1:3" ht="12.75">
      <c r="A33" s="38"/>
      <c r="B33" s="38"/>
      <c r="C33" s="38"/>
    </row>
    <row r="34" spans="1:3" ht="12.75">
      <c r="A34" s="38"/>
      <c r="B34" s="38"/>
      <c r="C34" s="38"/>
    </row>
    <row r="35" spans="1:8" ht="12.75">
      <c r="A35" s="38"/>
      <c r="B35" s="38"/>
      <c r="C35" s="38"/>
      <c r="D35" s="37"/>
      <c r="E35" s="37"/>
      <c r="F35" s="37"/>
      <c r="G35" s="37"/>
      <c r="H35" s="37"/>
    </row>
    <row r="36" spans="1:6" ht="12.75">
      <c r="A36" s="38"/>
      <c r="B36" s="38"/>
      <c r="C36" s="38"/>
      <c r="D36" s="37"/>
      <c r="E36" s="37"/>
      <c r="F36" s="37"/>
    </row>
    <row r="37" spans="1:3" ht="12.75">
      <c r="A37" s="38"/>
      <c r="B37" s="38"/>
      <c r="C37" s="38"/>
    </row>
    <row r="38" spans="1:3" ht="12.75">
      <c r="A38" s="38"/>
      <c r="B38" s="38"/>
      <c r="C38" s="38"/>
    </row>
    <row r="39" spans="1:3" ht="12.75">
      <c r="A39" s="38"/>
      <c r="B39" s="38"/>
      <c r="C39" s="38"/>
    </row>
    <row r="40" spans="1:3" ht="12.75">
      <c r="A40" s="38"/>
      <c r="B40" s="38"/>
      <c r="C40" s="38"/>
    </row>
    <row r="41" spans="1:3" ht="12.75">
      <c r="A41" s="38"/>
      <c r="B41" s="38"/>
      <c r="C41" s="38"/>
    </row>
    <row r="42" spans="1:3" ht="12.75">
      <c r="A42" s="38"/>
      <c r="B42" s="38"/>
      <c r="C42" s="38"/>
    </row>
    <row r="43" spans="1:3" ht="12.75">
      <c r="A43" s="38"/>
      <c r="B43" s="38"/>
      <c r="C43" s="38"/>
    </row>
    <row r="44" spans="1:3" ht="12.75">
      <c r="A44" s="38"/>
      <c r="B44" s="38"/>
      <c r="C44" s="38"/>
    </row>
    <row r="45" spans="1:3" ht="12.75">
      <c r="A45" s="38"/>
      <c r="B45" s="38"/>
      <c r="C45" s="38"/>
    </row>
    <row r="46" spans="1:3" ht="12.75">
      <c r="A46" s="38"/>
      <c r="B46" s="38"/>
      <c r="C46" s="38"/>
    </row>
    <row r="47" spans="1:3" ht="12.75">
      <c r="A47" s="38"/>
      <c r="B47" s="38"/>
      <c r="C47" s="38"/>
    </row>
    <row r="48" spans="1:3" ht="12.75">
      <c r="A48" s="38"/>
      <c r="B48" s="38"/>
      <c r="C48" s="38"/>
    </row>
    <row r="49" spans="1:3" ht="12.75">
      <c r="A49" s="38"/>
      <c r="B49" s="38"/>
      <c r="C49" s="38"/>
    </row>
    <row r="50" spans="1:3" ht="12.75">
      <c r="A50" s="38"/>
      <c r="B50" s="38"/>
      <c r="C50" s="38"/>
    </row>
    <row r="51" spans="1:3" ht="12.75">
      <c r="A51" s="38"/>
      <c r="B51" s="38"/>
      <c r="C51" s="38"/>
    </row>
    <row r="52" spans="1:3" ht="12.75">
      <c r="A52" s="38"/>
      <c r="B52" s="38"/>
      <c r="C52" s="38"/>
    </row>
    <row r="53" spans="1:3" ht="12.75">
      <c r="A53" s="38"/>
      <c r="B53" s="38"/>
      <c r="C53" s="38"/>
    </row>
    <row r="54" spans="1:3" ht="12.75">
      <c r="A54" s="38"/>
      <c r="B54" s="38"/>
      <c r="C54" s="38"/>
    </row>
    <row r="55" spans="1:3" ht="12.75">
      <c r="A55" s="38"/>
      <c r="B55" s="38"/>
      <c r="C55" s="38"/>
    </row>
    <row r="56" spans="1:3" ht="12.75">
      <c r="A56" s="38"/>
      <c r="B56" s="38"/>
      <c r="C56" s="38"/>
    </row>
    <row r="57" spans="1:3" ht="12.75">
      <c r="A57" s="38"/>
      <c r="B57" s="38"/>
      <c r="C57" s="38"/>
    </row>
    <row r="58" spans="1:3" ht="12.75">
      <c r="A58" s="38"/>
      <c r="B58" s="38"/>
      <c r="C58" s="38"/>
    </row>
    <row r="59" spans="1:3" ht="12.75">
      <c r="A59" s="38"/>
      <c r="B59" s="38"/>
      <c r="C59" s="38"/>
    </row>
    <row r="60" spans="1:3" ht="12.75">
      <c r="A60" s="38"/>
      <c r="B60" s="38"/>
      <c r="C60" s="38"/>
    </row>
    <row r="61" spans="1:3" ht="12.75">
      <c r="A61" s="38"/>
      <c r="B61" s="38"/>
      <c r="C61" s="38"/>
    </row>
    <row r="62" spans="1:3" ht="12.75">
      <c r="A62" s="38"/>
      <c r="B62" s="38"/>
      <c r="C62" s="38"/>
    </row>
    <row r="63" spans="1:3" ht="12.75">
      <c r="A63" s="38"/>
      <c r="B63" s="38"/>
      <c r="C63" s="38"/>
    </row>
    <row r="64" spans="1:3" ht="12.75">
      <c r="A64" s="38"/>
      <c r="B64" s="38"/>
      <c r="C64" s="38"/>
    </row>
    <row r="65" spans="1:3" ht="12.75">
      <c r="A65" s="38"/>
      <c r="B65" s="38"/>
      <c r="C65" s="38"/>
    </row>
    <row r="66" spans="1:3" ht="12.75">
      <c r="A66" s="38"/>
      <c r="B66" s="38"/>
      <c r="C66" s="38"/>
    </row>
    <row r="67" spans="1:3" ht="12.75">
      <c r="A67" s="38"/>
      <c r="B67" s="38"/>
      <c r="C67" s="38"/>
    </row>
    <row r="68" ht="12.75">
      <c r="A68" s="38"/>
    </row>
  </sheetData>
  <sheetProtection/>
  <mergeCells count="20">
    <mergeCell ref="A26:B26"/>
    <mergeCell ref="E9:E10"/>
    <mergeCell ref="F9:F10"/>
    <mergeCell ref="G9:G10"/>
    <mergeCell ref="H9:H10"/>
    <mergeCell ref="F1:H1"/>
    <mergeCell ref="F2:H2"/>
    <mergeCell ref="F3:H3"/>
    <mergeCell ref="F4:H4"/>
    <mergeCell ref="F5:H5"/>
    <mergeCell ref="A6:H6"/>
    <mergeCell ref="A24:B24"/>
    <mergeCell ref="F26:H26"/>
    <mergeCell ref="A27:B27"/>
    <mergeCell ref="G27:H27"/>
    <mergeCell ref="A8:A10"/>
    <mergeCell ref="B8:B10"/>
    <mergeCell ref="C8:C10"/>
    <mergeCell ref="D8:D10"/>
    <mergeCell ref="E8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2"/>
  <sheetViews>
    <sheetView zoomScalePageLayoutView="0" workbookViewId="0" topLeftCell="A37">
      <selection activeCell="K42" sqref="K42:M42"/>
    </sheetView>
  </sheetViews>
  <sheetFormatPr defaultColWidth="9.140625" defaultRowHeight="12.75"/>
  <cols>
    <col min="1" max="1" width="4.140625" style="0" customWidth="1"/>
    <col min="2" max="2" width="48.421875" style="0" customWidth="1"/>
    <col min="3" max="3" width="15.57421875" style="0" customWidth="1"/>
    <col min="4" max="4" width="9.140625" style="0" hidden="1" customWidth="1"/>
    <col min="5" max="5" width="9.421875" style="0" hidden="1" customWidth="1"/>
    <col min="6" max="6" width="18.00390625" style="0" customWidth="1"/>
    <col min="7" max="7" width="16.57421875" style="0" customWidth="1"/>
    <col min="8" max="8" width="15.7109375" style="0" customWidth="1"/>
    <col min="9" max="9" width="16.00390625" style="0" customWidth="1"/>
    <col min="10" max="10" width="16.421875" style="0" customWidth="1"/>
    <col min="11" max="11" width="35.421875" style="0" customWidth="1"/>
    <col min="12" max="12" width="14.00390625" style="0" customWidth="1"/>
  </cols>
  <sheetData>
    <row r="1" ht="15.75">
      <c r="K1" s="3" t="s">
        <v>135</v>
      </c>
    </row>
    <row r="2" ht="15.75">
      <c r="K2" s="3" t="s">
        <v>68</v>
      </c>
    </row>
    <row r="3" ht="15.75">
      <c r="K3" s="3" t="s">
        <v>12</v>
      </c>
    </row>
    <row r="4" spans="11:13" ht="15.75">
      <c r="K4" s="22" t="s">
        <v>13</v>
      </c>
      <c r="L4" s="22"/>
      <c r="M4" s="22"/>
    </row>
    <row r="5" spans="2:11" ht="17.25" customHeight="1">
      <c r="B5" s="1"/>
      <c r="C5" s="1"/>
      <c r="D5" s="1"/>
      <c r="E5" s="1"/>
      <c r="F5" s="1"/>
      <c r="K5" s="3" t="s">
        <v>14</v>
      </c>
    </row>
    <row r="6" spans="2:11" ht="37.5" customHeight="1">
      <c r="B6" s="173" t="s">
        <v>136</v>
      </c>
      <c r="C6" s="173"/>
      <c r="D6" s="173"/>
      <c r="E6" s="173"/>
      <c r="F6" s="173"/>
      <c r="G6" s="173"/>
      <c r="H6" s="173"/>
      <c r="I6" s="173"/>
      <c r="J6" s="173"/>
      <c r="K6" s="173"/>
    </row>
    <row r="7" spans="2:11" ht="15.75">
      <c r="B7" s="1"/>
      <c r="C7" s="1"/>
      <c r="D7" s="1"/>
      <c r="E7" s="1"/>
      <c r="F7" s="174"/>
      <c r="G7" s="174"/>
      <c r="H7" s="174"/>
      <c r="I7" s="174"/>
      <c r="J7" s="174"/>
      <c r="K7" s="1"/>
    </row>
    <row r="8" spans="1:12" ht="24" customHeight="1">
      <c r="A8" s="164" t="s">
        <v>8</v>
      </c>
      <c r="B8" s="164" t="s">
        <v>7</v>
      </c>
      <c r="C8" s="164" t="s">
        <v>0</v>
      </c>
      <c r="D8" s="164" t="s">
        <v>19</v>
      </c>
      <c r="E8" s="164" t="s">
        <v>20</v>
      </c>
      <c r="F8" s="164" t="s">
        <v>137</v>
      </c>
      <c r="G8" s="167" t="s">
        <v>9</v>
      </c>
      <c r="H8" s="167"/>
      <c r="I8" s="167"/>
      <c r="J8" s="167"/>
      <c r="K8" s="167" t="s">
        <v>4</v>
      </c>
      <c r="L8" s="164" t="s">
        <v>54</v>
      </c>
    </row>
    <row r="9" spans="1:12" ht="23.25" customHeight="1">
      <c r="A9" s="165"/>
      <c r="B9" s="165"/>
      <c r="C9" s="165"/>
      <c r="D9" s="165"/>
      <c r="E9" s="165"/>
      <c r="F9" s="165"/>
      <c r="G9" s="145" t="s">
        <v>10</v>
      </c>
      <c r="H9" s="145" t="s">
        <v>15</v>
      </c>
      <c r="I9" s="145" t="s">
        <v>16</v>
      </c>
      <c r="J9" s="145" t="s">
        <v>17</v>
      </c>
      <c r="K9" s="167"/>
      <c r="L9" s="166"/>
    </row>
    <row r="10" spans="1:12" ht="48" customHeight="1">
      <c r="A10" s="40">
        <v>1</v>
      </c>
      <c r="B10" s="71" t="s">
        <v>138</v>
      </c>
      <c r="C10" s="66" t="s">
        <v>6</v>
      </c>
      <c r="D10" s="66">
        <v>170703</v>
      </c>
      <c r="E10" s="66">
        <v>3132</v>
      </c>
      <c r="F10" s="100">
        <f>G10+H10+I10+J10</f>
        <v>712218250</v>
      </c>
      <c r="G10" s="99">
        <f>140000000+32218250</f>
        <v>172218250</v>
      </c>
      <c r="H10" s="99">
        <v>180000000</v>
      </c>
      <c r="I10" s="99">
        <v>180000000</v>
      </c>
      <c r="J10" s="99">
        <v>180000000</v>
      </c>
      <c r="K10" s="147" t="s">
        <v>18</v>
      </c>
      <c r="L10" s="148" t="s">
        <v>139</v>
      </c>
    </row>
    <row r="11" spans="1:12" ht="43.5" customHeight="1">
      <c r="A11" s="66">
        <v>2</v>
      </c>
      <c r="B11" s="71" t="s">
        <v>140</v>
      </c>
      <c r="C11" s="66" t="s">
        <v>6</v>
      </c>
      <c r="D11" s="66">
        <v>170703</v>
      </c>
      <c r="E11" s="66"/>
      <c r="F11" s="100">
        <f>G11+H11+I11+J11</f>
        <v>25000000</v>
      </c>
      <c r="G11" s="99">
        <v>25000000</v>
      </c>
      <c r="H11" s="99"/>
      <c r="I11" s="99"/>
      <c r="J11" s="99"/>
      <c r="K11" s="147" t="s">
        <v>18</v>
      </c>
      <c r="L11" s="148" t="s">
        <v>139</v>
      </c>
    </row>
    <row r="12" spans="1:12" ht="47.25" customHeight="1">
      <c r="A12" s="66">
        <v>3</v>
      </c>
      <c r="B12" s="71" t="s">
        <v>141</v>
      </c>
      <c r="C12" s="66" t="s">
        <v>6</v>
      </c>
      <c r="D12" s="66">
        <v>170703</v>
      </c>
      <c r="E12" s="66">
        <v>3132</v>
      </c>
      <c r="F12" s="100">
        <f>G12+H12+I12+J12</f>
        <v>66000000</v>
      </c>
      <c r="G12" s="99">
        <v>16500000</v>
      </c>
      <c r="H12" s="99">
        <v>16500000</v>
      </c>
      <c r="I12" s="99">
        <v>16500000</v>
      </c>
      <c r="J12" s="99">
        <v>16500000</v>
      </c>
      <c r="K12" s="147" t="s">
        <v>18</v>
      </c>
      <c r="L12" s="148" t="s">
        <v>142</v>
      </c>
    </row>
    <row r="13" spans="1:12" ht="51.75" customHeight="1">
      <c r="A13" s="66">
        <f>A12+1</f>
        <v>4</v>
      </c>
      <c r="B13" s="71" t="s">
        <v>143</v>
      </c>
      <c r="C13" s="66" t="s">
        <v>6</v>
      </c>
      <c r="D13" s="66">
        <v>170703</v>
      </c>
      <c r="E13" s="66">
        <v>3132</v>
      </c>
      <c r="F13" s="100">
        <f aca="true" t="shared" si="0" ref="F13:F34">G13+H13+I13+J13</f>
        <v>28146384.5</v>
      </c>
      <c r="G13" s="99">
        <f>3000000+3500000</f>
        <v>6500000</v>
      </c>
      <c r="H13" s="99">
        <f>G13*1.055</f>
        <v>6857500</v>
      </c>
      <c r="I13" s="99">
        <f>H13*1.052</f>
        <v>7214090</v>
      </c>
      <c r="J13" s="99">
        <f>I13*1.05</f>
        <v>7574794.5</v>
      </c>
      <c r="K13" s="147" t="s">
        <v>18</v>
      </c>
      <c r="L13" s="148"/>
    </row>
    <row r="14" spans="1:12" ht="51.75" customHeight="1">
      <c r="A14" s="66">
        <v>5</v>
      </c>
      <c r="B14" s="71" t="s">
        <v>144</v>
      </c>
      <c r="C14" s="66" t="s">
        <v>6</v>
      </c>
      <c r="D14" s="66">
        <v>170703</v>
      </c>
      <c r="E14" s="66"/>
      <c r="F14" s="100">
        <f t="shared" si="0"/>
        <v>1100000</v>
      </c>
      <c r="G14" s="99">
        <f>700000+400000</f>
        <v>1100000</v>
      </c>
      <c r="H14" s="99"/>
      <c r="I14" s="99"/>
      <c r="J14" s="99"/>
      <c r="K14" s="147" t="s">
        <v>18</v>
      </c>
      <c r="L14" s="148"/>
    </row>
    <row r="15" spans="1:12" ht="44.25" customHeight="1">
      <c r="A15" s="66">
        <v>6</v>
      </c>
      <c r="B15" s="71" t="s">
        <v>145</v>
      </c>
      <c r="C15" s="66" t="s">
        <v>6</v>
      </c>
      <c r="D15" s="66">
        <v>100203</v>
      </c>
      <c r="E15" s="66">
        <v>3132</v>
      </c>
      <c r="F15" s="100">
        <f t="shared" si="0"/>
        <v>15000000</v>
      </c>
      <c r="G15" s="99">
        <v>15000000</v>
      </c>
      <c r="H15" s="99"/>
      <c r="I15" s="99"/>
      <c r="J15" s="99"/>
      <c r="K15" s="147" t="s">
        <v>18</v>
      </c>
      <c r="L15" s="148" t="s">
        <v>146</v>
      </c>
    </row>
    <row r="16" spans="1:12" ht="50.25" customHeight="1">
      <c r="A16" s="40">
        <f aca="true" t="shared" si="1" ref="A16:A34">A15+1</f>
        <v>7</v>
      </c>
      <c r="B16" s="71" t="s">
        <v>147</v>
      </c>
      <c r="C16" s="66" t="s">
        <v>6</v>
      </c>
      <c r="D16" s="66">
        <v>170703</v>
      </c>
      <c r="E16" s="66">
        <v>2240</v>
      </c>
      <c r="F16" s="100">
        <f t="shared" si="0"/>
        <v>69283408</v>
      </c>
      <c r="G16" s="99">
        <v>16000000</v>
      </c>
      <c r="H16" s="99">
        <f>G16*1.055</f>
        <v>16880000</v>
      </c>
      <c r="I16" s="99">
        <f>H16*1.052</f>
        <v>17757760</v>
      </c>
      <c r="J16" s="99">
        <f>I16*1.05</f>
        <v>18645648</v>
      </c>
      <c r="K16" s="147" t="s">
        <v>18</v>
      </c>
      <c r="L16" s="148" t="s">
        <v>139</v>
      </c>
    </row>
    <row r="17" spans="1:12" s="44" customFormat="1" ht="48" customHeight="1">
      <c r="A17" s="40">
        <f t="shared" si="1"/>
        <v>8</v>
      </c>
      <c r="B17" s="71" t="s">
        <v>148</v>
      </c>
      <c r="C17" s="66" t="s">
        <v>6</v>
      </c>
      <c r="D17" s="66">
        <v>100203</v>
      </c>
      <c r="E17" s="66">
        <v>2610</v>
      </c>
      <c r="F17" s="100">
        <f t="shared" si="0"/>
        <v>796000</v>
      </c>
      <c r="G17" s="99">
        <v>199000</v>
      </c>
      <c r="H17" s="99">
        <v>199000</v>
      </c>
      <c r="I17" s="99">
        <v>199000</v>
      </c>
      <c r="J17" s="99">
        <v>199000</v>
      </c>
      <c r="K17" s="147" t="s">
        <v>18</v>
      </c>
      <c r="L17" s="148"/>
    </row>
    <row r="18" spans="1:12" ht="51.75" customHeight="1">
      <c r="A18" s="40">
        <f t="shared" si="1"/>
        <v>9</v>
      </c>
      <c r="B18" s="71" t="s">
        <v>149</v>
      </c>
      <c r="C18" s="66" t="s">
        <v>6</v>
      </c>
      <c r="D18" s="66">
        <v>100203</v>
      </c>
      <c r="E18" s="66">
        <v>2610</v>
      </c>
      <c r="F18" s="100">
        <f>G18+H18+I18+J18</f>
        <v>796000</v>
      </c>
      <c r="G18" s="99">
        <v>199000</v>
      </c>
      <c r="H18" s="99">
        <v>199000</v>
      </c>
      <c r="I18" s="99">
        <v>199000</v>
      </c>
      <c r="J18" s="99">
        <v>199000</v>
      </c>
      <c r="K18" s="147" t="s">
        <v>18</v>
      </c>
      <c r="L18" s="148"/>
    </row>
    <row r="19" spans="1:12" ht="54.75" customHeight="1">
      <c r="A19" s="40">
        <f t="shared" si="1"/>
        <v>10</v>
      </c>
      <c r="B19" s="71" t="s">
        <v>150</v>
      </c>
      <c r="C19" s="66" t="s">
        <v>6</v>
      </c>
      <c r="D19" s="66">
        <v>100203</v>
      </c>
      <c r="E19" s="66">
        <v>2610</v>
      </c>
      <c r="F19" s="100">
        <f t="shared" si="0"/>
        <v>796000</v>
      </c>
      <c r="G19" s="99">
        <v>199000</v>
      </c>
      <c r="H19" s="99">
        <v>199000</v>
      </c>
      <c r="I19" s="99">
        <v>199000</v>
      </c>
      <c r="J19" s="99">
        <v>199000</v>
      </c>
      <c r="K19" s="147" t="s">
        <v>18</v>
      </c>
      <c r="L19" s="148"/>
    </row>
    <row r="20" spans="1:12" ht="44.25" customHeight="1">
      <c r="A20" s="40">
        <f t="shared" si="1"/>
        <v>11</v>
      </c>
      <c r="B20" s="71" t="s">
        <v>151</v>
      </c>
      <c r="C20" s="66" t="s">
        <v>6</v>
      </c>
      <c r="D20" s="66">
        <v>100203</v>
      </c>
      <c r="E20" s="66">
        <v>2240</v>
      </c>
      <c r="F20" s="100">
        <f t="shared" si="0"/>
        <v>796000</v>
      </c>
      <c r="G20" s="99">
        <v>199000</v>
      </c>
      <c r="H20" s="99">
        <v>199000</v>
      </c>
      <c r="I20" s="99">
        <v>199000</v>
      </c>
      <c r="J20" s="99">
        <v>199000</v>
      </c>
      <c r="K20" s="147" t="s">
        <v>18</v>
      </c>
      <c r="L20" s="148" t="s">
        <v>146</v>
      </c>
    </row>
    <row r="21" spans="1:12" s="44" customFormat="1" ht="65.25" customHeight="1">
      <c r="A21" s="40">
        <f t="shared" si="1"/>
        <v>12</v>
      </c>
      <c r="B21" s="71" t="s">
        <v>152</v>
      </c>
      <c r="C21" s="66" t="s">
        <v>6</v>
      </c>
      <c r="D21" s="66">
        <v>100203</v>
      </c>
      <c r="E21" s="66">
        <v>2610</v>
      </c>
      <c r="F21" s="100">
        <f t="shared" si="0"/>
        <v>136778117.595238</v>
      </c>
      <c r="G21" s="99">
        <f>21586926+10000000</f>
        <v>31586926</v>
      </c>
      <c r="H21" s="99">
        <f>G21*1.055</f>
        <v>33324206.93</v>
      </c>
      <c r="I21" s="99">
        <f>H21*1.052</f>
        <v>35057065.69036</v>
      </c>
      <c r="J21" s="99">
        <f>I21*1.05</f>
        <v>36809918.974878006</v>
      </c>
      <c r="K21" s="147" t="s">
        <v>18</v>
      </c>
      <c r="L21" s="148" t="s">
        <v>153</v>
      </c>
    </row>
    <row r="22" spans="1:12" ht="50.25" customHeight="1">
      <c r="A22" s="40">
        <f t="shared" si="1"/>
        <v>13</v>
      </c>
      <c r="B22" s="71" t="s">
        <v>154</v>
      </c>
      <c r="C22" s="66" t="s">
        <v>6</v>
      </c>
      <c r="D22" s="66">
        <v>100203</v>
      </c>
      <c r="E22" s="66">
        <v>2610</v>
      </c>
      <c r="F22" s="100">
        <f t="shared" si="0"/>
        <v>14939234.85</v>
      </c>
      <c r="G22" s="99">
        <v>3450000</v>
      </c>
      <c r="H22" s="99">
        <f>G22*1.055</f>
        <v>3639750</v>
      </c>
      <c r="I22" s="99">
        <f>H22*1.052</f>
        <v>3829017</v>
      </c>
      <c r="J22" s="99">
        <f>I22*1.05</f>
        <v>4020467.85</v>
      </c>
      <c r="K22" s="147" t="s">
        <v>18</v>
      </c>
      <c r="L22" s="148" t="s">
        <v>155</v>
      </c>
    </row>
    <row r="23" spans="1:12" ht="50.25" customHeight="1">
      <c r="A23" s="40">
        <f t="shared" si="1"/>
        <v>14</v>
      </c>
      <c r="B23" s="71" t="s">
        <v>156</v>
      </c>
      <c r="C23" s="66" t="s">
        <v>6</v>
      </c>
      <c r="D23" s="66">
        <v>100203</v>
      </c>
      <c r="E23" s="66">
        <v>2240</v>
      </c>
      <c r="F23" s="100">
        <f>G23+H23+I23+J23</f>
        <v>1540000</v>
      </c>
      <c r="G23" s="99">
        <v>0</v>
      </c>
      <c r="H23" s="99">
        <v>1540000</v>
      </c>
      <c r="I23" s="99"/>
      <c r="J23" s="99"/>
      <c r="K23" s="147" t="s">
        <v>18</v>
      </c>
      <c r="L23" s="148" t="s">
        <v>155</v>
      </c>
    </row>
    <row r="24" spans="1:12" ht="45.75" customHeight="1">
      <c r="A24" s="40">
        <f>A23+1</f>
        <v>15</v>
      </c>
      <c r="B24" s="71" t="s">
        <v>157</v>
      </c>
      <c r="C24" s="66" t="s">
        <v>6</v>
      </c>
      <c r="D24" s="66">
        <v>170703</v>
      </c>
      <c r="E24" s="66">
        <v>3122</v>
      </c>
      <c r="F24" s="100">
        <f>G24+H24+I24+J24</f>
        <v>7270000</v>
      </c>
      <c r="G24" s="99">
        <v>2500000</v>
      </c>
      <c r="H24" s="99">
        <v>3700000</v>
      </c>
      <c r="I24" s="99">
        <v>1070000</v>
      </c>
      <c r="J24" s="99"/>
      <c r="K24" s="147" t="s">
        <v>18</v>
      </c>
      <c r="L24" s="148" t="s">
        <v>155</v>
      </c>
    </row>
    <row r="25" spans="1:12" ht="50.25" customHeight="1">
      <c r="A25" s="40">
        <v>16</v>
      </c>
      <c r="B25" s="71" t="s">
        <v>158</v>
      </c>
      <c r="C25" s="66" t="s">
        <v>6</v>
      </c>
      <c r="D25" s="66">
        <v>170703</v>
      </c>
      <c r="E25" s="66">
        <v>3122</v>
      </c>
      <c r="F25" s="100">
        <f t="shared" si="0"/>
        <v>1818689.46</v>
      </c>
      <c r="G25" s="99">
        <v>420000</v>
      </c>
      <c r="H25" s="99">
        <f>G25*1.055</f>
        <v>443100</v>
      </c>
      <c r="I25" s="99">
        <f>H25*1.052</f>
        <v>466141.2</v>
      </c>
      <c r="J25" s="99">
        <f>I25*1.05</f>
        <v>489448.26</v>
      </c>
      <c r="K25" s="147" t="s">
        <v>18</v>
      </c>
      <c r="L25" s="148"/>
    </row>
    <row r="26" spans="1:12" s="79" customFormat="1" ht="45.75" customHeight="1">
      <c r="A26" s="66">
        <v>17</v>
      </c>
      <c r="B26" s="71" t="s">
        <v>159</v>
      </c>
      <c r="C26" s="66" t="s">
        <v>6</v>
      </c>
      <c r="D26" s="66">
        <v>170703</v>
      </c>
      <c r="E26" s="66">
        <v>3122</v>
      </c>
      <c r="F26" s="100">
        <f t="shared" si="0"/>
        <v>6400000</v>
      </c>
      <c r="G26" s="99">
        <f>2000000-650000</f>
        <v>1350000</v>
      </c>
      <c r="H26" s="99">
        <v>2000000</v>
      </c>
      <c r="I26" s="99">
        <v>2000000</v>
      </c>
      <c r="J26" s="99">
        <v>1050000</v>
      </c>
      <c r="K26" s="147" t="s">
        <v>18</v>
      </c>
      <c r="L26" s="148" t="s">
        <v>155</v>
      </c>
    </row>
    <row r="27" spans="1:12" ht="52.5" customHeight="1">
      <c r="A27" s="40">
        <f t="shared" si="1"/>
        <v>18</v>
      </c>
      <c r="B27" s="71" t="s">
        <v>160</v>
      </c>
      <c r="C27" s="66" t="s">
        <v>6</v>
      </c>
      <c r="D27" s="66">
        <v>170703</v>
      </c>
      <c r="E27" s="66">
        <v>3132</v>
      </c>
      <c r="F27" s="100">
        <f>G27+H27+I27+J27</f>
        <v>11760000</v>
      </c>
      <c r="G27" s="99">
        <v>7000000</v>
      </c>
      <c r="H27" s="99">
        <v>1600000</v>
      </c>
      <c r="I27" s="99">
        <v>1600000</v>
      </c>
      <c r="J27" s="99">
        <v>1560000</v>
      </c>
      <c r="K27" s="147" t="s">
        <v>18</v>
      </c>
      <c r="L27" s="148" t="s">
        <v>146</v>
      </c>
    </row>
    <row r="28" spans="1:12" s="44" customFormat="1" ht="58.5" customHeight="1">
      <c r="A28" s="40">
        <f t="shared" si="1"/>
        <v>19</v>
      </c>
      <c r="B28" s="71" t="s">
        <v>161</v>
      </c>
      <c r="C28" s="66" t="s">
        <v>6</v>
      </c>
      <c r="D28" s="66">
        <v>170703</v>
      </c>
      <c r="E28" s="66">
        <v>2610</v>
      </c>
      <c r="F28" s="100">
        <f t="shared" si="0"/>
        <v>796000</v>
      </c>
      <c r="G28" s="99">
        <v>199000</v>
      </c>
      <c r="H28" s="99">
        <v>199000</v>
      </c>
      <c r="I28" s="99">
        <v>199000</v>
      </c>
      <c r="J28" s="99">
        <v>199000</v>
      </c>
      <c r="K28" s="147" t="s">
        <v>18</v>
      </c>
      <c r="L28" s="148"/>
    </row>
    <row r="29" spans="1:12" s="44" customFormat="1" ht="54.75" customHeight="1">
      <c r="A29" s="40">
        <f t="shared" si="1"/>
        <v>20</v>
      </c>
      <c r="B29" s="71" t="s">
        <v>162</v>
      </c>
      <c r="C29" s="66" t="s">
        <v>6</v>
      </c>
      <c r="D29" s="66">
        <v>170703</v>
      </c>
      <c r="E29" s="66">
        <v>2610</v>
      </c>
      <c r="F29" s="100">
        <f t="shared" si="0"/>
        <v>796000</v>
      </c>
      <c r="G29" s="99">
        <v>199000</v>
      </c>
      <c r="H29" s="99">
        <v>199000</v>
      </c>
      <c r="I29" s="99">
        <v>199000</v>
      </c>
      <c r="J29" s="99">
        <v>199000</v>
      </c>
      <c r="K29" s="147" t="s">
        <v>18</v>
      </c>
      <c r="L29" s="148" t="s">
        <v>146</v>
      </c>
    </row>
    <row r="30" spans="1:12" s="44" customFormat="1" ht="48" customHeight="1">
      <c r="A30" s="40">
        <f t="shared" si="1"/>
        <v>21</v>
      </c>
      <c r="B30" s="71" t="s">
        <v>163</v>
      </c>
      <c r="C30" s="66" t="s">
        <v>6</v>
      </c>
      <c r="D30" s="66">
        <v>100203</v>
      </c>
      <c r="E30" s="66">
        <v>2610</v>
      </c>
      <c r="F30" s="100">
        <f t="shared" si="0"/>
        <v>10609021.85</v>
      </c>
      <c r="G30" s="99">
        <v>2450000</v>
      </c>
      <c r="H30" s="99">
        <f>G30*1.055</f>
        <v>2584750</v>
      </c>
      <c r="I30" s="99">
        <f>H30*1.052</f>
        <v>2719157</v>
      </c>
      <c r="J30" s="99">
        <f>I30*1.05</f>
        <v>2855114.85</v>
      </c>
      <c r="K30" s="147" t="s">
        <v>18</v>
      </c>
      <c r="L30" s="148"/>
    </row>
    <row r="31" spans="1:12" ht="59.25" customHeight="1">
      <c r="A31" s="40">
        <f t="shared" si="1"/>
        <v>22</v>
      </c>
      <c r="B31" s="71" t="s">
        <v>164</v>
      </c>
      <c r="C31" s="66" t="s">
        <v>6</v>
      </c>
      <c r="D31" s="66">
        <v>170703</v>
      </c>
      <c r="E31" s="66">
        <v>2610</v>
      </c>
      <c r="F31" s="100">
        <f t="shared" si="0"/>
        <v>433021.3</v>
      </c>
      <c r="G31" s="99">
        <v>100000</v>
      </c>
      <c r="H31" s="99">
        <f>G31*1.055</f>
        <v>105500</v>
      </c>
      <c r="I31" s="99">
        <f>H31*1.052</f>
        <v>110986</v>
      </c>
      <c r="J31" s="99">
        <f>I31*1.05</f>
        <v>116535.3</v>
      </c>
      <c r="K31" s="147" t="s">
        <v>18</v>
      </c>
      <c r="L31" s="148"/>
    </row>
    <row r="32" spans="1:12" ht="51" customHeight="1">
      <c r="A32" s="40">
        <f t="shared" si="1"/>
        <v>23</v>
      </c>
      <c r="B32" s="71" t="s">
        <v>165</v>
      </c>
      <c r="C32" s="66" t="s">
        <v>6</v>
      </c>
      <c r="D32" s="66">
        <v>170703</v>
      </c>
      <c r="E32" s="66">
        <v>2240</v>
      </c>
      <c r="F32" s="100">
        <f>G32+H32+I32+J32</f>
        <v>2000000</v>
      </c>
      <c r="G32" s="99">
        <v>500000</v>
      </c>
      <c r="H32" s="99">
        <v>500000</v>
      </c>
      <c r="I32" s="99">
        <v>500000</v>
      </c>
      <c r="J32" s="99">
        <v>500000</v>
      </c>
      <c r="K32" s="147" t="s">
        <v>18</v>
      </c>
      <c r="L32" s="148" t="s">
        <v>166</v>
      </c>
    </row>
    <row r="33" spans="1:12" ht="45.75" customHeight="1">
      <c r="A33" s="40">
        <f t="shared" si="1"/>
        <v>24</v>
      </c>
      <c r="B33" s="71" t="s">
        <v>167</v>
      </c>
      <c r="C33" s="66" t="s">
        <v>6</v>
      </c>
      <c r="D33" s="66">
        <v>170703</v>
      </c>
      <c r="E33" s="66">
        <v>2240</v>
      </c>
      <c r="F33" s="100">
        <f t="shared" si="0"/>
        <v>800000</v>
      </c>
      <c r="G33" s="99">
        <v>200000</v>
      </c>
      <c r="H33" s="99">
        <v>200000</v>
      </c>
      <c r="I33" s="99">
        <v>200000</v>
      </c>
      <c r="J33" s="99">
        <v>200000</v>
      </c>
      <c r="K33" s="147" t="s">
        <v>18</v>
      </c>
      <c r="L33" s="148"/>
    </row>
    <row r="34" spans="1:12" s="47" customFormat="1" ht="50.25" customHeight="1">
      <c r="A34" s="149">
        <f t="shared" si="1"/>
        <v>25</v>
      </c>
      <c r="B34" s="71" t="s">
        <v>168</v>
      </c>
      <c r="C34" s="66" t="s">
        <v>6</v>
      </c>
      <c r="D34" s="66">
        <v>100203</v>
      </c>
      <c r="E34" s="66">
        <v>3132</v>
      </c>
      <c r="F34" s="100">
        <f t="shared" si="0"/>
        <v>105000000</v>
      </c>
      <c r="G34" s="99">
        <v>25000000</v>
      </c>
      <c r="H34" s="99">
        <f>25000000+5000000</f>
        <v>30000000</v>
      </c>
      <c r="I34" s="99">
        <v>25000000</v>
      </c>
      <c r="J34" s="99">
        <v>25000000</v>
      </c>
      <c r="K34" s="147" t="s">
        <v>18</v>
      </c>
      <c r="L34" s="148" t="s">
        <v>166</v>
      </c>
    </row>
    <row r="35" spans="1:12" ht="49.5" customHeight="1">
      <c r="A35" s="66">
        <v>26</v>
      </c>
      <c r="B35" s="71" t="s">
        <v>169</v>
      </c>
      <c r="C35" s="66" t="s">
        <v>6</v>
      </c>
      <c r="D35" s="66">
        <v>170703</v>
      </c>
      <c r="E35" s="66"/>
      <c r="F35" s="100">
        <f>G35+H35+I35+J35</f>
        <v>53000000</v>
      </c>
      <c r="G35" s="99">
        <f>7000000+12000000</f>
        <v>19000000</v>
      </c>
      <c r="H35" s="99">
        <f>13000000+7000000</f>
        <v>20000000</v>
      </c>
      <c r="I35" s="99">
        <v>7000000</v>
      </c>
      <c r="J35" s="99">
        <v>7000000</v>
      </c>
      <c r="K35" s="147" t="s">
        <v>18</v>
      </c>
      <c r="L35" s="148" t="s">
        <v>142</v>
      </c>
    </row>
    <row r="36" spans="1:12" ht="60" customHeight="1">
      <c r="A36" s="149">
        <v>27</v>
      </c>
      <c r="B36" s="71" t="s">
        <v>170</v>
      </c>
      <c r="C36" s="66" t="s">
        <v>6</v>
      </c>
      <c r="D36" s="66"/>
      <c r="E36" s="66"/>
      <c r="F36" s="100">
        <f>G36+H36+I36+J36</f>
        <v>2800000</v>
      </c>
      <c r="G36" s="99">
        <v>2800000</v>
      </c>
      <c r="H36" s="99"/>
      <c r="I36" s="99"/>
      <c r="J36" s="99"/>
      <c r="K36" s="147" t="s">
        <v>171</v>
      </c>
      <c r="L36" s="148"/>
    </row>
    <row r="37" spans="1:12" ht="55.5" customHeight="1">
      <c r="A37" s="149">
        <v>28</v>
      </c>
      <c r="B37" s="71" t="s">
        <v>172</v>
      </c>
      <c r="C37" s="66" t="s">
        <v>6</v>
      </c>
      <c r="D37" s="66"/>
      <c r="E37" s="66"/>
      <c r="F37" s="100">
        <f>G37</f>
        <v>1200000</v>
      </c>
      <c r="G37" s="99">
        <v>1200000</v>
      </c>
      <c r="H37" s="99"/>
      <c r="I37" s="99"/>
      <c r="J37" s="99"/>
      <c r="K37" s="147" t="s">
        <v>18</v>
      </c>
      <c r="L37" s="148"/>
    </row>
    <row r="38" spans="1:12" ht="55.5" customHeight="1">
      <c r="A38" s="149">
        <v>29</v>
      </c>
      <c r="B38" s="71" t="s">
        <v>173</v>
      </c>
      <c r="C38" s="66" t="s">
        <v>6</v>
      </c>
      <c r="D38" s="66"/>
      <c r="E38" s="66"/>
      <c r="F38" s="100">
        <f>G38</f>
        <v>400000</v>
      </c>
      <c r="G38" s="99">
        <v>400000</v>
      </c>
      <c r="H38" s="99"/>
      <c r="I38" s="99"/>
      <c r="J38" s="99"/>
      <c r="K38" s="147" t="s">
        <v>18</v>
      </c>
      <c r="L38" s="148"/>
    </row>
    <row r="39" spans="1:12" ht="55.5" customHeight="1">
      <c r="A39" s="149">
        <v>30</v>
      </c>
      <c r="B39" s="71" t="s">
        <v>174</v>
      </c>
      <c r="C39" s="66" t="s">
        <v>6</v>
      </c>
      <c r="D39" s="66"/>
      <c r="E39" s="66"/>
      <c r="F39" s="100">
        <f>G39</f>
        <v>650000</v>
      </c>
      <c r="G39" s="99">
        <v>650000</v>
      </c>
      <c r="H39" s="99"/>
      <c r="I39" s="99"/>
      <c r="J39" s="99"/>
      <c r="K39" s="147" t="s">
        <v>18</v>
      </c>
      <c r="L39" s="148"/>
    </row>
    <row r="40" spans="1:12" ht="15.75">
      <c r="A40" s="19"/>
      <c r="B40" s="150" t="s">
        <v>5</v>
      </c>
      <c r="C40" s="150"/>
      <c r="D40" s="150"/>
      <c r="E40" s="150"/>
      <c r="F40" s="100">
        <f>SUM(F10:F39)</f>
        <v>1278922127.555238</v>
      </c>
      <c r="G40" s="100">
        <f>SUM(G10:G39)</f>
        <v>352119176</v>
      </c>
      <c r="H40" s="100">
        <f>SUM(H10:H36)</f>
        <v>321068806.93</v>
      </c>
      <c r="I40" s="100">
        <f>SUM(I10:I36)</f>
        <v>302218216.89036</v>
      </c>
      <c r="J40" s="100">
        <f>SUM(J10:J36)</f>
        <v>303515927.734878</v>
      </c>
      <c r="K40" s="143"/>
      <c r="L40" s="151"/>
    </row>
    <row r="41" spans="1:12" ht="15.75">
      <c r="A41" s="152"/>
      <c r="B41" s="153"/>
      <c r="C41" s="153"/>
      <c r="D41" s="153"/>
      <c r="E41" s="153"/>
      <c r="F41" s="154"/>
      <c r="G41" s="154"/>
      <c r="H41" s="154"/>
      <c r="I41" s="154"/>
      <c r="J41" s="154"/>
      <c r="K41" s="155"/>
      <c r="L41" s="152"/>
    </row>
    <row r="42" spans="2:13" ht="25.5" customHeight="1">
      <c r="B42" s="168"/>
      <c r="C42" s="169"/>
      <c r="D42" s="169"/>
      <c r="E42" s="16"/>
      <c r="F42" s="16"/>
      <c r="G42" s="16"/>
      <c r="H42" s="11"/>
      <c r="I42" s="11"/>
      <c r="J42" s="156"/>
      <c r="K42" s="160"/>
      <c r="L42" s="161"/>
      <c r="M42" s="161"/>
    </row>
    <row r="43" spans="2:11" ht="18.75">
      <c r="B43" s="162"/>
      <c r="C43" s="162"/>
      <c r="D43" s="14"/>
      <c r="E43" s="14"/>
      <c r="F43" s="14"/>
      <c r="G43" s="11"/>
      <c r="H43" s="11"/>
      <c r="I43" s="11"/>
      <c r="K43" s="157"/>
    </row>
    <row r="44" spans="2:11" ht="18.75">
      <c r="B44" s="172"/>
      <c r="C44" s="172"/>
      <c r="D44" s="146"/>
      <c r="E44" s="146"/>
      <c r="F44" s="16"/>
      <c r="G44" s="9"/>
      <c r="H44" s="9"/>
      <c r="I44" s="9"/>
      <c r="J44" s="9"/>
      <c r="K44" s="9"/>
    </row>
    <row r="45" spans="2:11" ht="15.75">
      <c r="B45" s="20"/>
      <c r="C45" s="20"/>
      <c r="D45" s="20"/>
      <c r="E45" s="20"/>
      <c r="F45" s="9"/>
      <c r="G45" s="9"/>
      <c r="H45" s="9"/>
      <c r="I45" s="9"/>
      <c r="J45" s="9"/>
      <c r="K45" s="9"/>
    </row>
    <row r="46" spans="2:11" ht="15.7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 ht="15.7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ht="15.7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ht="15.7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5.7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ht="15.7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ht="15.7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ht="15.7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ht="15.7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ht="15.7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ht="15.7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ht="15.7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ht="15.7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ht="15.7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ht="15.7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ht="15.7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ht="15.7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ht="15.7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ht="15.7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ht="15.7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ht="15.7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ht="15.7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ht="15.7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ht="15.7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ht="15.7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ht="15.7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ht="15.7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ht="15.7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ht="15.7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ht="15.7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ht="15.7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ht="15.7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ht="15.7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ht="15.7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ht="15.7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ht="15.7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ht="15.7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ht="15.7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ht="15.7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ht="15.7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ht="15.7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ht="15.7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ht="15.7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ht="15.7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ht="15.7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ht="15.7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ht="15.7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ht="15.7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ht="15.7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ht="15.7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ht="15.7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ht="15.7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ht="15.7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ht="15.7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ht="15.7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ht="15.7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ht="15.7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ht="15.7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ht="15.7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ht="15.7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ht="15.7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ht="15.7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ht="15.7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ht="15.7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ht="15.7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ht="15.7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ht="15.7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ht="15.7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ht="15.7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ht="15.7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ht="15.7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ht="15.7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ht="15.7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ht="15.7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ht="15.7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ht="15.7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ht="15.7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ht="15.7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ht="15.7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ht="15.75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ht="15.7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ht="15.7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ht="15.7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ht="15.7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ht="15.7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ht="15.75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ht="15.75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ht="15.75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ht="15.7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ht="15.75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ht="15.75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2:11" ht="15.75"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2:11" ht="15.75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ht="15.75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ht="15.75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2:11" ht="15.75"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2:11" ht="15.75">
      <c r="B142" s="1"/>
      <c r="C142" s="1"/>
      <c r="D142" s="1"/>
      <c r="E142" s="1"/>
      <c r="F142" s="1"/>
      <c r="G142" s="1"/>
      <c r="H142" s="1"/>
      <c r="I142" s="1"/>
      <c r="J142" s="1"/>
      <c r="K142" s="1"/>
    </row>
  </sheetData>
  <sheetProtection/>
  <mergeCells count="15">
    <mergeCell ref="L8:L9"/>
    <mergeCell ref="K42:M42"/>
    <mergeCell ref="B43:C43"/>
    <mergeCell ref="B44:C44"/>
    <mergeCell ref="B42:D42"/>
    <mergeCell ref="B6:K6"/>
    <mergeCell ref="F7:J7"/>
    <mergeCell ref="G8:J8"/>
    <mergeCell ref="K8:K9"/>
    <mergeCell ref="A8:A9"/>
    <mergeCell ref="B8:B9"/>
    <mergeCell ref="C8:C9"/>
    <mergeCell ref="D8:D9"/>
    <mergeCell ref="E8:E9"/>
    <mergeCell ref="F8:F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7"/>
  <sheetViews>
    <sheetView zoomScale="86" zoomScaleNormal="86" zoomScalePageLayoutView="0" workbookViewId="0" topLeftCell="A1">
      <selection activeCell="I31" sqref="I31"/>
    </sheetView>
  </sheetViews>
  <sheetFormatPr defaultColWidth="9.140625" defaultRowHeight="12.75"/>
  <cols>
    <col min="1" max="1" width="4.57421875" style="0" customWidth="1"/>
    <col min="2" max="2" width="50.7109375" style="0" customWidth="1"/>
    <col min="3" max="3" width="16.140625" style="0" customWidth="1"/>
    <col min="4" max="4" width="9.28125" style="0" hidden="1" customWidth="1"/>
    <col min="5" max="5" width="15.28125" style="0" hidden="1" customWidth="1"/>
    <col min="6" max="6" width="17.140625" style="0" customWidth="1"/>
    <col min="7" max="7" width="15.140625" style="0" customWidth="1"/>
    <col min="8" max="8" width="14.57421875" style="0" customWidth="1"/>
    <col min="9" max="9" width="16.00390625" style="0" customWidth="1"/>
    <col min="10" max="10" width="15.57421875" style="0" customWidth="1"/>
    <col min="11" max="11" width="10.8515625" style="0" hidden="1" customWidth="1"/>
    <col min="12" max="12" width="10.421875" style="0" hidden="1" customWidth="1"/>
    <col min="13" max="13" width="10.7109375" style="0" hidden="1" customWidth="1"/>
    <col min="14" max="14" width="49.57421875" style="0" customWidth="1"/>
    <col min="15" max="15" width="13.140625" style="0" customWidth="1"/>
  </cols>
  <sheetData>
    <row r="1" spans="1:14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9"/>
      <c r="L1" s="18"/>
      <c r="M1" s="29"/>
      <c r="N1" s="3" t="s">
        <v>51</v>
      </c>
    </row>
    <row r="2" spans="1:15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18"/>
      <c r="L2" s="29"/>
      <c r="M2" s="29"/>
      <c r="N2" s="170" t="s">
        <v>68</v>
      </c>
      <c r="O2" s="170"/>
    </row>
    <row r="3" spans="1:15" ht="15.75">
      <c r="A3" s="25"/>
      <c r="B3" s="25"/>
      <c r="C3" s="25"/>
      <c r="D3" s="25"/>
      <c r="E3" s="25"/>
      <c r="F3" s="25"/>
      <c r="G3" s="25"/>
      <c r="H3" s="25"/>
      <c r="I3" s="25"/>
      <c r="J3" s="25"/>
      <c r="K3" s="18"/>
      <c r="L3" s="29"/>
      <c r="M3" s="29"/>
      <c r="N3" s="22" t="s">
        <v>12</v>
      </c>
      <c r="O3" s="22"/>
    </row>
    <row r="4" spans="1:14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18"/>
      <c r="L4" s="29"/>
      <c r="M4" s="29"/>
      <c r="N4" s="22" t="s">
        <v>13</v>
      </c>
    </row>
    <row r="5" spans="1:15" ht="15.75">
      <c r="A5" s="25"/>
      <c r="B5" s="25"/>
      <c r="C5" s="25"/>
      <c r="D5" s="25"/>
      <c r="E5" s="25"/>
      <c r="F5" s="25"/>
      <c r="G5" s="25"/>
      <c r="H5" s="25"/>
      <c r="I5" s="25"/>
      <c r="J5" s="25"/>
      <c r="K5" s="18"/>
      <c r="L5" s="29"/>
      <c r="M5" s="29"/>
      <c r="N5" s="22" t="s">
        <v>14</v>
      </c>
      <c r="O5" s="22"/>
    </row>
    <row r="6" spans="1:18" ht="11.2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1"/>
      <c r="O6" s="1"/>
      <c r="P6" s="1"/>
      <c r="Q6" s="25"/>
      <c r="R6" s="25"/>
    </row>
    <row r="7" spans="1:14" ht="30" customHeight="1">
      <c r="A7" s="177" t="s">
        <v>128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</row>
    <row r="8" spans="1:14" ht="21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5" ht="15.75">
      <c r="A9" s="167" t="s">
        <v>8</v>
      </c>
      <c r="B9" s="167" t="s">
        <v>7</v>
      </c>
      <c r="C9" s="167" t="s">
        <v>0</v>
      </c>
      <c r="D9" s="164" t="s">
        <v>19</v>
      </c>
      <c r="E9" s="164" t="s">
        <v>20</v>
      </c>
      <c r="F9" s="167" t="s">
        <v>32</v>
      </c>
      <c r="G9" s="178" t="s">
        <v>9</v>
      </c>
      <c r="H9" s="179"/>
      <c r="I9" s="179"/>
      <c r="J9" s="179"/>
      <c r="K9" s="179"/>
      <c r="L9" s="179"/>
      <c r="M9" s="179"/>
      <c r="N9" s="167" t="s">
        <v>4</v>
      </c>
      <c r="O9" s="164" t="s">
        <v>54</v>
      </c>
    </row>
    <row r="10" spans="1:15" ht="37.5" customHeight="1">
      <c r="A10" s="167"/>
      <c r="B10" s="167"/>
      <c r="C10" s="167"/>
      <c r="D10" s="165"/>
      <c r="E10" s="165"/>
      <c r="F10" s="167"/>
      <c r="G10" s="17" t="s">
        <v>10</v>
      </c>
      <c r="H10" s="26" t="s">
        <v>15</v>
      </c>
      <c r="I10" s="26" t="s">
        <v>16</v>
      </c>
      <c r="J10" s="26" t="s">
        <v>17</v>
      </c>
      <c r="K10" s="17" t="s">
        <v>1</v>
      </c>
      <c r="L10" s="17" t="s">
        <v>2</v>
      </c>
      <c r="M10" s="17" t="s">
        <v>3</v>
      </c>
      <c r="N10" s="167"/>
      <c r="O10" s="166"/>
    </row>
    <row r="11" spans="1:15" s="44" customFormat="1" ht="39" customHeight="1">
      <c r="A11" s="2">
        <v>1</v>
      </c>
      <c r="B11" s="8" t="s">
        <v>21</v>
      </c>
      <c r="C11" s="2" t="s">
        <v>6</v>
      </c>
      <c r="D11" s="66">
        <v>150101</v>
      </c>
      <c r="E11" s="66">
        <v>3122</v>
      </c>
      <c r="F11" s="118">
        <f>G11+H11+I11+J11</f>
        <v>920000</v>
      </c>
      <c r="G11" s="99">
        <v>920000</v>
      </c>
      <c r="H11" s="115"/>
      <c r="I11" s="115"/>
      <c r="J11" s="99"/>
      <c r="K11" s="17"/>
      <c r="L11" s="17"/>
      <c r="M11" s="17"/>
      <c r="N11" s="21" t="s">
        <v>18</v>
      </c>
      <c r="O11" s="65" t="s">
        <v>57</v>
      </c>
    </row>
    <row r="12" spans="1:15" ht="39" customHeight="1">
      <c r="A12" s="2">
        <f>A11+1</f>
        <v>2</v>
      </c>
      <c r="B12" s="8" t="s">
        <v>22</v>
      </c>
      <c r="C12" s="2" t="s">
        <v>6</v>
      </c>
      <c r="D12" s="66">
        <v>100203</v>
      </c>
      <c r="E12" s="66">
        <v>3132</v>
      </c>
      <c r="F12" s="118">
        <f aca="true" t="shared" si="0" ref="F12:F26">G12+H12+I12+J12</f>
        <v>10392511.2</v>
      </c>
      <c r="G12" s="99">
        <v>2400000</v>
      </c>
      <c r="H12" s="115">
        <f>G12*1.055</f>
        <v>2532000</v>
      </c>
      <c r="I12" s="115">
        <f>H12*1.052</f>
        <v>2663664</v>
      </c>
      <c r="J12" s="99">
        <f>I12*1.05</f>
        <v>2796847.2</v>
      </c>
      <c r="K12" s="17"/>
      <c r="L12" s="17"/>
      <c r="M12" s="17"/>
      <c r="N12" s="21" t="s">
        <v>18</v>
      </c>
      <c r="O12" s="65"/>
    </row>
    <row r="13" spans="1:15" s="44" customFormat="1" ht="39" customHeight="1">
      <c r="A13" s="2">
        <f>A12+1</f>
        <v>3</v>
      </c>
      <c r="B13" s="8" t="s">
        <v>23</v>
      </c>
      <c r="C13" s="2" t="s">
        <v>6</v>
      </c>
      <c r="D13" s="66">
        <v>100203</v>
      </c>
      <c r="E13" s="66">
        <v>3132</v>
      </c>
      <c r="F13" s="118">
        <f t="shared" si="0"/>
        <v>27154760</v>
      </c>
      <c r="G13" s="99">
        <f>4098000+2000000</f>
        <v>6098000</v>
      </c>
      <c r="H13" s="115">
        <v>5728430</v>
      </c>
      <c r="I13" s="115">
        <v>6651380</v>
      </c>
      <c r="J13" s="99">
        <v>8676950</v>
      </c>
      <c r="K13" s="17"/>
      <c r="L13" s="17"/>
      <c r="M13" s="17"/>
      <c r="N13" s="21" t="s">
        <v>18</v>
      </c>
      <c r="O13" s="65" t="s">
        <v>55</v>
      </c>
    </row>
    <row r="14" spans="1:15" s="44" customFormat="1" ht="37.5" customHeight="1">
      <c r="A14" s="2">
        <v>4</v>
      </c>
      <c r="B14" s="71" t="s">
        <v>30</v>
      </c>
      <c r="C14" s="2" t="s">
        <v>6</v>
      </c>
      <c r="D14" s="66">
        <v>100203</v>
      </c>
      <c r="E14" s="66">
        <v>3132</v>
      </c>
      <c r="F14" s="118">
        <f t="shared" si="0"/>
        <v>105934960</v>
      </c>
      <c r="G14" s="116">
        <f>G15+G16+G19+10000000-8000000</f>
        <v>28000000</v>
      </c>
      <c r="H14" s="119">
        <v>37980000</v>
      </c>
      <c r="I14" s="119">
        <v>39954960</v>
      </c>
      <c r="J14" s="116"/>
      <c r="K14" s="17"/>
      <c r="L14" s="17"/>
      <c r="M14" s="17"/>
      <c r="N14" s="21" t="s">
        <v>18</v>
      </c>
      <c r="O14" s="65" t="s">
        <v>56</v>
      </c>
    </row>
    <row r="15" spans="1:15" ht="47.25" customHeight="1" hidden="1">
      <c r="A15" s="2">
        <f>A13+1</f>
        <v>4</v>
      </c>
      <c r="B15" s="8" t="s">
        <v>24</v>
      </c>
      <c r="C15" s="2" t="s">
        <v>6</v>
      </c>
      <c r="D15" s="66">
        <v>100203</v>
      </c>
      <c r="E15" s="66">
        <v>3132</v>
      </c>
      <c r="F15" s="118">
        <f t="shared" si="0"/>
        <v>17320852</v>
      </c>
      <c r="G15" s="115">
        <v>4000000</v>
      </c>
      <c r="H15" s="115">
        <f>G15*1.055</f>
        <v>4220000</v>
      </c>
      <c r="I15" s="115">
        <f aca="true" t="shared" si="1" ref="I15:I21">H15*1.052</f>
        <v>4439440</v>
      </c>
      <c r="J15" s="99">
        <f aca="true" t="shared" si="2" ref="J15:J21">I15*1.05</f>
        <v>4661412</v>
      </c>
      <c r="K15" s="27"/>
      <c r="L15" s="27"/>
      <c r="M15" s="27"/>
      <c r="N15" s="21" t="s">
        <v>18</v>
      </c>
      <c r="O15" s="65"/>
    </row>
    <row r="16" spans="1:15" ht="41.25" customHeight="1" hidden="1">
      <c r="A16" s="2" t="e">
        <f>#REF!+1</f>
        <v>#REF!</v>
      </c>
      <c r="B16" s="8" t="s">
        <v>28</v>
      </c>
      <c r="C16" s="2" t="s">
        <v>6</v>
      </c>
      <c r="D16" s="66">
        <v>100203</v>
      </c>
      <c r="E16" s="66">
        <v>3132</v>
      </c>
      <c r="F16" s="118">
        <f t="shared" si="0"/>
        <v>30311491</v>
      </c>
      <c r="G16" s="115">
        <v>7000000</v>
      </c>
      <c r="H16" s="115">
        <f>G16*1.055</f>
        <v>7385000</v>
      </c>
      <c r="I16" s="115">
        <f t="shared" si="1"/>
        <v>7769020</v>
      </c>
      <c r="J16" s="99">
        <f t="shared" si="2"/>
        <v>8157471</v>
      </c>
      <c r="K16" s="28"/>
      <c r="L16" s="28"/>
      <c r="M16" s="28"/>
      <c r="N16" s="21" t="s">
        <v>18</v>
      </c>
      <c r="O16" s="65"/>
    </row>
    <row r="17" spans="1:15" ht="43.5" customHeight="1">
      <c r="A17" s="2">
        <v>5</v>
      </c>
      <c r="B17" s="71" t="s">
        <v>25</v>
      </c>
      <c r="C17" s="66" t="s">
        <v>6</v>
      </c>
      <c r="D17" s="66">
        <v>100203</v>
      </c>
      <c r="E17" s="66">
        <v>3132</v>
      </c>
      <c r="F17" s="118">
        <f t="shared" si="0"/>
        <v>16000000</v>
      </c>
      <c r="G17" s="115">
        <f>10000000+6000000</f>
        <v>16000000</v>
      </c>
      <c r="H17" s="115"/>
      <c r="I17" s="115"/>
      <c r="J17" s="99"/>
      <c r="K17" s="28"/>
      <c r="L17" s="28"/>
      <c r="M17" s="28"/>
      <c r="N17" s="21" t="s">
        <v>18</v>
      </c>
      <c r="O17" s="65" t="s">
        <v>58</v>
      </c>
    </row>
    <row r="18" spans="1:15" s="44" customFormat="1" ht="43.5" customHeight="1">
      <c r="A18" s="2">
        <f>A17+1</f>
        <v>6</v>
      </c>
      <c r="B18" s="71" t="s">
        <v>26</v>
      </c>
      <c r="C18" s="66" t="s">
        <v>6</v>
      </c>
      <c r="D18" s="66">
        <v>100203</v>
      </c>
      <c r="E18" s="66">
        <v>3132</v>
      </c>
      <c r="F18" s="118">
        <f t="shared" si="0"/>
        <v>20520000</v>
      </c>
      <c r="G18" s="115">
        <v>10000000</v>
      </c>
      <c r="H18" s="115"/>
      <c r="I18" s="115">
        <f>G18*1.052</f>
        <v>10520000</v>
      </c>
      <c r="J18" s="99"/>
      <c r="K18" s="28"/>
      <c r="L18" s="28"/>
      <c r="M18" s="28"/>
      <c r="N18" s="21" t="s">
        <v>18</v>
      </c>
      <c r="O18" s="65" t="s">
        <v>59</v>
      </c>
    </row>
    <row r="19" spans="1:15" ht="45.75" customHeight="1" hidden="1">
      <c r="A19" s="2">
        <f>A18+1</f>
        <v>7</v>
      </c>
      <c r="B19" s="71" t="s">
        <v>27</v>
      </c>
      <c r="C19" s="66" t="s">
        <v>6</v>
      </c>
      <c r="D19" s="66">
        <v>100203</v>
      </c>
      <c r="E19" s="66">
        <v>3132</v>
      </c>
      <c r="F19" s="118">
        <f t="shared" si="0"/>
        <v>64953195</v>
      </c>
      <c r="G19" s="115">
        <v>15000000</v>
      </c>
      <c r="H19" s="115">
        <f>G19*1.055</f>
        <v>15824999.999999998</v>
      </c>
      <c r="I19" s="115">
        <f t="shared" si="1"/>
        <v>16647899.999999998</v>
      </c>
      <c r="J19" s="99">
        <f t="shared" si="2"/>
        <v>17480295</v>
      </c>
      <c r="K19" s="28"/>
      <c r="L19" s="28"/>
      <c r="M19" s="28"/>
      <c r="N19" s="21" t="s">
        <v>18</v>
      </c>
      <c r="O19" s="65"/>
    </row>
    <row r="20" spans="1:15" ht="44.25" customHeight="1">
      <c r="A20" s="2">
        <v>7</v>
      </c>
      <c r="B20" s="71" t="s">
        <v>29</v>
      </c>
      <c r="C20" s="66" t="s">
        <v>6</v>
      </c>
      <c r="D20" s="66">
        <v>150101</v>
      </c>
      <c r="E20" s="66">
        <v>3142</v>
      </c>
      <c r="F20" s="118">
        <f>G20+H20+I20+J20</f>
        <v>2838128</v>
      </c>
      <c r="G20" s="115">
        <f>600000+240000</f>
        <v>840000</v>
      </c>
      <c r="H20" s="115">
        <v>633000</v>
      </c>
      <c r="I20" s="115">
        <v>665916</v>
      </c>
      <c r="J20" s="99">
        <v>699212</v>
      </c>
      <c r="K20" s="28"/>
      <c r="L20" s="28"/>
      <c r="M20" s="28"/>
      <c r="N20" s="21" t="s">
        <v>18</v>
      </c>
      <c r="O20" s="65"/>
    </row>
    <row r="21" spans="1:15" ht="39.75" customHeight="1">
      <c r="A21" s="2">
        <v>8</v>
      </c>
      <c r="B21" s="71" t="s">
        <v>70</v>
      </c>
      <c r="C21" s="66" t="s">
        <v>6</v>
      </c>
      <c r="D21" s="66">
        <v>150101</v>
      </c>
      <c r="E21" s="66">
        <v>3142</v>
      </c>
      <c r="F21" s="118">
        <f t="shared" si="0"/>
        <v>38311491</v>
      </c>
      <c r="G21" s="115">
        <f>7000000+8000000</f>
        <v>15000000</v>
      </c>
      <c r="H21" s="115">
        <v>7385000</v>
      </c>
      <c r="I21" s="115">
        <f t="shared" si="1"/>
        <v>7769020</v>
      </c>
      <c r="J21" s="99">
        <f t="shared" si="2"/>
        <v>8157471</v>
      </c>
      <c r="K21" s="28"/>
      <c r="L21" s="28"/>
      <c r="M21" s="28"/>
      <c r="N21" s="21" t="s">
        <v>18</v>
      </c>
      <c r="O21" s="65" t="s">
        <v>56</v>
      </c>
    </row>
    <row r="22" spans="1:15" s="44" customFormat="1" ht="48.75" customHeight="1">
      <c r="A22" s="2">
        <v>9</v>
      </c>
      <c r="B22" s="71" t="s">
        <v>71</v>
      </c>
      <c r="C22" s="66" t="s">
        <v>6</v>
      </c>
      <c r="D22" s="66">
        <v>150101</v>
      </c>
      <c r="E22" s="66">
        <v>3142</v>
      </c>
      <c r="F22" s="118">
        <f t="shared" si="0"/>
        <v>17780000</v>
      </c>
      <c r="G22" s="115">
        <f>5000000+8840000</f>
        <v>13840000</v>
      </c>
      <c r="H22" s="115">
        <v>3940000</v>
      </c>
      <c r="I22" s="115"/>
      <c r="J22" s="99"/>
      <c r="K22" s="28"/>
      <c r="L22" s="28"/>
      <c r="M22" s="28"/>
      <c r="N22" s="21" t="s">
        <v>18</v>
      </c>
      <c r="O22" s="65" t="s">
        <v>57</v>
      </c>
    </row>
    <row r="23" spans="1:15" s="44" customFormat="1" ht="40.5" customHeight="1">
      <c r="A23" s="2">
        <f>A22+1</f>
        <v>10</v>
      </c>
      <c r="B23" s="71" t="s">
        <v>47</v>
      </c>
      <c r="C23" s="66" t="s">
        <v>6</v>
      </c>
      <c r="D23" s="66">
        <v>150101</v>
      </c>
      <c r="E23" s="66">
        <v>3142</v>
      </c>
      <c r="F23" s="118">
        <f t="shared" si="0"/>
        <v>1900000</v>
      </c>
      <c r="G23" s="115">
        <f>600000</f>
        <v>600000</v>
      </c>
      <c r="H23" s="115">
        <v>500000</v>
      </c>
      <c r="I23" s="115">
        <v>400000</v>
      </c>
      <c r="J23" s="99">
        <v>400000</v>
      </c>
      <c r="K23" s="28"/>
      <c r="L23" s="28"/>
      <c r="M23" s="28"/>
      <c r="N23" s="21" t="s">
        <v>18</v>
      </c>
      <c r="O23" s="65" t="s">
        <v>57</v>
      </c>
    </row>
    <row r="24" spans="1:15" s="44" customFormat="1" ht="40.5" customHeight="1">
      <c r="A24" s="2">
        <v>11</v>
      </c>
      <c r="B24" s="72" t="s">
        <v>79</v>
      </c>
      <c r="C24" s="66" t="s">
        <v>6</v>
      </c>
      <c r="D24" s="66">
        <v>150101</v>
      </c>
      <c r="E24" s="66"/>
      <c r="F24" s="118">
        <f t="shared" si="0"/>
        <v>5500000</v>
      </c>
      <c r="G24" s="115">
        <v>5500000</v>
      </c>
      <c r="H24" s="115"/>
      <c r="I24" s="115"/>
      <c r="J24" s="99"/>
      <c r="K24" s="64"/>
      <c r="L24" s="64"/>
      <c r="M24" s="64"/>
      <c r="N24" s="73" t="s">
        <v>18</v>
      </c>
      <c r="O24" s="65" t="s">
        <v>65</v>
      </c>
    </row>
    <row r="25" spans="1:15" s="44" customFormat="1" ht="39" customHeight="1">
      <c r="A25" s="2">
        <v>12</v>
      </c>
      <c r="B25" s="72" t="s">
        <v>60</v>
      </c>
      <c r="C25" s="66" t="s">
        <v>6</v>
      </c>
      <c r="D25" s="66">
        <v>100203</v>
      </c>
      <c r="E25" s="66"/>
      <c r="F25" s="118">
        <f t="shared" si="0"/>
        <v>5000000</v>
      </c>
      <c r="G25" s="115">
        <v>5000000</v>
      </c>
      <c r="H25" s="115"/>
      <c r="I25" s="115"/>
      <c r="J25" s="99"/>
      <c r="K25" s="64"/>
      <c r="L25" s="64"/>
      <c r="M25" s="64"/>
      <c r="N25" s="73" t="s">
        <v>18</v>
      </c>
      <c r="O25" s="65" t="s">
        <v>56</v>
      </c>
    </row>
    <row r="26" spans="1:15" s="44" customFormat="1" ht="51" customHeight="1">
      <c r="A26" s="2">
        <v>13</v>
      </c>
      <c r="B26" s="71" t="s">
        <v>67</v>
      </c>
      <c r="C26" s="66" t="s">
        <v>6</v>
      </c>
      <c r="D26" s="66"/>
      <c r="E26" s="66"/>
      <c r="F26" s="118">
        <f t="shared" si="0"/>
        <v>533000</v>
      </c>
      <c r="G26" s="115">
        <v>533000</v>
      </c>
      <c r="H26" s="115"/>
      <c r="I26" s="115"/>
      <c r="J26" s="99"/>
      <c r="K26" s="64"/>
      <c r="L26" s="64"/>
      <c r="M26" s="64"/>
      <c r="N26" s="73" t="s">
        <v>18</v>
      </c>
      <c r="O26" s="65"/>
    </row>
    <row r="27" spans="1:15" ht="15.75">
      <c r="A27" s="175" t="s">
        <v>5</v>
      </c>
      <c r="B27" s="176"/>
      <c r="C27" s="27"/>
      <c r="D27" s="27"/>
      <c r="E27" s="27"/>
      <c r="F27" s="117">
        <f>F11+F12+F13+F14+F17+F18+F20+F21+F22+F23+F24+F25+F26</f>
        <v>252784850.2</v>
      </c>
      <c r="G27" s="117">
        <f>G11+G12+G13+G14+G17+G18+G20+G21+G22+G23+G24+G25+G26</f>
        <v>104731000</v>
      </c>
      <c r="H27" s="117">
        <f>H11+H12+H13+H14+H17+H18+H20+H21+H22+H23+H24+H25+H26</f>
        <v>58698430</v>
      </c>
      <c r="I27" s="117">
        <f>I11+I12+I13+I14+I17+I18+I20+I21+I22+I23+I24+I25+I26</f>
        <v>68624940</v>
      </c>
      <c r="J27" s="117">
        <f>J11+J12+J13+J14+J17+J18+J20+J21+J22+J23+J24+J25+J26</f>
        <v>20730480.2</v>
      </c>
      <c r="K27" s="42" t="e">
        <f>K11+K12+K13+K14+K17+K18+K20+K21+#REF!+#REF!+K22+K23+#REF!</f>
        <v>#REF!</v>
      </c>
      <c r="L27" s="42" t="e">
        <f>L11+L12+L13+L14+L17+L18+L20+L21+#REF!+#REF!+L22+L23+#REF!</f>
        <v>#REF!</v>
      </c>
      <c r="M27" s="42" t="e">
        <f>M11+M12+M13+M14+M17+M18+M20+M21+#REF!+#REF!+M22+M23+#REF!</f>
        <v>#REF!</v>
      </c>
      <c r="N27" s="27"/>
      <c r="O27" s="19"/>
    </row>
    <row r="28" spans="1:14" ht="15.75">
      <c r="A28" s="30"/>
      <c r="B28" s="30"/>
      <c r="C28" s="31"/>
      <c r="D28" s="31"/>
      <c r="E28" s="31"/>
      <c r="F28" s="32"/>
      <c r="G28" s="33"/>
      <c r="H28" s="33"/>
      <c r="I28" s="33"/>
      <c r="J28" s="33"/>
      <c r="K28" s="33"/>
      <c r="L28" s="33"/>
      <c r="M28" s="33"/>
      <c r="N28" s="31"/>
    </row>
    <row r="29" spans="1:16" ht="37.5" customHeight="1">
      <c r="A29" s="30"/>
      <c r="B29" s="168"/>
      <c r="C29" s="169"/>
      <c r="D29" s="169"/>
      <c r="E29" s="15"/>
      <c r="F29" s="144"/>
      <c r="G29" s="33"/>
      <c r="H29" s="33"/>
      <c r="I29" s="33"/>
      <c r="J29" s="33"/>
      <c r="K29" s="33"/>
      <c r="L29" s="33"/>
      <c r="M29" s="33"/>
      <c r="N29" s="160"/>
      <c r="O29" s="161"/>
      <c r="P29" s="161"/>
    </row>
    <row r="30" spans="1:14" ht="21" customHeight="1">
      <c r="A30" s="30"/>
      <c r="B30" s="23"/>
      <c r="C30" s="15"/>
      <c r="D30" s="15"/>
      <c r="E30" s="15"/>
      <c r="G30" s="89"/>
      <c r="H30" s="33"/>
      <c r="I30" s="33"/>
      <c r="J30" s="33"/>
      <c r="K30" s="33"/>
      <c r="L30" s="33"/>
      <c r="M30" s="33"/>
      <c r="N30" s="15"/>
    </row>
    <row r="31" spans="1:14" ht="18.75">
      <c r="A31" s="30"/>
      <c r="B31" s="23"/>
      <c r="C31" s="16"/>
      <c r="D31" s="16"/>
      <c r="E31" s="16"/>
      <c r="F31" s="16"/>
      <c r="G31" s="5"/>
      <c r="H31" s="5"/>
      <c r="I31" s="5"/>
      <c r="J31" s="5"/>
      <c r="K31" s="5"/>
      <c r="L31" s="5"/>
      <c r="M31" s="5"/>
      <c r="N31" s="31"/>
    </row>
    <row r="32" spans="1:14" ht="51.75" customHeight="1">
      <c r="A32" s="172"/>
      <c r="B32" s="172"/>
      <c r="C32" s="31"/>
      <c r="D32" s="31"/>
      <c r="E32" s="31"/>
      <c r="F32" s="5"/>
      <c r="G32" s="5"/>
      <c r="H32" s="5"/>
      <c r="I32" s="5"/>
      <c r="J32" s="5"/>
      <c r="K32" s="5"/>
      <c r="L32" s="5"/>
      <c r="M32" s="5"/>
      <c r="N32" s="34"/>
    </row>
    <row r="33" spans="1:14" ht="15.75">
      <c r="A33" s="30"/>
      <c r="B33" s="30"/>
      <c r="C33" s="31"/>
      <c r="D33" s="31"/>
      <c r="E33" s="31"/>
      <c r="F33" s="30"/>
      <c r="G33" s="5"/>
      <c r="H33" s="5"/>
      <c r="I33" s="5"/>
      <c r="J33" s="5"/>
      <c r="K33" s="5"/>
      <c r="L33" s="5"/>
      <c r="M33" s="5"/>
      <c r="N33" s="31"/>
    </row>
    <row r="34" spans="1:14" ht="39" customHeight="1">
      <c r="A34" s="25"/>
      <c r="B34" s="168"/>
      <c r="C34" s="168"/>
      <c r="D34" s="12"/>
      <c r="E34" s="12"/>
      <c r="F34" s="11"/>
      <c r="G34" s="11"/>
      <c r="H34" s="11"/>
      <c r="I34" s="11"/>
      <c r="J34" s="11"/>
      <c r="M34" s="168"/>
      <c r="N34" s="168"/>
    </row>
    <row r="35" spans="1:15" ht="15.75">
      <c r="A35" s="25"/>
      <c r="B35" s="25"/>
      <c r="C35" s="10"/>
      <c r="D35" s="10"/>
      <c r="E35" s="10"/>
      <c r="F35" s="9"/>
      <c r="G35" s="9"/>
      <c r="H35" s="9"/>
      <c r="I35" s="9"/>
      <c r="J35" s="9"/>
      <c r="K35" s="9"/>
      <c r="L35" s="9"/>
      <c r="M35" s="9"/>
      <c r="N35" s="1"/>
      <c r="O35" s="1"/>
    </row>
    <row r="36" spans="1:15" ht="15.75">
      <c r="A36" s="25"/>
      <c r="B36" s="25"/>
      <c r="C36" s="10"/>
      <c r="D36" s="10"/>
      <c r="E36" s="10"/>
      <c r="F36" s="9"/>
      <c r="G36" s="9"/>
      <c r="H36" s="9"/>
      <c r="I36" s="9"/>
      <c r="J36" s="9"/>
      <c r="K36" s="9"/>
      <c r="L36" s="9"/>
      <c r="M36" s="9"/>
      <c r="N36" s="1"/>
      <c r="O36" s="1"/>
    </row>
    <row r="37" spans="1:15" ht="15.75">
      <c r="A37" s="25"/>
      <c r="B37" s="25"/>
      <c r="C37" s="13"/>
      <c r="D37" s="13"/>
      <c r="E37" s="13"/>
      <c r="F37" s="9"/>
      <c r="G37" s="9"/>
      <c r="H37" s="9"/>
      <c r="I37" s="9"/>
      <c r="J37" s="9"/>
      <c r="K37" s="9"/>
      <c r="L37" s="9"/>
      <c r="M37" s="9"/>
      <c r="N37" s="1"/>
      <c r="O37" s="1"/>
    </row>
    <row r="38" spans="1:14" ht="15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1:14" ht="15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ht="15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 ht="15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ht="15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1:14" ht="15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4" ht="15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ht="15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1:14" ht="15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1:14" ht="15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1:14" ht="15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</row>
    <row r="49" spans="1:14" ht="15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  <row r="50" spans="1:14" ht="15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pans="1:14" ht="15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</row>
    <row r="52" spans="1:14" ht="15.7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</row>
    <row r="53" spans="1:14" ht="15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</row>
    <row r="54" spans="1:14" ht="15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</row>
    <row r="55" spans="1:14" ht="15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</row>
    <row r="56" spans="1:14" ht="15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</row>
    <row r="57" spans="1:14" ht="15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</row>
    <row r="58" spans="1:14" ht="15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</row>
    <row r="59" spans="1:14" ht="15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</row>
    <row r="60" spans="1:14" ht="15.7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</row>
    <row r="61" spans="1:14" ht="15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</row>
    <row r="62" spans="1:14" ht="15.7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</row>
    <row r="63" spans="1:14" ht="15.7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</row>
    <row r="64" spans="1:14" ht="15.7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</row>
    <row r="65" spans="1:14" ht="15.7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</row>
    <row r="66" spans="1:14" ht="15.7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</row>
    <row r="67" spans="1:14" ht="15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</row>
  </sheetData>
  <sheetProtection/>
  <mergeCells count="17">
    <mergeCell ref="A32:B32"/>
    <mergeCell ref="N2:O2"/>
    <mergeCell ref="B34:C34"/>
    <mergeCell ref="M34:N34"/>
    <mergeCell ref="A7:N7"/>
    <mergeCell ref="A9:A10"/>
    <mergeCell ref="B9:B10"/>
    <mergeCell ref="C9:C10"/>
    <mergeCell ref="F9:F10"/>
    <mergeCell ref="G9:M9"/>
    <mergeCell ref="D9:D10"/>
    <mergeCell ref="E9:E10"/>
    <mergeCell ref="N9:N10"/>
    <mergeCell ref="A27:B27"/>
    <mergeCell ref="O9:O10"/>
    <mergeCell ref="N29:P29"/>
    <mergeCell ref="B29:D29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3"/>
  <sheetViews>
    <sheetView zoomScalePageLayoutView="0" workbookViewId="0" topLeftCell="A64">
      <selection activeCell="F74" sqref="F74"/>
    </sheetView>
  </sheetViews>
  <sheetFormatPr defaultColWidth="9.140625" defaultRowHeight="12.75"/>
  <cols>
    <col min="1" max="1" width="4.140625" style="0" customWidth="1"/>
    <col min="2" max="2" width="65.7109375" style="0" customWidth="1"/>
    <col min="3" max="3" width="14.421875" style="0" customWidth="1"/>
    <col min="4" max="4" width="9.7109375" style="0" hidden="1" customWidth="1"/>
    <col min="5" max="5" width="9.8515625" style="0" hidden="1" customWidth="1"/>
    <col min="6" max="6" width="15.28125" style="45" customWidth="1"/>
    <col min="7" max="7" width="12.28125" style="0" customWidth="1"/>
    <col min="8" max="8" width="11.28125" style="0" customWidth="1"/>
    <col min="9" max="9" width="11.7109375" style="0" customWidth="1"/>
    <col min="10" max="10" width="11.421875" style="18" customWidth="1"/>
    <col min="11" max="11" width="43.28125" style="0" customWidth="1"/>
    <col min="12" max="12" width="20.7109375" style="0" customWidth="1"/>
    <col min="13" max="13" width="21.00390625" style="0" customWidth="1"/>
  </cols>
  <sheetData>
    <row r="1" spans="1:11" ht="15.75">
      <c r="A1" s="79"/>
      <c r="B1" s="70"/>
      <c r="C1" s="70"/>
      <c r="D1" s="70"/>
      <c r="E1" s="70"/>
      <c r="F1" s="131"/>
      <c r="G1" s="70"/>
      <c r="H1" s="70"/>
      <c r="I1" s="70"/>
      <c r="J1" s="132"/>
      <c r="K1" s="133" t="s">
        <v>52</v>
      </c>
    </row>
    <row r="2" spans="1:12" ht="15.75">
      <c r="A2" s="79"/>
      <c r="B2" s="70"/>
      <c r="C2" s="70"/>
      <c r="D2" s="70"/>
      <c r="E2" s="70"/>
      <c r="F2" s="131"/>
      <c r="G2" s="70"/>
      <c r="H2" s="70"/>
      <c r="I2" s="70"/>
      <c r="J2" s="133"/>
      <c r="K2" s="170" t="s">
        <v>68</v>
      </c>
      <c r="L2" s="170"/>
    </row>
    <row r="3" spans="1:12" ht="15.75">
      <c r="A3" s="79"/>
      <c r="B3" s="70"/>
      <c r="C3" s="70"/>
      <c r="D3" s="70"/>
      <c r="E3" s="70"/>
      <c r="F3" s="131"/>
      <c r="G3" s="70"/>
      <c r="H3" s="70"/>
      <c r="I3" s="70"/>
      <c r="J3" s="133"/>
      <c r="K3" s="22" t="s">
        <v>12</v>
      </c>
      <c r="L3" s="22"/>
    </row>
    <row r="4" spans="1:11" ht="15.75">
      <c r="A4" s="79"/>
      <c r="B4" s="70"/>
      <c r="C4" s="70"/>
      <c r="D4" s="70"/>
      <c r="E4" s="70"/>
      <c r="F4" s="131"/>
      <c r="G4" s="70"/>
      <c r="H4" s="70"/>
      <c r="I4" s="70"/>
      <c r="J4" s="133"/>
      <c r="K4" s="22" t="s">
        <v>13</v>
      </c>
    </row>
    <row r="5" spans="1:12" ht="15.75">
      <c r="A5" s="79"/>
      <c r="B5" s="70"/>
      <c r="C5" s="70"/>
      <c r="D5" s="70"/>
      <c r="E5" s="70"/>
      <c r="F5" s="131"/>
      <c r="G5" s="70"/>
      <c r="H5" s="70"/>
      <c r="I5" s="134"/>
      <c r="J5" s="133"/>
      <c r="K5" s="22" t="s">
        <v>14</v>
      </c>
      <c r="L5" s="22"/>
    </row>
    <row r="6" spans="1:12" ht="15.75">
      <c r="A6" s="79"/>
      <c r="B6" s="70"/>
      <c r="C6" s="70"/>
      <c r="D6" s="70"/>
      <c r="E6" s="70"/>
      <c r="F6" s="131"/>
      <c r="G6" s="70"/>
      <c r="H6" s="70"/>
      <c r="I6" s="134"/>
      <c r="J6" s="133"/>
      <c r="K6" s="1"/>
      <c r="L6" s="1"/>
    </row>
    <row r="7" spans="1:11" ht="18.75">
      <c r="A7" s="79"/>
      <c r="B7" s="192" t="s">
        <v>50</v>
      </c>
      <c r="C7" s="192"/>
      <c r="D7" s="192"/>
      <c r="E7" s="192"/>
      <c r="F7" s="192"/>
      <c r="G7" s="192"/>
      <c r="H7" s="192"/>
      <c r="I7" s="192"/>
      <c r="J7" s="192"/>
      <c r="K7" s="192"/>
    </row>
    <row r="8" spans="1:11" ht="15.75">
      <c r="A8" s="79"/>
      <c r="B8" s="70"/>
      <c r="C8" s="70"/>
      <c r="D8" s="193"/>
      <c r="E8" s="193"/>
      <c r="F8" s="193"/>
      <c r="G8" s="193"/>
      <c r="H8" s="193"/>
      <c r="I8" s="193"/>
      <c r="J8" s="70"/>
      <c r="K8" s="135"/>
    </row>
    <row r="9" spans="1:11" ht="15.75" customHeight="1">
      <c r="A9" s="188" t="s">
        <v>8</v>
      </c>
      <c r="B9" s="188" t="s">
        <v>7</v>
      </c>
      <c r="C9" s="189" t="s">
        <v>0</v>
      </c>
      <c r="D9" s="189" t="s">
        <v>19</v>
      </c>
      <c r="E9" s="189" t="s">
        <v>20</v>
      </c>
      <c r="F9" s="189" t="s">
        <v>33</v>
      </c>
      <c r="G9" s="194" t="s">
        <v>9</v>
      </c>
      <c r="H9" s="194"/>
      <c r="I9" s="194"/>
      <c r="J9" s="195"/>
      <c r="K9" s="188" t="s">
        <v>4</v>
      </c>
    </row>
    <row r="10" spans="1:11" ht="15.75" customHeight="1">
      <c r="A10" s="188"/>
      <c r="B10" s="188"/>
      <c r="C10" s="190"/>
      <c r="D10" s="190"/>
      <c r="E10" s="190"/>
      <c r="F10" s="190"/>
      <c r="G10" s="189" t="s">
        <v>10</v>
      </c>
      <c r="H10" s="189" t="s">
        <v>15</v>
      </c>
      <c r="I10" s="189" t="s">
        <v>16</v>
      </c>
      <c r="J10" s="189" t="s">
        <v>17</v>
      </c>
      <c r="K10" s="188"/>
    </row>
    <row r="11" spans="1:11" ht="24" customHeight="1">
      <c r="A11" s="188"/>
      <c r="B11" s="188"/>
      <c r="C11" s="191"/>
      <c r="D11" s="191"/>
      <c r="E11" s="191"/>
      <c r="F11" s="191"/>
      <c r="G11" s="191"/>
      <c r="H11" s="191"/>
      <c r="I11" s="191"/>
      <c r="J11" s="191"/>
      <c r="K11" s="188"/>
    </row>
    <row r="12" spans="1:11" ht="27.75" customHeight="1">
      <c r="A12" s="129">
        <v>1</v>
      </c>
      <c r="B12" s="92" t="s">
        <v>82</v>
      </c>
      <c r="C12" s="101" t="s">
        <v>6</v>
      </c>
      <c r="D12" s="81">
        <v>180409</v>
      </c>
      <c r="E12" s="81">
        <v>3210</v>
      </c>
      <c r="F12" s="122">
        <f aca="true" t="shared" si="0" ref="F12:F32">G12+H12+I12+J12</f>
        <v>825000</v>
      </c>
      <c r="G12" s="120">
        <v>825000</v>
      </c>
      <c r="H12" s="121"/>
      <c r="I12" s="121"/>
      <c r="J12" s="121"/>
      <c r="K12" s="183" t="s">
        <v>72</v>
      </c>
    </row>
    <row r="13" spans="1:11" ht="31.5" customHeight="1">
      <c r="A13" s="129">
        <v>2</v>
      </c>
      <c r="B13" s="94" t="s">
        <v>121</v>
      </c>
      <c r="C13" s="101" t="s">
        <v>6</v>
      </c>
      <c r="D13" s="81"/>
      <c r="E13" s="81"/>
      <c r="F13" s="136">
        <f>H13</f>
        <v>970000</v>
      </c>
      <c r="G13" s="137"/>
      <c r="H13" s="137">
        <v>970000</v>
      </c>
      <c r="I13" s="121"/>
      <c r="J13" s="121"/>
      <c r="K13" s="197"/>
    </row>
    <row r="14" spans="1:11" ht="24.75" customHeight="1">
      <c r="A14" s="129">
        <v>3</v>
      </c>
      <c r="B14" s="78" t="s">
        <v>83</v>
      </c>
      <c r="C14" s="101" t="s">
        <v>6</v>
      </c>
      <c r="D14" s="81"/>
      <c r="E14" s="81"/>
      <c r="F14" s="136">
        <f>H14</f>
        <v>825000</v>
      </c>
      <c r="G14" s="137"/>
      <c r="H14" s="137">
        <v>825000</v>
      </c>
      <c r="I14" s="121"/>
      <c r="J14" s="121"/>
      <c r="K14" s="197"/>
    </row>
    <row r="15" spans="1:11" ht="21.75" customHeight="1">
      <c r="A15" s="129">
        <v>4</v>
      </c>
      <c r="B15" s="78" t="s">
        <v>84</v>
      </c>
      <c r="C15" s="101" t="s">
        <v>6</v>
      </c>
      <c r="D15" s="81"/>
      <c r="E15" s="81"/>
      <c r="F15" s="136">
        <f>H15</f>
        <v>945000</v>
      </c>
      <c r="G15" s="137"/>
      <c r="H15" s="137">
        <v>945000</v>
      </c>
      <c r="I15" s="121"/>
      <c r="J15" s="121"/>
      <c r="K15" s="197"/>
    </row>
    <row r="16" spans="1:11" ht="21.75" customHeight="1">
      <c r="A16" s="129">
        <v>5</v>
      </c>
      <c r="B16" s="138" t="s">
        <v>78</v>
      </c>
      <c r="C16" s="101" t="s">
        <v>6</v>
      </c>
      <c r="D16" s="81"/>
      <c r="E16" s="81"/>
      <c r="F16" s="136">
        <f>H16</f>
        <v>1500000</v>
      </c>
      <c r="G16" s="137"/>
      <c r="H16" s="137">
        <v>1500000</v>
      </c>
      <c r="I16" s="121"/>
      <c r="J16" s="121"/>
      <c r="K16" s="197"/>
    </row>
    <row r="17" spans="1:11" ht="19.5" customHeight="1">
      <c r="A17" s="90"/>
      <c r="B17" s="86" t="s">
        <v>31</v>
      </c>
      <c r="C17" s="80"/>
      <c r="D17" s="81"/>
      <c r="E17" s="81">
        <v>3210</v>
      </c>
      <c r="F17" s="122">
        <f>SUM(F12:F16)</f>
        <v>5065000</v>
      </c>
      <c r="G17" s="122">
        <f>SUM(G12:G16)</f>
        <v>825000</v>
      </c>
      <c r="H17" s="122">
        <f>SUM(H12:H16)</f>
        <v>4240000</v>
      </c>
      <c r="I17" s="122">
        <f>SUM(I12:I12)</f>
        <v>0</v>
      </c>
      <c r="J17" s="122">
        <f>SUM(J12:J12)</f>
        <v>0</v>
      </c>
      <c r="K17" s="198"/>
    </row>
    <row r="18" spans="1:11" ht="30.75" customHeight="1">
      <c r="A18" s="90">
        <v>1</v>
      </c>
      <c r="B18" s="92" t="s">
        <v>85</v>
      </c>
      <c r="C18" s="80" t="s">
        <v>6</v>
      </c>
      <c r="D18" s="81">
        <v>180409</v>
      </c>
      <c r="E18" s="81">
        <v>3210</v>
      </c>
      <c r="F18" s="122">
        <f>G18+H18+I18+J18</f>
        <v>1650000</v>
      </c>
      <c r="G18" s="121">
        <f>825000</f>
        <v>825000</v>
      </c>
      <c r="H18" s="121">
        <v>825000</v>
      </c>
      <c r="I18" s="121"/>
      <c r="J18" s="121"/>
      <c r="K18" s="183" t="s">
        <v>73</v>
      </c>
    </row>
    <row r="19" spans="1:11" ht="33" customHeight="1">
      <c r="A19" s="90">
        <v>2</v>
      </c>
      <c r="B19" s="92" t="s">
        <v>86</v>
      </c>
      <c r="C19" s="80" t="s">
        <v>6</v>
      </c>
      <c r="D19" s="81">
        <v>180409</v>
      </c>
      <c r="E19" s="81">
        <v>3210</v>
      </c>
      <c r="F19" s="122">
        <f t="shared" si="0"/>
        <v>190000</v>
      </c>
      <c r="G19" s="121">
        <v>190000</v>
      </c>
      <c r="H19" s="121"/>
      <c r="I19" s="121"/>
      <c r="J19" s="121"/>
      <c r="K19" s="197"/>
    </row>
    <row r="20" spans="1:11" ht="33" customHeight="1">
      <c r="A20" s="90">
        <v>3</v>
      </c>
      <c r="B20" s="139" t="s">
        <v>87</v>
      </c>
      <c r="C20" s="80" t="s">
        <v>6</v>
      </c>
      <c r="D20" s="81"/>
      <c r="E20" s="81"/>
      <c r="F20" s="122">
        <f t="shared" si="0"/>
        <v>150000</v>
      </c>
      <c r="G20" s="121">
        <v>150000</v>
      </c>
      <c r="H20" s="121"/>
      <c r="I20" s="121"/>
      <c r="J20" s="121"/>
      <c r="K20" s="197"/>
    </row>
    <row r="21" spans="1:11" ht="31.5" customHeight="1">
      <c r="A21" s="129">
        <v>4</v>
      </c>
      <c r="B21" s="78" t="s">
        <v>120</v>
      </c>
      <c r="C21" s="80" t="s">
        <v>6</v>
      </c>
      <c r="D21" s="81"/>
      <c r="E21" s="81"/>
      <c r="F21" s="122">
        <f t="shared" si="0"/>
        <v>400000</v>
      </c>
      <c r="G21" s="121"/>
      <c r="H21" s="121">
        <v>400000</v>
      </c>
      <c r="I21" s="121"/>
      <c r="J21" s="121"/>
      <c r="K21" s="197"/>
    </row>
    <row r="22" spans="1:11" ht="31.5" customHeight="1">
      <c r="A22" s="129">
        <v>5</v>
      </c>
      <c r="B22" s="78" t="s">
        <v>88</v>
      </c>
      <c r="C22" s="80" t="s">
        <v>6</v>
      </c>
      <c r="D22" s="81"/>
      <c r="E22" s="81"/>
      <c r="F22" s="122">
        <f t="shared" si="0"/>
        <v>945000</v>
      </c>
      <c r="G22" s="121"/>
      <c r="H22" s="121">
        <v>945000</v>
      </c>
      <c r="I22" s="121"/>
      <c r="J22" s="121"/>
      <c r="K22" s="197"/>
    </row>
    <row r="23" spans="1:11" s="79" customFormat="1" ht="31.5" customHeight="1">
      <c r="A23" s="129">
        <v>6</v>
      </c>
      <c r="B23" s="138" t="s">
        <v>81</v>
      </c>
      <c r="C23" s="80" t="s">
        <v>6</v>
      </c>
      <c r="D23" s="81"/>
      <c r="E23" s="81"/>
      <c r="F23" s="122">
        <f t="shared" si="0"/>
        <v>950000</v>
      </c>
      <c r="G23" s="121">
        <v>300000</v>
      </c>
      <c r="H23" s="121">
        <v>650000</v>
      </c>
      <c r="I23" s="121"/>
      <c r="J23" s="121"/>
      <c r="K23" s="197"/>
    </row>
    <row r="24" spans="1:11" ht="16.5" customHeight="1">
      <c r="A24" s="90"/>
      <c r="B24" s="86" t="s">
        <v>31</v>
      </c>
      <c r="C24" s="80"/>
      <c r="D24" s="81"/>
      <c r="E24" s="81">
        <v>3210</v>
      </c>
      <c r="F24" s="122">
        <f>SUM(F18:F23)</f>
        <v>4285000</v>
      </c>
      <c r="G24" s="122">
        <f>SUM(G18:G23)</f>
        <v>1465000</v>
      </c>
      <c r="H24" s="122">
        <f>SUM(H18:H23)</f>
        <v>2820000</v>
      </c>
      <c r="I24" s="122">
        <f>SUM(I18:I19)</f>
        <v>0</v>
      </c>
      <c r="J24" s="122">
        <f>SUM(J18:J19)</f>
        <v>0</v>
      </c>
      <c r="K24" s="185"/>
    </row>
    <row r="25" spans="1:11" ht="31.5" customHeight="1">
      <c r="A25" s="90">
        <v>1</v>
      </c>
      <c r="B25" s="92" t="s">
        <v>89</v>
      </c>
      <c r="C25" s="80" t="s">
        <v>6</v>
      </c>
      <c r="D25" s="81">
        <v>180409</v>
      </c>
      <c r="E25" s="81">
        <v>3210</v>
      </c>
      <c r="F25" s="122">
        <f t="shared" si="0"/>
        <v>2475000</v>
      </c>
      <c r="G25" s="121">
        <f>825000</f>
        <v>825000</v>
      </c>
      <c r="H25" s="121">
        <v>1650000</v>
      </c>
      <c r="I25" s="121"/>
      <c r="J25" s="121"/>
      <c r="K25" s="181" t="s">
        <v>45</v>
      </c>
    </row>
    <row r="26" spans="1:11" ht="31.5" customHeight="1">
      <c r="A26" s="90">
        <v>2</v>
      </c>
      <c r="B26" s="78" t="s">
        <v>122</v>
      </c>
      <c r="C26" s="80" t="s">
        <v>6</v>
      </c>
      <c r="D26" s="81"/>
      <c r="E26" s="81"/>
      <c r="F26" s="122">
        <f t="shared" si="0"/>
        <v>970000</v>
      </c>
      <c r="G26" s="121"/>
      <c r="H26" s="121">
        <v>970000</v>
      </c>
      <c r="I26" s="121"/>
      <c r="J26" s="121"/>
      <c r="K26" s="181"/>
    </row>
    <row r="27" spans="1:11" ht="31.5" customHeight="1">
      <c r="A27" s="90">
        <v>3</v>
      </c>
      <c r="B27" s="78" t="s">
        <v>90</v>
      </c>
      <c r="C27" s="80" t="s">
        <v>6</v>
      </c>
      <c r="D27" s="81"/>
      <c r="E27" s="81"/>
      <c r="F27" s="122">
        <f t="shared" si="0"/>
        <v>945000</v>
      </c>
      <c r="G27" s="121"/>
      <c r="H27" s="121">
        <v>945000</v>
      </c>
      <c r="I27" s="121"/>
      <c r="J27" s="121"/>
      <c r="K27" s="181"/>
    </row>
    <row r="28" spans="1:11" ht="31.5" customHeight="1">
      <c r="A28" s="90">
        <v>4</v>
      </c>
      <c r="B28" s="78" t="s">
        <v>91</v>
      </c>
      <c r="C28" s="80" t="s">
        <v>6</v>
      </c>
      <c r="D28" s="81"/>
      <c r="E28" s="81"/>
      <c r="F28" s="122">
        <f t="shared" si="0"/>
        <v>890000</v>
      </c>
      <c r="G28" s="121"/>
      <c r="H28" s="121">
        <v>890000</v>
      </c>
      <c r="I28" s="121"/>
      <c r="J28" s="121"/>
      <c r="K28" s="181"/>
    </row>
    <row r="29" spans="1:11" ht="31.5" customHeight="1">
      <c r="A29" s="85">
        <v>5</v>
      </c>
      <c r="B29" s="138" t="s">
        <v>77</v>
      </c>
      <c r="C29" s="80" t="s">
        <v>6</v>
      </c>
      <c r="D29" s="82"/>
      <c r="E29" s="82"/>
      <c r="F29" s="122">
        <f t="shared" si="0"/>
        <v>1500000</v>
      </c>
      <c r="G29" s="125"/>
      <c r="H29" s="125">
        <v>1500000</v>
      </c>
      <c r="I29" s="125"/>
      <c r="J29" s="125"/>
      <c r="K29" s="181"/>
    </row>
    <row r="30" spans="1:11" ht="18.75" customHeight="1">
      <c r="A30" s="85"/>
      <c r="B30" s="86" t="s">
        <v>31</v>
      </c>
      <c r="C30" s="87"/>
      <c r="D30" s="82"/>
      <c r="E30" s="82">
        <v>3210</v>
      </c>
      <c r="F30" s="128">
        <f>SUM(F25:F29)</f>
        <v>6780000</v>
      </c>
      <c r="G30" s="128">
        <f>SUM(G25:G29)</f>
        <v>825000</v>
      </c>
      <c r="H30" s="128">
        <f>SUM(H25:H29)</f>
        <v>5955000</v>
      </c>
      <c r="I30" s="128">
        <f>SUM(I25:I25)</f>
        <v>0</v>
      </c>
      <c r="J30" s="128">
        <f>SUM(J25:J25)</f>
        <v>0</v>
      </c>
      <c r="K30" s="181"/>
    </row>
    <row r="31" spans="1:11" ht="30.75" customHeight="1">
      <c r="A31" s="90">
        <f>A30+1</f>
        <v>1</v>
      </c>
      <c r="B31" s="139" t="s">
        <v>92</v>
      </c>
      <c r="C31" s="80" t="s">
        <v>6</v>
      </c>
      <c r="D31" s="81">
        <v>180409</v>
      </c>
      <c r="E31" s="81">
        <v>3210</v>
      </c>
      <c r="F31" s="122">
        <f t="shared" si="0"/>
        <v>1650000</v>
      </c>
      <c r="G31" s="121">
        <f>825000</f>
        <v>825000</v>
      </c>
      <c r="H31" s="121">
        <v>825000</v>
      </c>
      <c r="I31" s="121"/>
      <c r="J31" s="121"/>
      <c r="K31" s="181" t="s">
        <v>46</v>
      </c>
    </row>
    <row r="32" spans="1:11" ht="30.75" customHeight="1">
      <c r="A32" s="129">
        <v>2</v>
      </c>
      <c r="B32" s="78" t="s">
        <v>123</v>
      </c>
      <c r="C32" s="80" t="s">
        <v>6</v>
      </c>
      <c r="D32" s="81"/>
      <c r="E32" s="81"/>
      <c r="F32" s="122">
        <f t="shared" si="0"/>
        <v>970000</v>
      </c>
      <c r="G32" s="121"/>
      <c r="H32" s="121">
        <v>970000</v>
      </c>
      <c r="I32" s="121"/>
      <c r="J32" s="121"/>
      <c r="K32" s="181"/>
    </row>
    <row r="33" spans="1:11" ht="30.75" customHeight="1">
      <c r="A33" s="129">
        <v>3</v>
      </c>
      <c r="B33" s="78" t="s">
        <v>84</v>
      </c>
      <c r="C33" s="80" t="s">
        <v>6</v>
      </c>
      <c r="D33" s="81"/>
      <c r="E33" s="81"/>
      <c r="F33" s="122">
        <f>G33+H33+I33+J33</f>
        <v>945000</v>
      </c>
      <c r="G33" s="121"/>
      <c r="H33" s="121">
        <v>945000</v>
      </c>
      <c r="I33" s="121"/>
      <c r="J33" s="121"/>
      <c r="K33" s="181"/>
    </row>
    <row r="34" spans="1:11" ht="18" customHeight="1">
      <c r="A34" s="90"/>
      <c r="B34" s="86" t="s">
        <v>31</v>
      </c>
      <c r="C34" s="80"/>
      <c r="D34" s="81"/>
      <c r="E34" s="81"/>
      <c r="F34" s="122">
        <f>SUM(F31:F33)</f>
        <v>3565000</v>
      </c>
      <c r="G34" s="122">
        <f>SUM(G31:G33)</f>
        <v>825000</v>
      </c>
      <c r="H34" s="122">
        <f>SUM(H31:H33)</f>
        <v>2740000</v>
      </c>
      <c r="I34" s="122">
        <f>SUM(I31:I31)</f>
        <v>0</v>
      </c>
      <c r="J34" s="122">
        <f>SUM(J31:J31)</f>
        <v>0</v>
      </c>
      <c r="K34" s="181"/>
    </row>
    <row r="35" spans="1:11" s="47" customFormat="1" ht="30.75" customHeight="1">
      <c r="A35" s="90">
        <v>1</v>
      </c>
      <c r="B35" s="91" t="s">
        <v>127</v>
      </c>
      <c r="C35" s="80" t="s">
        <v>6</v>
      </c>
      <c r="D35" s="81">
        <v>180409</v>
      </c>
      <c r="E35" s="81">
        <v>3210</v>
      </c>
      <c r="F35" s="122">
        <f aca="true" t="shared" si="1" ref="F35:F49">G35+H35+I35+J35</f>
        <v>21349000</v>
      </c>
      <c r="G35" s="123">
        <f>21500000-151000</f>
        <v>21349000</v>
      </c>
      <c r="H35" s="123"/>
      <c r="I35" s="123"/>
      <c r="J35" s="123"/>
      <c r="K35" s="199" t="s">
        <v>44</v>
      </c>
    </row>
    <row r="36" spans="1:11" s="47" customFormat="1" ht="30.75" customHeight="1">
      <c r="A36" s="90">
        <v>2</v>
      </c>
      <c r="B36" s="91" t="s">
        <v>93</v>
      </c>
      <c r="C36" s="80" t="s">
        <v>6</v>
      </c>
      <c r="D36" s="81">
        <v>180409</v>
      </c>
      <c r="E36" s="81">
        <v>3210</v>
      </c>
      <c r="F36" s="122">
        <f t="shared" si="1"/>
        <v>1532000</v>
      </c>
      <c r="G36" s="123">
        <f>1600000-68000</f>
        <v>1532000</v>
      </c>
      <c r="H36" s="123"/>
      <c r="I36" s="123"/>
      <c r="J36" s="123"/>
      <c r="K36" s="199"/>
    </row>
    <row r="37" spans="1:11" s="47" customFormat="1" ht="31.5" customHeight="1">
      <c r="A37" s="90">
        <v>3</v>
      </c>
      <c r="B37" s="91" t="s">
        <v>94</v>
      </c>
      <c r="C37" s="80" t="s">
        <v>6</v>
      </c>
      <c r="D37" s="81"/>
      <c r="E37" s="81"/>
      <c r="F37" s="122">
        <f t="shared" si="1"/>
        <v>2400000</v>
      </c>
      <c r="G37" s="124">
        <f>1200000*2</f>
        <v>2400000</v>
      </c>
      <c r="H37" s="124"/>
      <c r="I37" s="124"/>
      <c r="J37" s="124"/>
      <c r="K37" s="199"/>
    </row>
    <row r="38" spans="1:11" s="47" customFormat="1" ht="31.5" customHeight="1">
      <c r="A38" s="90">
        <v>4</v>
      </c>
      <c r="B38" s="92" t="s">
        <v>95</v>
      </c>
      <c r="C38" s="80" t="s">
        <v>6</v>
      </c>
      <c r="D38" s="81"/>
      <c r="E38" s="81"/>
      <c r="F38" s="122">
        <f t="shared" si="1"/>
        <v>3300000</v>
      </c>
      <c r="G38" s="124">
        <f>825000*4</f>
        <v>3300000</v>
      </c>
      <c r="H38" s="124"/>
      <c r="I38" s="124"/>
      <c r="J38" s="124"/>
      <c r="K38" s="199"/>
    </row>
    <row r="39" spans="1:11" s="47" customFormat="1" ht="31.5" customHeight="1">
      <c r="A39" s="90">
        <v>5</v>
      </c>
      <c r="B39" s="91" t="s">
        <v>96</v>
      </c>
      <c r="C39" s="80" t="s">
        <v>6</v>
      </c>
      <c r="D39" s="81"/>
      <c r="E39" s="81"/>
      <c r="F39" s="122">
        <f t="shared" si="1"/>
        <v>3819000</v>
      </c>
      <c r="G39" s="124">
        <f>1800000*2+151000+68000</f>
        <v>3819000</v>
      </c>
      <c r="H39" s="124"/>
      <c r="I39" s="124"/>
      <c r="J39" s="124"/>
      <c r="K39" s="199"/>
    </row>
    <row r="40" spans="1:11" s="47" customFormat="1" ht="25.5" customHeight="1">
      <c r="A40" s="90">
        <v>6</v>
      </c>
      <c r="B40" s="104" t="s">
        <v>97</v>
      </c>
      <c r="C40" s="80" t="s">
        <v>6</v>
      </c>
      <c r="D40" s="81"/>
      <c r="E40" s="81"/>
      <c r="F40" s="122">
        <f t="shared" si="1"/>
        <v>3500000</v>
      </c>
      <c r="G40" s="124">
        <f>3500000</f>
        <v>3500000</v>
      </c>
      <c r="H40" s="124"/>
      <c r="I40" s="124"/>
      <c r="J40" s="124"/>
      <c r="K40" s="199"/>
    </row>
    <row r="41" spans="1:11" s="47" customFormat="1" ht="42.75" customHeight="1">
      <c r="A41" s="129">
        <v>7</v>
      </c>
      <c r="B41" s="78" t="s">
        <v>98</v>
      </c>
      <c r="C41" s="101" t="s">
        <v>6</v>
      </c>
      <c r="D41" s="81"/>
      <c r="E41" s="81"/>
      <c r="F41" s="122">
        <f t="shared" si="1"/>
        <v>6400000</v>
      </c>
      <c r="G41" s="124">
        <v>6400000</v>
      </c>
      <c r="H41" s="124"/>
      <c r="I41" s="124"/>
      <c r="J41" s="124"/>
      <c r="K41" s="199"/>
    </row>
    <row r="42" spans="1:11" s="47" customFormat="1" ht="46.5" customHeight="1">
      <c r="A42" s="129">
        <v>8</v>
      </c>
      <c r="B42" s="78" t="s">
        <v>99</v>
      </c>
      <c r="C42" s="101" t="s">
        <v>6</v>
      </c>
      <c r="D42" s="81"/>
      <c r="E42" s="81"/>
      <c r="F42" s="122">
        <f t="shared" si="1"/>
        <v>400000</v>
      </c>
      <c r="G42" s="124">
        <v>400000</v>
      </c>
      <c r="H42" s="124"/>
      <c r="I42" s="124"/>
      <c r="J42" s="124"/>
      <c r="K42" s="199"/>
    </row>
    <row r="43" spans="1:11" s="47" customFormat="1" ht="30.75" customHeight="1">
      <c r="A43" s="90">
        <v>9</v>
      </c>
      <c r="B43" s="78" t="s">
        <v>100</v>
      </c>
      <c r="C43" s="101" t="s">
        <v>6</v>
      </c>
      <c r="D43" s="81"/>
      <c r="E43" s="81"/>
      <c r="F43" s="122">
        <f t="shared" si="1"/>
        <v>2600000</v>
      </c>
      <c r="G43" s="121"/>
      <c r="H43" s="121">
        <v>2600000</v>
      </c>
      <c r="I43" s="122"/>
      <c r="J43" s="122"/>
      <c r="K43" s="199"/>
    </row>
    <row r="44" spans="1:11" s="47" customFormat="1" ht="32.25" customHeight="1">
      <c r="A44" s="129">
        <v>10</v>
      </c>
      <c r="B44" s="78" t="s">
        <v>101</v>
      </c>
      <c r="C44" s="101" t="s">
        <v>6</v>
      </c>
      <c r="D44" s="81"/>
      <c r="E44" s="81"/>
      <c r="F44" s="122">
        <f t="shared" si="1"/>
        <v>900000</v>
      </c>
      <c r="G44" s="124"/>
      <c r="H44" s="124">
        <v>900000</v>
      </c>
      <c r="I44" s="124"/>
      <c r="J44" s="124"/>
      <c r="K44" s="199"/>
    </row>
    <row r="45" spans="1:11" s="47" customFormat="1" ht="34.5" customHeight="1">
      <c r="A45" s="129">
        <v>11</v>
      </c>
      <c r="B45" s="78" t="s">
        <v>124</v>
      </c>
      <c r="C45" s="101" t="s">
        <v>6</v>
      </c>
      <c r="D45" s="81"/>
      <c r="E45" s="81"/>
      <c r="F45" s="122">
        <f t="shared" si="1"/>
        <v>4500000</v>
      </c>
      <c r="G45" s="124"/>
      <c r="H45" s="124">
        <v>4500000</v>
      </c>
      <c r="I45" s="124"/>
      <c r="J45" s="124"/>
      <c r="K45" s="199"/>
    </row>
    <row r="46" spans="1:11" s="47" customFormat="1" ht="31.5" customHeight="1">
      <c r="A46" s="129">
        <v>12</v>
      </c>
      <c r="B46" s="78" t="s">
        <v>125</v>
      </c>
      <c r="C46" s="101" t="s">
        <v>6</v>
      </c>
      <c r="D46" s="81"/>
      <c r="E46" s="81"/>
      <c r="F46" s="122">
        <f t="shared" si="1"/>
        <v>6400000</v>
      </c>
      <c r="G46" s="124">
        <v>6400000</v>
      </c>
      <c r="H46" s="124"/>
      <c r="I46" s="124"/>
      <c r="J46" s="124"/>
      <c r="K46" s="199"/>
    </row>
    <row r="47" spans="1:11" s="47" customFormat="1" ht="25.5" customHeight="1">
      <c r="A47" s="129">
        <v>13</v>
      </c>
      <c r="B47" s="78" t="s">
        <v>102</v>
      </c>
      <c r="C47" s="101" t="s">
        <v>6</v>
      </c>
      <c r="D47" s="81"/>
      <c r="E47" s="81"/>
      <c r="F47" s="122">
        <f t="shared" si="1"/>
        <v>1500000</v>
      </c>
      <c r="G47" s="124"/>
      <c r="H47" s="124">
        <v>1500000</v>
      </c>
      <c r="I47" s="124"/>
      <c r="J47" s="124"/>
      <c r="K47" s="199"/>
    </row>
    <row r="48" spans="1:11" s="47" customFormat="1" ht="25.5" customHeight="1">
      <c r="A48" s="129">
        <v>14</v>
      </c>
      <c r="B48" s="78" t="s">
        <v>103</v>
      </c>
      <c r="C48" s="101" t="s">
        <v>6</v>
      </c>
      <c r="D48" s="81"/>
      <c r="E48" s="81"/>
      <c r="F48" s="122">
        <f t="shared" si="1"/>
        <v>2100000</v>
      </c>
      <c r="G48" s="124"/>
      <c r="H48" s="124">
        <v>2100000</v>
      </c>
      <c r="I48" s="124"/>
      <c r="J48" s="124"/>
      <c r="K48" s="199"/>
    </row>
    <row r="49" spans="1:11" s="47" customFormat="1" ht="30.75" customHeight="1">
      <c r="A49" s="129">
        <v>15</v>
      </c>
      <c r="B49" s="138" t="s">
        <v>76</v>
      </c>
      <c r="C49" s="101" t="s">
        <v>6</v>
      </c>
      <c r="D49" s="81"/>
      <c r="E49" s="81"/>
      <c r="F49" s="122">
        <f t="shared" si="1"/>
        <v>1500000</v>
      </c>
      <c r="G49" s="124"/>
      <c r="H49" s="124">
        <v>1500000</v>
      </c>
      <c r="I49" s="124"/>
      <c r="J49" s="124"/>
      <c r="K49" s="199"/>
    </row>
    <row r="50" spans="1:11" s="47" customFormat="1" ht="16.5" customHeight="1">
      <c r="A50" s="90"/>
      <c r="B50" s="86" t="s">
        <v>31</v>
      </c>
      <c r="C50" s="80"/>
      <c r="D50" s="81"/>
      <c r="E50" s="81"/>
      <c r="F50" s="122">
        <f>SUM(F35:F49)</f>
        <v>62200000</v>
      </c>
      <c r="G50" s="122">
        <f>SUM(G35:G49)</f>
        <v>49100000</v>
      </c>
      <c r="H50" s="122">
        <f>SUM(H35:H49)</f>
        <v>13100000</v>
      </c>
      <c r="I50" s="122">
        <f>SUM(I35:I39)</f>
        <v>0</v>
      </c>
      <c r="J50" s="122">
        <f>SUM(J35:J39)</f>
        <v>0</v>
      </c>
      <c r="K50" s="199"/>
    </row>
    <row r="51" spans="1:12" s="47" customFormat="1" ht="34.5" customHeight="1">
      <c r="A51" s="90">
        <v>1</v>
      </c>
      <c r="B51" s="78" t="s">
        <v>104</v>
      </c>
      <c r="C51" s="80" t="s">
        <v>6</v>
      </c>
      <c r="D51" s="81">
        <v>180409</v>
      </c>
      <c r="E51" s="81">
        <v>3210</v>
      </c>
      <c r="F51" s="122">
        <f aca="true" t="shared" si="2" ref="F51:F63">G51+H51+I51+J51</f>
        <v>510000</v>
      </c>
      <c r="G51" s="121">
        <v>510000</v>
      </c>
      <c r="H51" s="125"/>
      <c r="I51" s="125"/>
      <c r="J51" s="125"/>
      <c r="K51" s="183" t="s">
        <v>42</v>
      </c>
      <c r="L51" s="79"/>
    </row>
    <row r="52" spans="1:12" s="47" customFormat="1" ht="32.25" customHeight="1">
      <c r="A52" s="130">
        <v>2</v>
      </c>
      <c r="B52" s="94" t="s">
        <v>105</v>
      </c>
      <c r="C52" s="83" t="s">
        <v>6</v>
      </c>
      <c r="D52" s="84">
        <v>180409</v>
      </c>
      <c r="E52" s="84">
        <v>3210</v>
      </c>
      <c r="F52" s="126">
        <f t="shared" si="2"/>
        <v>4500000</v>
      </c>
      <c r="G52" s="127">
        <v>4500000</v>
      </c>
      <c r="H52" s="127"/>
      <c r="I52" s="127"/>
      <c r="J52" s="127"/>
      <c r="K52" s="184"/>
      <c r="L52" s="79"/>
    </row>
    <row r="53" spans="1:12" s="47" customFormat="1" ht="32.25" customHeight="1">
      <c r="A53" s="90">
        <v>3</v>
      </c>
      <c r="B53" s="95" t="s">
        <v>106</v>
      </c>
      <c r="C53" s="80" t="s">
        <v>6</v>
      </c>
      <c r="D53" s="82"/>
      <c r="E53" s="82"/>
      <c r="F53" s="122">
        <f t="shared" si="2"/>
        <v>2875000</v>
      </c>
      <c r="G53" s="125">
        <v>2875000</v>
      </c>
      <c r="H53" s="125"/>
      <c r="I53" s="125"/>
      <c r="J53" s="125"/>
      <c r="K53" s="184"/>
      <c r="L53" s="79"/>
    </row>
    <row r="54" spans="1:12" s="47" customFormat="1" ht="30.75" customHeight="1">
      <c r="A54" s="90">
        <f>A53+1</f>
        <v>4</v>
      </c>
      <c r="B54" s="92" t="s">
        <v>107</v>
      </c>
      <c r="C54" s="80" t="s">
        <v>6</v>
      </c>
      <c r="D54" s="82"/>
      <c r="E54" s="82"/>
      <c r="F54" s="122">
        <f t="shared" si="2"/>
        <v>933000</v>
      </c>
      <c r="G54" s="125">
        <v>933000</v>
      </c>
      <c r="H54" s="125"/>
      <c r="I54" s="125"/>
      <c r="J54" s="125"/>
      <c r="K54" s="184"/>
      <c r="L54" s="79"/>
    </row>
    <row r="55" spans="1:12" s="47" customFormat="1" ht="31.5" customHeight="1">
      <c r="A55" s="85">
        <v>5</v>
      </c>
      <c r="B55" s="95" t="s">
        <v>108</v>
      </c>
      <c r="C55" s="80" t="s">
        <v>6</v>
      </c>
      <c r="D55" s="82"/>
      <c r="E55" s="82"/>
      <c r="F55" s="122">
        <f t="shared" si="2"/>
        <v>500000</v>
      </c>
      <c r="G55" s="125">
        <v>500000</v>
      </c>
      <c r="H55" s="125"/>
      <c r="I55" s="125"/>
      <c r="J55" s="125"/>
      <c r="K55" s="184"/>
      <c r="L55" s="79"/>
    </row>
    <row r="56" spans="1:12" s="47" customFormat="1" ht="31.5" customHeight="1">
      <c r="A56" s="85">
        <v>6</v>
      </c>
      <c r="B56" s="95" t="s">
        <v>109</v>
      </c>
      <c r="C56" s="80" t="s">
        <v>6</v>
      </c>
      <c r="D56" s="82"/>
      <c r="E56" s="82"/>
      <c r="F56" s="122">
        <f t="shared" si="2"/>
        <v>300000</v>
      </c>
      <c r="G56" s="125">
        <v>300000</v>
      </c>
      <c r="H56" s="125"/>
      <c r="I56" s="125"/>
      <c r="J56" s="125"/>
      <c r="K56" s="184"/>
      <c r="L56" s="79"/>
    </row>
    <row r="57" spans="1:12" s="47" customFormat="1" ht="31.5" customHeight="1">
      <c r="A57" s="85">
        <v>7</v>
      </c>
      <c r="B57" s="95" t="s">
        <v>131</v>
      </c>
      <c r="C57" s="80" t="s">
        <v>6</v>
      </c>
      <c r="D57" s="82"/>
      <c r="E57" s="82"/>
      <c r="F57" s="122">
        <f t="shared" si="2"/>
        <v>500000</v>
      </c>
      <c r="G57" s="125">
        <v>500000</v>
      </c>
      <c r="H57" s="125"/>
      <c r="I57" s="125"/>
      <c r="J57" s="125"/>
      <c r="K57" s="184"/>
      <c r="L57" s="79"/>
    </row>
    <row r="58" spans="1:12" s="47" customFormat="1" ht="31.5" customHeight="1">
      <c r="A58" s="85">
        <v>8</v>
      </c>
      <c r="B58" s="102" t="s">
        <v>110</v>
      </c>
      <c r="C58" s="80" t="s">
        <v>6</v>
      </c>
      <c r="D58" s="82"/>
      <c r="E58" s="82"/>
      <c r="F58" s="122">
        <f t="shared" si="2"/>
        <v>2400000</v>
      </c>
      <c r="G58" s="125">
        <v>2400000</v>
      </c>
      <c r="H58" s="125"/>
      <c r="I58" s="125"/>
      <c r="J58" s="125"/>
      <c r="K58" s="184"/>
      <c r="L58" s="79"/>
    </row>
    <row r="59" spans="1:12" s="47" customFormat="1" ht="30.75" customHeight="1">
      <c r="A59" s="129">
        <v>9</v>
      </c>
      <c r="B59" s="78" t="s">
        <v>111</v>
      </c>
      <c r="C59" s="101" t="s">
        <v>6</v>
      </c>
      <c r="D59" s="81">
        <v>180409</v>
      </c>
      <c r="E59" s="81">
        <v>3210</v>
      </c>
      <c r="F59" s="122">
        <f t="shared" si="2"/>
        <v>1905000</v>
      </c>
      <c r="G59" s="121"/>
      <c r="H59" s="121">
        <v>1905000</v>
      </c>
      <c r="I59" s="125"/>
      <c r="J59" s="125"/>
      <c r="K59" s="184"/>
      <c r="L59" s="79"/>
    </row>
    <row r="60" spans="1:12" s="47" customFormat="1" ht="27.75" customHeight="1">
      <c r="A60" s="140">
        <v>10</v>
      </c>
      <c r="B60" s="78" t="s">
        <v>112</v>
      </c>
      <c r="C60" s="101" t="s">
        <v>6</v>
      </c>
      <c r="D60" s="82"/>
      <c r="E60" s="82"/>
      <c r="F60" s="122">
        <f t="shared" si="2"/>
        <v>300000</v>
      </c>
      <c r="G60" s="125"/>
      <c r="H60" s="125">
        <v>300000</v>
      </c>
      <c r="I60" s="125"/>
      <c r="J60" s="125"/>
      <c r="K60" s="184"/>
      <c r="L60" s="79"/>
    </row>
    <row r="61" spans="1:12" s="47" customFormat="1" ht="28.5" customHeight="1">
      <c r="A61" s="140">
        <v>11</v>
      </c>
      <c r="B61" s="78" t="s">
        <v>132</v>
      </c>
      <c r="C61" s="101" t="s">
        <v>6</v>
      </c>
      <c r="D61" s="82"/>
      <c r="E61" s="82"/>
      <c r="F61" s="122">
        <f t="shared" si="2"/>
        <v>180000</v>
      </c>
      <c r="G61" s="125">
        <v>180000</v>
      </c>
      <c r="H61" s="125"/>
      <c r="I61" s="125"/>
      <c r="J61" s="125"/>
      <c r="K61" s="184"/>
      <c r="L61" s="79"/>
    </row>
    <row r="62" spans="1:12" s="47" customFormat="1" ht="31.5" customHeight="1">
      <c r="A62" s="140">
        <v>12</v>
      </c>
      <c r="B62" s="78" t="s">
        <v>113</v>
      </c>
      <c r="C62" s="101" t="s">
        <v>6</v>
      </c>
      <c r="D62" s="82"/>
      <c r="E62" s="82"/>
      <c r="F62" s="122">
        <f t="shared" si="2"/>
        <v>1200000</v>
      </c>
      <c r="G62" s="125"/>
      <c r="H62" s="125">
        <v>1200000</v>
      </c>
      <c r="I62" s="125"/>
      <c r="J62" s="125"/>
      <c r="K62" s="184"/>
      <c r="L62" s="79"/>
    </row>
    <row r="63" spans="1:12" s="47" customFormat="1" ht="26.25" customHeight="1">
      <c r="A63" s="140">
        <v>13</v>
      </c>
      <c r="B63" s="94" t="s">
        <v>114</v>
      </c>
      <c r="C63" s="101" t="s">
        <v>6</v>
      </c>
      <c r="D63" s="82"/>
      <c r="E63" s="82"/>
      <c r="F63" s="122">
        <f t="shared" si="2"/>
        <v>180000</v>
      </c>
      <c r="G63" s="125">
        <v>180000</v>
      </c>
      <c r="H63" s="125"/>
      <c r="I63" s="125"/>
      <c r="J63" s="125"/>
      <c r="K63" s="184"/>
      <c r="L63" s="79"/>
    </row>
    <row r="64" spans="1:12" s="47" customFormat="1" ht="16.5" customHeight="1">
      <c r="A64" s="85"/>
      <c r="B64" s="86" t="s">
        <v>31</v>
      </c>
      <c r="C64" s="87"/>
      <c r="D64" s="82"/>
      <c r="E64" s="82"/>
      <c r="F64" s="128">
        <f>SUM(F51:F63)</f>
        <v>16283000</v>
      </c>
      <c r="G64" s="128">
        <f>SUM(G51:G63)</f>
        <v>12878000</v>
      </c>
      <c r="H64" s="128">
        <f>SUM(H51:H63)</f>
        <v>3405000</v>
      </c>
      <c r="I64" s="128">
        <f>SUM(I51:I57)</f>
        <v>0</v>
      </c>
      <c r="J64" s="128">
        <f>SUM(J51:J57)</f>
        <v>0</v>
      </c>
      <c r="K64" s="185"/>
      <c r="L64" s="79"/>
    </row>
    <row r="65" spans="1:13" s="47" customFormat="1" ht="51" customHeight="1">
      <c r="A65" s="90">
        <v>1</v>
      </c>
      <c r="B65" s="91" t="s">
        <v>115</v>
      </c>
      <c r="C65" s="80" t="s">
        <v>6</v>
      </c>
      <c r="D65" s="81">
        <v>180409</v>
      </c>
      <c r="E65" s="81">
        <v>3210</v>
      </c>
      <c r="F65" s="122">
        <f aca="true" t="shared" si="3" ref="F65:F81">G65+H65+I65+J65</f>
        <v>897420</v>
      </c>
      <c r="G65" s="125"/>
      <c r="H65" s="125">
        <f>854000+43420</f>
        <v>897420</v>
      </c>
      <c r="I65" s="125"/>
      <c r="J65" s="125"/>
      <c r="K65" s="181" t="s">
        <v>43</v>
      </c>
      <c r="L65" s="79"/>
      <c r="M65" s="79"/>
    </row>
    <row r="66" spans="1:13" s="47" customFormat="1" ht="18" customHeight="1">
      <c r="A66" s="90"/>
      <c r="B66" s="103" t="s">
        <v>31</v>
      </c>
      <c r="C66" s="80"/>
      <c r="D66" s="81"/>
      <c r="E66" s="81"/>
      <c r="F66" s="122">
        <f>F65</f>
        <v>897420</v>
      </c>
      <c r="G66" s="122">
        <v>0</v>
      </c>
      <c r="H66" s="122">
        <f>H65</f>
        <v>897420</v>
      </c>
      <c r="I66" s="128">
        <f>SUM(I65)</f>
        <v>0</v>
      </c>
      <c r="J66" s="128">
        <f>SUM(J65)</f>
        <v>0</v>
      </c>
      <c r="K66" s="181"/>
      <c r="L66" s="79"/>
      <c r="M66" s="79"/>
    </row>
    <row r="67" spans="1:13" s="47" customFormat="1" ht="33" customHeight="1">
      <c r="A67" s="129">
        <v>1</v>
      </c>
      <c r="B67" s="78" t="s">
        <v>133</v>
      </c>
      <c r="C67" s="101" t="s">
        <v>6</v>
      </c>
      <c r="D67" s="81">
        <v>180409</v>
      </c>
      <c r="E67" s="81">
        <v>3210</v>
      </c>
      <c r="F67" s="122">
        <f t="shared" si="3"/>
        <v>1905000</v>
      </c>
      <c r="G67" s="121">
        <v>1905000</v>
      </c>
      <c r="H67" s="121"/>
      <c r="I67" s="121"/>
      <c r="J67" s="125"/>
      <c r="K67" s="181" t="s">
        <v>129</v>
      </c>
      <c r="L67" s="108"/>
      <c r="M67" s="108"/>
    </row>
    <row r="68" spans="1:13" s="47" customFormat="1" ht="34.5" customHeight="1">
      <c r="A68" s="129">
        <v>2</v>
      </c>
      <c r="B68" s="78" t="s">
        <v>134</v>
      </c>
      <c r="C68" s="101" t="s">
        <v>6</v>
      </c>
      <c r="D68" s="81">
        <v>180409</v>
      </c>
      <c r="E68" s="81">
        <v>3210</v>
      </c>
      <c r="F68" s="122">
        <f t="shared" si="3"/>
        <v>1690000</v>
      </c>
      <c r="G68" s="125"/>
      <c r="H68" s="125">
        <v>1690000</v>
      </c>
      <c r="I68" s="125"/>
      <c r="J68" s="125"/>
      <c r="K68" s="181"/>
      <c r="L68" s="108"/>
      <c r="M68" s="108"/>
    </row>
    <row r="69" spans="1:13" s="47" customFormat="1" ht="22.5" customHeight="1">
      <c r="A69" s="90">
        <v>3</v>
      </c>
      <c r="B69" s="78" t="s">
        <v>91</v>
      </c>
      <c r="C69" s="80" t="s">
        <v>6</v>
      </c>
      <c r="D69" s="81"/>
      <c r="E69" s="81"/>
      <c r="F69" s="122">
        <f t="shared" si="3"/>
        <v>890000</v>
      </c>
      <c r="G69" s="121"/>
      <c r="H69" s="121">
        <v>890000</v>
      </c>
      <c r="I69" s="121"/>
      <c r="J69" s="121"/>
      <c r="K69" s="181"/>
      <c r="L69" s="79"/>
      <c r="M69" s="79"/>
    </row>
    <row r="70" spans="1:12" s="47" customFormat="1" ht="31.5" customHeight="1">
      <c r="A70" s="129">
        <v>4</v>
      </c>
      <c r="B70" s="78" t="s">
        <v>126</v>
      </c>
      <c r="C70" s="101" t="s">
        <v>6</v>
      </c>
      <c r="D70" s="81"/>
      <c r="E70" s="81"/>
      <c r="F70" s="122">
        <f t="shared" si="3"/>
        <v>2000000</v>
      </c>
      <c r="G70" s="125">
        <v>2000000</v>
      </c>
      <c r="H70" s="125"/>
      <c r="I70" s="125"/>
      <c r="J70" s="125"/>
      <c r="K70" s="181"/>
      <c r="L70" s="108"/>
    </row>
    <row r="71" spans="1:12" s="47" customFormat="1" ht="22.5" customHeight="1">
      <c r="A71" s="129">
        <v>5</v>
      </c>
      <c r="B71" s="141" t="s">
        <v>75</v>
      </c>
      <c r="C71" s="101" t="s">
        <v>6</v>
      </c>
      <c r="D71" s="81"/>
      <c r="E71" s="81"/>
      <c r="F71" s="122">
        <f t="shared" si="3"/>
        <v>170431</v>
      </c>
      <c r="G71" s="125">
        <v>170431</v>
      </c>
      <c r="H71" s="125"/>
      <c r="I71" s="125"/>
      <c r="J71" s="125"/>
      <c r="K71" s="181"/>
      <c r="L71" s="79"/>
    </row>
    <row r="72" spans="1:12" s="47" customFormat="1" ht="31.5" customHeight="1">
      <c r="A72" s="129">
        <v>6</v>
      </c>
      <c r="B72" s="200" t="s">
        <v>175</v>
      </c>
      <c r="C72" s="101" t="s">
        <v>6</v>
      </c>
      <c r="D72" s="81"/>
      <c r="E72" s="81"/>
      <c r="F72" s="122">
        <f>G72</f>
        <v>800000</v>
      </c>
      <c r="G72" s="125">
        <v>800000</v>
      </c>
      <c r="H72" s="125"/>
      <c r="I72" s="125"/>
      <c r="J72" s="125"/>
      <c r="K72" s="181"/>
      <c r="L72" s="79"/>
    </row>
    <row r="73" spans="1:12" s="47" customFormat="1" ht="18" customHeight="1">
      <c r="A73" s="90"/>
      <c r="B73" s="86" t="s">
        <v>31</v>
      </c>
      <c r="C73" s="80"/>
      <c r="D73" s="81"/>
      <c r="E73" s="81"/>
      <c r="F73" s="122">
        <f>SUM(F67:F72)</f>
        <v>7455431</v>
      </c>
      <c r="G73" s="122">
        <f>SUM(G67:G72)</f>
        <v>4875431</v>
      </c>
      <c r="H73" s="122">
        <f>SUM(H67:H71)</f>
        <v>2580000</v>
      </c>
      <c r="I73" s="122">
        <f>SUM(I67:I68)</f>
        <v>0</v>
      </c>
      <c r="J73" s="122">
        <f>SUM(J67:J68)</f>
        <v>0</v>
      </c>
      <c r="K73" s="181"/>
      <c r="L73" s="79"/>
    </row>
    <row r="74" spans="1:12" s="47" customFormat="1" ht="31.5" customHeight="1">
      <c r="A74" s="90">
        <v>1</v>
      </c>
      <c r="B74" s="78" t="s">
        <v>116</v>
      </c>
      <c r="C74" s="80" t="s">
        <v>6</v>
      </c>
      <c r="D74" s="81">
        <v>180409</v>
      </c>
      <c r="E74" s="81">
        <v>3210</v>
      </c>
      <c r="F74" s="122">
        <f t="shared" si="3"/>
        <v>299000</v>
      </c>
      <c r="G74" s="125">
        <v>299000</v>
      </c>
      <c r="H74" s="125"/>
      <c r="I74" s="125"/>
      <c r="J74" s="125"/>
      <c r="K74" s="181" t="s">
        <v>41</v>
      </c>
      <c r="L74" s="79"/>
    </row>
    <row r="75" spans="1:12" s="47" customFormat="1" ht="18" customHeight="1">
      <c r="A75" s="90"/>
      <c r="B75" s="93" t="s">
        <v>31</v>
      </c>
      <c r="C75" s="80"/>
      <c r="D75" s="81"/>
      <c r="E75" s="81">
        <v>3210</v>
      </c>
      <c r="F75" s="122">
        <f>SUM(F74:F74)</f>
        <v>299000</v>
      </c>
      <c r="G75" s="122">
        <f>SUM(G74:G74)</f>
        <v>299000</v>
      </c>
      <c r="H75" s="122">
        <f>SUM(H74:H74)</f>
        <v>0</v>
      </c>
      <c r="I75" s="122">
        <f>SUM(I74:I74)</f>
        <v>0</v>
      </c>
      <c r="J75" s="122">
        <f>SUM(J74:J74)</f>
        <v>0</v>
      </c>
      <c r="K75" s="181"/>
      <c r="L75" s="79"/>
    </row>
    <row r="76" spans="1:12" s="47" customFormat="1" ht="33" customHeight="1">
      <c r="A76" s="90">
        <v>1</v>
      </c>
      <c r="B76" s="96" t="s">
        <v>119</v>
      </c>
      <c r="C76" s="80" t="s">
        <v>6</v>
      </c>
      <c r="D76" s="81"/>
      <c r="E76" s="81"/>
      <c r="F76" s="122">
        <f t="shared" si="3"/>
        <v>903000</v>
      </c>
      <c r="G76" s="121">
        <f>980000-77000</f>
        <v>903000</v>
      </c>
      <c r="H76" s="122"/>
      <c r="I76" s="122"/>
      <c r="J76" s="122"/>
      <c r="K76" s="183" t="s">
        <v>64</v>
      </c>
      <c r="L76" s="79"/>
    </row>
    <row r="77" spans="1:12" s="47" customFormat="1" ht="30" customHeight="1">
      <c r="A77" s="90">
        <v>2</v>
      </c>
      <c r="B77" s="96" t="s">
        <v>117</v>
      </c>
      <c r="C77" s="101" t="s">
        <v>6</v>
      </c>
      <c r="D77" s="81"/>
      <c r="E77" s="81"/>
      <c r="F77" s="122">
        <f t="shared" si="3"/>
        <v>1428000</v>
      </c>
      <c r="G77" s="121">
        <f>1351000+77000</f>
        <v>1428000</v>
      </c>
      <c r="H77" s="122"/>
      <c r="I77" s="122"/>
      <c r="J77" s="122"/>
      <c r="K77" s="197"/>
      <c r="L77" s="108"/>
    </row>
    <row r="78" spans="1:12" s="47" customFormat="1" ht="24" customHeight="1">
      <c r="A78" s="90">
        <v>3</v>
      </c>
      <c r="B78" s="78" t="s">
        <v>118</v>
      </c>
      <c r="C78" s="101" t="s">
        <v>6</v>
      </c>
      <c r="D78" s="81"/>
      <c r="E78" s="81"/>
      <c r="F78" s="122">
        <f t="shared" si="3"/>
        <v>85000</v>
      </c>
      <c r="G78" s="121">
        <v>85000</v>
      </c>
      <c r="H78" s="122"/>
      <c r="I78" s="122"/>
      <c r="J78" s="122"/>
      <c r="K78" s="197"/>
      <c r="L78" s="108"/>
    </row>
    <row r="79" spans="1:12" s="47" customFormat="1" ht="30" customHeight="1">
      <c r="A79" s="90">
        <v>4</v>
      </c>
      <c r="B79" s="78" t="s">
        <v>100</v>
      </c>
      <c r="C79" s="101" t="s">
        <v>6</v>
      </c>
      <c r="D79" s="81"/>
      <c r="E79" s="81"/>
      <c r="F79" s="122">
        <f t="shared" si="3"/>
        <v>2600000</v>
      </c>
      <c r="G79" s="121"/>
      <c r="H79" s="121">
        <v>2600000</v>
      </c>
      <c r="I79" s="122"/>
      <c r="J79" s="122"/>
      <c r="K79" s="197"/>
      <c r="L79" s="108"/>
    </row>
    <row r="80" spans="1:12" s="47" customFormat="1" ht="63.75" customHeight="1">
      <c r="A80" s="66">
        <v>5</v>
      </c>
      <c r="B80" s="72" t="s">
        <v>130</v>
      </c>
      <c r="C80" s="66" t="s">
        <v>6</v>
      </c>
      <c r="D80" s="66"/>
      <c r="E80" s="66"/>
      <c r="F80" s="118">
        <f t="shared" si="3"/>
        <v>5000000</v>
      </c>
      <c r="G80" s="115">
        <v>5000000</v>
      </c>
      <c r="H80" s="115"/>
      <c r="I80" s="115"/>
      <c r="J80" s="99"/>
      <c r="K80" s="197"/>
      <c r="L80" s="108"/>
    </row>
    <row r="81" spans="1:12" s="47" customFormat="1" ht="42" customHeight="1">
      <c r="A81" s="66">
        <v>6</v>
      </c>
      <c r="B81" s="72" t="s">
        <v>80</v>
      </c>
      <c r="C81" s="66" t="s">
        <v>6</v>
      </c>
      <c r="D81" s="66"/>
      <c r="E81" s="66"/>
      <c r="F81" s="118">
        <f t="shared" si="3"/>
        <v>5268893</v>
      </c>
      <c r="G81" s="115">
        <v>5268893</v>
      </c>
      <c r="H81" s="115"/>
      <c r="I81" s="115"/>
      <c r="J81" s="99"/>
      <c r="K81" s="197"/>
      <c r="L81" s="108"/>
    </row>
    <row r="82" spans="1:12" s="47" customFormat="1" ht="18" customHeight="1">
      <c r="A82" s="90"/>
      <c r="B82" s="93" t="s">
        <v>31</v>
      </c>
      <c r="C82" s="97"/>
      <c r="D82" s="81"/>
      <c r="E82" s="81"/>
      <c r="F82" s="122">
        <f>SUM(F76:F81)</f>
        <v>15284893</v>
      </c>
      <c r="G82" s="122">
        <f>SUM(G76:G81)</f>
        <v>12684893</v>
      </c>
      <c r="H82" s="122">
        <f>SUM(H76:H79)</f>
        <v>2600000</v>
      </c>
      <c r="I82" s="122">
        <f>I76+I77</f>
        <v>0</v>
      </c>
      <c r="J82" s="122">
        <f>J76+J77</f>
        <v>0</v>
      </c>
      <c r="K82" s="198"/>
      <c r="L82" s="79"/>
    </row>
    <row r="83" spans="1:12" s="47" customFormat="1" ht="19.5" customHeight="1">
      <c r="A83" s="142"/>
      <c r="B83" s="105" t="s">
        <v>5</v>
      </c>
      <c r="C83" s="98"/>
      <c r="D83" s="63"/>
      <c r="E83" s="63"/>
      <c r="F83" s="122">
        <f>F82+F75+F73+F66+F64+F50+F34+F30+F24+F17</f>
        <v>122114744</v>
      </c>
      <c r="G83" s="122">
        <f>G82+G75+G73+G66+G64+G50+G34+G30+G24+G17</f>
        <v>83777324</v>
      </c>
      <c r="H83" s="122">
        <f>H82+H75+H73+H66+H64+H50+H34+H30+H24+H17</f>
        <v>38337420</v>
      </c>
      <c r="I83" s="122">
        <f>I82+I75+I73+I66+I64+I50+I34+I30+I24+I17</f>
        <v>0</v>
      </c>
      <c r="J83" s="122">
        <f>J82+J75+J73+J66+J64+J50+J34+J30+J24+J17</f>
        <v>0</v>
      </c>
      <c r="K83" s="143"/>
      <c r="L83" s="79"/>
    </row>
    <row r="84" spans="1:11" s="47" customFormat="1" ht="15.75">
      <c r="A84" s="74"/>
      <c r="B84" s="49"/>
      <c r="C84" s="75"/>
      <c r="D84" s="76"/>
      <c r="E84" s="76"/>
      <c r="F84" s="77"/>
      <c r="G84" s="77"/>
      <c r="H84" s="77"/>
      <c r="I84" s="77"/>
      <c r="J84" s="77"/>
      <c r="K84" s="50"/>
    </row>
    <row r="85" spans="1:11" s="47" customFormat="1" ht="15.75">
      <c r="A85" s="74"/>
      <c r="B85" s="196" t="s">
        <v>66</v>
      </c>
      <c r="C85" s="196"/>
      <c r="D85" s="196"/>
      <c r="E85" s="196"/>
      <c r="F85" s="196"/>
      <c r="G85" s="196"/>
      <c r="H85" s="196"/>
      <c r="I85" s="196"/>
      <c r="J85" s="196"/>
      <c r="K85" s="196"/>
    </row>
    <row r="86" spans="2:11" s="47" customFormat="1" ht="15.75">
      <c r="B86" s="49"/>
      <c r="C86" s="49"/>
      <c r="D86" s="36"/>
      <c r="E86" s="36"/>
      <c r="F86" s="67"/>
      <c r="G86" s="67"/>
      <c r="H86" s="67"/>
      <c r="I86" s="67"/>
      <c r="J86" s="67"/>
      <c r="K86" s="50"/>
    </row>
    <row r="87" spans="2:12" s="47" customFormat="1" ht="9.75" customHeight="1">
      <c r="B87" s="168"/>
      <c r="C87" s="169"/>
      <c r="D87" s="169"/>
      <c r="E87" s="51"/>
      <c r="F87" s="106"/>
      <c r="G87" s="106"/>
      <c r="H87" s="61"/>
      <c r="I87" s="61"/>
      <c r="J87" s="61"/>
      <c r="K87" s="160"/>
      <c r="L87" s="161"/>
    </row>
    <row r="88" spans="2:13" s="47" customFormat="1" ht="18.75">
      <c r="B88" s="182"/>
      <c r="C88" s="182"/>
      <c r="D88" s="51"/>
      <c r="E88" s="51"/>
      <c r="F88" s="106"/>
      <c r="G88" s="112"/>
      <c r="H88" s="68"/>
      <c r="I88" s="68"/>
      <c r="J88" s="186"/>
      <c r="K88" s="187"/>
      <c r="L88" s="187"/>
      <c r="M88" s="187"/>
    </row>
    <row r="89" spans="2:11" s="47" customFormat="1" ht="18.75">
      <c r="B89" s="180"/>
      <c r="C89" s="180"/>
      <c r="D89" s="52"/>
      <c r="E89" s="52"/>
      <c r="F89" s="109"/>
      <c r="G89" s="111"/>
      <c r="H89" s="54"/>
      <c r="I89" s="110"/>
      <c r="J89" s="54"/>
      <c r="K89" s="48"/>
    </row>
    <row r="90" spans="2:12" s="47" customFormat="1" ht="27" customHeight="1">
      <c r="B90" s="55"/>
      <c r="C90" s="55"/>
      <c r="D90" s="54"/>
      <c r="E90" s="54"/>
      <c r="F90" s="53"/>
      <c r="G90" s="111"/>
      <c r="H90" s="54"/>
      <c r="I90" s="54"/>
      <c r="J90" s="54"/>
      <c r="K90" s="48"/>
      <c r="L90" s="56"/>
    </row>
    <row r="91" spans="2:11" s="47" customFormat="1" ht="15.75">
      <c r="B91" s="57"/>
      <c r="C91" s="58"/>
      <c r="D91" s="59"/>
      <c r="E91" s="59"/>
      <c r="F91" s="53"/>
      <c r="G91" s="113"/>
      <c r="H91" s="54"/>
      <c r="I91" s="54"/>
      <c r="J91" s="54"/>
      <c r="K91" s="48"/>
    </row>
    <row r="92" spans="3:10" s="47" customFormat="1" ht="15.75">
      <c r="C92" s="59"/>
      <c r="D92" s="54"/>
      <c r="E92" s="54"/>
      <c r="F92" s="107"/>
      <c r="G92" s="114"/>
      <c r="H92" s="54"/>
      <c r="I92" s="54"/>
      <c r="J92" s="54"/>
    </row>
    <row r="93" spans="3:10" s="47" customFormat="1" ht="15.75">
      <c r="C93" s="60"/>
      <c r="D93" s="54"/>
      <c r="E93" s="54"/>
      <c r="F93" s="53"/>
      <c r="G93" s="114"/>
      <c r="H93" s="54"/>
      <c r="I93" s="54"/>
      <c r="J93" s="54"/>
    </row>
    <row r="94" spans="6:10" s="47" customFormat="1" ht="12.75">
      <c r="F94" s="61"/>
      <c r="G94" s="79"/>
      <c r="J94" s="46"/>
    </row>
    <row r="95" spans="6:10" s="47" customFormat="1" ht="12.75">
      <c r="F95" s="61"/>
      <c r="G95" s="79"/>
      <c r="I95" s="62"/>
      <c r="J95" s="46"/>
    </row>
    <row r="96" spans="6:10" s="47" customFormat="1" ht="12.75">
      <c r="F96" s="61"/>
      <c r="G96" s="79"/>
      <c r="J96" s="46"/>
    </row>
    <row r="97" spans="6:10" s="47" customFormat="1" ht="12.75">
      <c r="F97" s="61"/>
      <c r="J97" s="46"/>
    </row>
    <row r="98" spans="6:10" s="47" customFormat="1" ht="12.75">
      <c r="F98" s="61"/>
      <c r="J98" s="46"/>
    </row>
    <row r="99" spans="6:10" s="47" customFormat="1" ht="12.75">
      <c r="F99" s="61"/>
      <c r="J99" s="46"/>
    </row>
    <row r="100" spans="6:10" s="47" customFormat="1" ht="12.75">
      <c r="F100" s="61"/>
      <c r="J100" s="46"/>
    </row>
    <row r="101" spans="6:10" s="47" customFormat="1" ht="12.75">
      <c r="F101" s="61"/>
      <c r="J101" s="46"/>
    </row>
    <row r="102" spans="6:10" s="47" customFormat="1" ht="12.75">
      <c r="F102" s="61"/>
      <c r="J102" s="46"/>
    </row>
    <row r="103" spans="6:10" s="47" customFormat="1" ht="12.75">
      <c r="F103" s="61"/>
      <c r="J103" s="46"/>
    </row>
    <row r="104" spans="6:10" s="47" customFormat="1" ht="12.75">
      <c r="F104" s="61"/>
      <c r="J104" s="46"/>
    </row>
    <row r="105" spans="6:10" s="47" customFormat="1" ht="12.75">
      <c r="F105" s="61"/>
      <c r="J105" s="46"/>
    </row>
    <row r="106" spans="6:10" s="47" customFormat="1" ht="12.75">
      <c r="F106" s="61"/>
      <c r="J106" s="46"/>
    </row>
    <row r="107" spans="6:10" s="47" customFormat="1" ht="12.75">
      <c r="F107" s="61"/>
      <c r="J107" s="46"/>
    </row>
    <row r="108" spans="6:10" s="47" customFormat="1" ht="12.75">
      <c r="F108" s="61"/>
      <c r="J108" s="46"/>
    </row>
    <row r="109" spans="6:10" s="47" customFormat="1" ht="12.75">
      <c r="F109" s="61"/>
      <c r="J109" s="46"/>
    </row>
    <row r="110" spans="6:10" s="47" customFormat="1" ht="12.75">
      <c r="F110" s="61"/>
      <c r="J110" s="46"/>
    </row>
    <row r="111" spans="6:10" s="47" customFormat="1" ht="12.75">
      <c r="F111" s="61"/>
      <c r="J111" s="46"/>
    </row>
    <row r="112" spans="6:10" s="47" customFormat="1" ht="12.75">
      <c r="F112" s="61"/>
      <c r="J112" s="46"/>
    </row>
    <row r="113" spans="6:10" s="47" customFormat="1" ht="12.75">
      <c r="F113" s="61"/>
      <c r="J113" s="46"/>
    </row>
    <row r="114" spans="6:10" s="47" customFormat="1" ht="12.75">
      <c r="F114" s="61"/>
      <c r="J114" s="46"/>
    </row>
    <row r="115" spans="6:10" s="47" customFormat="1" ht="12.75">
      <c r="F115" s="61"/>
      <c r="J115" s="46"/>
    </row>
    <row r="116" spans="6:10" s="47" customFormat="1" ht="12.75">
      <c r="F116" s="61"/>
      <c r="J116" s="46"/>
    </row>
    <row r="117" spans="6:10" s="47" customFormat="1" ht="12.75">
      <c r="F117" s="61"/>
      <c r="J117" s="46"/>
    </row>
    <row r="118" spans="6:10" s="47" customFormat="1" ht="12.75">
      <c r="F118" s="61"/>
      <c r="J118" s="46"/>
    </row>
    <row r="119" spans="6:10" s="47" customFormat="1" ht="12.75">
      <c r="F119" s="61"/>
      <c r="J119" s="46"/>
    </row>
    <row r="120" spans="6:10" s="47" customFormat="1" ht="12.75">
      <c r="F120" s="61"/>
      <c r="J120" s="46"/>
    </row>
    <row r="121" spans="6:10" s="47" customFormat="1" ht="12.75">
      <c r="F121" s="61"/>
      <c r="J121" s="46"/>
    </row>
    <row r="122" spans="6:10" s="47" customFormat="1" ht="12.75">
      <c r="F122" s="61"/>
      <c r="J122" s="46"/>
    </row>
    <row r="123" spans="6:10" s="47" customFormat="1" ht="12.75">
      <c r="F123" s="61"/>
      <c r="J123" s="46"/>
    </row>
    <row r="124" spans="6:10" s="47" customFormat="1" ht="12.75">
      <c r="F124" s="61"/>
      <c r="J124" s="46"/>
    </row>
    <row r="125" spans="6:10" s="47" customFormat="1" ht="12.75">
      <c r="F125" s="61"/>
      <c r="J125" s="46"/>
    </row>
    <row r="126" spans="6:10" s="47" customFormat="1" ht="12.75">
      <c r="F126" s="61"/>
      <c r="J126" s="46"/>
    </row>
    <row r="127" spans="6:10" s="47" customFormat="1" ht="12.75">
      <c r="F127" s="61"/>
      <c r="J127" s="46"/>
    </row>
    <row r="128" spans="6:10" s="47" customFormat="1" ht="12.75">
      <c r="F128" s="61"/>
      <c r="J128" s="46"/>
    </row>
    <row r="129" spans="6:10" s="47" customFormat="1" ht="12.75">
      <c r="F129" s="61"/>
      <c r="J129" s="46"/>
    </row>
    <row r="130" spans="6:10" s="47" customFormat="1" ht="12.75">
      <c r="F130" s="61"/>
      <c r="J130" s="46"/>
    </row>
    <row r="131" spans="6:10" s="47" customFormat="1" ht="12.75">
      <c r="F131" s="61"/>
      <c r="J131" s="46"/>
    </row>
    <row r="132" spans="6:10" s="47" customFormat="1" ht="12.75">
      <c r="F132" s="61"/>
      <c r="J132" s="46"/>
    </row>
    <row r="133" spans="6:10" s="47" customFormat="1" ht="12.75">
      <c r="F133" s="61"/>
      <c r="J133" s="46"/>
    </row>
    <row r="134" spans="6:10" s="47" customFormat="1" ht="12.75">
      <c r="F134" s="61"/>
      <c r="J134" s="46"/>
    </row>
    <row r="135" spans="6:10" s="47" customFormat="1" ht="12.75">
      <c r="F135" s="61"/>
      <c r="J135" s="46"/>
    </row>
    <row r="136" spans="6:10" s="47" customFormat="1" ht="12.75">
      <c r="F136" s="61"/>
      <c r="J136" s="46"/>
    </row>
    <row r="137" spans="6:10" s="47" customFormat="1" ht="12.75">
      <c r="F137" s="61"/>
      <c r="J137" s="46"/>
    </row>
    <row r="138" spans="6:10" s="47" customFormat="1" ht="12.75">
      <c r="F138" s="61"/>
      <c r="J138" s="46"/>
    </row>
    <row r="139" spans="6:10" s="47" customFormat="1" ht="12.75">
      <c r="F139" s="61"/>
      <c r="J139" s="46"/>
    </row>
    <row r="140" spans="6:10" s="47" customFormat="1" ht="12.75">
      <c r="F140" s="61"/>
      <c r="J140" s="46"/>
    </row>
    <row r="141" spans="6:10" s="47" customFormat="1" ht="12.75">
      <c r="F141" s="61"/>
      <c r="J141" s="46"/>
    </row>
    <row r="142" spans="6:10" s="47" customFormat="1" ht="12.75">
      <c r="F142" s="61"/>
      <c r="J142" s="46"/>
    </row>
    <row r="143" spans="6:10" s="47" customFormat="1" ht="12.75">
      <c r="F143" s="61"/>
      <c r="J143" s="46"/>
    </row>
    <row r="144" spans="6:10" s="47" customFormat="1" ht="12.75">
      <c r="F144" s="61"/>
      <c r="J144" s="46"/>
    </row>
    <row r="145" spans="6:10" s="47" customFormat="1" ht="12.75">
      <c r="F145" s="61"/>
      <c r="J145" s="46"/>
    </row>
    <row r="146" spans="6:10" s="47" customFormat="1" ht="12.75">
      <c r="F146" s="61"/>
      <c r="J146" s="46"/>
    </row>
    <row r="147" spans="6:10" s="47" customFormat="1" ht="12.75">
      <c r="F147" s="61"/>
      <c r="J147" s="46"/>
    </row>
    <row r="148" spans="6:10" s="47" customFormat="1" ht="12.75">
      <c r="F148" s="61"/>
      <c r="J148" s="46"/>
    </row>
    <row r="149" spans="6:10" s="47" customFormat="1" ht="12.75">
      <c r="F149" s="61"/>
      <c r="J149" s="46"/>
    </row>
    <row r="150" spans="6:10" s="47" customFormat="1" ht="12.75">
      <c r="F150" s="61"/>
      <c r="J150" s="46"/>
    </row>
    <row r="151" spans="6:10" s="47" customFormat="1" ht="12.75">
      <c r="F151" s="61"/>
      <c r="J151" s="46"/>
    </row>
    <row r="152" spans="6:10" s="47" customFormat="1" ht="12.75">
      <c r="F152" s="61"/>
      <c r="J152" s="46"/>
    </row>
    <row r="153" spans="6:10" s="47" customFormat="1" ht="12.75">
      <c r="F153" s="61"/>
      <c r="J153" s="46"/>
    </row>
    <row r="154" spans="6:10" s="47" customFormat="1" ht="12.75">
      <c r="F154" s="61"/>
      <c r="J154" s="46"/>
    </row>
    <row r="155" spans="6:10" s="47" customFormat="1" ht="12.75">
      <c r="F155" s="61"/>
      <c r="J155" s="46"/>
    </row>
    <row r="156" spans="6:10" s="47" customFormat="1" ht="12.75">
      <c r="F156" s="61"/>
      <c r="J156" s="46"/>
    </row>
    <row r="157" spans="6:10" s="47" customFormat="1" ht="12.75">
      <c r="F157" s="61"/>
      <c r="J157" s="46"/>
    </row>
    <row r="158" spans="6:10" s="47" customFormat="1" ht="12.75">
      <c r="F158" s="61"/>
      <c r="J158" s="46"/>
    </row>
    <row r="159" spans="6:10" s="47" customFormat="1" ht="12.75">
      <c r="F159" s="61"/>
      <c r="J159" s="46"/>
    </row>
    <row r="160" spans="6:10" s="47" customFormat="1" ht="12.75">
      <c r="F160" s="61"/>
      <c r="J160" s="46"/>
    </row>
    <row r="161" spans="6:10" s="47" customFormat="1" ht="12.75">
      <c r="F161" s="61"/>
      <c r="J161" s="46"/>
    </row>
    <row r="162" spans="6:10" s="47" customFormat="1" ht="12.75">
      <c r="F162" s="61"/>
      <c r="J162" s="46"/>
    </row>
    <row r="163" spans="6:10" s="47" customFormat="1" ht="12.75">
      <c r="F163" s="61"/>
      <c r="J163" s="46"/>
    </row>
    <row r="164" spans="6:10" s="47" customFormat="1" ht="12.75">
      <c r="F164" s="61"/>
      <c r="J164" s="46"/>
    </row>
    <row r="165" spans="6:10" s="47" customFormat="1" ht="12.75">
      <c r="F165" s="61"/>
      <c r="J165" s="46"/>
    </row>
    <row r="166" spans="6:10" s="47" customFormat="1" ht="12.75">
      <c r="F166" s="61"/>
      <c r="J166" s="46"/>
    </row>
    <row r="167" spans="6:10" s="47" customFormat="1" ht="12.75">
      <c r="F167" s="61"/>
      <c r="J167" s="46"/>
    </row>
    <row r="168" spans="6:10" s="47" customFormat="1" ht="12.75">
      <c r="F168" s="61"/>
      <c r="J168" s="46"/>
    </row>
    <row r="169" spans="6:10" s="47" customFormat="1" ht="12.75">
      <c r="F169" s="61"/>
      <c r="J169" s="46"/>
    </row>
    <row r="170" spans="6:10" s="47" customFormat="1" ht="12.75">
      <c r="F170" s="61"/>
      <c r="J170" s="46"/>
    </row>
    <row r="171" spans="6:10" s="47" customFormat="1" ht="12.75">
      <c r="F171" s="61"/>
      <c r="J171" s="46"/>
    </row>
    <row r="172" spans="6:10" s="47" customFormat="1" ht="12.75">
      <c r="F172" s="61"/>
      <c r="J172" s="46"/>
    </row>
    <row r="173" spans="6:10" s="47" customFormat="1" ht="12.75">
      <c r="F173" s="61"/>
      <c r="J173" s="46"/>
    </row>
    <row r="174" spans="6:10" s="47" customFormat="1" ht="12.75">
      <c r="F174" s="61"/>
      <c r="J174" s="46"/>
    </row>
    <row r="175" spans="6:10" s="47" customFormat="1" ht="12.75">
      <c r="F175" s="61"/>
      <c r="J175" s="46"/>
    </row>
    <row r="176" spans="6:10" s="47" customFormat="1" ht="12.75">
      <c r="F176" s="61"/>
      <c r="J176" s="46"/>
    </row>
    <row r="177" spans="6:10" s="47" customFormat="1" ht="12.75">
      <c r="F177" s="61"/>
      <c r="J177" s="46"/>
    </row>
    <row r="178" spans="6:10" s="47" customFormat="1" ht="12.75">
      <c r="F178" s="61"/>
      <c r="J178" s="46"/>
    </row>
    <row r="179" spans="6:10" s="47" customFormat="1" ht="12.75">
      <c r="F179" s="61"/>
      <c r="J179" s="46"/>
    </row>
    <row r="180" spans="6:10" s="47" customFormat="1" ht="12.75">
      <c r="F180" s="61"/>
      <c r="J180" s="46"/>
    </row>
    <row r="181" spans="6:10" s="47" customFormat="1" ht="12.75">
      <c r="F181" s="61"/>
      <c r="J181" s="46"/>
    </row>
    <row r="182" spans="6:10" s="47" customFormat="1" ht="12.75">
      <c r="F182" s="61"/>
      <c r="J182" s="46"/>
    </row>
    <row r="183" spans="6:10" s="47" customFormat="1" ht="12.75">
      <c r="F183" s="61"/>
      <c r="J183" s="46"/>
    </row>
  </sheetData>
  <sheetProtection/>
  <mergeCells count="31">
    <mergeCell ref="K9:K11"/>
    <mergeCell ref="K76:K82"/>
    <mergeCell ref="K74:K75"/>
    <mergeCell ref="K35:K50"/>
    <mergeCell ref="G10:G11"/>
    <mergeCell ref="K12:K17"/>
    <mergeCell ref="K18:K24"/>
    <mergeCell ref="K25:K30"/>
    <mergeCell ref="J10:J11"/>
    <mergeCell ref="I10:I11"/>
    <mergeCell ref="H10:H11"/>
    <mergeCell ref="A9:A11"/>
    <mergeCell ref="B9:B11"/>
    <mergeCell ref="C9:C11"/>
    <mergeCell ref="D9:D11"/>
    <mergeCell ref="E9:E11"/>
    <mergeCell ref="K2:L2"/>
    <mergeCell ref="B7:K7"/>
    <mergeCell ref="D8:I8"/>
    <mergeCell ref="G9:J9"/>
    <mergeCell ref="F9:F11"/>
    <mergeCell ref="B89:C89"/>
    <mergeCell ref="K31:K34"/>
    <mergeCell ref="B88:C88"/>
    <mergeCell ref="K67:K73"/>
    <mergeCell ref="K65:K66"/>
    <mergeCell ref="K51:K64"/>
    <mergeCell ref="B87:D87"/>
    <mergeCell ref="K87:L87"/>
    <mergeCell ref="J88:M88"/>
    <mergeCell ref="B85:K85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2017-09-11T08:21:41Z</cp:lastPrinted>
  <dcterms:created xsi:type="dcterms:W3CDTF">1996-10-08T23:32:33Z</dcterms:created>
  <dcterms:modified xsi:type="dcterms:W3CDTF">2017-09-15T09:47:12Z</dcterms:modified>
  <cp:category/>
  <cp:version/>
  <cp:contentType/>
  <cp:contentStatus/>
</cp:coreProperties>
</file>