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фін план зміни\"/>
    </mc:Choice>
  </mc:AlternateContent>
  <xr:revisionPtr revIDLastSave="0" documentId="13_ncr:1_{2BF09BF6-DCE9-4E22-8BBA-45A629166AE2}" xr6:coauthVersionLast="47" xr6:coauthVersionMax="47" xr10:uidLastSave="{00000000-0000-0000-0000-000000000000}"/>
  <bookViews>
    <workbookView xWindow="-120" yWindow="-120" windowWidth="20730" windowHeight="11040" tabRatio="837" activeTab="5" xr2:uid="{00000000-000D-0000-FFFF-FFFF0000000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пок.'!$31:$33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фін.плану'!$A$1:$O$117</definedName>
    <definedName name="_xlnm.Print_Area" localSheetId="5">'VI-VII джер.кап.інв.'!$A$1:$AE$57</definedName>
    <definedName name="_xlnm.Print_Area" localSheetId="4">'ІV кап. інвеат. V кред. '!$A$1:$M$39</definedName>
    <definedName name="_xlnm.Print_Area" localSheetId="2">'ІІ. Розп. ч.п. та розр. з бюд.'!$A$1:$M$51</definedName>
    <definedName name="_xlnm.Print_Area" localSheetId="0">'Осн. фін. пок.'!$A$1:$J$130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3" i="14" l="1"/>
  <c r="F122" i="14"/>
  <c r="F121" i="14"/>
  <c r="E123" i="14"/>
  <c r="E122" i="14"/>
  <c r="E121" i="14"/>
  <c r="S12" i="25"/>
  <c r="T12" i="25"/>
  <c r="U12" i="25"/>
  <c r="R12" i="25"/>
  <c r="S11" i="25"/>
  <c r="T11" i="25"/>
  <c r="U11" i="25"/>
  <c r="R11" i="25"/>
  <c r="H40" i="26"/>
  <c r="I40" i="26"/>
  <c r="J40" i="26"/>
  <c r="G40" i="26"/>
  <c r="F43" i="26"/>
  <c r="F42" i="26"/>
  <c r="F41" i="26"/>
  <c r="H30" i="26"/>
  <c r="I30" i="26"/>
  <c r="J30" i="26"/>
  <c r="G30" i="26"/>
  <c r="G29" i="26"/>
  <c r="H22" i="26"/>
  <c r="I22" i="26"/>
  <c r="J22" i="26"/>
  <c r="G22" i="26"/>
  <c r="K42" i="23"/>
  <c r="L42" i="23"/>
  <c r="M42" i="23"/>
  <c r="J42" i="23"/>
  <c r="K37" i="23"/>
  <c r="L37" i="23"/>
  <c r="M37" i="23"/>
  <c r="J37" i="23"/>
  <c r="K35" i="23"/>
  <c r="L35" i="23"/>
  <c r="M35" i="23"/>
  <c r="J35" i="23"/>
  <c r="K31" i="23"/>
  <c r="H33" i="26" s="1"/>
  <c r="L31" i="23"/>
  <c r="I33" i="26" s="1"/>
  <c r="M31" i="23"/>
  <c r="J33" i="26" s="1"/>
  <c r="J31" i="23"/>
  <c r="G33" i="26" s="1"/>
  <c r="H109" i="20"/>
  <c r="I109" i="20"/>
  <c r="J109" i="20"/>
  <c r="G109" i="20"/>
  <c r="H108" i="20"/>
  <c r="I108" i="20"/>
  <c r="J108" i="20"/>
  <c r="G108" i="20"/>
  <c r="H107" i="20"/>
  <c r="I107" i="20"/>
  <c r="J107" i="20"/>
  <c r="G107" i="20"/>
  <c r="H104" i="20"/>
  <c r="I104" i="20"/>
  <c r="J104" i="20"/>
  <c r="G104" i="20"/>
  <c r="J75" i="20"/>
  <c r="I75" i="20"/>
  <c r="H75" i="20"/>
  <c r="G75" i="20"/>
  <c r="F79" i="20"/>
  <c r="F78" i="20"/>
  <c r="F77" i="20"/>
  <c r="F75" i="20" s="1"/>
  <c r="F56" i="20"/>
  <c r="E89" i="14"/>
  <c r="E39" i="26"/>
  <c r="E37" i="26"/>
  <c r="E75" i="20"/>
  <c r="E55" i="20"/>
  <c r="D39" i="26"/>
  <c r="D75" i="20"/>
  <c r="D55" i="20"/>
  <c r="C39" i="26"/>
  <c r="C75" i="20"/>
  <c r="C55" i="20"/>
  <c r="J12" i="20"/>
  <c r="G12" i="20"/>
  <c r="D12" i="20"/>
  <c r="H37" i="26" l="1"/>
  <c r="G37" i="26"/>
  <c r="J37" i="26"/>
  <c r="I37" i="26"/>
  <c r="F40" i="26"/>
  <c r="H57" i="14"/>
  <c r="C59" i="14"/>
  <c r="D59" i="14"/>
  <c r="E59" i="14"/>
  <c r="F59" i="14"/>
  <c r="K38" i="23"/>
  <c r="L38" i="23"/>
  <c r="M38" i="23"/>
  <c r="J38" i="23"/>
  <c r="G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L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0" i="25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G7" i="24"/>
  <c r="H7" i="24"/>
  <c r="E48" i="14" s="1"/>
  <c r="J7" i="24"/>
  <c r="K7" i="24"/>
  <c r="L7" i="24"/>
  <c r="M7" i="24"/>
  <c r="I8" i="24"/>
  <c r="I9" i="24"/>
  <c r="I10" i="24"/>
  <c r="I11" i="24"/>
  <c r="I12" i="24"/>
  <c r="I13" i="24"/>
  <c r="B26" i="24"/>
  <c r="L26" i="24"/>
  <c r="L35" i="24" s="1"/>
  <c r="F103" i="14" s="1"/>
  <c r="M26" i="24"/>
  <c r="B27" i="24"/>
  <c r="L27" i="24"/>
  <c r="M27" i="24"/>
  <c r="K27" i="24" s="1"/>
  <c r="B28" i="24"/>
  <c r="L28" i="24"/>
  <c r="M28" i="24"/>
  <c r="K28" i="24" s="1"/>
  <c r="B29" i="24"/>
  <c r="L29" i="24"/>
  <c r="M29" i="24"/>
  <c r="B30" i="24"/>
  <c r="L30" i="24"/>
  <c r="M30" i="24"/>
  <c r="B31" i="24"/>
  <c r="L31" i="24"/>
  <c r="M31" i="24"/>
  <c r="K31" i="24" s="1"/>
  <c r="B32" i="24"/>
  <c r="L32" i="24"/>
  <c r="M32" i="24"/>
  <c r="B33" i="24"/>
  <c r="L33" i="24"/>
  <c r="M33" i="24"/>
  <c r="B34" i="24"/>
  <c r="L34" i="24"/>
  <c r="M34" i="24"/>
  <c r="C35" i="24"/>
  <c r="F94" i="14" s="1"/>
  <c r="D35" i="24"/>
  <c r="E35" i="24"/>
  <c r="F35" i="24"/>
  <c r="G35" i="24"/>
  <c r="H35" i="24"/>
  <c r="I35" i="24"/>
  <c r="J35" i="24"/>
  <c r="F8" i="26"/>
  <c r="F9" i="26"/>
  <c r="F10" i="26"/>
  <c r="F11" i="26"/>
  <c r="F12" i="26"/>
  <c r="F13" i="26"/>
  <c r="F14" i="26"/>
  <c r="C15" i="26"/>
  <c r="C7" i="26" s="1"/>
  <c r="D15" i="26"/>
  <c r="D7" i="26" s="1"/>
  <c r="E15" i="26"/>
  <c r="E7" i="26" s="1"/>
  <c r="G15" i="26"/>
  <c r="G7" i="26" s="1"/>
  <c r="H15" i="26"/>
  <c r="H7" i="26" s="1"/>
  <c r="I15" i="26"/>
  <c r="I7" i="26" s="1"/>
  <c r="J15" i="26"/>
  <c r="J7" i="26" s="1"/>
  <c r="F16" i="26"/>
  <c r="F17" i="26"/>
  <c r="F18" i="26"/>
  <c r="F19" i="26"/>
  <c r="F21" i="26"/>
  <c r="F22" i="26"/>
  <c r="F23" i="26"/>
  <c r="C24" i="26"/>
  <c r="C20" i="26" s="1"/>
  <c r="D24" i="26"/>
  <c r="D20" i="26" s="1"/>
  <c r="D44" i="26" s="1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C34" i="26"/>
  <c r="C28" i="26"/>
  <c r="D34" i="26"/>
  <c r="D28" i="26" s="1"/>
  <c r="E34" i="26"/>
  <c r="E28" i="26" s="1"/>
  <c r="E20" i="26" s="1"/>
  <c r="E44" i="26" s="1"/>
  <c r="G34" i="26"/>
  <c r="G28" i="26" s="1"/>
  <c r="G20" i="26" s="1"/>
  <c r="G44" i="26" s="1"/>
  <c r="H34" i="26"/>
  <c r="H28" i="26" s="1"/>
  <c r="H20" i="26" s="1"/>
  <c r="H44" i="26" s="1"/>
  <c r="I34" i="26"/>
  <c r="J34" i="26"/>
  <c r="J28" i="26"/>
  <c r="F36" i="26"/>
  <c r="F34" i="26" s="1"/>
  <c r="F38" i="26"/>
  <c r="F39" i="26"/>
  <c r="C46" i="26"/>
  <c r="D46" i="26"/>
  <c r="E46" i="26"/>
  <c r="G46" i="26"/>
  <c r="H46" i="26"/>
  <c r="I46" i="26"/>
  <c r="J46" i="26"/>
  <c r="F47" i="26"/>
  <c r="F48" i="26"/>
  <c r="F49" i="26"/>
  <c r="F50" i="26"/>
  <c r="F51" i="26"/>
  <c r="F52" i="26"/>
  <c r="F53" i="26"/>
  <c r="F55" i="26"/>
  <c r="F56" i="26"/>
  <c r="C57" i="26"/>
  <c r="C54" i="26" s="1"/>
  <c r="C64" i="26" s="1"/>
  <c r="D57" i="26"/>
  <c r="D54" i="26" s="1"/>
  <c r="D64" i="26" s="1"/>
  <c r="E57" i="26"/>
  <c r="E54" i="26" s="1"/>
  <c r="E64" i="26" s="1"/>
  <c r="G57" i="26"/>
  <c r="G54" i="26" s="1"/>
  <c r="G64" i="26" s="1"/>
  <c r="H57" i="26"/>
  <c r="H54" i="26" s="1"/>
  <c r="H64" i="26" s="1"/>
  <c r="I57" i="26"/>
  <c r="I54" i="26" s="1"/>
  <c r="J57" i="26"/>
  <c r="J54" i="26"/>
  <c r="J64" i="26" s="1"/>
  <c r="F58" i="26"/>
  <c r="F59" i="26"/>
  <c r="F60" i="26"/>
  <c r="F61" i="26"/>
  <c r="F62" i="26"/>
  <c r="F63" i="26"/>
  <c r="F67" i="26"/>
  <c r="C68" i="26"/>
  <c r="C66" i="26" s="1"/>
  <c r="D68" i="26"/>
  <c r="D66" i="26" s="1"/>
  <c r="E68" i="26"/>
  <c r="E66" i="26" s="1"/>
  <c r="G68" i="26"/>
  <c r="G66" i="26" s="1"/>
  <c r="H68" i="26"/>
  <c r="H66" i="26" s="1"/>
  <c r="I68" i="26"/>
  <c r="I66" i="26" s="1"/>
  <c r="J68" i="26"/>
  <c r="J66" i="26" s="1"/>
  <c r="F69" i="26"/>
  <c r="F70" i="26"/>
  <c r="F71" i="26"/>
  <c r="F72" i="26"/>
  <c r="F74" i="26"/>
  <c r="C75" i="26"/>
  <c r="C73" i="26" s="1"/>
  <c r="D75" i="26"/>
  <c r="D73" i="26" s="1"/>
  <c r="D83" i="26" s="1"/>
  <c r="E75" i="26"/>
  <c r="E73" i="26" s="1"/>
  <c r="G75" i="26"/>
  <c r="G73" i="26" s="1"/>
  <c r="H75" i="26"/>
  <c r="H73" i="26" s="1"/>
  <c r="I75" i="26"/>
  <c r="I73" i="26" s="1"/>
  <c r="J75" i="26"/>
  <c r="J73" i="26" s="1"/>
  <c r="F76" i="26"/>
  <c r="F77" i="26"/>
  <c r="F78" i="26"/>
  <c r="F79" i="26"/>
  <c r="F80" i="26"/>
  <c r="F81" i="26"/>
  <c r="F82" i="26"/>
  <c r="F86" i="26"/>
  <c r="I10" i="23"/>
  <c r="F11" i="23"/>
  <c r="G11" i="23"/>
  <c r="H11" i="23"/>
  <c r="F12" i="23"/>
  <c r="G12" i="23"/>
  <c r="H12" i="23"/>
  <c r="J12" i="23"/>
  <c r="K12" i="23"/>
  <c r="I12" i="23" s="1"/>
  <c r="L12" i="23"/>
  <c r="M12" i="23"/>
  <c r="I13" i="23"/>
  <c r="I14" i="23"/>
  <c r="I15" i="23"/>
  <c r="I16" i="23"/>
  <c r="I18" i="23"/>
  <c r="I19" i="23"/>
  <c r="I21" i="23"/>
  <c r="F24" i="23"/>
  <c r="G24" i="23"/>
  <c r="G47" i="23" s="1"/>
  <c r="D46" i="14" s="1"/>
  <c r="H24" i="23"/>
  <c r="J24" i="23"/>
  <c r="K24" i="23"/>
  <c r="L24" i="23"/>
  <c r="M24" i="23"/>
  <c r="I25" i="23"/>
  <c r="F41" i="14" s="1"/>
  <c r="I26" i="23"/>
  <c r="F42" i="14" s="1"/>
  <c r="I27" i="23"/>
  <c r="F43" i="14" s="1"/>
  <c r="I28" i="23"/>
  <c r="I39" i="23"/>
  <c r="F44" i="14"/>
  <c r="I29" i="23"/>
  <c r="I30" i="23"/>
  <c r="I31" i="23"/>
  <c r="I32" i="23"/>
  <c r="F33" i="23"/>
  <c r="G33" i="23"/>
  <c r="H33" i="23"/>
  <c r="J33" i="23"/>
  <c r="K33" i="23"/>
  <c r="L33" i="23"/>
  <c r="M33" i="23"/>
  <c r="I34" i="23"/>
  <c r="I35" i="23"/>
  <c r="I36" i="23"/>
  <c r="I37" i="23"/>
  <c r="I40" i="23"/>
  <c r="F45" i="14" s="1"/>
  <c r="I42" i="23"/>
  <c r="I43" i="23"/>
  <c r="F44" i="23"/>
  <c r="G44" i="23"/>
  <c r="H44" i="23"/>
  <c r="I44" i="23"/>
  <c r="I45" i="23"/>
  <c r="I46" i="23"/>
  <c r="D14" i="20"/>
  <c r="G14" i="20"/>
  <c r="J14" i="20"/>
  <c r="F21" i="20"/>
  <c r="M12" i="20" s="1"/>
  <c r="M14" i="20" s="1"/>
  <c r="C22" i="20"/>
  <c r="C36" i="14" s="1"/>
  <c r="C69" i="14" s="1"/>
  <c r="D22" i="20"/>
  <c r="D36" i="14" s="1"/>
  <c r="D69" i="14" s="1"/>
  <c r="E22" i="20"/>
  <c r="E36" i="14" s="1"/>
  <c r="E69" i="14" s="1"/>
  <c r="G22" i="20"/>
  <c r="G32" i="20"/>
  <c r="H22" i="20"/>
  <c r="H32" i="20"/>
  <c r="I22" i="20"/>
  <c r="J22" i="20"/>
  <c r="J32" i="20" s="1"/>
  <c r="F23" i="20"/>
  <c r="F24" i="20"/>
  <c r="F25" i="20"/>
  <c r="F26" i="20"/>
  <c r="F27" i="20"/>
  <c r="F28" i="20"/>
  <c r="F29" i="20"/>
  <c r="F31" i="20"/>
  <c r="C33" i="20"/>
  <c r="D33" i="20"/>
  <c r="E33" i="20"/>
  <c r="G33" i="20"/>
  <c r="H33" i="20"/>
  <c r="I33" i="20"/>
  <c r="J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C57" i="20"/>
  <c r="D57" i="20"/>
  <c r="E57" i="20"/>
  <c r="G57" i="20"/>
  <c r="H57" i="20"/>
  <c r="I57" i="20"/>
  <c r="J57" i="20"/>
  <c r="F58" i="20"/>
  <c r="F59" i="20"/>
  <c r="F60" i="20"/>
  <c r="F61" i="20"/>
  <c r="F62" i="20"/>
  <c r="F63" i="20"/>
  <c r="F64" i="20"/>
  <c r="C65" i="20"/>
  <c r="D65" i="20"/>
  <c r="E65" i="20"/>
  <c r="G65" i="20"/>
  <c r="H65" i="20"/>
  <c r="I65" i="20"/>
  <c r="J65" i="20"/>
  <c r="F66" i="20"/>
  <c r="F67" i="20"/>
  <c r="F68" i="20"/>
  <c r="C69" i="20"/>
  <c r="D69" i="20"/>
  <c r="E69" i="20"/>
  <c r="G69" i="20"/>
  <c r="H69" i="20"/>
  <c r="I69" i="20"/>
  <c r="J69" i="20"/>
  <c r="F70" i="20"/>
  <c r="F71" i="20"/>
  <c r="F72" i="20"/>
  <c r="F73" i="20"/>
  <c r="F74" i="20"/>
  <c r="F81" i="20"/>
  <c r="F82" i="20"/>
  <c r="F83" i="20"/>
  <c r="F84" i="20"/>
  <c r="C85" i="20"/>
  <c r="D85" i="20"/>
  <c r="E85" i="20"/>
  <c r="G85" i="20"/>
  <c r="H85" i="20"/>
  <c r="I85" i="20"/>
  <c r="I99" i="20"/>
  <c r="J85" i="20"/>
  <c r="F86" i="20"/>
  <c r="F87" i="20"/>
  <c r="C88" i="20"/>
  <c r="D88" i="20"/>
  <c r="E88" i="20"/>
  <c r="G88" i="20"/>
  <c r="H88" i="20"/>
  <c r="I88" i="20"/>
  <c r="J88" i="20"/>
  <c r="F89" i="20"/>
  <c r="F90" i="20"/>
  <c r="F93" i="20"/>
  <c r="F94" i="20"/>
  <c r="F95" i="20"/>
  <c r="F101" i="20"/>
  <c r="F104" i="20"/>
  <c r="F105" i="20"/>
  <c r="F106" i="20"/>
  <c r="F107" i="20"/>
  <c r="F111" i="14" s="1"/>
  <c r="F108" i="20"/>
  <c r="F109" i="20"/>
  <c r="C111" i="20"/>
  <c r="D111" i="20"/>
  <c r="E111" i="20"/>
  <c r="C35" i="14"/>
  <c r="C57" i="14" s="1"/>
  <c r="D35" i="14"/>
  <c r="D68" i="14" s="1"/>
  <c r="E35" i="14"/>
  <c r="G37" i="14"/>
  <c r="H37" i="14"/>
  <c r="I37" i="14"/>
  <c r="J37" i="14"/>
  <c r="C41" i="14"/>
  <c r="D41" i="14"/>
  <c r="E41" i="14"/>
  <c r="C42" i="14"/>
  <c r="D42" i="14"/>
  <c r="E42" i="14"/>
  <c r="C43" i="14"/>
  <c r="D43" i="14"/>
  <c r="E43" i="14"/>
  <c r="C44" i="14"/>
  <c r="D44" i="14"/>
  <c r="E44" i="14"/>
  <c r="C45" i="14"/>
  <c r="D45" i="14"/>
  <c r="E45" i="14"/>
  <c r="C48" i="14"/>
  <c r="D48" i="14"/>
  <c r="G51" i="14"/>
  <c r="H51" i="14"/>
  <c r="I51" i="14"/>
  <c r="J51" i="14"/>
  <c r="C62" i="14"/>
  <c r="D62" i="14"/>
  <c r="E62" i="14"/>
  <c r="F62" i="14"/>
  <c r="C63" i="14"/>
  <c r="D63" i="14"/>
  <c r="E63" i="14"/>
  <c r="F63" i="14"/>
  <c r="C65" i="14"/>
  <c r="D65" i="14"/>
  <c r="E65" i="14"/>
  <c r="F65" i="14"/>
  <c r="C66" i="14"/>
  <c r="D66" i="14"/>
  <c r="E66" i="14"/>
  <c r="F66" i="14"/>
  <c r="C67" i="14"/>
  <c r="D67" i="14"/>
  <c r="C73" i="14"/>
  <c r="D73" i="14"/>
  <c r="E73" i="14"/>
  <c r="F73" i="14"/>
  <c r="C95" i="14"/>
  <c r="D95" i="14"/>
  <c r="E95" i="14"/>
  <c r="F96" i="14"/>
  <c r="F97" i="14"/>
  <c r="F98" i="14"/>
  <c r="C99" i="14"/>
  <c r="D99" i="14"/>
  <c r="E99" i="14"/>
  <c r="F100" i="14"/>
  <c r="F101" i="14"/>
  <c r="F102" i="14"/>
  <c r="C105" i="14"/>
  <c r="D105" i="14"/>
  <c r="E105" i="14"/>
  <c r="F105" i="14"/>
  <c r="C111" i="14"/>
  <c r="D111" i="14"/>
  <c r="E111" i="14"/>
  <c r="G117" i="14"/>
  <c r="H117" i="14"/>
  <c r="I117" i="14"/>
  <c r="J117" i="14"/>
  <c r="C118" i="14"/>
  <c r="D118" i="14"/>
  <c r="E118" i="14"/>
  <c r="F118" i="14"/>
  <c r="C119" i="14"/>
  <c r="D119" i="14"/>
  <c r="E119" i="14"/>
  <c r="F119" i="14"/>
  <c r="C120" i="14"/>
  <c r="D120" i="14"/>
  <c r="E120" i="14"/>
  <c r="F120" i="14"/>
  <c r="C124" i="14"/>
  <c r="D124" i="14"/>
  <c r="E124" i="14"/>
  <c r="F124" i="14"/>
  <c r="C125" i="14"/>
  <c r="D125" i="14"/>
  <c r="E125" i="14"/>
  <c r="F125" i="14"/>
  <c r="I32" i="20"/>
  <c r="F46" i="26"/>
  <c r="E32" i="20"/>
  <c r="G99" i="20"/>
  <c r="D32" i="20"/>
  <c r="AA13" i="25"/>
  <c r="AC16" i="25"/>
  <c r="B35" i="24" l="1"/>
  <c r="M36" i="25"/>
  <c r="G83" i="26"/>
  <c r="G84" i="26" s="1"/>
  <c r="K30" i="24"/>
  <c r="I28" i="26"/>
  <c r="H47" i="23"/>
  <c r="E46" i="14" s="1"/>
  <c r="K32" i="24"/>
  <c r="F47" i="23"/>
  <c r="C46" i="14" s="1"/>
  <c r="M35" i="24"/>
  <c r="AA15" i="25"/>
  <c r="AA14" i="25"/>
  <c r="AA10" i="25"/>
  <c r="H99" i="20"/>
  <c r="E99" i="20"/>
  <c r="D100" i="20"/>
  <c r="J99" i="20"/>
  <c r="F85" i="20"/>
  <c r="F69" i="20"/>
  <c r="H100" i="20"/>
  <c r="H110" i="20" s="1"/>
  <c r="H111" i="20" s="1"/>
  <c r="F22" i="20"/>
  <c r="F36" i="14" s="1"/>
  <c r="F69" i="14" s="1"/>
  <c r="C99" i="20"/>
  <c r="F37" i="26"/>
  <c r="J83" i="26"/>
  <c r="I100" i="20"/>
  <c r="I110" i="20" s="1"/>
  <c r="I111" i="20" s="1"/>
  <c r="G100" i="20"/>
  <c r="G110" i="20" s="1"/>
  <c r="E37" i="14"/>
  <c r="E53" i="14"/>
  <c r="E83" i="26"/>
  <c r="C44" i="26"/>
  <c r="D99" i="20"/>
  <c r="D53" i="14"/>
  <c r="C53" i="14"/>
  <c r="F66" i="26"/>
  <c r="F75" i="26"/>
  <c r="C32" i="20"/>
  <c r="C80" i="20" s="1"/>
  <c r="I83" i="26"/>
  <c r="K33" i="24"/>
  <c r="K29" i="24"/>
  <c r="K35" i="24" s="1"/>
  <c r="K34" i="24"/>
  <c r="K26" i="24"/>
  <c r="F54" i="26"/>
  <c r="I64" i="26"/>
  <c r="F64" i="26" s="1"/>
  <c r="F57" i="26"/>
  <c r="L47" i="23"/>
  <c r="K47" i="23"/>
  <c r="I38" i="23"/>
  <c r="G111" i="20"/>
  <c r="F95" i="14"/>
  <c r="E100" i="20"/>
  <c r="F117" i="14"/>
  <c r="AD16" i="25"/>
  <c r="Q16" i="25"/>
  <c r="AA11" i="25"/>
  <c r="AB16" i="25"/>
  <c r="I24" i="23"/>
  <c r="M47" i="23"/>
  <c r="I33" i="23"/>
  <c r="I80" i="20"/>
  <c r="I91" i="20" s="1"/>
  <c r="I96" i="20" s="1"/>
  <c r="L8" i="23" s="1"/>
  <c r="J80" i="20"/>
  <c r="J102" i="20" s="1"/>
  <c r="E117" i="14"/>
  <c r="E80" i="20"/>
  <c r="E102" i="20" s="1"/>
  <c r="E38" i="14" s="1"/>
  <c r="F35" i="14"/>
  <c r="F68" i="14" s="1"/>
  <c r="F32" i="20"/>
  <c r="E68" i="14"/>
  <c r="D117" i="14"/>
  <c r="D84" i="26"/>
  <c r="D87" i="26" s="1"/>
  <c r="D80" i="20"/>
  <c r="D91" i="20" s="1"/>
  <c r="D96" i="20" s="1"/>
  <c r="D37" i="14"/>
  <c r="C117" i="14"/>
  <c r="C37" i="14"/>
  <c r="E57" i="14"/>
  <c r="C100" i="20"/>
  <c r="C68" i="14"/>
  <c r="D57" i="14"/>
  <c r="F99" i="14"/>
  <c r="F88" i="20"/>
  <c r="F65" i="20"/>
  <c r="F99" i="20" s="1"/>
  <c r="H80" i="20"/>
  <c r="F57" i="20"/>
  <c r="F33" i="20"/>
  <c r="G80" i="20"/>
  <c r="J47" i="23"/>
  <c r="F73" i="26"/>
  <c r="H83" i="26"/>
  <c r="F68" i="26"/>
  <c r="C83" i="26"/>
  <c r="F28" i="26"/>
  <c r="E84" i="26"/>
  <c r="E87" i="26" s="1"/>
  <c r="J20" i="26"/>
  <c r="J44" i="26" s="1"/>
  <c r="I20" i="26"/>
  <c r="F24" i="26"/>
  <c r="F15" i="26"/>
  <c r="F7" i="26" s="1"/>
  <c r="I7" i="24"/>
  <c r="F48" i="14" s="1"/>
  <c r="AE16" i="25"/>
  <c r="G16" i="25"/>
  <c r="AA12" i="25"/>
  <c r="V16" i="25"/>
  <c r="J84" i="26" l="1"/>
  <c r="C52" i="14"/>
  <c r="C102" i="20"/>
  <c r="C38" i="14" s="1"/>
  <c r="C54" i="14" s="1"/>
  <c r="C91" i="20"/>
  <c r="C96" i="20" s="1"/>
  <c r="F8" i="23" s="1"/>
  <c r="F22" i="23" s="1"/>
  <c r="F53" i="14"/>
  <c r="C84" i="26"/>
  <c r="C87" i="26" s="1"/>
  <c r="F85" i="26"/>
  <c r="G85" i="26" s="1"/>
  <c r="E81" i="14"/>
  <c r="E67" i="14" s="1"/>
  <c r="AA16" i="25"/>
  <c r="G17" i="25" s="1"/>
  <c r="I47" i="23"/>
  <c r="F46" i="14" s="1"/>
  <c r="I98" i="20"/>
  <c r="I97" i="20"/>
  <c r="I102" i="20"/>
  <c r="J91" i="20"/>
  <c r="E91" i="20"/>
  <c r="E96" i="20" s="1"/>
  <c r="E97" i="20" s="1"/>
  <c r="E52" i="14"/>
  <c r="E54" i="14"/>
  <c r="F37" i="14"/>
  <c r="F57" i="14"/>
  <c r="G57" i="14"/>
  <c r="E60" i="14"/>
  <c r="D52" i="14"/>
  <c r="D102" i="20"/>
  <c r="D38" i="14" s="1"/>
  <c r="D54" i="14" s="1"/>
  <c r="G8" i="23"/>
  <c r="G22" i="23" s="1"/>
  <c r="D39" i="14"/>
  <c r="D97" i="20"/>
  <c r="D98" i="20"/>
  <c r="C61" i="14"/>
  <c r="C60" i="14"/>
  <c r="C39" i="14"/>
  <c r="C97" i="20"/>
  <c r="I44" i="26"/>
  <c r="F20" i="26"/>
  <c r="F83" i="26"/>
  <c r="H84" i="26"/>
  <c r="G91" i="20"/>
  <c r="G96" i="20" s="1"/>
  <c r="G102" i="20"/>
  <c r="F80" i="20"/>
  <c r="H91" i="20"/>
  <c r="H96" i="20" s="1"/>
  <c r="H102" i="20"/>
  <c r="C98" i="20" l="1"/>
  <c r="E61" i="14"/>
  <c r="L17" i="25"/>
  <c r="V17" i="25"/>
  <c r="Q17" i="25"/>
  <c r="E98" i="20"/>
  <c r="E39" i="14"/>
  <c r="E55" i="14" s="1"/>
  <c r="H8" i="23"/>
  <c r="D61" i="14"/>
  <c r="D60" i="14"/>
  <c r="D55" i="14"/>
  <c r="D56" i="14"/>
  <c r="D51" i="14"/>
  <c r="C55" i="14"/>
  <c r="C51" i="14"/>
  <c r="C56" i="14"/>
  <c r="K8" i="23"/>
  <c r="H97" i="20"/>
  <c r="H98" i="20"/>
  <c r="F52" i="14"/>
  <c r="F102" i="20"/>
  <c r="F38" i="14" s="1"/>
  <c r="F91" i="20"/>
  <c r="J8" i="23"/>
  <c r="G98" i="20"/>
  <c r="G97" i="20"/>
  <c r="I84" i="26"/>
  <c r="F44" i="26"/>
  <c r="F84" i="26" s="1"/>
  <c r="F87" i="26" s="1"/>
  <c r="AA17" i="25" l="1"/>
  <c r="J92" i="20"/>
  <c r="H22" i="23"/>
  <c r="I9" i="23" s="1"/>
  <c r="J20" i="23"/>
  <c r="I20" i="23" s="1"/>
  <c r="J17" i="23"/>
  <c r="I17" i="23" s="1"/>
  <c r="G87" i="26"/>
  <c r="H85" i="26" s="1"/>
  <c r="H87" i="26" s="1"/>
  <c r="I85" i="26" s="1"/>
  <c r="I87" i="26" s="1"/>
  <c r="J85" i="26" s="1"/>
  <c r="J87" i="26" s="1"/>
  <c r="F81" i="14"/>
  <c r="F67" i="14" s="1"/>
  <c r="E51" i="14"/>
  <c r="E56" i="14"/>
  <c r="F60" i="14"/>
  <c r="F54" i="14"/>
  <c r="J9" i="23" l="1"/>
  <c r="J11" i="23" s="1"/>
  <c r="I11" i="23"/>
  <c r="F92" i="20"/>
  <c r="J100" i="20"/>
  <c r="J110" i="20" s="1"/>
  <c r="J96" i="20"/>
  <c r="J22" i="23"/>
  <c r="K9" i="23" s="1"/>
  <c r="K11" i="23" s="1"/>
  <c r="K22" i="23" s="1"/>
  <c r="L9" i="23" s="1"/>
  <c r="L11" i="23" s="1"/>
  <c r="L22" i="23" s="1"/>
  <c r="M9" i="23" s="1"/>
  <c r="M11" i="23" s="1"/>
  <c r="F61" i="14"/>
  <c r="F100" i="20" l="1"/>
  <c r="F96" i="20"/>
  <c r="J111" i="20"/>
  <c r="F111" i="20" s="1"/>
  <c r="F110" i="20"/>
  <c r="J98" i="20"/>
  <c r="J97" i="20"/>
  <c r="M8" i="23"/>
  <c r="M22" i="23" s="1"/>
  <c r="F98" i="20" l="1"/>
  <c r="F97" i="20"/>
  <c r="I8" i="23"/>
  <c r="I22" i="23" s="1"/>
  <c r="F39" i="14"/>
  <c r="F56" i="14" l="1"/>
  <c r="F55" i="14"/>
  <c r="F51" i="14"/>
</calcChain>
</file>

<file path=xl/sharedStrings.xml><?xml version="1.0" encoding="utf-8"?>
<sst xmlns="http://schemas.openxmlformats.org/spreadsheetml/2006/main" count="1383" uniqueCount="455">
  <si>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</si>
  <si>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</si>
  <si>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</si>
  <si>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</si>
  <si>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</si>
  <si>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</si>
  <si>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</si>
  <si>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</si>
  <si>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</si>
  <si>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</si>
  <si>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</si>
  <si>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</si>
  <si>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</si>
  <si>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</si>
  <si>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</si>
  <si>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</si>
  <si>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</si>
  <si>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</si>
  <si>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</si>
  <si>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</si>
  <si>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</si>
  <si>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</si>
  <si>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</si>
  <si>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</si>
  <si>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</si>
  <si>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</si>
  <si>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</si>
  <si>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</si>
  <si>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</si>
  <si>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</si>
  <si>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</si>
  <si>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</si>
  <si>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</si>
  <si>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</si>
  <si>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</si>
  <si>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</si>
  <si>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</si>
  <si>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</si>
  <si>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</si>
  <si>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</si>
  <si>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</si>
  <si>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</si>
  <si>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</si>
  <si>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</si>
  <si>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</si>
  <si>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</si>
  <si>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</si>
  <si>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</si>
  <si>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</si>
  <si>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</si>
  <si>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</si>
  <si>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</si>
  <si>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</si>
  <si>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</si>
  <si>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</si>
  <si>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</si>
  <si>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</si>
  <si>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</si>
  <si>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</si>
  <si>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</si>
  <si>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</si>
  <si>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</si>
  <si>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</si>
  <si>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</si>
  <si>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</si>
  <si>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</si>
  <si>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</si>
  <si>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</si>
  <si>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</si>
  <si>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</si>
  <si>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</si>
  <si>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</si>
  <si>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</si>
  <si>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</si>
  <si>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</si>
  <si>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</si>
  <si>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</si>
  <si>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</si>
  <si>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</si>
  <si>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</si>
  <si>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</si>
  <si>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</si>
  <si>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</si>
  <si>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</si>
  <si>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</si>
  <si>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</si>
  <si>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</si>
  <si>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</si>
  <si>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</si>
  <si>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</si>
  <si>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</si>
  <si>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</si>
  <si>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</si>
  <si>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</si>
  <si>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</si>
  <si>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</si>
  <si>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</si>
  <si>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</si>
  <si>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</si>
  <si>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</si>
  <si>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</si>
  <si>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</si>
  <si>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</si>
  <si>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</si>
  <si>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</si>
  <si>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</si>
  <si>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</si>
  <si>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</si>
  <si>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</si>
  <si>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</si>
  <si>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</si>
  <si>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</si>
  <si>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</si>
  <si>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</si>
  <si>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</si>
  <si>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</si>
  <si>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</si>
  <si>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</si>
  <si>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</si>
  <si>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</si>
  <si>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</si>
  <si>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</si>
  <si>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</si>
  <si>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</si>
  <si>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</si>
  <si>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</si>
  <si>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</si>
  <si>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</si>
  <si>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</si>
  <si>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</si>
  <si>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</si>
  <si>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</si>
  <si>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</si>
  <si>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</si>
  <si>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</si>
  <si>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</si>
  <si>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</si>
  <si>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</si>
  <si>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</si>
  <si>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</si>
  <si>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</si>
  <si>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</si>
  <si>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</si>
  <si>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</si>
  <si>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</si>
  <si>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</si>
  <si>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</si>
  <si>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</si>
  <si>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</si>
  <si>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</si>
  <si>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</si>
  <si>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</si>
  <si>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</si>
  <si>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</si>
  <si>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</si>
  <si>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</si>
  <si>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</si>
  <si>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</si>
  <si>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</si>
  <si>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</si>
  <si>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</si>
  <si>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</si>
  <si>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</si>
  <si>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</si>
  <si>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</si>
  <si>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</si>
  <si>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</si>
  <si>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</si>
  <si>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</si>
  <si>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</si>
  <si>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</si>
  <si>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</si>
  <si>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</si>
  <si>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</si>
  <si>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</si>
  <si>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</si>
  <si>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</si>
  <si>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</si>
  <si>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</si>
  <si>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</si>
  <si>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</si>
  <si>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</si>
  <si>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</si>
  <si>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</si>
  <si>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</si>
  <si>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</si>
  <si>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</si>
  <si>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</si>
  <si>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</si>
  <si>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</si>
  <si>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</si>
  <si>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</si>
  <si>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</si>
  <si>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</si>
  <si>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</si>
  <si>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</si>
  <si>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</si>
  <si>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</si>
  <si>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</si>
  <si>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</si>
  <si>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</si>
  <si>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</si>
  <si>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</si>
  <si>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</si>
  <si>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</si>
  <si>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</si>
  <si>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</si>
  <si>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</si>
  <si>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</si>
  <si>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</si>
  <si>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</si>
  <si>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</si>
  <si>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</si>
  <si>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</si>
  <si>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</si>
  <si>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</si>
  <si>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</si>
  <si>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</si>
  <si>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</si>
  <si>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</si>
  <si>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</si>
  <si>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</si>
  <si>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</si>
  <si>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</si>
  <si>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</si>
  <si>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</si>
  <si>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</si>
  <si>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</si>
  <si>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</si>
  <si>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</si>
  <si>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</si>
  <si>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</si>
  <si>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</si>
  <si>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</si>
  <si>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</si>
  <si>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</si>
  <si>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</si>
  <si>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</si>
  <si>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</si>
  <si>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</si>
  <si>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</si>
  <si>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</si>
  <si>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</si>
  <si>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</si>
  <si>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</si>
  <si>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</si>
  <si>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</si>
  <si>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</si>
  <si>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</si>
  <si>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</si>
  <si>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</si>
  <si>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</si>
  <si>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</si>
  <si>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</si>
  <si>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</si>
  <si>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</si>
  <si>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</si>
  <si>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</si>
  <si>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</si>
  <si>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</si>
  <si>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</si>
  <si>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</si>
  <si>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</si>
  <si>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</si>
  <si>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</si>
  <si>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</si>
  <si>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</si>
  <si>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</si>
  <si>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</si>
  <si>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</si>
  <si>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</si>
  <si>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</si>
  <si>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</si>
  <si>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</si>
  <si>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</si>
  <si>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</si>
  <si>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</si>
  <si>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</si>
  <si>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</si>
  <si>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</si>
  <si>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</si>
  <si>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</si>
  <si>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</si>
  <si>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</si>
  <si>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</si>
  <si>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</si>
  <si>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</si>
  <si>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</si>
  <si>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</si>
  <si>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</si>
  <si>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</si>
  <si>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</si>
  <si>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</si>
  <si>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</si>
  <si>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</si>
  <si>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</si>
  <si>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</si>
  <si>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</si>
  <si>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</si>
  <si>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</si>
  <si>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</si>
  <si>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</si>
  <si>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</si>
  <si>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</si>
  <si>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</si>
  <si>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</si>
  <si>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</si>
  <si>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</si>
  <si>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</si>
  <si>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</si>
  <si>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</si>
  <si>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</si>
  <si>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</si>
  <si>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</si>
  <si>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</si>
  <si>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</si>
  <si>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</si>
  <si>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</si>
  <si>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</si>
  <si>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</si>
  <si>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</si>
  <si>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</si>
  <si>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</si>
  <si>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</si>
  <si>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</si>
  <si>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</si>
  <si>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</si>
  <si>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</si>
  <si>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</si>
  <si>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</si>
  <si>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</si>
  <si>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</si>
  <si>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</si>
  <si>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</si>
  <si>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</si>
  <si>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</si>
  <si>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</si>
  <si>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</si>
  <si>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</si>
  <si>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</si>
  <si>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</si>
  <si>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</si>
  <si>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</si>
  <si>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</si>
  <si>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</si>
  <si>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</si>
  <si>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</si>
  <si>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</si>
  <si>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</si>
  <si>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</si>
  <si>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</si>
  <si>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</si>
  <si>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</si>
  <si>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</si>
  <si>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</si>
  <si>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</si>
  <si>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</si>
  <si>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</si>
  <si>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</si>
  <si>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</si>
  <si>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</si>
  <si>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</si>
  <si>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</si>
  <si>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</si>
  <si>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</si>
  <si>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</si>
  <si>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</si>
  <si>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</si>
  <si>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</si>
  <si>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</si>
  <si>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</si>
  <si>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</si>
  <si>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</si>
  <si>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</si>
  <si>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</si>
  <si>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</si>
  <si>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</si>
  <si>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</si>
  <si>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</si>
  <si>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</si>
  <si>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</si>
  <si>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</si>
  <si>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</si>
  <si>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</si>
  <si>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</si>
  <si>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</si>
  <si>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</si>
  <si>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</si>
  <si>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</si>
  <si>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</si>
  <si>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</si>
  <si>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</si>
  <si>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</si>
  <si>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</si>
  <si>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</si>
  <si>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</si>
  <si>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</si>
  <si>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</si>
  <si>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</si>
  <si>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</si>
  <si>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</si>
  <si>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</si>
  <si>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</si>
  <si>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</si>
  <si>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</si>
  <si>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</si>
  <si>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</si>
  <si>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</si>
  <si>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</si>
  <si>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</si>
  <si>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</si>
  <si>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</si>
  <si>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</si>
  <si>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</si>
  <si>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на 2026 рік</t>
  </si>
  <si>
    <t xml:space="preserve">Комунальне підприємство </t>
  </si>
  <si>
    <t>Комунальне підприємство "Чернігівбудінвест" Чернігівської міської ради</t>
  </si>
  <si>
    <t>Будівництво житлових і нежитлових будівель</t>
  </si>
  <si>
    <t>тис. грн.</t>
  </si>
  <si>
    <t>м.Чернігів, проспект Миру, 263</t>
  </si>
  <si>
    <t>(0462) 623-736</t>
  </si>
  <si>
    <t>СЕРДЮК Олександр</t>
  </si>
  <si>
    <t>+</t>
  </si>
  <si>
    <t>41.20 Будівництво житлових і нежитлових будівель</t>
  </si>
  <si>
    <t>Фактичний показник за 2024 минулий рік</t>
  </si>
  <si>
    <t>Плановий 2026  рік</t>
  </si>
  <si>
    <t>Плановий показник поточного2025 року</t>
  </si>
  <si>
    <t>Фактичний показник поточного року за останній звітний період 2025 рік</t>
  </si>
  <si>
    <t>перерахування профспілці</t>
  </si>
  <si>
    <t>оплата за договорами</t>
  </si>
  <si>
    <t>інші витрати</t>
  </si>
  <si>
    <t>Інші фонди (розшифрувати) фонд споживання</t>
  </si>
  <si>
    <t>інші податки та збори (розшифрувати) ВЗ</t>
  </si>
  <si>
    <t>інші надходження (розшифрувати) фонд відбудови згідно договору</t>
  </si>
  <si>
    <t>ЄСВ</t>
  </si>
  <si>
    <t>Визнані штрафи, пені, неустойки</t>
  </si>
  <si>
    <t>-</t>
  </si>
  <si>
    <t>Штрафні санкції</t>
  </si>
  <si>
    <t>інші платежі (розшифрувати) земля, ВЗ</t>
  </si>
  <si>
    <t>Інші витрати</t>
  </si>
  <si>
    <t>Послуги банку, держмито</t>
  </si>
  <si>
    <t xml:space="preserve">керівник*, усього, у тому числі: </t>
  </si>
  <si>
    <t>Олександр СЕРДЮК</t>
  </si>
  <si>
    <t xml:space="preserve">              Олександр СЕРДЮК</t>
  </si>
  <si>
    <r>
      <rPr>
        <sz val="14"/>
        <rFont val="Times New Roman"/>
        <family val="1"/>
        <charset val="204"/>
      </rPr>
      <t xml:space="preserve">  </t>
    </r>
    <r>
      <rPr>
        <u/>
        <sz val="14"/>
        <rFont val="Times New Roman"/>
        <family val="1"/>
        <charset val="204"/>
      </rPr>
      <t xml:space="preserve">                                  В.о. директора</t>
    </r>
  </si>
  <si>
    <r>
      <t xml:space="preserve">                         </t>
    </r>
    <r>
      <rPr>
        <u/>
        <sz val="16"/>
        <rFont val="Times New Roman"/>
        <family val="1"/>
        <charset val="204"/>
      </rPr>
      <t>В.о.директора</t>
    </r>
  </si>
  <si>
    <r>
      <t xml:space="preserve">                 </t>
    </r>
    <r>
      <rPr>
        <b/>
        <u/>
        <sz val="16"/>
        <rFont val="Times New Roman"/>
        <family val="1"/>
        <charset val="204"/>
      </rPr>
      <t xml:space="preserve"> </t>
    </r>
    <r>
      <rPr>
        <u/>
        <sz val="16"/>
        <rFont val="Times New Roman"/>
        <family val="1"/>
        <charset val="204"/>
      </rPr>
      <t>В.о. директора</t>
    </r>
  </si>
  <si>
    <r>
      <rPr>
        <sz val="16"/>
        <rFont val="Times New Roman"/>
        <family val="1"/>
        <charset val="204"/>
      </rPr>
      <t xml:space="preserve">                                          </t>
    </r>
    <r>
      <rPr>
        <u/>
        <sz val="16"/>
        <rFont val="Times New Roman"/>
        <family val="1"/>
        <charset val="204"/>
      </rPr>
      <t xml:space="preserve"> В.о. директора</t>
    </r>
  </si>
  <si>
    <t>Чернігівської міської ради</t>
  </si>
  <si>
    <t xml:space="preserve">Рішення виконавчого комітету </t>
  </si>
  <si>
    <r>
      <t xml:space="preserve">         В</t>
    </r>
    <r>
      <rPr>
        <u/>
        <sz val="16"/>
        <rFont val="Times New Roman"/>
        <family val="1"/>
        <charset val="204"/>
      </rPr>
      <t>.о. директора</t>
    </r>
  </si>
  <si>
    <r>
      <t xml:space="preserve">                    В</t>
    </r>
    <r>
      <rPr>
        <u/>
        <sz val="16"/>
        <rFont val="Times New Roman"/>
        <family val="1"/>
        <charset val="204"/>
      </rPr>
      <t>.о. директора</t>
    </r>
  </si>
  <si>
    <t xml:space="preserve">       Олександр СЕРДЮК</t>
  </si>
  <si>
    <t>02 липня 2026 року</t>
  </si>
  <si>
    <t>№ 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</si>
</sst>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_-* #,##0.00\ _₴_-;\-* #,##0.00\ _₴_-;_-* &quot;-&quot;??\ _₴_-;_-@_-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₴_-;\-* #,##0.00_₴_-;_-* &quot;-&quot;??_₴_-;_-@_-"/>
    <numFmt numFmtId="169" formatCode="#,##0&quot;р.&quot;;[Red]\-#,##0&quot;р.&quot;"/>
    <numFmt numFmtId="170" formatCode="#,##0.00&quot;р.&quot;;\-#,##0.00&quot;р.&quot;"/>
    <numFmt numFmtId="171" formatCode="_-* #,##0.00_р_._-;\-* #,##0.00_р_._-;_-* &quot;-&quot;??_р_._-;_-@_-"/>
    <numFmt numFmtId="172" formatCode="_-* #,##0.00\ _г_р_н_._-;\-* #,##0.00\ _г_р_н_._-;_-* &quot;-&quot;??\ _г_р_н_._-;_-@_-"/>
    <numFmt numFmtId="173" formatCode="0.0"/>
    <numFmt numFmtId="174" formatCode="#,##0.0"/>
    <numFmt numFmtId="175" formatCode="###\ ##0.000"/>
    <numFmt numFmtId="176" formatCode="#,##0.0_ ;[Red]\-#,##0.0\ "/>
    <numFmt numFmtId="177" formatCode="0.0;\(0.0\);\ ;\-"/>
    <numFmt numFmtId="178" formatCode="_(* #,##0.0_);_(* \(#,##0.0\);_(* &quot;-&quot;??_);_(@_)"/>
    <numFmt numFmtId="179" formatCode="_(* #,##0_);_(* \(#,##0\);_(* &quot;-&quot;??_);_(@_)"/>
    <numFmt numFmtId="180" formatCode="#,##0;\(#,##0\)"/>
    <numFmt numFmtId="181" formatCode="_(* #,##0.0_);_(* \(#,##0.0\);_(* &quot;-&quot;_);_(@_)"/>
    <numFmt numFmtId="182" formatCode="_(* #,##0.0000_);_(* \(#,##0.0000\);_(* &quot;-&quot;_);_(@_)"/>
    <numFmt numFmtId="183" formatCode="_-* #,##0.0\ _₴_-;\-* #,##0.0\ _₴_-;_-* &quot;-&quot;?\ _₴_-;_-@_-"/>
    <numFmt numFmtId="184" formatCode="_(* #,##0.00_);_(* \(#,##0.00\);_(* &quot;-&quot;_);_(@_)"/>
  </numFmts>
  <fonts count="8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5"/>
      <name val="Times New Roman"/>
      <family val="1"/>
      <charset val="204"/>
    </font>
    <font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sz val="18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2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5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6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5" fontId="62" fillId="0" borderId="0" applyFont="0" applyFill="0" applyBorder="0" applyAlignment="0" applyProtection="0"/>
    <xf numFmtId="167" fontId="6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7" fontId="64" fillId="22" borderId="12" applyFill="0" applyBorder="0">
      <alignment horizontal="center" vertical="center" wrapText="1"/>
      <protection locked="0"/>
    </xf>
    <xf numFmtId="175" fontId="65" fillId="0" borderId="0">
      <alignment wrapText="1"/>
    </xf>
    <xf numFmtId="175" fontId="32" fillId="0" borderId="0">
      <alignment wrapText="1"/>
    </xf>
    <xf numFmtId="164" fontId="2" fillId="0" borderId="0" applyFont="0" applyFill="0" applyBorder="0" applyAlignment="0" applyProtection="0"/>
  </cellStyleXfs>
  <cellXfs count="35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174" fontId="5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5" fillId="0" borderId="3" xfId="243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3" xfId="243" applyFont="1" applyBorder="1" applyAlignment="1">
      <alignment horizontal="center" vertical="center"/>
    </xf>
    <xf numFmtId="17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174" fontId="4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165" fontId="5" fillId="0" borderId="3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4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65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/>
    </xf>
    <xf numFmtId="174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27" borderId="3" xfId="0" applyNumberFormat="1" applyFont="1" applyFill="1" applyBorder="1" applyAlignment="1">
      <alignment horizontal="center" vertical="center" wrapText="1"/>
    </xf>
    <xf numFmtId="165" fontId="5" fillId="27" borderId="3" xfId="0" applyNumberFormat="1" applyFont="1" applyFill="1" applyBorder="1" applyAlignment="1">
      <alignment horizontal="center" vertical="center" wrapText="1"/>
    </xf>
    <xf numFmtId="165" fontId="4" fillId="29" borderId="3" xfId="0" applyNumberFormat="1" applyFont="1" applyFill="1" applyBorder="1" applyAlignment="1">
      <alignment horizontal="center" vertical="center" wrapText="1"/>
    </xf>
    <xf numFmtId="165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0" fontId="69" fillId="0" borderId="0" xfId="0" applyFont="1" applyAlignment="1">
      <alignment horizontal="right" vertical="center"/>
    </xf>
    <xf numFmtId="0" fontId="69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5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Alignment="1">
      <alignment horizontal="center" vertical="center"/>
    </xf>
    <xf numFmtId="0" fontId="5" fillId="0" borderId="0" xfId="243" applyFont="1" applyAlignment="1">
      <alignment horizontal="left" vertical="center" wrapText="1"/>
    </xf>
    <xf numFmtId="174" fontId="5" fillId="0" borderId="0" xfId="243" applyNumberFormat="1" applyFont="1" applyAlignment="1">
      <alignment horizontal="center" vertical="center" wrapText="1"/>
    </xf>
    <xf numFmtId="174" fontId="5" fillId="0" borderId="0" xfId="243" applyNumberFormat="1" applyFont="1" applyAlignment="1">
      <alignment horizontal="right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9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Font="1" applyBorder="1" applyAlignment="1">
      <alignment horizontal="center" vertical="center" wrapText="1"/>
    </xf>
    <xf numFmtId="179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14" xfId="0" quotePrefix="1" applyFont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Border="1" applyAlignment="1">
      <alignment horizontal="left" vertical="center" wrapText="1"/>
    </xf>
    <xf numFmtId="173" fontId="5" fillId="0" borderId="3" xfId="0" applyNumberFormat="1" applyFont="1" applyBorder="1" applyAlignment="1">
      <alignment horizontal="center" vertical="center" wrapText="1"/>
    </xf>
    <xf numFmtId="173" fontId="5" fillId="0" borderId="3" xfId="0" applyNumberFormat="1" applyFont="1" applyBorder="1" applyAlignment="1">
      <alignment horizontal="right" vertical="center" wrapText="1"/>
    </xf>
    <xf numFmtId="0" fontId="4" fillId="0" borderId="0" xfId="0" quotePrefix="1" applyFont="1" applyAlignment="1">
      <alignment horizontal="center" vertical="center"/>
    </xf>
    <xf numFmtId="173" fontId="4" fillId="0" borderId="0" xfId="0" applyNumberFormat="1" applyFont="1" applyAlignment="1">
      <alignment horizontal="center" vertical="center" wrapText="1"/>
    </xf>
    <xf numFmtId="173" fontId="4" fillId="0" borderId="0" xfId="0" applyNumberFormat="1" applyFont="1" applyAlignment="1">
      <alignment horizontal="right" vertical="center" wrapText="1"/>
    </xf>
    <xf numFmtId="17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67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179" fontId="4" fillId="30" borderId="3" xfId="0" applyNumberFormat="1" applyFont="1" applyFill="1" applyBorder="1" applyAlignment="1">
      <alignment horizontal="center" wrapText="1"/>
    </xf>
    <xf numFmtId="179" fontId="5" fillId="30" borderId="3" xfId="0" applyNumberFormat="1" applyFont="1" applyFill="1" applyBorder="1" applyAlignment="1">
      <alignment horizontal="center" wrapText="1"/>
    </xf>
    <xf numFmtId="173" fontId="4" fillId="0" borderId="3" xfId="0" applyNumberFormat="1" applyFont="1" applyBorder="1" applyAlignment="1">
      <alignment horizontal="center" vertical="center" wrapText="1"/>
    </xf>
    <xf numFmtId="180" fontId="5" fillId="0" borderId="3" xfId="226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69" fillId="0" borderId="0" xfId="0" applyFont="1" applyAlignment="1">
      <alignment vertical="center" wrapText="1"/>
    </xf>
    <xf numFmtId="179" fontId="5" fillId="0" borderId="3" xfId="0" applyNumberFormat="1" applyFont="1" applyBorder="1" applyAlignment="1">
      <alignment horizontal="center" wrapText="1"/>
    </xf>
    <xf numFmtId="0" fontId="69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top"/>
    </xf>
    <xf numFmtId="174" fontId="6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vertical="top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 shrinkToFit="1"/>
    </xf>
    <xf numFmtId="165" fontId="4" fillId="0" borderId="3" xfId="0" applyNumberFormat="1" applyFont="1" applyBorder="1" applyAlignment="1">
      <alignment horizontal="center" wrapText="1"/>
    </xf>
    <xf numFmtId="0" fontId="69" fillId="0" borderId="0" xfId="0" quotePrefix="1" applyFont="1" applyAlignment="1">
      <alignment horizontal="left" vertical="center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left" vertical="center"/>
    </xf>
    <xf numFmtId="0" fontId="69" fillId="0" borderId="0" xfId="0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49" fontId="4" fillId="0" borderId="14" xfId="0" quotePrefix="1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174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4" fillId="0" borderId="16" xfId="235" applyFont="1" applyBorder="1" applyAlignment="1">
      <alignment horizontal="center" vertical="center" wrapText="1"/>
    </xf>
    <xf numFmtId="0" fontId="4" fillId="0" borderId="20" xfId="235" applyFont="1" applyBorder="1" applyAlignment="1">
      <alignment horizontal="left" vertical="center" wrapText="1"/>
    </xf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2" fontId="5" fillId="27" borderId="3" xfId="0" applyNumberFormat="1" applyFont="1" applyFill="1" applyBorder="1" applyAlignment="1">
      <alignment horizontal="right" vertical="center" wrapText="1"/>
    </xf>
    <xf numFmtId="182" fontId="5" fillId="0" borderId="3" xfId="0" applyNumberFormat="1" applyFont="1" applyBorder="1" applyAlignment="1">
      <alignment horizontal="right" vertical="center" wrapText="1"/>
    </xf>
    <xf numFmtId="182" fontId="5" fillId="0" borderId="3" xfId="0" applyNumberFormat="1" applyFont="1" applyBorder="1" applyAlignment="1">
      <alignment horizontal="center" vertical="center" wrapText="1"/>
    </xf>
    <xf numFmtId="182" fontId="5" fillId="30" borderId="3" xfId="0" applyNumberFormat="1" applyFont="1" applyFill="1" applyBorder="1" applyAlignment="1">
      <alignment horizontal="right" vertical="center" wrapText="1"/>
    </xf>
    <xf numFmtId="182" fontId="5" fillId="30" borderId="3" xfId="0" applyNumberFormat="1" applyFont="1" applyFill="1" applyBorder="1" applyAlignment="1">
      <alignment horizontal="center" vertical="center" wrapText="1"/>
    </xf>
    <xf numFmtId="181" fontId="5" fillId="0" borderId="3" xfId="0" applyNumberFormat="1" applyFont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8" xfId="235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4" fillId="0" borderId="0" xfId="0" quotePrefix="1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/>
    </xf>
    <xf numFmtId="0" fontId="4" fillId="0" borderId="13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74" fontId="5" fillId="0" borderId="0" xfId="0" applyNumberFormat="1" applyFont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3" applyFont="1" applyAlignment="1">
      <alignment horizontal="center"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/>
    </xf>
    <xf numFmtId="0" fontId="78" fillId="0" borderId="3" xfId="0" applyFont="1" applyBorder="1" applyAlignment="1">
      <alignment horizontal="left" vertical="center" wrapText="1"/>
    </xf>
    <xf numFmtId="0" fontId="8" fillId="0" borderId="3" xfId="236" applyFont="1" applyBorder="1" applyAlignment="1">
      <alignment vertical="center" wrapText="1"/>
    </xf>
    <xf numFmtId="165" fontId="4" fillId="31" borderId="3" xfId="0" applyNumberFormat="1" applyFont="1" applyFill="1" applyBorder="1" applyAlignment="1">
      <alignment horizontal="center" vertical="center" wrapText="1"/>
    </xf>
    <xf numFmtId="0" fontId="5" fillId="30" borderId="14" xfId="243" applyFont="1" applyFill="1" applyBorder="1" applyAlignment="1">
      <alignment horizontal="center" vertical="center" wrapText="1"/>
    </xf>
    <xf numFmtId="181" fontId="5" fillId="0" borderId="3" xfId="0" applyNumberFormat="1" applyFont="1" applyBorder="1" applyAlignment="1">
      <alignment horizontal="center" vertical="center" wrapText="1"/>
    </xf>
    <xf numFmtId="183" fontId="5" fillId="0" borderId="3" xfId="0" applyNumberFormat="1" applyFont="1" applyBorder="1" applyAlignment="1">
      <alignment horizontal="right" vertical="center" wrapText="1"/>
    </xf>
    <xf numFmtId="180" fontId="5" fillId="0" borderId="3" xfId="226" applyNumberFormat="1" applyFont="1" applyBorder="1" applyAlignment="1">
      <alignment horizontal="right" vertical="center" wrapText="1"/>
    </xf>
    <xf numFmtId="3" fontId="4" fillId="27" borderId="3" xfId="0" applyNumberFormat="1" applyFont="1" applyFill="1" applyBorder="1" applyAlignment="1">
      <alignment horizontal="right" vertical="center" wrapText="1"/>
    </xf>
    <xf numFmtId="184" fontId="5" fillId="0" borderId="3" xfId="0" applyNumberFormat="1" applyFont="1" applyBorder="1" applyAlignment="1">
      <alignment horizontal="center" vertical="center" wrapText="1"/>
    </xf>
    <xf numFmtId="164" fontId="4" fillId="27" borderId="3" xfId="351" applyFont="1" applyFill="1" applyBorder="1" applyAlignment="1">
      <alignment horizontal="center" vertical="center" wrapText="1"/>
    </xf>
    <xf numFmtId="181" fontId="5" fillId="29" borderId="3" xfId="0" applyNumberFormat="1" applyFont="1" applyFill="1" applyBorder="1" applyAlignment="1">
      <alignment horizontal="center" vertical="center" wrapText="1"/>
    </xf>
    <xf numFmtId="2" fontId="69" fillId="0" borderId="3" xfId="0" applyNumberFormat="1" applyFont="1" applyBorder="1" applyAlignment="1">
      <alignment vertical="center" wrapText="1"/>
    </xf>
    <xf numFmtId="0" fontId="80" fillId="30" borderId="0" xfId="0" applyFont="1" applyFill="1" applyAlignment="1">
      <alignment wrapText="1"/>
    </xf>
    <xf numFmtId="0" fontId="82" fillId="0" borderId="0" xfId="0" applyFont="1" applyAlignment="1">
      <alignment vertical="center" wrapText="1"/>
    </xf>
    <xf numFmtId="0" fontId="80" fillId="30" borderId="0" xfId="0" applyFont="1" applyFill="1" applyAlignment="1">
      <alignment horizontal="center"/>
    </xf>
    <xf numFmtId="0" fontId="80" fillId="0" borderId="0" xfId="0" applyFont="1" applyAlignment="1">
      <alignment vertical="center"/>
    </xf>
    <xf numFmtId="0" fontId="82" fillId="0" borderId="0" xfId="0" applyFont="1" applyAlignment="1">
      <alignment horizontal="left" wrapText="1"/>
    </xf>
    <xf numFmtId="0" fontId="80" fillId="0" borderId="0" xfId="0" quotePrefix="1" applyFont="1" applyAlignment="1">
      <alignment horizontal="center"/>
    </xf>
    <xf numFmtId="174" fontId="84" fillId="0" borderId="0" xfId="0" applyNumberFormat="1" applyFont="1"/>
    <xf numFmtId="0" fontId="80" fillId="0" borderId="0" xfId="0" quotePrefix="1" applyFont="1" applyAlignment="1">
      <alignment horizontal="center" vertical="center"/>
    </xf>
    <xf numFmtId="174" fontId="84" fillId="0" borderId="0" xfId="0" applyNumberFormat="1" applyFont="1" applyAlignment="1">
      <alignment vertical="center"/>
    </xf>
    <xf numFmtId="0" fontId="85" fillId="0" borderId="0" xfId="0" applyFont="1"/>
    <xf numFmtId="174" fontId="80" fillId="0" borderId="0" xfId="0" applyNumberFormat="1" applyFont="1" applyAlignment="1">
      <alignment wrapText="1"/>
    </xf>
    <xf numFmtId="165" fontId="5" fillId="32" borderId="3" xfId="0" applyNumberFormat="1" applyFont="1" applyFill="1" applyBorder="1" applyAlignment="1">
      <alignment horizontal="center" vertical="center" wrapText="1"/>
    </xf>
    <xf numFmtId="182" fontId="5" fillId="33" borderId="3" xfId="0" applyNumberFormat="1" applyFont="1" applyFill="1" applyBorder="1" applyAlignment="1">
      <alignment horizontal="right" vertical="center" wrapText="1"/>
    </xf>
    <xf numFmtId="0" fontId="80" fillId="0" borderId="0" xfId="0" applyFont="1" applyAlignment="1">
      <alignment horizontal="left" vertical="center" wrapText="1"/>
    </xf>
    <xf numFmtId="0" fontId="86" fillId="0" borderId="0" xfId="0" applyFont="1" applyAlignment="1">
      <alignment horizontal="left" vertical="center"/>
    </xf>
    <xf numFmtId="0" fontId="86" fillId="0" borderId="0" xfId="0" applyFont="1" applyAlignment="1">
      <alignment horizontal="left" vertical="center" wrapText="1"/>
    </xf>
    <xf numFmtId="184" fontId="4" fillId="29" borderId="3" xfId="0" applyNumberFormat="1" applyFont="1" applyFill="1" applyBorder="1" applyAlignment="1">
      <alignment horizontal="center" vertical="center" wrapText="1"/>
    </xf>
    <xf numFmtId="184" fontId="5" fillId="30" borderId="3" xfId="0" applyNumberFormat="1" applyFont="1" applyFill="1" applyBorder="1" applyAlignment="1">
      <alignment horizontal="center" vertical="center" wrapText="1"/>
    </xf>
    <xf numFmtId="180" fontId="5" fillId="30" borderId="3" xfId="226" applyNumberFormat="1" applyFont="1" applyFill="1" applyBorder="1" applyAlignment="1">
      <alignment horizontal="right" vertical="center" wrapText="1"/>
    </xf>
    <xf numFmtId="183" fontId="5" fillId="30" borderId="3" xfId="0" applyNumberFormat="1" applyFont="1" applyFill="1" applyBorder="1" applyAlignment="1">
      <alignment horizontal="right" vertical="center" wrapText="1"/>
    </xf>
    <xf numFmtId="173" fontId="5" fillId="30" borderId="3" xfId="0" applyNumberFormat="1" applyFont="1" applyFill="1" applyBorder="1" applyAlignment="1">
      <alignment horizontal="right" vertical="center" wrapText="1"/>
    </xf>
    <xf numFmtId="0" fontId="79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8" xfId="0" quotePrefix="1" applyFont="1" applyBorder="1" applyAlignment="1">
      <alignment horizontal="left" vertical="center"/>
    </xf>
    <xf numFmtId="0" fontId="4" fillId="0" borderId="19" xfId="0" quotePrefix="1" applyFont="1" applyBorder="1" applyAlignment="1">
      <alignment horizontal="left" vertical="center"/>
    </xf>
    <xf numFmtId="0" fontId="73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center" wrapText="1"/>
    </xf>
    <xf numFmtId="0" fontId="81" fillId="0" borderId="0" xfId="0" applyFont="1"/>
    <xf numFmtId="0" fontId="81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81" fillId="0" borderId="0" xfId="0" applyFont="1" applyAlignment="1">
      <alignment horizontal="left" vertical="center"/>
    </xf>
    <xf numFmtId="0" fontId="86" fillId="0" borderId="0" xfId="0" applyFont="1" applyAlignment="1">
      <alignment horizontal="left" vertical="center"/>
    </xf>
    <xf numFmtId="0" fontId="75" fillId="0" borderId="18" xfId="0" applyFont="1" applyBorder="1" applyAlignment="1">
      <alignment horizontal="left" vertical="center" wrapText="1"/>
    </xf>
    <xf numFmtId="0" fontId="69" fillId="0" borderId="15" xfId="0" applyFont="1" applyBorder="1" applyAlignment="1">
      <alignment horizontal="left" vertical="center" wrapText="1"/>
    </xf>
    <xf numFmtId="0" fontId="69" fillId="0" borderId="14" xfId="0" applyFont="1" applyBorder="1" applyAlignment="1">
      <alignment horizontal="left" vertical="center" wrapText="1"/>
    </xf>
    <xf numFmtId="0" fontId="69" fillId="0" borderId="15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174" fontId="5" fillId="0" borderId="0" xfId="0" applyNumberFormat="1" applyFont="1" applyAlignment="1">
      <alignment horizontal="center" wrapText="1"/>
    </xf>
    <xf numFmtId="174" fontId="5" fillId="0" borderId="0" xfId="0" quotePrefix="1" applyNumberFormat="1" applyFont="1" applyAlignment="1">
      <alignment horizontal="center" wrapText="1"/>
    </xf>
    <xf numFmtId="0" fontId="72" fillId="0" borderId="0" xfId="0" applyFont="1" applyAlignment="1">
      <alignment horizontal="center" vertical="center"/>
    </xf>
    <xf numFmtId="0" fontId="4" fillId="0" borderId="13" xfId="235" applyFont="1" applyBorder="1" applyAlignment="1">
      <alignment horizontal="center" vertical="center" wrapText="1"/>
    </xf>
    <xf numFmtId="0" fontId="4" fillId="0" borderId="18" xfId="235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69" fillId="0" borderId="3" xfId="0" applyFont="1" applyBorder="1" applyAlignment="1">
      <alignment horizontal="center" vertical="center"/>
    </xf>
    <xf numFmtId="0" fontId="77" fillId="0" borderId="13" xfId="0" applyFont="1" applyBorder="1" applyAlignment="1">
      <alignment horizontal="center" vertical="center" wrapText="1"/>
    </xf>
    <xf numFmtId="0" fontId="77" fillId="0" borderId="18" xfId="0" applyFont="1" applyBorder="1" applyAlignment="1">
      <alignment horizontal="center" vertical="center" wrapText="1"/>
    </xf>
    <xf numFmtId="0" fontId="77" fillId="0" borderId="1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9" fillId="0" borderId="13" xfId="0" applyFont="1" applyBorder="1" applyAlignment="1">
      <alignment horizontal="center" vertical="center" wrapText="1"/>
    </xf>
    <xf numFmtId="0" fontId="69" fillId="0" borderId="18" xfId="0" applyFont="1" applyBorder="1" applyAlignment="1">
      <alignment horizontal="center" vertical="center" wrapText="1"/>
    </xf>
    <xf numFmtId="0" fontId="69" fillId="0" borderId="19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left" vertical="center" wrapText="1"/>
    </xf>
    <xf numFmtId="0" fontId="74" fillId="0" borderId="0" xfId="0" applyFont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69" fillId="0" borderId="0" xfId="0" applyFont="1" applyAlignment="1">
      <alignment horizontal="left" vertical="center" wrapText="1"/>
    </xf>
    <xf numFmtId="14" fontId="69" fillId="0" borderId="3" xfId="0" applyNumberFormat="1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0" fontId="76" fillId="0" borderId="3" xfId="0" applyFont="1" applyBorder="1" applyAlignment="1">
      <alignment horizontal="center" vertical="center" wrapText="1"/>
    </xf>
    <xf numFmtId="0" fontId="5" fillId="30" borderId="0" xfId="0" applyFont="1" applyFill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30" borderId="0" xfId="0" applyFont="1" applyFill="1" applyAlignment="1">
      <alignment horizontal="left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243" applyFont="1" applyBorder="1" applyAlignment="1">
      <alignment horizontal="left" vertical="center" wrapText="1"/>
    </xf>
    <xf numFmtId="0" fontId="5" fillId="0" borderId="18" xfId="243" applyFont="1" applyBorder="1" applyAlignment="1">
      <alignment horizontal="left" vertical="center" wrapText="1"/>
    </xf>
    <xf numFmtId="0" fontId="5" fillId="0" borderId="19" xfId="243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vertical="center" wrapText="1"/>
    </xf>
    <xf numFmtId="0" fontId="4" fillId="0" borderId="18" xfId="243" applyFont="1" applyBorder="1" applyAlignment="1">
      <alignment horizontal="left" vertical="center" wrapText="1"/>
    </xf>
    <xf numFmtId="0" fontId="4" fillId="0" borderId="19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3" xfId="243" applyFont="1" applyBorder="1" applyAlignment="1">
      <alignment horizontal="center" vertical="center"/>
    </xf>
    <xf numFmtId="0" fontId="5" fillId="0" borderId="18" xfId="243" applyFont="1" applyBorder="1" applyAlignment="1">
      <alignment horizontal="center" vertical="center"/>
    </xf>
    <xf numFmtId="0" fontId="5" fillId="0" borderId="19" xfId="243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wrapText="1"/>
    </xf>
    <xf numFmtId="0" fontId="4" fillId="0" borderId="18" xfId="243" applyFont="1" applyBorder="1" applyAlignment="1">
      <alignment horizontal="left" wrapText="1"/>
    </xf>
    <xf numFmtId="0" fontId="4" fillId="0" borderId="19" xfId="243" applyFont="1" applyBorder="1" applyAlignment="1">
      <alignment horizontal="left" wrapText="1"/>
    </xf>
    <xf numFmtId="0" fontId="5" fillId="0" borderId="13" xfId="243" applyFont="1" applyBorder="1" applyAlignment="1">
      <alignment horizontal="left" vertical="top" wrapText="1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174" fontId="80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vertical="top"/>
    </xf>
    <xf numFmtId="0" fontId="8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5" xfId="243" applyFont="1" applyBorder="1" applyAlignment="1">
      <alignment horizontal="center" vertical="center" wrapText="1"/>
    </xf>
    <xf numFmtId="0" fontId="5" fillId="0" borderId="14" xfId="243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19" xfId="0" applyNumberFormat="1" applyFont="1" applyBorder="1" applyAlignment="1">
      <alignment horizontal="center" vertical="center" wrapText="1"/>
    </xf>
    <xf numFmtId="174" fontId="80" fillId="0" borderId="0" xfId="0" applyNumberFormat="1" applyFont="1" applyAlignment="1">
      <alignment horizontal="center" vertical="center" wrapText="1"/>
    </xf>
    <xf numFmtId="174" fontId="80" fillId="0" borderId="0" xfId="0" quotePrefix="1" applyNumberFormat="1" applyFont="1" applyAlignment="1">
      <alignment horizontal="center" vertical="center" wrapText="1"/>
    </xf>
    <xf numFmtId="0" fontId="80" fillId="0" borderId="0" xfId="0" applyFont="1" applyAlignment="1">
      <alignment horizontal="center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74" fontId="80" fillId="0" borderId="0" xfId="0" applyNumberFormat="1" applyFont="1" applyAlignment="1">
      <alignment horizontal="center" wrapText="1"/>
    </xf>
    <xf numFmtId="0" fontId="80" fillId="0" borderId="0" xfId="0" applyFont="1" applyAlignment="1">
      <alignment horizontal="left" wrapText="1"/>
    </xf>
    <xf numFmtId="0" fontId="4" fillId="0" borderId="0" xfId="243" applyFont="1" applyAlignment="1">
      <alignment horizontal="center" vertical="center" wrapText="1"/>
    </xf>
    <xf numFmtId="0" fontId="5" fillId="0" borderId="24" xfId="243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vertical="center" wrapText="1"/>
    </xf>
    <xf numFmtId="49" fontId="5" fillId="0" borderId="18" xfId="0" applyNumberFormat="1" applyFont="1" applyBorder="1" applyAlignment="1">
      <alignment vertical="center" wrapText="1"/>
    </xf>
    <xf numFmtId="49" fontId="5" fillId="0" borderId="19" xfId="0" applyNumberFormat="1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85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3" fontId="4" fillId="0" borderId="13" xfId="0" applyNumberFormat="1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left" vertical="center" wrapText="1"/>
    </xf>
    <xf numFmtId="3" fontId="4" fillId="0" borderId="19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5" fillId="0" borderId="13" xfId="0" applyNumberFormat="1" applyFont="1" applyBorder="1" applyAlignment="1">
      <alignment horizontal="center" vertical="center" wrapText="1"/>
    </xf>
    <xf numFmtId="179" fontId="5" fillId="0" borderId="19" xfId="0" applyNumberFormat="1" applyFont="1" applyBorder="1" applyAlignment="1">
      <alignment horizontal="center" vertical="center" wrapText="1"/>
    </xf>
    <xf numFmtId="179" fontId="5" fillId="29" borderId="13" xfId="0" applyNumberFormat="1" applyFont="1" applyFill="1" applyBorder="1" applyAlignment="1">
      <alignment horizontal="center" vertical="center" wrapText="1"/>
    </xf>
    <xf numFmtId="179" fontId="5" fillId="29" borderId="19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</cellXfs>
  <cellStyles count="352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Итог 2" xfId="218" xr:uid="{00000000-0005-0000-0000-0000D9000000}"/>
    <cellStyle name="Итог 3" xfId="219" xr:uid="{00000000-0005-0000-0000-0000DA000000}"/>
    <cellStyle name="Контрольная ячейка 2" xfId="220" xr:uid="{00000000-0005-0000-0000-0000DB000000}"/>
    <cellStyle name="Контрольная ячейка 3" xfId="221" xr:uid="{00000000-0005-0000-0000-0000DC000000}"/>
    <cellStyle name="Название 2" xfId="222" xr:uid="{00000000-0005-0000-0000-0000DD000000}"/>
    <cellStyle name="Название 3" xfId="223" xr:uid="{00000000-0005-0000-0000-0000DE000000}"/>
    <cellStyle name="Нейтральный 2" xfId="224" xr:uid="{00000000-0005-0000-0000-0000DF000000}"/>
    <cellStyle name="Нейтральный 3" xfId="225" xr:uid="{00000000-0005-0000-0000-0000E0000000}"/>
    <cellStyle name="Обычный" xfId="0" builtinId="0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" xfId="351" builtinId="3"/>
    <cellStyle name="Финансовый 2" xfId="321" xr:uid="{00000000-0005-0000-0000-000042010000}"/>
    <cellStyle name="Финансовый 2 10" xfId="322" xr:uid="{00000000-0005-0000-0000-000043010000}"/>
    <cellStyle name="Финансовый 2 11" xfId="323" xr:uid="{00000000-0005-0000-0000-000044010000}"/>
    <cellStyle name="Финансовый 2 12" xfId="324" xr:uid="{00000000-0005-0000-0000-000045010000}"/>
    <cellStyle name="Финансовый 2 13" xfId="325" xr:uid="{00000000-0005-0000-0000-000046010000}"/>
    <cellStyle name="Финансовый 2 14" xfId="326" xr:uid="{00000000-0005-0000-0000-000047010000}"/>
    <cellStyle name="Финансовый 2 15" xfId="327" xr:uid="{00000000-0005-0000-0000-000048010000}"/>
    <cellStyle name="Финансовый 2 16" xfId="328" xr:uid="{00000000-0005-0000-0000-000049010000}"/>
    <cellStyle name="Финансовый 2 17" xfId="329" xr:uid="{00000000-0005-0000-0000-00004A010000}"/>
    <cellStyle name="Финансовый 2 2" xfId="330" xr:uid="{00000000-0005-0000-0000-00004B010000}"/>
    <cellStyle name="Финансовый 2 3" xfId="331" xr:uid="{00000000-0005-0000-0000-00004C010000}"/>
    <cellStyle name="Финансовый 2 4" xfId="332" xr:uid="{00000000-0005-0000-0000-00004D010000}"/>
    <cellStyle name="Финансовый 2 5" xfId="333" xr:uid="{00000000-0005-0000-0000-00004E010000}"/>
    <cellStyle name="Финансовый 2 6" xfId="334" xr:uid="{00000000-0005-0000-0000-00004F010000}"/>
    <cellStyle name="Финансовый 2 7" xfId="335" xr:uid="{00000000-0005-0000-0000-000050010000}"/>
    <cellStyle name="Финансовый 2 8" xfId="336" xr:uid="{00000000-0005-0000-0000-000051010000}"/>
    <cellStyle name="Финансовый 2 9" xfId="337" xr:uid="{00000000-0005-0000-0000-000052010000}"/>
    <cellStyle name="Финансовый 3" xfId="338" xr:uid="{00000000-0005-0000-0000-000053010000}"/>
    <cellStyle name="Финансовый 3 2" xfId="339" xr:uid="{00000000-0005-0000-0000-000054010000}"/>
    <cellStyle name="Финансовый 4" xfId="340" xr:uid="{00000000-0005-0000-0000-000055010000}"/>
    <cellStyle name="Финансовый 4 2" xfId="341" xr:uid="{00000000-0005-0000-0000-000056010000}"/>
    <cellStyle name="Финансовый 4 3" xfId="342" xr:uid="{00000000-0005-0000-0000-000057010000}"/>
    <cellStyle name="Финансовый 5" xfId="343" xr:uid="{00000000-0005-0000-0000-000058010000}"/>
    <cellStyle name="Финансовый 6" xfId="344" xr:uid="{00000000-0005-0000-0000-000059010000}"/>
    <cellStyle name="Финансовый 7" xfId="345" xr:uid="{00000000-0005-0000-0000-00005A010000}"/>
    <cellStyle name="Хороший 2" xfId="346" xr:uid="{00000000-0005-0000-0000-00005B010000}"/>
    <cellStyle name="Хороший 3" xfId="347" xr:uid="{00000000-0005-0000-0000-00005C010000}"/>
    <cellStyle name="числовой" xfId="348" xr:uid="{00000000-0005-0000-0000-00005D010000}"/>
    <cellStyle name="Ю" xfId="349" xr:uid="{00000000-0005-0000-0000-00005E010000}"/>
    <cellStyle name="Ю-FreeSet_10" xfId="350" xr:uid="{00000000-0005-0000-0000-00005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0"/>
  <sheetViews>
    <sheetView view="pageBreakPreview" zoomScale="65" zoomScaleNormal="55" zoomScaleSheetLayoutView="65" workbookViewId="0">
      <selection activeCell="I7" sqref="I7"/>
    </sheetView>
  </sheetViews>
  <sheetFormatPr defaultColWidth="9.140625" defaultRowHeight="18.75"/>
  <cols>
    <col min="1" max="1" width="83.28515625" style="1" customWidth="1"/>
    <col min="2" max="2" width="10.85546875" style="2" customWidth="1"/>
    <col min="3" max="5" width="23" style="2" customWidth="1"/>
    <col min="6" max="6" width="23" style="1" customWidth="1"/>
    <col min="7" max="8" width="24.85546875" style="1" customWidth="1"/>
    <col min="9" max="9" width="24.5703125" style="1" customWidth="1"/>
    <col min="10" max="10" width="26.140625" style="1" customWidth="1"/>
    <col min="11" max="11" width="9.140625" style="1"/>
    <col min="12" max="12" width="10.5703125" style="1" customWidth="1"/>
    <col min="13" max="16384" width="9.140625" style="1"/>
  </cols>
  <sheetData>
    <row r="1" spans="1:10" ht="25.15" customHeight="1">
      <c r="A1" s="100"/>
      <c r="B1" s="42"/>
      <c r="C1" s="42"/>
      <c r="D1" s="42"/>
      <c r="E1" s="101"/>
      <c r="F1" s="102"/>
      <c r="G1" s="214" t="s">
        <v>0</v>
      </c>
      <c r="H1" s="214"/>
      <c r="I1" s="214"/>
      <c r="J1" s="214"/>
    </row>
    <row r="2" spans="1:10" ht="25.15" customHeight="1">
      <c r="A2" s="100"/>
      <c r="B2" s="42"/>
      <c r="C2" s="42"/>
      <c r="D2" s="42"/>
      <c r="E2" s="101"/>
      <c r="F2" s="102"/>
      <c r="G2" s="187"/>
      <c r="H2" s="187"/>
      <c r="I2" s="187"/>
      <c r="J2" s="187"/>
    </row>
    <row r="3" spans="1:10" ht="25.15" customHeight="1">
      <c r="A3" s="100"/>
      <c r="B3" s="42"/>
      <c r="C3" s="42"/>
      <c r="D3" s="42"/>
      <c r="E3" s="101"/>
      <c r="F3" s="102"/>
      <c r="G3" s="187" t="s">
        <v>449</v>
      </c>
      <c r="H3" s="187"/>
      <c r="I3" s="187"/>
      <c r="J3" s="187"/>
    </row>
    <row r="4" spans="1:10" ht="25.15" customHeight="1">
      <c r="A4" s="100"/>
      <c r="B4" s="42"/>
      <c r="C4" s="42"/>
      <c r="D4" s="42"/>
      <c r="E4" s="101"/>
      <c r="F4" s="102"/>
      <c r="G4" s="187" t="s">
        <v>448</v>
      </c>
      <c r="H4" s="187"/>
      <c r="I4" s="187"/>
      <c r="J4" s="187"/>
    </row>
    <row r="5" spans="1:10" ht="25.15" customHeight="1">
      <c r="A5" s="100"/>
      <c r="B5" s="42"/>
      <c r="C5" s="42"/>
      <c r="D5" s="42"/>
      <c r="E5" s="101"/>
      <c r="F5" s="102"/>
      <c r="G5" s="187" t="s">
        <v>453</v>
      </c>
      <c r="H5" s="187"/>
      <c r="I5" s="187"/>
      <c r="J5" s="187"/>
    </row>
    <row r="6" spans="1:10" ht="25.15" customHeight="1">
      <c r="A6" s="136"/>
      <c r="B6" s="137"/>
      <c r="C6" s="136"/>
      <c r="D6" s="137"/>
      <c r="E6" s="44"/>
      <c r="F6" s="43"/>
      <c r="G6" s="188" t="s">
        <v>454</v>
      </c>
      <c r="H6" s="188"/>
      <c r="I6" s="188"/>
      <c r="J6" s="188"/>
    </row>
    <row r="7" spans="1:10" ht="25.15" customHeight="1">
      <c r="A7" s="136"/>
      <c r="B7" s="137"/>
      <c r="C7" s="136"/>
      <c r="D7" s="137"/>
      <c r="E7" s="44"/>
      <c r="F7" s="43"/>
      <c r="G7" s="188"/>
      <c r="H7" s="188"/>
      <c r="I7" s="188"/>
      <c r="J7" s="188"/>
    </row>
    <row r="8" spans="1:10" ht="18" customHeight="1">
      <c r="A8" s="136"/>
      <c r="B8" s="137"/>
      <c r="C8" s="136"/>
      <c r="D8" s="137"/>
      <c r="E8" s="44"/>
      <c r="F8" s="43"/>
      <c r="G8" s="136"/>
      <c r="H8" s="136"/>
      <c r="I8" s="136"/>
      <c r="J8" s="136"/>
    </row>
    <row r="9" spans="1:10" ht="18" customHeight="1">
      <c r="A9" s="136"/>
      <c r="B9" s="137"/>
      <c r="C9" s="136"/>
      <c r="D9" s="137"/>
      <c r="E9" s="44"/>
      <c r="F9" s="43"/>
      <c r="G9" s="136"/>
      <c r="H9" s="136"/>
      <c r="I9" s="136"/>
      <c r="J9" s="136"/>
    </row>
    <row r="10" spans="1:10" ht="18" customHeight="1">
      <c r="A10" s="136"/>
      <c r="B10" s="137"/>
      <c r="C10" s="136"/>
      <c r="D10" s="137"/>
      <c r="E10" s="44"/>
      <c r="F10" s="43"/>
      <c r="G10" s="136"/>
      <c r="H10" s="136"/>
      <c r="I10" s="136"/>
      <c r="J10" s="136"/>
    </row>
    <row r="11" spans="1:10" ht="18" customHeight="1">
      <c r="A11" s="136"/>
      <c r="B11" s="137"/>
      <c r="C11" s="136"/>
      <c r="D11" s="137"/>
      <c r="E11" s="44"/>
      <c r="F11" s="43"/>
      <c r="G11" s="103"/>
      <c r="H11" s="103"/>
      <c r="I11" s="103"/>
      <c r="J11" s="103"/>
    </row>
    <row r="12" spans="1:10" ht="43.5" customHeight="1">
      <c r="A12" s="255"/>
      <c r="B12" s="255"/>
      <c r="C12" s="255"/>
      <c r="D12" s="255"/>
      <c r="E12" s="43"/>
      <c r="F12" s="43"/>
      <c r="G12" s="248" t="s">
        <v>1</v>
      </c>
      <c r="H12" s="250"/>
      <c r="I12" s="257" t="s">
        <v>2</v>
      </c>
      <c r="J12" s="257"/>
    </row>
    <row r="13" spans="1:10" ht="28.5" customHeight="1">
      <c r="A13" s="251" t="s">
        <v>3</v>
      </c>
      <c r="B13" s="258" t="s">
        <v>416</v>
      </c>
      <c r="C13" s="258"/>
      <c r="D13" s="258"/>
      <c r="E13" s="258"/>
      <c r="F13" s="258"/>
      <c r="G13" s="216" t="s">
        <v>4</v>
      </c>
      <c r="H13" s="218">
        <v>32818170</v>
      </c>
      <c r="I13" s="220" t="s">
        <v>5</v>
      </c>
      <c r="J13" s="256"/>
    </row>
    <row r="14" spans="1:10" ht="28.5" customHeight="1">
      <c r="A14" s="251"/>
      <c r="B14" s="258"/>
      <c r="C14" s="258"/>
      <c r="D14" s="258"/>
      <c r="E14" s="258"/>
      <c r="F14" s="258"/>
      <c r="G14" s="217"/>
      <c r="H14" s="219"/>
      <c r="I14" s="220"/>
      <c r="J14" s="257"/>
    </row>
    <row r="15" spans="1:10" ht="28.5" customHeight="1">
      <c r="A15" s="115" t="s">
        <v>6</v>
      </c>
      <c r="B15" s="215" t="s">
        <v>415</v>
      </c>
      <c r="C15" s="215"/>
      <c r="D15" s="215"/>
      <c r="E15" s="215"/>
      <c r="F15" s="215"/>
      <c r="G15" s="115" t="s">
        <v>7</v>
      </c>
      <c r="H15" s="115"/>
      <c r="I15" s="220" t="s">
        <v>5</v>
      </c>
      <c r="J15" s="256"/>
    </row>
    <row r="16" spans="1:10" ht="28.5" customHeight="1">
      <c r="A16" s="115" t="s">
        <v>8</v>
      </c>
      <c r="B16" s="248"/>
      <c r="C16" s="249"/>
      <c r="D16" s="249"/>
      <c r="E16" s="249"/>
      <c r="F16" s="250"/>
      <c r="G16" s="115" t="s">
        <v>9</v>
      </c>
      <c r="H16" s="115"/>
      <c r="I16" s="220"/>
      <c r="J16" s="257"/>
    </row>
    <row r="17" spans="1:10" ht="28.5" customHeight="1">
      <c r="A17" s="115" t="s">
        <v>10</v>
      </c>
      <c r="B17" s="215" t="s">
        <v>417</v>
      </c>
      <c r="C17" s="215"/>
      <c r="D17" s="215"/>
      <c r="E17" s="215"/>
      <c r="F17" s="215"/>
      <c r="G17" s="115" t="s">
        <v>11</v>
      </c>
      <c r="H17" s="172">
        <v>41.2</v>
      </c>
      <c r="I17" s="220" t="s">
        <v>5</v>
      </c>
      <c r="J17" s="253"/>
    </row>
    <row r="18" spans="1:10" ht="28.5" customHeight="1">
      <c r="A18" s="115" t="s">
        <v>12</v>
      </c>
      <c r="B18" s="248"/>
      <c r="C18" s="249"/>
      <c r="D18" s="249"/>
      <c r="E18" s="249"/>
      <c r="F18" s="249"/>
      <c r="G18" s="249"/>
      <c r="H18" s="250"/>
      <c r="I18" s="220"/>
      <c r="J18" s="254"/>
    </row>
    <row r="19" spans="1:10" ht="28.5" customHeight="1">
      <c r="A19" s="115" t="s">
        <v>13</v>
      </c>
      <c r="B19" s="242" t="s">
        <v>418</v>
      </c>
      <c r="C19" s="243"/>
      <c r="D19" s="243"/>
      <c r="E19" s="243"/>
      <c r="F19" s="243"/>
      <c r="G19" s="243"/>
      <c r="H19" s="244"/>
      <c r="I19" s="220" t="s">
        <v>5</v>
      </c>
      <c r="J19" s="241"/>
    </row>
    <row r="20" spans="1:10" ht="28.5" customHeight="1">
      <c r="A20" s="115" t="s">
        <v>14</v>
      </c>
      <c r="B20" s="248"/>
      <c r="C20" s="249"/>
      <c r="D20" s="249"/>
      <c r="E20" s="249"/>
      <c r="F20" s="249"/>
      <c r="G20" s="249"/>
      <c r="H20" s="250"/>
      <c r="I20" s="220"/>
      <c r="J20" s="241"/>
    </row>
    <row r="21" spans="1:10" ht="28.5" customHeight="1">
      <c r="A21" s="115" t="s">
        <v>15</v>
      </c>
      <c r="B21" s="248">
        <v>13</v>
      </c>
      <c r="C21" s="249"/>
      <c r="D21" s="249"/>
      <c r="E21" s="249"/>
      <c r="F21" s="249"/>
      <c r="G21" s="249"/>
      <c r="H21" s="250"/>
      <c r="I21" s="220" t="s">
        <v>5</v>
      </c>
      <c r="J21" s="241"/>
    </row>
    <row r="22" spans="1:10" ht="28.5" customHeight="1">
      <c r="A22" s="115" t="s">
        <v>16</v>
      </c>
      <c r="B22" s="242" t="s">
        <v>419</v>
      </c>
      <c r="C22" s="243"/>
      <c r="D22" s="243"/>
      <c r="E22" s="243"/>
      <c r="F22" s="243"/>
      <c r="G22" s="243"/>
      <c r="H22" s="244"/>
      <c r="I22" s="220"/>
      <c r="J22" s="241"/>
    </row>
    <row r="23" spans="1:10" ht="28.5" customHeight="1">
      <c r="A23" s="115" t="s">
        <v>17</v>
      </c>
      <c r="B23" s="242" t="s">
        <v>420</v>
      </c>
      <c r="C23" s="243"/>
      <c r="D23" s="243"/>
      <c r="E23" s="243"/>
      <c r="F23" s="243"/>
      <c r="G23" s="244"/>
      <c r="H23" s="251" t="s">
        <v>18</v>
      </c>
      <c r="I23" s="251"/>
      <c r="J23" s="160" t="s">
        <v>422</v>
      </c>
    </row>
    <row r="24" spans="1:10" ht="28.5" customHeight="1">
      <c r="A24" s="115" t="s">
        <v>19</v>
      </c>
      <c r="B24" s="242" t="s">
        <v>421</v>
      </c>
      <c r="C24" s="243"/>
      <c r="D24" s="243"/>
      <c r="E24" s="243"/>
      <c r="F24" s="243"/>
      <c r="G24" s="244"/>
      <c r="H24" s="251" t="s">
        <v>20</v>
      </c>
      <c r="I24" s="251"/>
      <c r="J24" s="45"/>
    </row>
    <row r="25" spans="1:10" ht="18.75" customHeight="1">
      <c r="A25" s="91"/>
      <c r="B25" s="91"/>
      <c r="C25" s="91"/>
      <c r="D25" s="91"/>
      <c r="E25" s="91"/>
      <c r="F25" s="91"/>
      <c r="G25" s="91"/>
      <c r="H25" s="89"/>
      <c r="I25" s="42"/>
      <c r="J25" s="44"/>
    </row>
    <row r="26" spans="1:10" ht="18.95" customHeight="1"/>
    <row r="27" spans="1:10" ht="24" customHeight="1">
      <c r="A27" s="225" t="s">
        <v>21</v>
      </c>
      <c r="B27" s="225"/>
      <c r="C27" s="225"/>
      <c r="D27" s="225"/>
      <c r="E27" s="225"/>
      <c r="F27" s="225"/>
      <c r="G27" s="225"/>
      <c r="H27" s="225"/>
      <c r="I27" s="225"/>
      <c r="J27" s="225"/>
    </row>
    <row r="28" spans="1:10" ht="18" customHeight="1">
      <c r="A28" s="252" t="s">
        <v>414</v>
      </c>
      <c r="B28" s="225"/>
      <c r="C28" s="225"/>
      <c r="D28" s="225"/>
      <c r="E28" s="225"/>
      <c r="F28" s="225"/>
      <c r="G28" s="225"/>
      <c r="H28" s="225"/>
      <c r="I28" s="225"/>
      <c r="J28" s="225"/>
    </row>
    <row r="29" spans="1:10" ht="18" customHeight="1">
      <c r="A29" s="225" t="s">
        <v>22</v>
      </c>
      <c r="B29" s="225"/>
      <c r="C29" s="225"/>
      <c r="D29" s="225"/>
      <c r="E29" s="225"/>
      <c r="F29" s="225"/>
      <c r="G29" s="225"/>
      <c r="H29" s="225"/>
      <c r="I29" s="225"/>
      <c r="J29" s="225"/>
    </row>
    <row r="30" spans="1:10" ht="13.5" customHeight="1">
      <c r="B30" s="11"/>
      <c r="D30" s="11"/>
      <c r="E30" s="11"/>
      <c r="F30" s="11"/>
      <c r="G30" s="11"/>
      <c r="H30" s="11"/>
      <c r="I30" s="11"/>
      <c r="J30" s="11"/>
    </row>
    <row r="31" spans="1:10" ht="31.5" customHeight="1">
      <c r="A31" s="234" t="s">
        <v>23</v>
      </c>
      <c r="B31" s="220" t="s">
        <v>24</v>
      </c>
      <c r="C31" s="230" t="s">
        <v>25</v>
      </c>
      <c r="D31" s="230" t="s">
        <v>26</v>
      </c>
      <c r="E31" s="236" t="s">
        <v>27</v>
      </c>
      <c r="F31" s="220" t="s">
        <v>28</v>
      </c>
      <c r="G31" s="245" t="s">
        <v>29</v>
      </c>
      <c r="H31" s="246"/>
      <c r="I31" s="246"/>
      <c r="J31" s="247"/>
    </row>
    <row r="32" spans="1:10" ht="54.75" customHeight="1">
      <c r="A32" s="234"/>
      <c r="B32" s="220"/>
      <c r="C32" s="231"/>
      <c r="D32" s="231"/>
      <c r="E32" s="237"/>
      <c r="F32" s="220"/>
      <c r="G32" s="58" t="s">
        <v>30</v>
      </c>
      <c r="H32" s="58" t="s">
        <v>31</v>
      </c>
      <c r="I32" s="58" t="s">
        <v>32</v>
      </c>
      <c r="J32" s="58" t="s">
        <v>33</v>
      </c>
    </row>
    <row r="33" spans="1:10" ht="20.100000000000001" customHeight="1">
      <c r="A33" s="59">
        <v>1</v>
      </c>
      <c r="B33" s="58">
        <v>2</v>
      </c>
      <c r="C33" s="58">
        <v>3</v>
      </c>
      <c r="D33" s="58">
        <v>4</v>
      </c>
      <c r="E33" s="58">
        <v>5</v>
      </c>
      <c r="F33" s="58">
        <v>6</v>
      </c>
      <c r="G33" s="58">
        <v>7</v>
      </c>
      <c r="H33" s="58">
        <v>8</v>
      </c>
      <c r="I33" s="58">
        <v>9</v>
      </c>
      <c r="J33" s="58">
        <v>10</v>
      </c>
    </row>
    <row r="34" spans="1:10" ht="24.95" customHeight="1">
      <c r="A34" s="233" t="s">
        <v>34</v>
      </c>
      <c r="B34" s="233"/>
      <c r="C34" s="233"/>
      <c r="D34" s="233"/>
      <c r="E34" s="233"/>
      <c r="F34" s="233"/>
      <c r="G34" s="233"/>
      <c r="H34" s="233"/>
      <c r="I34" s="233"/>
      <c r="J34" s="233"/>
    </row>
    <row r="35" spans="1:10" ht="20.45" customHeight="1">
      <c r="A35" s="22" t="s">
        <v>35</v>
      </c>
      <c r="B35" s="47">
        <v>1000</v>
      </c>
      <c r="C35" s="38">
        <f>'I. Інф. до фін.плану'!C21</f>
        <v>10775</v>
      </c>
      <c r="D35" s="38">
        <f>'I. Інф. до фін.плану'!D21</f>
        <v>8050</v>
      </c>
      <c r="E35" s="38">
        <f>'I. Інф. до фін.плану'!E21</f>
        <v>15448</v>
      </c>
      <c r="F35" s="38">
        <f>'I. Інф. до фін.плану'!F21</f>
        <v>12215</v>
      </c>
      <c r="G35" s="49">
        <v>12000</v>
      </c>
      <c r="H35" s="49">
        <v>12500</v>
      </c>
      <c r="I35" s="49">
        <v>13000</v>
      </c>
      <c r="J35" s="49">
        <v>13500</v>
      </c>
    </row>
    <row r="36" spans="1:10" ht="20.45" customHeight="1">
      <c r="A36" s="22" t="s">
        <v>36</v>
      </c>
      <c r="B36" s="59">
        <v>1010</v>
      </c>
      <c r="C36" s="38">
        <f>'I. Інф. до фін.плану'!C22</f>
        <v>0</v>
      </c>
      <c r="D36" s="38">
        <f>'I. Інф. до фін.плану'!D22</f>
        <v>0</v>
      </c>
      <c r="E36" s="38">
        <f>'I. Інф. до фін.плану'!E22</f>
        <v>0</v>
      </c>
      <c r="F36" s="38">
        <f>'I. Інф. до фін.плану'!F22</f>
        <v>0</v>
      </c>
      <c r="G36" s="25"/>
      <c r="H36" s="25"/>
      <c r="I36" s="25"/>
      <c r="J36" s="25"/>
    </row>
    <row r="37" spans="1:10" ht="20.45" customHeight="1">
      <c r="A37" s="23" t="s">
        <v>37</v>
      </c>
      <c r="B37" s="139">
        <v>1020</v>
      </c>
      <c r="C37" s="38">
        <f t="shared" ref="C37:J37" si="0">SUM(C35,C36)</f>
        <v>10775</v>
      </c>
      <c r="D37" s="38">
        <f t="shared" si="0"/>
        <v>8050</v>
      </c>
      <c r="E37" s="38">
        <f t="shared" si="0"/>
        <v>15448</v>
      </c>
      <c r="F37" s="38">
        <f t="shared" si="0"/>
        <v>12215</v>
      </c>
      <c r="G37" s="38">
        <f t="shared" si="0"/>
        <v>12000</v>
      </c>
      <c r="H37" s="38">
        <f t="shared" si="0"/>
        <v>12500</v>
      </c>
      <c r="I37" s="38">
        <f t="shared" si="0"/>
        <v>13000</v>
      </c>
      <c r="J37" s="38">
        <f t="shared" si="0"/>
        <v>13500</v>
      </c>
    </row>
    <row r="38" spans="1:10" ht="20.45" customHeight="1">
      <c r="A38" s="24" t="s">
        <v>38</v>
      </c>
      <c r="B38" s="139">
        <v>1300</v>
      </c>
      <c r="C38" s="38">
        <f>'I. Інф. до фін.плану'!C102</f>
        <v>871</v>
      </c>
      <c r="D38" s="38">
        <f>'I. Інф. до фін.плану'!D102</f>
        <v>427</v>
      </c>
      <c r="E38" s="38">
        <f>'I. Інф. до фін.плану'!E102</f>
        <v>469</v>
      </c>
      <c r="F38" s="38">
        <f>'I. Інф. до фін.плану'!F102</f>
        <v>390</v>
      </c>
      <c r="G38" s="99" t="s">
        <v>39</v>
      </c>
      <c r="H38" s="99" t="s">
        <v>39</v>
      </c>
      <c r="I38" s="99" t="s">
        <v>39</v>
      </c>
      <c r="J38" s="99" t="s">
        <v>39</v>
      </c>
    </row>
    <row r="39" spans="1:10" ht="33.6" customHeight="1">
      <c r="A39" s="12" t="s">
        <v>40</v>
      </c>
      <c r="B39" s="48">
        <v>1200</v>
      </c>
      <c r="C39" s="38">
        <f>'I. Інф. до фін.плану'!C96</f>
        <v>706</v>
      </c>
      <c r="D39" s="38">
        <f>'I. Інф. до фін.плану'!D96</f>
        <v>309</v>
      </c>
      <c r="E39" s="38">
        <f>'I. Інф. до фін.плану'!E96</f>
        <v>417</v>
      </c>
      <c r="F39" s="38">
        <f>'I. Інф. до фін.плану'!F96</f>
        <v>359.15999999999997</v>
      </c>
      <c r="G39" s="36"/>
      <c r="H39" s="36"/>
      <c r="I39" s="36"/>
      <c r="J39" s="36"/>
    </row>
    <row r="40" spans="1:10" ht="24" customHeight="1">
      <c r="A40" s="235" t="s">
        <v>41</v>
      </c>
      <c r="B40" s="235"/>
      <c r="C40" s="235"/>
      <c r="D40" s="235"/>
      <c r="E40" s="235"/>
      <c r="F40" s="235"/>
      <c r="G40" s="235"/>
      <c r="H40" s="235"/>
      <c r="I40" s="235"/>
      <c r="J40" s="235"/>
    </row>
    <row r="41" spans="1:10" ht="18.75" customHeight="1">
      <c r="A41" s="51" t="s">
        <v>42</v>
      </c>
      <c r="B41" s="59">
        <v>2111</v>
      </c>
      <c r="C41" s="38">
        <f>'ІІ. Розп. ч.п. та розр. з бюд.'!F25</f>
        <v>65</v>
      </c>
      <c r="D41" s="38">
        <f>'ІІ. Розп. ч.п. та розр. з бюд.'!G25</f>
        <v>103</v>
      </c>
      <c r="E41" s="38">
        <f>'ІІ. Розп. ч.п. та розр. з бюд.'!H25</f>
        <v>155</v>
      </c>
      <c r="F41" s="38">
        <f>'ІІ. Розп. ч.п. та розр. з бюд.'!I25</f>
        <v>92</v>
      </c>
      <c r="G41" s="25" t="s">
        <v>39</v>
      </c>
      <c r="H41" s="25" t="s">
        <v>39</v>
      </c>
      <c r="I41" s="25" t="s">
        <v>39</v>
      </c>
      <c r="J41" s="25" t="s">
        <v>39</v>
      </c>
    </row>
    <row r="42" spans="1:10" ht="37.5" customHeight="1">
      <c r="A42" s="51" t="s">
        <v>43</v>
      </c>
      <c r="B42" s="59">
        <v>2112</v>
      </c>
      <c r="C42" s="38">
        <f>'ІІ. Розп. ч.п. та розр. з бюд.'!F26</f>
        <v>1503</v>
      </c>
      <c r="D42" s="38">
        <f>'ІІ. Розп. ч.п. та розр. з бюд.'!G26</f>
        <v>1580</v>
      </c>
      <c r="E42" s="38">
        <f>'ІІ. Розп. ч.п. та розр. з бюд.'!H26</f>
        <v>1315</v>
      </c>
      <c r="F42" s="38">
        <f>'ІІ. Розп. ч.п. та розр. з бюд.'!I26</f>
        <v>1600</v>
      </c>
      <c r="G42" s="25" t="s">
        <v>39</v>
      </c>
      <c r="H42" s="25" t="s">
        <v>39</v>
      </c>
      <c r="I42" s="25" t="s">
        <v>39</v>
      </c>
      <c r="J42" s="25" t="s">
        <v>39</v>
      </c>
    </row>
    <row r="43" spans="1:10" ht="37.5" customHeight="1">
      <c r="A43" s="52" t="s">
        <v>44</v>
      </c>
      <c r="B43" s="15">
        <v>2113</v>
      </c>
      <c r="C43" s="39" t="str">
        <f>'ІІ. Розп. ч.п. та розр. з бюд.'!F27</f>
        <v>(    )</v>
      </c>
      <c r="D43" s="39" t="str">
        <f>'ІІ. Розп. ч.п. та розр. з бюд.'!G27</f>
        <v>(    )</v>
      </c>
      <c r="E43" s="39" t="str">
        <f>'ІІ. Розп. ч.п. та розр. з бюд.'!H27</f>
        <v>(    )</v>
      </c>
      <c r="F43" s="39">
        <f>'ІІ. Розп. ч.п. та розр. з бюд.'!I27</f>
        <v>0</v>
      </c>
      <c r="G43" s="25" t="s">
        <v>39</v>
      </c>
      <c r="H43" s="25" t="s">
        <v>39</v>
      </c>
      <c r="I43" s="25" t="s">
        <v>39</v>
      </c>
      <c r="J43" s="25" t="s">
        <v>39</v>
      </c>
    </row>
    <row r="44" spans="1:10" ht="37.5" customHeight="1">
      <c r="A44" s="52" t="s">
        <v>45</v>
      </c>
      <c r="B44" s="15">
        <v>2131</v>
      </c>
      <c r="C44" s="38">
        <f>'ІІ. Розп. ч.п. та розр. з бюд.'!F39</f>
        <v>0</v>
      </c>
      <c r="D44" s="38">
        <f>'ІІ. Розп. ч.п. та розр. з бюд.'!G39</f>
        <v>0</v>
      </c>
      <c r="E44" s="38">
        <f>'ІІ. Розп. ч.п. та розр. з бюд.'!H39</f>
        <v>0</v>
      </c>
      <c r="F44" s="38">
        <f>'ІІ. Розп. ч.п. та розр. з бюд.'!I39</f>
        <v>0</v>
      </c>
      <c r="G44" s="25" t="s">
        <v>39</v>
      </c>
      <c r="H44" s="25" t="s">
        <v>39</v>
      </c>
      <c r="I44" s="25" t="s">
        <v>39</v>
      </c>
      <c r="J44" s="25" t="s">
        <v>39</v>
      </c>
    </row>
    <row r="45" spans="1:10" ht="63" customHeight="1">
      <c r="A45" s="52" t="s">
        <v>46</v>
      </c>
      <c r="B45" s="15">
        <v>2132</v>
      </c>
      <c r="C45" s="38">
        <f>'ІІ. Розп. ч.п. та розр. з бюд.'!F40</f>
        <v>0</v>
      </c>
      <c r="D45" s="38">
        <f>'ІІ. Розп. ч.п. та розр. з бюд.'!G40</f>
        <v>0</v>
      </c>
      <c r="E45" s="38">
        <f>'ІІ. Розп. ч.п. та розр. з бюд.'!H40</f>
        <v>0</v>
      </c>
      <c r="F45" s="38">
        <f>'ІІ. Розп. ч.п. та розр. з бюд.'!I40</f>
        <v>0</v>
      </c>
      <c r="G45" s="25" t="s">
        <v>39</v>
      </c>
      <c r="H45" s="25" t="s">
        <v>39</v>
      </c>
      <c r="I45" s="25" t="s">
        <v>39</v>
      </c>
      <c r="J45" s="25" t="s">
        <v>39</v>
      </c>
    </row>
    <row r="46" spans="1:10" ht="25.15" customHeight="1">
      <c r="A46" s="50" t="s">
        <v>47</v>
      </c>
      <c r="B46" s="35">
        <v>2200</v>
      </c>
      <c r="C46" s="38">
        <f>'ІІ. Розп. ч.п. та розр. з бюд.'!F47</f>
        <v>4427</v>
      </c>
      <c r="D46" s="38">
        <f>'ІІ. Розп. ч.п. та розр. з бюд.'!G47</f>
        <v>5151</v>
      </c>
      <c r="E46" s="38">
        <f>'ІІ. Розп. ч.п. та розр. з бюд.'!H47</f>
        <v>4868</v>
      </c>
      <c r="F46" s="38">
        <f>'ІІ. Розп. ч.п. та розр. з бюд.'!I47</f>
        <v>6133.4</v>
      </c>
      <c r="G46" s="49"/>
      <c r="H46" s="49"/>
      <c r="I46" s="49"/>
      <c r="J46" s="49"/>
    </row>
    <row r="47" spans="1:10" ht="24.95" customHeight="1">
      <c r="A47" s="238" t="s">
        <v>48</v>
      </c>
      <c r="B47" s="239"/>
      <c r="C47" s="239"/>
      <c r="D47" s="239"/>
      <c r="E47" s="239"/>
      <c r="F47" s="239"/>
      <c r="G47" s="239"/>
      <c r="H47" s="239"/>
      <c r="I47" s="239"/>
      <c r="J47" s="240"/>
    </row>
    <row r="48" spans="1:10" s="3" customFormat="1" ht="20.100000000000001" customHeight="1">
      <c r="A48" s="20" t="s">
        <v>49</v>
      </c>
      <c r="B48" s="7">
        <v>4000</v>
      </c>
      <c r="C48" s="38">
        <f>'ІV кап. інвеат. V кред. '!F7</f>
        <v>15</v>
      </c>
      <c r="D48" s="38">
        <f>'ІV кап. інвеат. V кред. '!G7</f>
        <v>50</v>
      </c>
      <c r="E48" s="38">
        <f>'ІV кап. інвеат. V кред. '!H7</f>
        <v>21</v>
      </c>
      <c r="F48" s="38">
        <f>'ІV кап. інвеат. V кред. '!I7</f>
        <v>35</v>
      </c>
      <c r="G48" s="37"/>
      <c r="H48" s="37"/>
      <c r="I48" s="37"/>
      <c r="J48" s="37"/>
    </row>
    <row r="49" spans="1:10" ht="24.95" customHeight="1">
      <c r="A49" s="226" t="s">
        <v>50</v>
      </c>
      <c r="B49" s="227"/>
      <c r="C49" s="227"/>
      <c r="D49" s="227"/>
      <c r="E49" s="227"/>
      <c r="F49" s="227"/>
      <c r="G49" s="227"/>
      <c r="H49" s="227"/>
      <c r="I49" s="227"/>
      <c r="J49" s="228"/>
    </row>
    <row r="50" spans="1:10" ht="19.5" customHeight="1">
      <c r="A50" s="125" t="s">
        <v>51</v>
      </c>
      <c r="B50" s="124"/>
      <c r="C50" s="142"/>
      <c r="D50" s="142"/>
      <c r="E50" s="142"/>
      <c r="F50" s="142"/>
      <c r="G50" s="142"/>
      <c r="H50" s="142"/>
      <c r="I50" s="142"/>
      <c r="J50" s="143"/>
    </row>
    <row r="51" spans="1:10" ht="56.25" customHeight="1">
      <c r="A51" s="32" t="s">
        <v>52</v>
      </c>
      <c r="B51" s="148">
        <v>5010</v>
      </c>
      <c r="C51" s="128">
        <f t="shared" ref="C51:J51" si="1">C39/C35</f>
        <v>6.5522041763341074E-2</v>
      </c>
      <c r="D51" s="128">
        <f t="shared" si="1"/>
        <v>3.8385093167701861E-2</v>
      </c>
      <c r="E51" s="128">
        <f t="shared" si="1"/>
        <v>2.6993785603314346E-2</v>
      </c>
      <c r="F51" s="128">
        <f t="shared" si="1"/>
        <v>2.9403192795742935E-2</v>
      </c>
      <c r="G51" s="128">
        <f t="shared" si="1"/>
        <v>0</v>
      </c>
      <c r="H51" s="128">
        <f t="shared" si="1"/>
        <v>0</v>
      </c>
      <c r="I51" s="128">
        <f t="shared" si="1"/>
        <v>0</v>
      </c>
      <c r="J51" s="128">
        <f t="shared" si="1"/>
        <v>0</v>
      </c>
    </row>
    <row r="52" spans="1:10" ht="93.75">
      <c r="A52" s="32" t="s">
        <v>53</v>
      </c>
      <c r="B52" s="148">
        <v>5011</v>
      </c>
      <c r="C52" s="128">
        <f>'I. Інф. до фін.плану'!C80/ABS('I. Інф. до фін.плану'!C22+'I. Інф. до фін.плану'!C33+'I. Інф. до фін.плану'!C57+'I. Інф. до фін.плану'!C69)</f>
        <v>8.2571572074334507E-2</v>
      </c>
      <c r="D52" s="128">
        <f>'I. Інф. до фін.плану'!D80/ABS('I. Інф. до фін.плану'!D22+'I. Інф. до фін.плану'!D33+'I. Інф. до фін.плану'!D57+'I. Інф. до фін.плану'!D69)</f>
        <v>4.9133324644858596E-2</v>
      </c>
      <c r="E52" s="128">
        <f>'I. Інф. до фін.плану'!E80/ABS('I. Інф. до фін.плану'!E22+'I. Інф. до фін.плану'!E33+'I. Інф. до фін.плану'!E57+'I. Інф. до фін.плану'!E69)</f>
        <v>2.7864600651725743E-2</v>
      </c>
      <c r="F52" s="128">
        <f>'I. Інф. до фін.плану'!F80/ABS('I. Інф. до фін.плану'!F22+'I. Інф. до фін.плану'!F33+'I. Інф. до фін.плану'!F57+'I. Інф. до фін.плану'!F69)</f>
        <v>2.8458364906963039E-2</v>
      </c>
      <c r="G52" s="129"/>
      <c r="H52" s="129"/>
      <c r="I52" s="130" t="s">
        <v>39</v>
      </c>
      <c r="J52" s="130" t="s">
        <v>39</v>
      </c>
    </row>
    <row r="53" spans="1:10" ht="234.75" customHeight="1">
      <c r="A53" s="32" t="s">
        <v>54</v>
      </c>
      <c r="B53" s="148">
        <v>5012</v>
      </c>
      <c r="C53" s="185">
        <f>((('I. Інф. до фін.плану'!C22+'I. Інф. до фін.плану'!C33+'I. Інф. до фін.плану'!C57+'I. Інф. до фін.плану'!C69)-(0-6059-0-2621))/(0-6059-0-2621))-((C70-100)/100)</f>
        <v>2.6889400921658979E-2</v>
      </c>
      <c r="D53" s="128">
        <f>((('I. Інф. до фін.плану'!D22+'I. Інф. до фін.плану'!D33+'I. Інф. до фін.плану'!D57+'I. Інф. до фін.плану'!D69)-('I. Інф. до фін.плану'!C22+'I. Інф. до фін.плану'!C33+'I. Інф. до фін.плану'!C57+'I. Інф. до фін.плану'!C69))/('I. Інф. до фін.плану'!C22+'I. Інф. до фін.плану'!C33+'I. Інф. до фін.плану'!C57+'I. Інф. до фін.плану'!C69))-((D70-100)/100)</f>
        <v>-0.32423154193872428</v>
      </c>
      <c r="E53" s="128">
        <f>((('I. Інф. до фін.плану'!E22+'I. Інф. до фін.плану'!E33+'I. Інф. до фін.плану'!E57+'I. Інф. до фін.плану'!E69)-('I. Інф. до фін.плану'!C22+'I. Інф. до фін.плану'!C33+'I. Інф. до фін.плану'!C57+'I. Інф. до фін.плану'!C69))/('I. Інф. до фін.плану'!C22+'I. Інф. до фін.плану'!C33+'I. Інф. до фін.плану'!C57+'I. Інф. до фін.плану'!C69))-((E70-100)/100)</f>
        <v>0.40149723756906069</v>
      </c>
      <c r="F53" s="128">
        <f>((('I. Інф. до фін.плану'!F22+'I. Інф. до фін.плану'!F33+'I. Інф. до фін.плану'!F57+'I. Інф. до фін.плану'!F69)-('I. Інф. до фін.плану'!D22+'I. Інф. до фін.плану'!D33+'I. Інф. до фін.плану'!D57+'I. Інф. до фін.плану'!D69))/('I. Інф. до фін.плану'!D22+'I. Інф. до фін.плану'!D33+'I. Інф. до фін.плану'!D57+'I. Інф. до фін.плану'!D69))-((F70-100)/100)</f>
        <v>0.44889521699465651</v>
      </c>
      <c r="G53" s="129"/>
      <c r="H53" s="129"/>
      <c r="I53" s="130" t="s">
        <v>39</v>
      </c>
      <c r="J53" s="130" t="s">
        <v>39</v>
      </c>
    </row>
    <row r="54" spans="1:10" ht="56.25">
      <c r="A54" s="21" t="s">
        <v>55</v>
      </c>
      <c r="B54" s="148">
        <v>5013</v>
      </c>
      <c r="C54" s="128">
        <f>C38/C35</f>
        <v>8.0835266821345703E-2</v>
      </c>
      <c r="D54" s="128">
        <f>D38/D35</f>
        <v>5.3043478260869567E-2</v>
      </c>
      <c r="E54" s="128">
        <f>E38/E35</f>
        <v>3.0359917141377524E-2</v>
      </c>
      <c r="F54" s="128">
        <f>F38/F35</f>
        <v>3.1927957429390093E-2</v>
      </c>
      <c r="G54" s="129"/>
      <c r="H54" s="129"/>
      <c r="I54" s="130" t="s">
        <v>39</v>
      </c>
      <c r="J54" s="130" t="s">
        <v>39</v>
      </c>
    </row>
    <row r="55" spans="1:10" ht="45.75" customHeight="1">
      <c r="A55" s="21" t="s">
        <v>56</v>
      </c>
      <c r="B55" s="148">
        <v>5014</v>
      </c>
      <c r="C55" s="128">
        <f>IF(AND(C39&lt;0,C92&lt;0),C39/C92*-1,C39/C92)</f>
        <v>6.3748329540939787E-3</v>
      </c>
      <c r="D55" s="128">
        <f>IF(AND(D39&lt;0,D92&lt;0),D39/D92*-1,D39/D92)</f>
        <v>2.9428571428571429E-3</v>
      </c>
      <c r="E55" s="128">
        <f>IF(AND(E39&lt;0,E92&lt;0),E39/E92*-1,E39/E92)</f>
        <v>3.7499999999999999E-3</v>
      </c>
      <c r="F55" s="128">
        <f>IF(AND(F39&lt;0,F92&lt;0),F39/F92*-1,F39/F92)</f>
        <v>3.1231304347826084E-3</v>
      </c>
      <c r="G55" s="131"/>
      <c r="H55" s="131"/>
      <c r="I55" s="132" t="s">
        <v>39</v>
      </c>
      <c r="J55" s="132" t="s">
        <v>39</v>
      </c>
    </row>
    <row r="56" spans="1:10" ht="45.75" customHeight="1">
      <c r="A56" s="32" t="s">
        <v>57</v>
      </c>
      <c r="B56" s="148">
        <v>5015</v>
      </c>
      <c r="C56" s="128">
        <f>(C39/C82)</f>
        <v>5.640284091363015E-3</v>
      </c>
      <c r="D56" s="128">
        <f>(D39/D82)</f>
        <v>2.8090909090909091E-3</v>
      </c>
      <c r="E56" s="128">
        <f>(E39/E82)</f>
        <v>3.3413461538461539E-3</v>
      </c>
      <c r="F56" s="128">
        <f>(F39/F82)</f>
        <v>2.8504761904761902E-3</v>
      </c>
      <c r="G56" s="131"/>
      <c r="H56" s="131"/>
      <c r="I56" s="132" t="s">
        <v>39</v>
      </c>
      <c r="J56" s="132" t="s">
        <v>39</v>
      </c>
    </row>
    <row r="57" spans="1:10" ht="131.25" customHeight="1">
      <c r="A57" s="32" t="s">
        <v>58</v>
      </c>
      <c r="B57" s="148">
        <v>5016</v>
      </c>
      <c r="C57" s="185">
        <f>((C35-8963)/8963)-((C70-100)/100)</f>
        <v>8.2164453865893133E-2</v>
      </c>
      <c r="D57" s="128">
        <f>((D35-C35)/C35)-((D70-100)/100)</f>
        <v>-0.34790023201856146</v>
      </c>
      <c r="E57" s="128">
        <f>((E35-C35)/C35)-((E70-100)/100)</f>
        <v>0.32468909512761018</v>
      </c>
      <c r="F57" s="128">
        <f>((F35-D35)/D35)-((F70-100)/100)</f>
        <v>0.41839130434782601</v>
      </c>
      <c r="G57" s="128">
        <f>((G35-F35)/F35)-((G70-100)/100)</f>
        <v>0.98239869013507986</v>
      </c>
      <c r="H57" s="128">
        <f>((H35-G35)/G35)-((H70-100)/100)</f>
        <v>1.0416666666666667</v>
      </c>
      <c r="I57" s="131"/>
      <c r="J57" s="131"/>
    </row>
    <row r="58" spans="1:10">
      <c r="A58" s="31" t="s">
        <v>59</v>
      </c>
      <c r="B58" s="148"/>
      <c r="C58" s="129"/>
      <c r="D58" s="129"/>
      <c r="E58" s="129"/>
      <c r="F58" s="129"/>
      <c r="G58" s="131"/>
      <c r="H58" s="131"/>
      <c r="I58" s="131"/>
      <c r="J58" s="131"/>
    </row>
    <row r="59" spans="1:10" ht="75">
      <c r="A59" s="33" t="s">
        <v>60</v>
      </c>
      <c r="B59" s="147">
        <v>5020</v>
      </c>
      <c r="C59" s="128" t="e">
        <f>C92/(C83+C85)</f>
        <v>#VALUE!</v>
      </c>
      <c r="D59" s="128" t="e">
        <f>D92/(D83+D85)</f>
        <v>#VALUE!</v>
      </c>
      <c r="E59" s="128">
        <f>E92/(E83+E85)</f>
        <v>8.1764705882352935</v>
      </c>
      <c r="F59" s="128" t="e">
        <f>F92/(F83+F85)</f>
        <v>#VALUE!</v>
      </c>
      <c r="G59" s="129"/>
      <c r="H59" s="129"/>
      <c r="I59" s="130" t="s">
        <v>39</v>
      </c>
      <c r="J59" s="130" t="s">
        <v>39</v>
      </c>
    </row>
    <row r="60" spans="1:10" ht="37.5">
      <c r="A60" s="21" t="s">
        <v>61</v>
      </c>
      <c r="B60" s="147">
        <v>5021</v>
      </c>
      <c r="C60" s="128" t="e">
        <f>C38/ABS('I. Інф. до фін.плану'!C84)</f>
        <v>#VALUE!</v>
      </c>
      <c r="D60" s="128" t="e">
        <f>D38/ABS('I. Інф. до фін.плану'!D84)</f>
        <v>#VALUE!</v>
      </c>
      <c r="E60" s="128" t="e">
        <f>E38/ABS('I. Інф. до фін.плану'!E84)</f>
        <v>#VALUE!</v>
      </c>
      <c r="F60" s="128" t="e">
        <f>F38/ABS('I. Інф. до фін.плану'!F84)</f>
        <v>#DIV/0!</v>
      </c>
      <c r="G60" s="129"/>
      <c r="H60" s="129"/>
      <c r="I60" s="130" t="s">
        <v>39</v>
      </c>
      <c r="J60" s="130" t="s">
        <v>39</v>
      </c>
    </row>
    <row r="61" spans="1:10" ht="93.75">
      <c r="A61" s="21" t="s">
        <v>62</v>
      </c>
      <c r="B61" s="147">
        <v>5022</v>
      </c>
      <c r="C61" s="128" t="e">
        <f>((C86+C84)-(C81+C80))/C38</f>
        <v>#VALUE!</v>
      </c>
      <c r="D61" s="128" t="e">
        <f>((D86+D84)-(D81+D80))/D38</f>
        <v>#VALUE!</v>
      </c>
      <c r="E61" s="128">
        <f>((E86+E84)-(E81+E80))/E38</f>
        <v>-3.5010660980810235</v>
      </c>
      <c r="F61" s="128" t="e">
        <f>((F86+F84)-(F81+F80))/F38</f>
        <v>#VALUE!</v>
      </c>
      <c r="G61" s="129"/>
      <c r="H61" s="129"/>
      <c r="I61" s="130" t="s">
        <v>39</v>
      </c>
      <c r="J61" s="130" t="s">
        <v>39</v>
      </c>
    </row>
    <row r="62" spans="1:10" ht="63" customHeight="1">
      <c r="A62" s="21" t="s">
        <v>63</v>
      </c>
      <c r="B62" s="147">
        <v>5023</v>
      </c>
      <c r="C62" s="128" t="e">
        <f>(C86+C84)/C92</f>
        <v>#VALUE!</v>
      </c>
      <c r="D62" s="128" t="e">
        <f>(D86+D84)/D92</f>
        <v>#VALUE!</v>
      </c>
      <c r="E62" s="128">
        <f>(E86+E84)/E92</f>
        <v>0</v>
      </c>
      <c r="F62" s="128" t="e">
        <f>(F86+F84)/F92</f>
        <v>#VALUE!</v>
      </c>
      <c r="G62" s="129"/>
      <c r="H62" s="129"/>
      <c r="I62" s="130" t="s">
        <v>39</v>
      </c>
      <c r="J62" s="130" t="s">
        <v>39</v>
      </c>
    </row>
    <row r="63" spans="1:10" ht="75">
      <c r="A63" s="21" t="s">
        <v>64</v>
      </c>
      <c r="B63" s="147">
        <v>5024</v>
      </c>
      <c r="C63" s="128" t="e">
        <f>(C83+C85)/C82</f>
        <v>#VALUE!</v>
      </c>
      <c r="D63" s="128" t="e">
        <f>(D83+D85)/D82</f>
        <v>#VALUE!</v>
      </c>
      <c r="E63" s="128">
        <f>(E83+E85)/E82</f>
        <v>0.10897435897435898</v>
      </c>
      <c r="F63" s="128" t="e">
        <f>(F83+F85)/F82</f>
        <v>#VALUE!</v>
      </c>
      <c r="G63" s="131"/>
      <c r="H63" s="131"/>
      <c r="I63" s="132" t="s">
        <v>39</v>
      </c>
      <c r="J63" s="132" t="s">
        <v>39</v>
      </c>
    </row>
    <row r="64" spans="1:10">
      <c r="A64" s="31" t="s">
        <v>65</v>
      </c>
      <c r="B64" s="147"/>
      <c r="C64" s="129"/>
      <c r="D64" s="129"/>
      <c r="E64" s="129"/>
      <c r="F64" s="129"/>
      <c r="G64" s="131"/>
      <c r="H64" s="131"/>
      <c r="I64" s="132"/>
      <c r="J64" s="132"/>
    </row>
    <row r="65" spans="1:10" ht="58.5" customHeight="1">
      <c r="A65" s="21" t="s">
        <v>66</v>
      </c>
      <c r="B65" s="147">
        <v>5030</v>
      </c>
      <c r="C65" s="128">
        <f>C76/C85</f>
        <v>1.3937460999792</v>
      </c>
      <c r="D65" s="128">
        <f>D76/D85</f>
        <v>3.4285714285714284</v>
      </c>
      <c r="E65" s="128">
        <f>E76/E85</f>
        <v>1.4485294117647058</v>
      </c>
      <c r="F65" s="128">
        <f>F76/F85</f>
        <v>2.7333333333333334</v>
      </c>
      <c r="G65" s="131"/>
      <c r="H65" s="131"/>
      <c r="I65" s="132" t="s">
        <v>39</v>
      </c>
      <c r="J65" s="132" t="s">
        <v>39</v>
      </c>
    </row>
    <row r="66" spans="1:10" ht="56.25">
      <c r="A66" s="21" t="s">
        <v>67</v>
      </c>
      <c r="B66" s="147">
        <v>5031</v>
      </c>
      <c r="C66" s="128">
        <f>(C76-C77)/C85</f>
        <v>1.3915967551826942</v>
      </c>
      <c r="D66" s="128" t="e">
        <f>(D76-D77)/D85</f>
        <v>#VALUE!</v>
      </c>
      <c r="E66" s="128">
        <f>(E76-E77)/E85</f>
        <v>1.4470588235294117</v>
      </c>
      <c r="F66" s="128">
        <f>(F76-F77)/F85</f>
        <v>2.7293333333333334</v>
      </c>
      <c r="G66" s="131"/>
      <c r="H66" s="131"/>
      <c r="I66" s="132" t="s">
        <v>39</v>
      </c>
      <c r="J66" s="132" t="s">
        <v>39</v>
      </c>
    </row>
    <row r="67" spans="1:10" ht="56.25">
      <c r="A67" s="21" t="s">
        <v>68</v>
      </c>
      <c r="B67" s="147">
        <v>5032</v>
      </c>
      <c r="C67" s="128" t="e">
        <f>(C81+C80)/C85</f>
        <v>#VALUE!</v>
      </c>
      <c r="D67" s="128" t="e">
        <f>(D81+D80)/D85</f>
        <v>#VALUE!</v>
      </c>
      <c r="E67" s="128">
        <f>(E81+E80)/E85</f>
        <v>0.12073529411764707</v>
      </c>
      <c r="F67" s="128" t="e">
        <f>(F81+F80)/F85</f>
        <v>#VALUE!</v>
      </c>
      <c r="G67" s="131"/>
      <c r="H67" s="131"/>
      <c r="I67" s="132" t="s">
        <v>39</v>
      </c>
      <c r="J67" s="132" t="s">
        <v>39</v>
      </c>
    </row>
    <row r="68" spans="1:10" ht="75">
      <c r="A68" s="21" t="s">
        <v>69</v>
      </c>
      <c r="B68" s="147">
        <v>5033</v>
      </c>
      <c r="C68" s="128">
        <f>C78*365/C35</f>
        <v>173.70951276102087</v>
      </c>
      <c r="D68" s="128" t="e">
        <f>D78*365/D35</f>
        <v>#VALUE!</v>
      </c>
      <c r="E68" s="128">
        <f>E78*365/E35</f>
        <v>113.41273951320559</v>
      </c>
      <c r="F68" s="128">
        <f>F78*365/F35</f>
        <v>134.46582071223904</v>
      </c>
      <c r="G68" s="131"/>
      <c r="H68" s="131"/>
      <c r="I68" s="132" t="s">
        <v>39</v>
      </c>
      <c r="J68" s="132" t="s">
        <v>39</v>
      </c>
    </row>
    <row r="69" spans="1:10" ht="75">
      <c r="A69" s="21" t="s">
        <v>70</v>
      </c>
      <c r="B69" s="147">
        <v>5034</v>
      </c>
      <c r="C69" s="128" t="e">
        <f>C87*365/ABS(C36)</f>
        <v>#DIV/0!</v>
      </c>
      <c r="D69" s="128" t="e">
        <f>D87*365/ABS(D36)</f>
        <v>#VALUE!</v>
      </c>
      <c r="E69" s="128" t="e">
        <f>E87*365/ABS(E36)</f>
        <v>#DIV/0!</v>
      </c>
      <c r="F69" s="128" t="e">
        <f>F87*365/ABS(F36)</f>
        <v>#DIV/0!</v>
      </c>
      <c r="G69" s="131"/>
      <c r="H69" s="131"/>
      <c r="I69" s="132" t="s">
        <v>39</v>
      </c>
      <c r="J69" s="132" t="s">
        <v>39</v>
      </c>
    </row>
    <row r="70" spans="1:10" ht="37.5">
      <c r="A70" s="21" t="s">
        <v>71</v>
      </c>
      <c r="B70" s="147">
        <v>5040</v>
      </c>
      <c r="C70" s="133">
        <v>112</v>
      </c>
      <c r="D70" s="133">
        <v>109.5</v>
      </c>
      <c r="E70" s="133">
        <v>110.9</v>
      </c>
      <c r="F70" s="133">
        <v>109.9</v>
      </c>
      <c r="G70" s="134"/>
      <c r="H70" s="134"/>
      <c r="I70" s="135" t="s">
        <v>39</v>
      </c>
      <c r="J70" s="135" t="s">
        <v>39</v>
      </c>
    </row>
    <row r="71" spans="1:10" ht="24.95" customHeight="1">
      <c r="A71" s="232" t="s">
        <v>72</v>
      </c>
      <c r="B71" s="229"/>
      <c r="C71" s="229"/>
      <c r="D71" s="229"/>
      <c r="E71" s="229"/>
      <c r="F71" s="229"/>
      <c r="G71" s="229"/>
      <c r="H71" s="229"/>
      <c r="I71" s="229"/>
      <c r="J71" s="229"/>
    </row>
    <row r="72" spans="1:10" ht="20.45" customHeight="1">
      <c r="A72" s="21" t="s">
        <v>73</v>
      </c>
      <c r="B72" s="59">
        <v>6000</v>
      </c>
      <c r="C72" s="25">
        <v>105069</v>
      </c>
      <c r="D72" s="25">
        <v>95000</v>
      </c>
      <c r="E72" s="25">
        <v>107000</v>
      </c>
      <c r="F72" s="25">
        <v>110000</v>
      </c>
      <c r="G72" s="8" t="s">
        <v>39</v>
      </c>
      <c r="H72" s="8" t="s">
        <v>39</v>
      </c>
      <c r="I72" s="8" t="s">
        <v>39</v>
      </c>
      <c r="J72" s="8" t="s">
        <v>39</v>
      </c>
    </row>
    <row r="73" spans="1:10" ht="20.45" customHeight="1">
      <c r="A73" s="21" t="s">
        <v>74</v>
      </c>
      <c r="B73" s="59">
        <v>6001</v>
      </c>
      <c r="C73" s="38">
        <f>C74-C75</f>
        <v>1481</v>
      </c>
      <c r="D73" s="38">
        <f>D74-D75</f>
        <v>1400</v>
      </c>
      <c r="E73" s="38">
        <f>E74-E75</f>
        <v>1460</v>
      </c>
      <c r="F73" s="38">
        <f>F74-F75</f>
        <v>1500</v>
      </c>
      <c r="G73" s="8" t="s">
        <v>39</v>
      </c>
      <c r="H73" s="8" t="s">
        <v>39</v>
      </c>
      <c r="I73" s="8" t="s">
        <v>39</v>
      </c>
      <c r="J73" s="8" t="s">
        <v>39</v>
      </c>
    </row>
    <row r="74" spans="1:10" ht="20.45" customHeight="1">
      <c r="A74" s="21" t="s">
        <v>75</v>
      </c>
      <c r="B74" s="59">
        <v>6002</v>
      </c>
      <c r="C74" s="25">
        <v>2273</v>
      </c>
      <c r="D74" s="25">
        <v>2100</v>
      </c>
      <c r="E74" s="25">
        <v>2300</v>
      </c>
      <c r="F74" s="25">
        <v>2400</v>
      </c>
      <c r="G74" s="8" t="s">
        <v>39</v>
      </c>
      <c r="H74" s="8" t="s">
        <v>39</v>
      </c>
      <c r="I74" s="8" t="s">
        <v>39</v>
      </c>
      <c r="J74" s="8" t="s">
        <v>39</v>
      </c>
    </row>
    <row r="75" spans="1:10" ht="20.45" customHeight="1">
      <c r="A75" s="21" t="s">
        <v>76</v>
      </c>
      <c r="B75" s="59">
        <v>6003</v>
      </c>
      <c r="C75" s="25">
        <v>792</v>
      </c>
      <c r="D75" s="25">
        <v>700</v>
      </c>
      <c r="E75" s="25">
        <v>840</v>
      </c>
      <c r="F75" s="25">
        <v>900</v>
      </c>
      <c r="G75" s="8" t="s">
        <v>39</v>
      </c>
      <c r="H75" s="8" t="s">
        <v>39</v>
      </c>
      <c r="I75" s="8" t="s">
        <v>39</v>
      </c>
      <c r="J75" s="8" t="s">
        <v>39</v>
      </c>
    </row>
    <row r="76" spans="1:10" ht="20.45" customHeight="1">
      <c r="A76" s="21" t="s">
        <v>77</v>
      </c>
      <c r="B76" s="59">
        <v>6010</v>
      </c>
      <c r="C76" s="25">
        <v>20102</v>
      </c>
      <c r="D76" s="25">
        <v>12000</v>
      </c>
      <c r="E76" s="25">
        <v>19700</v>
      </c>
      <c r="F76" s="25">
        <v>20500</v>
      </c>
      <c r="G76" s="8" t="s">
        <v>39</v>
      </c>
      <c r="H76" s="8" t="s">
        <v>39</v>
      </c>
      <c r="I76" s="8" t="s">
        <v>39</v>
      </c>
      <c r="J76" s="8" t="s">
        <v>39</v>
      </c>
    </row>
    <row r="77" spans="1:10" ht="20.45" customHeight="1">
      <c r="A77" s="21" t="s">
        <v>78</v>
      </c>
      <c r="B77" s="59">
        <v>6011</v>
      </c>
      <c r="C77" s="25">
        <v>31</v>
      </c>
      <c r="D77" s="25" t="s">
        <v>436</v>
      </c>
      <c r="E77" s="25">
        <v>20</v>
      </c>
      <c r="F77" s="25">
        <v>30</v>
      </c>
      <c r="G77" s="8" t="s">
        <v>39</v>
      </c>
      <c r="H77" s="8" t="s">
        <v>39</v>
      </c>
      <c r="I77" s="8" t="s">
        <v>39</v>
      </c>
      <c r="J77" s="8" t="s">
        <v>39</v>
      </c>
    </row>
    <row r="78" spans="1:10" ht="20.45" customHeight="1">
      <c r="A78" s="21" t="s">
        <v>79</v>
      </c>
      <c r="B78" s="59">
        <v>6012</v>
      </c>
      <c r="C78" s="25">
        <v>5128</v>
      </c>
      <c r="D78" s="25" t="s">
        <v>436</v>
      </c>
      <c r="E78" s="25">
        <v>4800</v>
      </c>
      <c r="F78" s="25">
        <v>4500</v>
      </c>
      <c r="G78" s="8" t="s">
        <v>39</v>
      </c>
      <c r="H78" s="8" t="s">
        <v>39</v>
      </c>
      <c r="I78" s="8" t="s">
        <v>39</v>
      </c>
      <c r="J78" s="8" t="s">
        <v>39</v>
      </c>
    </row>
    <row r="79" spans="1:10" ht="20.45" customHeight="1">
      <c r="A79" s="21" t="s">
        <v>80</v>
      </c>
      <c r="B79" s="59">
        <v>6013</v>
      </c>
      <c r="C79" s="25" t="s">
        <v>436</v>
      </c>
      <c r="D79" s="25" t="s">
        <v>436</v>
      </c>
      <c r="E79" s="25">
        <v>0</v>
      </c>
      <c r="F79" s="25" t="s">
        <v>436</v>
      </c>
      <c r="G79" s="8" t="s">
        <v>39</v>
      </c>
      <c r="H79" s="8" t="s">
        <v>39</v>
      </c>
      <c r="I79" s="8" t="s">
        <v>39</v>
      </c>
      <c r="J79" s="8" t="s">
        <v>39</v>
      </c>
    </row>
    <row r="80" spans="1:10" ht="20.45" customHeight="1">
      <c r="A80" s="21" t="s">
        <v>81</v>
      </c>
      <c r="B80" s="59">
        <v>6014</v>
      </c>
      <c r="C80" s="25" t="s">
        <v>436</v>
      </c>
      <c r="D80" s="25" t="s">
        <v>436</v>
      </c>
      <c r="E80" s="25">
        <v>0</v>
      </c>
      <c r="F80" s="25" t="s">
        <v>436</v>
      </c>
      <c r="G80" s="8" t="s">
        <v>39</v>
      </c>
      <c r="H80" s="8" t="s">
        <v>39</v>
      </c>
      <c r="I80" s="8" t="s">
        <v>39</v>
      </c>
      <c r="J80" s="8" t="s">
        <v>39</v>
      </c>
    </row>
    <row r="81" spans="1:10" ht="20.45" customHeight="1">
      <c r="A81" s="21" t="s">
        <v>82</v>
      </c>
      <c r="B81" s="59">
        <v>6015</v>
      </c>
      <c r="C81" s="25">
        <v>2076</v>
      </c>
      <c r="D81" s="25">
        <v>230</v>
      </c>
      <c r="E81" s="25">
        <f>'ІІІ рух. гр. кшт.'!E87</f>
        <v>1642</v>
      </c>
      <c r="F81" s="25">
        <f>'ІІІ рух. гр. кшт.'!F87</f>
        <v>789.60000000000036</v>
      </c>
      <c r="G81" s="8" t="s">
        <v>39</v>
      </c>
      <c r="H81" s="8" t="s">
        <v>39</v>
      </c>
      <c r="I81" s="8" t="s">
        <v>39</v>
      </c>
      <c r="J81" s="8" t="s">
        <v>39</v>
      </c>
    </row>
    <row r="82" spans="1:10" s="3" customFormat="1" ht="31.15" customHeight="1">
      <c r="A82" s="20" t="s">
        <v>83</v>
      </c>
      <c r="B82" s="139">
        <v>6020</v>
      </c>
      <c r="C82" s="37">
        <v>125171</v>
      </c>
      <c r="D82" s="37">
        <v>110000</v>
      </c>
      <c r="E82" s="37">
        <v>124800</v>
      </c>
      <c r="F82" s="37">
        <v>126000</v>
      </c>
      <c r="G82" s="36" t="s">
        <v>39</v>
      </c>
      <c r="H82" s="36" t="s">
        <v>39</v>
      </c>
      <c r="I82" s="36" t="s">
        <v>39</v>
      </c>
      <c r="J82" s="36" t="s">
        <v>39</v>
      </c>
    </row>
    <row r="83" spans="1:10" ht="18.600000000000001" customHeight="1">
      <c r="A83" s="21" t="s">
        <v>84</v>
      </c>
      <c r="B83" s="59">
        <v>6030</v>
      </c>
      <c r="C83" s="25" t="s">
        <v>436</v>
      </c>
      <c r="D83" s="25" t="s">
        <v>436</v>
      </c>
      <c r="E83" s="25">
        <v>0</v>
      </c>
      <c r="F83" s="25" t="s">
        <v>436</v>
      </c>
      <c r="G83" s="8" t="s">
        <v>39</v>
      </c>
      <c r="H83" s="8" t="s">
        <v>39</v>
      </c>
      <c r="I83" s="8" t="s">
        <v>39</v>
      </c>
      <c r="J83" s="8" t="s">
        <v>39</v>
      </c>
    </row>
    <row r="84" spans="1:10" ht="18.600000000000001" customHeight="1">
      <c r="A84" s="21" t="s">
        <v>85</v>
      </c>
      <c r="B84" s="59">
        <v>6031</v>
      </c>
      <c r="C84" s="25" t="s">
        <v>436</v>
      </c>
      <c r="D84" s="25" t="s">
        <v>436</v>
      </c>
      <c r="E84" s="25">
        <v>0</v>
      </c>
      <c r="F84" s="25" t="s">
        <v>436</v>
      </c>
      <c r="G84" s="8" t="s">
        <v>39</v>
      </c>
      <c r="H84" s="8" t="s">
        <v>39</v>
      </c>
      <c r="I84" s="8" t="s">
        <v>39</v>
      </c>
      <c r="J84" s="8" t="s">
        <v>39</v>
      </c>
    </row>
    <row r="85" spans="1:10" ht="18.600000000000001" customHeight="1">
      <c r="A85" s="21" t="s">
        <v>86</v>
      </c>
      <c r="B85" s="59">
        <v>6040</v>
      </c>
      <c r="C85" s="25">
        <v>14423</v>
      </c>
      <c r="D85" s="25">
        <v>3500</v>
      </c>
      <c r="E85" s="25">
        <v>13600</v>
      </c>
      <c r="F85" s="25">
        <v>7500</v>
      </c>
      <c r="G85" s="8" t="s">
        <v>39</v>
      </c>
      <c r="H85" s="8" t="s">
        <v>39</v>
      </c>
      <c r="I85" s="8" t="s">
        <v>39</v>
      </c>
      <c r="J85" s="8" t="s">
        <v>39</v>
      </c>
    </row>
    <row r="86" spans="1:10" ht="18.600000000000001" customHeight="1">
      <c r="A86" s="21" t="s">
        <v>87</v>
      </c>
      <c r="B86" s="59">
        <v>6041</v>
      </c>
      <c r="C86" s="25" t="s">
        <v>436</v>
      </c>
      <c r="D86" s="25" t="s">
        <v>436</v>
      </c>
      <c r="E86" s="25">
        <v>0</v>
      </c>
      <c r="F86" s="25" t="s">
        <v>436</v>
      </c>
      <c r="G86" s="8" t="s">
        <v>39</v>
      </c>
      <c r="H86" s="8" t="s">
        <v>39</v>
      </c>
      <c r="I86" s="8" t="s">
        <v>39</v>
      </c>
      <c r="J86" s="8" t="s">
        <v>39</v>
      </c>
    </row>
    <row r="87" spans="1:10" ht="18.75" customHeight="1">
      <c r="A87" s="21" t="s">
        <v>88</v>
      </c>
      <c r="B87" s="59">
        <v>6042</v>
      </c>
      <c r="C87" s="25">
        <v>363</v>
      </c>
      <c r="D87" s="25" t="s">
        <v>436</v>
      </c>
      <c r="E87" s="25">
        <v>30</v>
      </c>
      <c r="F87" s="25">
        <v>20</v>
      </c>
      <c r="G87" s="8" t="s">
        <v>39</v>
      </c>
      <c r="H87" s="8" t="s">
        <v>39</v>
      </c>
      <c r="I87" s="8" t="s">
        <v>39</v>
      </c>
      <c r="J87" s="8" t="s">
        <v>39</v>
      </c>
    </row>
    <row r="88" spans="1:10" ht="19.5" customHeight="1">
      <c r="A88" s="21" t="s">
        <v>89</v>
      </c>
      <c r="B88" s="59">
        <v>6043</v>
      </c>
      <c r="C88" s="25">
        <v>269</v>
      </c>
      <c r="D88" s="25" t="s">
        <v>436</v>
      </c>
      <c r="E88" s="25">
        <v>150</v>
      </c>
      <c r="F88" s="25" t="s">
        <v>436</v>
      </c>
      <c r="G88" s="8" t="s">
        <v>39</v>
      </c>
      <c r="H88" s="8" t="s">
        <v>39</v>
      </c>
      <c r="I88" s="8" t="s">
        <v>39</v>
      </c>
      <c r="J88" s="8" t="s">
        <v>39</v>
      </c>
    </row>
    <row r="89" spans="1:10" s="3" customFormat="1" ht="18.75" customHeight="1">
      <c r="A89" s="20" t="s">
        <v>90</v>
      </c>
      <c r="B89" s="139">
        <v>6050</v>
      </c>
      <c r="C89" s="49">
        <v>14423</v>
      </c>
      <c r="D89" s="49">
        <v>3500</v>
      </c>
      <c r="E89" s="49">
        <f>E85</f>
        <v>13600</v>
      </c>
      <c r="F89" s="49">
        <v>7500</v>
      </c>
      <c r="G89" s="36" t="s">
        <v>39</v>
      </c>
      <c r="H89" s="36" t="s">
        <v>39</v>
      </c>
      <c r="I89" s="36" t="s">
        <v>39</v>
      </c>
      <c r="J89" s="36" t="s">
        <v>39</v>
      </c>
    </row>
    <row r="90" spans="1:10" ht="18.75" customHeight="1">
      <c r="A90" s="21" t="s">
        <v>91</v>
      </c>
      <c r="B90" s="59">
        <v>6060</v>
      </c>
      <c r="C90" s="25" t="s">
        <v>436</v>
      </c>
      <c r="D90" s="25" t="s">
        <v>436</v>
      </c>
      <c r="E90" s="25">
        <v>0</v>
      </c>
      <c r="F90" s="25" t="s">
        <v>436</v>
      </c>
      <c r="G90" s="8" t="s">
        <v>39</v>
      </c>
      <c r="H90" s="8" t="s">
        <v>39</v>
      </c>
      <c r="I90" s="8" t="s">
        <v>39</v>
      </c>
      <c r="J90" s="8" t="s">
        <v>39</v>
      </c>
    </row>
    <row r="91" spans="1:10" ht="18.75" customHeight="1">
      <c r="A91" s="21" t="s">
        <v>92</v>
      </c>
      <c r="B91" s="59">
        <v>6070</v>
      </c>
      <c r="C91" s="25" t="s">
        <v>436</v>
      </c>
      <c r="D91" s="25" t="s">
        <v>436</v>
      </c>
      <c r="E91" s="25">
        <v>0</v>
      </c>
      <c r="F91" s="25" t="s">
        <v>436</v>
      </c>
      <c r="G91" s="8" t="s">
        <v>39</v>
      </c>
      <c r="H91" s="8" t="s">
        <v>39</v>
      </c>
      <c r="I91" s="8" t="s">
        <v>39</v>
      </c>
      <c r="J91" s="8" t="s">
        <v>39</v>
      </c>
    </row>
    <row r="92" spans="1:10" s="3" customFormat="1" ht="18.75" customHeight="1">
      <c r="A92" s="20" t="s">
        <v>93</v>
      </c>
      <c r="B92" s="139">
        <v>6080</v>
      </c>
      <c r="C92" s="37">
        <v>110748</v>
      </c>
      <c r="D92" s="37">
        <v>105000</v>
      </c>
      <c r="E92" s="37">
        <v>111200</v>
      </c>
      <c r="F92" s="37">
        <v>115000</v>
      </c>
      <c r="G92" s="36" t="s">
        <v>39</v>
      </c>
      <c r="H92" s="36" t="s">
        <v>39</v>
      </c>
      <c r="I92" s="36" t="s">
        <v>39</v>
      </c>
      <c r="J92" s="36" t="s">
        <v>39</v>
      </c>
    </row>
    <row r="93" spans="1:10" s="3" customFormat="1" ht="27" customHeight="1">
      <c r="A93" s="229" t="s">
        <v>94</v>
      </c>
      <c r="B93" s="229"/>
      <c r="C93" s="229"/>
      <c r="D93" s="229"/>
      <c r="E93" s="229"/>
      <c r="F93" s="229"/>
      <c r="G93" s="229"/>
      <c r="H93" s="229"/>
      <c r="I93" s="229"/>
      <c r="J93" s="229"/>
    </row>
    <row r="94" spans="1:10" s="3" customFormat="1" ht="18.75" customHeight="1">
      <c r="A94" s="105" t="s">
        <v>95</v>
      </c>
      <c r="B94" s="140">
        <v>7000</v>
      </c>
      <c r="C94" s="139"/>
      <c r="D94" s="139"/>
      <c r="E94" s="139"/>
      <c r="F94" s="38">
        <f>'ІV кап. інвеат. V кред. '!C35</f>
        <v>0</v>
      </c>
      <c r="G94" s="139"/>
      <c r="H94" s="139"/>
      <c r="I94" s="139"/>
      <c r="J94" s="139"/>
    </row>
    <row r="95" spans="1:10" s="3" customFormat="1" ht="18.75" customHeight="1">
      <c r="A95" s="31" t="s">
        <v>96</v>
      </c>
      <c r="B95" s="106" t="s">
        <v>97</v>
      </c>
      <c r="C95" s="38">
        <f>SUM(C96:C98)</f>
        <v>0</v>
      </c>
      <c r="D95" s="38">
        <f>SUM(D96:D98)</f>
        <v>0</v>
      </c>
      <c r="E95" s="38">
        <f>SUM(E96:E98)</f>
        <v>0</v>
      </c>
      <c r="F95" s="38">
        <f>SUM(F96:F98)</f>
        <v>0</v>
      </c>
      <c r="G95" s="37"/>
      <c r="H95" s="37"/>
      <c r="I95" s="37"/>
      <c r="J95" s="37"/>
    </row>
    <row r="96" spans="1:10" s="3" customFormat="1" ht="18.75" customHeight="1">
      <c r="A96" s="21" t="s">
        <v>98</v>
      </c>
      <c r="B96" s="107" t="s">
        <v>99</v>
      </c>
      <c r="C96" s="41"/>
      <c r="D96" s="41"/>
      <c r="E96" s="41"/>
      <c r="F96" s="25">
        <f>'ІV кап. інвеат. V кред. '!E26</f>
        <v>0</v>
      </c>
      <c r="G96" s="25" t="s">
        <v>39</v>
      </c>
      <c r="H96" s="25" t="s">
        <v>39</v>
      </c>
      <c r="I96" s="25" t="s">
        <v>39</v>
      </c>
      <c r="J96" s="25" t="s">
        <v>39</v>
      </c>
    </row>
    <row r="97" spans="1:10" s="3" customFormat="1" ht="18.75" customHeight="1">
      <c r="A97" s="21" t="s">
        <v>100</v>
      </c>
      <c r="B97" s="107" t="s">
        <v>101</v>
      </c>
      <c r="C97" s="25"/>
      <c r="D97" s="25"/>
      <c r="E97" s="25"/>
      <c r="F97" s="25">
        <f>'ІV кап. інвеат. V кред. '!E29</f>
        <v>0</v>
      </c>
      <c r="G97" s="25" t="s">
        <v>39</v>
      </c>
      <c r="H97" s="25" t="s">
        <v>39</v>
      </c>
      <c r="I97" s="25" t="s">
        <v>39</v>
      </c>
      <c r="J97" s="25" t="s">
        <v>39</v>
      </c>
    </row>
    <row r="98" spans="1:10" s="3" customFormat="1" ht="18.75" customHeight="1">
      <c r="A98" s="21" t="s">
        <v>102</v>
      </c>
      <c r="B98" s="107" t="s">
        <v>103</v>
      </c>
      <c r="C98" s="25"/>
      <c r="D98" s="25"/>
      <c r="E98" s="25"/>
      <c r="F98" s="25">
        <f>'ІV кап. інвеат. V кред. '!E32</f>
        <v>0</v>
      </c>
      <c r="G98" s="25" t="s">
        <v>39</v>
      </c>
      <c r="H98" s="25" t="s">
        <v>39</v>
      </c>
      <c r="I98" s="25" t="s">
        <v>39</v>
      </c>
      <c r="J98" s="25" t="s">
        <v>39</v>
      </c>
    </row>
    <row r="99" spans="1:10" s="3" customFormat="1" ht="18.75" customHeight="1">
      <c r="A99" s="20" t="s">
        <v>104</v>
      </c>
      <c r="B99" s="108" t="s">
        <v>105</v>
      </c>
      <c r="C99" s="38">
        <f>SUM(C100:C102)</f>
        <v>0</v>
      </c>
      <c r="D99" s="38">
        <f>SUM(D100:D102)</f>
        <v>0</v>
      </c>
      <c r="E99" s="38">
        <f>SUM(E100:E102)</f>
        <v>0</v>
      </c>
      <c r="F99" s="38">
        <f>SUM(F100:F102)</f>
        <v>0</v>
      </c>
      <c r="G99" s="37"/>
      <c r="H99" s="37"/>
      <c r="I99" s="37"/>
      <c r="J99" s="37"/>
    </row>
    <row r="100" spans="1:10" s="3" customFormat="1" ht="18.75" customHeight="1">
      <c r="A100" s="21" t="s">
        <v>98</v>
      </c>
      <c r="B100" s="107" t="s">
        <v>106</v>
      </c>
      <c r="C100" s="25"/>
      <c r="D100" s="25"/>
      <c r="E100" s="25"/>
      <c r="F100" s="25" t="str">
        <f>'ІV кап. інвеат. V кред. '!F26</f>
        <v>(    )</v>
      </c>
      <c r="G100" s="25" t="s">
        <v>39</v>
      </c>
      <c r="H100" s="25" t="s">
        <v>39</v>
      </c>
      <c r="I100" s="25" t="s">
        <v>39</v>
      </c>
      <c r="J100" s="25" t="s">
        <v>39</v>
      </c>
    </row>
    <row r="101" spans="1:10" s="3" customFormat="1" ht="18.75" customHeight="1">
      <c r="A101" s="21" t="s">
        <v>100</v>
      </c>
      <c r="B101" s="107" t="s">
        <v>107</v>
      </c>
      <c r="C101" s="25"/>
      <c r="D101" s="25"/>
      <c r="E101" s="25"/>
      <c r="F101" s="25" t="str">
        <f>'ІV кап. інвеат. V кред. '!F29</f>
        <v>(    )</v>
      </c>
      <c r="G101" s="25" t="s">
        <v>39</v>
      </c>
      <c r="H101" s="25" t="s">
        <v>39</v>
      </c>
      <c r="I101" s="25" t="s">
        <v>39</v>
      </c>
      <c r="J101" s="25" t="s">
        <v>39</v>
      </c>
    </row>
    <row r="102" spans="1:10" ht="18.75" customHeight="1">
      <c r="A102" s="21" t="s">
        <v>102</v>
      </c>
      <c r="B102" s="107" t="s">
        <v>108</v>
      </c>
      <c r="C102" s="25"/>
      <c r="D102" s="25"/>
      <c r="E102" s="25"/>
      <c r="F102" s="25" t="str">
        <f>'ІV кап. інвеат. V кред. '!F32</f>
        <v>(    )</v>
      </c>
      <c r="G102" s="25" t="s">
        <v>39</v>
      </c>
      <c r="H102" s="25" t="s">
        <v>39</v>
      </c>
      <c r="I102" s="25" t="s">
        <v>39</v>
      </c>
      <c r="J102" s="25" t="s">
        <v>39</v>
      </c>
    </row>
    <row r="103" spans="1:10" ht="18.75" customHeight="1">
      <c r="A103" s="109" t="s">
        <v>109</v>
      </c>
      <c r="B103" s="140">
        <v>7030</v>
      </c>
      <c r="C103" s="37"/>
      <c r="D103" s="37"/>
      <c r="E103" s="37"/>
      <c r="F103" s="38">
        <f>'ІV кап. інвеат. V кред. '!L35</f>
        <v>0</v>
      </c>
      <c r="G103" s="37"/>
      <c r="H103" s="37"/>
      <c r="I103" s="37"/>
      <c r="J103" s="37"/>
    </row>
    <row r="104" spans="1:10" ht="27" customHeight="1">
      <c r="A104" s="229" t="s">
        <v>110</v>
      </c>
      <c r="B104" s="229"/>
      <c r="C104" s="229"/>
      <c r="D104" s="229"/>
      <c r="E104" s="229"/>
      <c r="F104" s="229"/>
      <c r="G104" s="229"/>
      <c r="H104" s="229"/>
      <c r="I104" s="229"/>
      <c r="J104" s="229"/>
    </row>
    <row r="105" spans="1:10" s="2" customFormat="1" ht="60.75" customHeight="1">
      <c r="A105" s="120" t="s">
        <v>111</v>
      </c>
      <c r="B105" s="46" t="s">
        <v>112</v>
      </c>
      <c r="C105" s="38">
        <f>SUM(C106:C110)</f>
        <v>12</v>
      </c>
      <c r="D105" s="38">
        <f>SUM(D106:D110)</f>
        <v>13</v>
      </c>
      <c r="E105" s="38">
        <f>SUM(E106:E110)</f>
        <v>13</v>
      </c>
      <c r="F105" s="38">
        <f>SUM(F106:F110)</f>
        <v>13</v>
      </c>
      <c r="G105" s="36"/>
      <c r="H105" s="36"/>
      <c r="I105" s="36"/>
      <c r="J105" s="36"/>
    </row>
    <row r="106" spans="1:10" s="2" customFormat="1" ht="18.75" customHeight="1">
      <c r="A106" s="121" t="s">
        <v>113</v>
      </c>
      <c r="B106" s="34" t="s">
        <v>114</v>
      </c>
      <c r="C106" s="25"/>
      <c r="D106" s="25"/>
      <c r="E106" s="25"/>
      <c r="F106" s="25"/>
      <c r="G106" s="8" t="s">
        <v>39</v>
      </c>
      <c r="H106" s="8" t="s">
        <v>39</v>
      </c>
      <c r="I106" s="8" t="s">
        <v>39</v>
      </c>
      <c r="J106" s="8" t="s">
        <v>39</v>
      </c>
    </row>
    <row r="107" spans="1:10" s="2" customFormat="1" ht="18.75" customHeight="1">
      <c r="A107" s="121" t="s">
        <v>115</v>
      </c>
      <c r="B107" s="34" t="s">
        <v>116</v>
      </c>
      <c r="C107" s="25"/>
      <c r="D107" s="25"/>
      <c r="E107" s="25"/>
      <c r="F107" s="25"/>
      <c r="G107" s="8" t="s">
        <v>39</v>
      </c>
      <c r="H107" s="8" t="s">
        <v>39</v>
      </c>
      <c r="I107" s="8" t="s">
        <v>39</v>
      </c>
      <c r="J107" s="8" t="s">
        <v>39</v>
      </c>
    </row>
    <row r="108" spans="1:10" s="2" customFormat="1" ht="18.75" customHeight="1">
      <c r="A108" s="51" t="s">
        <v>117</v>
      </c>
      <c r="B108" s="34" t="s">
        <v>118</v>
      </c>
      <c r="C108" s="25">
        <v>1</v>
      </c>
      <c r="D108" s="25">
        <v>1</v>
      </c>
      <c r="E108" s="25">
        <v>1</v>
      </c>
      <c r="F108" s="25">
        <v>1</v>
      </c>
      <c r="G108" s="8" t="s">
        <v>39</v>
      </c>
      <c r="H108" s="8" t="s">
        <v>39</v>
      </c>
      <c r="I108" s="8" t="s">
        <v>39</v>
      </c>
      <c r="J108" s="8" t="s">
        <v>39</v>
      </c>
    </row>
    <row r="109" spans="1:10" s="2" customFormat="1" ht="18.75" customHeight="1">
      <c r="A109" s="51" t="s">
        <v>119</v>
      </c>
      <c r="B109" s="34" t="s">
        <v>120</v>
      </c>
      <c r="C109" s="25">
        <v>3</v>
      </c>
      <c r="D109" s="25">
        <v>4</v>
      </c>
      <c r="E109" s="25">
        <v>4</v>
      </c>
      <c r="F109" s="25">
        <v>4</v>
      </c>
      <c r="G109" s="8" t="s">
        <v>39</v>
      </c>
      <c r="H109" s="8" t="s">
        <v>39</v>
      </c>
      <c r="I109" s="8" t="s">
        <v>39</v>
      </c>
      <c r="J109" s="8" t="s">
        <v>39</v>
      </c>
    </row>
    <row r="110" spans="1:10" s="2" customFormat="1" ht="18.75" customHeight="1">
      <c r="A110" s="51" t="s">
        <v>121</v>
      </c>
      <c r="B110" s="34" t="s">
        <v>122</v>
      </c>
      <c r="C110" s="25">
        <v>8</v>
      </c>
      <c r="D110" s="25">
        <v>8</v>
      </c>
      <c r="E110" s="25">
        <v>8</v>
      </c>
      <c r="F110" s="25">
        <v>8</v>
      </c>
      <c r="G110" s="8" t="s">
        <v>39</v>
      </c>
      <c r="H110" s="8" t="s">
        <v>39</v>
      </c>
      <c r="I110" s="8" t="s">
        <v>39</v>
      </c>
      <c r="J110" s="8" t="s">
        <v>39</v>
      </c>
    </row>
    <row r="111" spans="1:10" s="2" customFormat="1" ht="18.75" customHeight="1">
      <c r="A111" s="120" t="s">
        <v>123</v>
      </c>
      <c r="B111" s="46" t="s">
        <v>124</v>
      </c>
      <c r="C111" s="38">
        <f>'I. Інф. до фін.плану'!C107</f>
        <v>2445</v>
      </c>
      <c r="D111" s="38">
        <f>'I. Інф. до фін.плану'!D107</f>
        <v>3260</v>
      </c>
      <c r="E111" s="38">
        <f>'I. Інф. до фін.плану'!E107</f>
        <v>2800</v>
      </c>
      <c r="F111" s="38">
        <f>'I. Інф. до фін.плану'!F107</f>
        <v>4980</v>
      </c>
      <c r="G111" s="36"/>
      <c r="H111" s="36"/>
      <c r="I111" s="36"/>
      <c r="J111" s="36"/>
    </row>
    <row r="112" spans="1:10" s="2" customFormat="1" ht="18.75" customHeight="1">
      <c r="A112" s="21" t="s">
        <v>113</v>
      </c>
      <c r="B112" s="34" t="s">
        <v>125</v>
      </c>
      <c r="C112" s="25"/>
      <c r="D112" s="25"/>
      <c r="E112" s="25"/>
      <c r="F112" s="25"/>
      <c r="G112" s="8" t="s">
        <v>39</v>
      </c>
      <c r="H112" s="8" t="s">
        <v>39</v>
      </c>
      <c r="I112" s="8" t="s">
        <v>39</v>
      </c>
      <c r="J112" s="8" t="s">
        <v>39</v>
      </c>
    </row>
    <row r="113" spans="1:10" s="2" customFormat="1" ht="18.75" customHeight="1">
      <c r="A113" s="21" t="s">
        <v>115</v>
      </c>
      <c r="B113" s="34" t="s">
        <v>126</v>
      </c>
      <c r="C113" s="25"/>
      <c r="D113" s="25"/>
      <c r="E113" s="25"/>
      <c r="F113" s="25"/>
      <c r="G113" s="8" t="s">
        <v>39</v>
      </c>
      <c r="H113" s="8" t="s">
        <v>39</v>
      </c>
      <c r="I113" s="8" t="s">
        <v>39</v>
      </c>
      <c r="J113" s="8" t="s">
        <v>39</v>
      </c>
    </row>
    <row r="114" spans="1:10" s="2" customFormat="1" ht="18.75" customHeight="1">
      <c r="A114" s="4" t="s">
        <v>117</v>
      </c>
      <c r="B114" s="34" t="s">
        <v>127</v>
      </c>
      <c r="C114" s="25">
        <v>521.02</v>
      </c>
      <c r="D114" s="25">
        <v>560</v>
      </c>
      <c r="E114" s="25">
        <v>426</v>
      </c>
      <c r="F114" s="135">
        <v>1085</v>
      </c>
      <c r="G114" s="8" t="s">
        <v>39</v>
      </c>
      <c r="H114" s="8" t="s">
        <v>39</v>
      </c>
      <c r="I114" s="8" t="s">
        <v>39</v>
      </c>
      <c r="J114" s="8" t="s">
        <v>39</v>
      </c>
    </row>
    <row r="115" spans="1:10" s="2" customFormat="1" ht="18.75" customHeight="1">
      <c r="A115" s="4" t="s">
        <v>119</v>
      </c>
      <c r="B115" s="34" t="s">
        <v>128</v>
      </c>
      <c r="C115" s="25">
        <v>1039</v>
      </c>
      <c r="D115" s="25">
        <v>1300</v>
      </c>
      <c r="E115" s="25">
        <v>1290</v>
      </c>
      <c r="F115" s="135">
        <v>2039.5</v>
      </c>
      <c r="G115" s="8" t="s">
        <v>39</v>
      </c>
      <c r="H115" s="8" t="s">
        <v>39</v>
      </c>
      <c r="I115" s="8" t="s">
        <v>39</v>
      </c>
      <c r="J115" s="8" t="s">
        <v>39</v>
      </c>
    </row>
    <row r="116" spans="1:10" s="2" customFormat="1" ht="18.75" customHeight="1">
      <c r="A116" s="4" t="s">
        <v>121</v>
      </c>
      <c r="B116" s="34" t="s">
        <v>129</v>
      </c>
      <c r="C116" s="25">
        <v>885</v>
      </c>
      <c r="D116" s="25">
        <v>1400</v>
      </c>
      <c r="E116" s="25">
        <v>1084</v>
      </c>
      <c r="F116" s="135">
        <v>1855.5</v>
      </c>
      <c r="G116" s="8" t="s">
        <v>39</v>
      </c>
      <c r="H116" s="8" t="s">
        <v>39</v>
      </c>
      <c r="I116" s="8" t="s">
        <v>39</v>
      </c>
      <c r="J116" s="8" t="s">
        <v>39</v>
      </c>
    </row>
    <row r="117" spans="1:10" s="2" customFormat="1" ht="37.5">
      <c r="A117" s="20" t="s">
        <v>130</v>
      </c>
      <c r="B117" s="46" t="s">
        <v>131</v>
      </c>
      <c r="C117" s="168">
        <f t="shared" ref="C117:J119" si="2">(C111/C105)/12*1000</f>
        <v>16979.166666666668</v>
      </c>
      <c r="D117" s="38">
        <f t="shared" si="2"/>
        <v>20897.435897435898</v>
      </c>
      <c r="E117" s="38">
        <f t="shared" si="2"/>
        <v>17948.717948717949</v>
      </c>
      <c r="F117" s="38">
        <f t="shared" si="2"/>
        <v>31923.076923076922</v>
      </c>
      <c r="G117" s="38" t="e">
        <f t="shared" si="2"/>
        <v>#DIV/0!</v>
      </c>
      <c r="H117" s="38" t="e">
        <f t="shared" si="2"/>
        <v>#DIV/0!</v>
      </c>
      <c r="I117" s="38" t="e">
        <f t="shared" si="2"/>
        <v>#DIV/0!</v>
      </c>
      <c r="J117" s="38" t="e">
        <f t="shared" si="2"/>
        <v>#DIV/0!</v>
      </c>
    </row>
    <row r="118" spans="1:10" s="2" customFormat="1" ht="18.75" customHeight="1">
      <c r="A118" s="21" t="s">
        <v>132</v>
      </c>
      <c r="B118" s="34" t="s">
        <v>133</v>
      </c>
      <c r="C118" s="126" t="e">
        <f t="shared" si="2"/>
        <v>#DIV/0!</v>
      </c>
      <c r="D118" s="126" t="e">
        <f t="shared" si="2"/>
        <v>#DIV/0!</v>
      </c>
      <c r="E118" s="126" t="e">
        <f t="shared" si="2"/>
        <v>#DIV/0!</v>
      </c>
      <c r="F118" s="126" t="e">
        <f t="shared" si="2"/>
        <v>#DIV/0!</v>
      </c>
      <c r="G118" s="8" t="s">
        <v>39</v>
      </c>
      <c r="H118" s="8" t="s">
        <v>39</v>
      </c>
      <c r="I118" s="8" t="s">
        <v>39</v>
      </c>
      <c r="J118" s="8" t="s">
        <v>39</v>
      </c>
    </row>
    <row r="119" spans="1:10" s="2" customFormat="1" ht="18.75" customHeight="1">
      <c r="A119" s="21" t="s">
        <v>134</v>
      </c>
      <c r="B119" s="34" t="s">
        <v>135</v>
      </c>
      <c r="C119" s="126" t="e">
        <f t="shared" si="2"/>
        <v>#DIV/0!</v>
      </c>
      <c r="D119" s="126" t="e">
        <f t="shared" si="2"/>
        <v>#DIV/0!</v>
      </c>
      <c r="E119" s="126" t="e">
        <f t="shared" si="2"/>
        <v>#DIV/0!</v>
      </c>
      <c r="F119" s="126" t="e">
        <f t="shared" si="2"/>
        <v>#DIV/0!</v>
      </c>
      <c r="G119" s="8" t="s">
        <v>39</v>
      </c>
      <c r="H119" s="8" t="s">
        <v>39</v>
      </c>
      <c r="I119" s="8" t="s">
        <v>39</v>
      </c>
      <c r="J119" s="8" t="s">
        <v>39</v>
      </c>
    </row>
    <row r="120" spans="1:10" s="2" customFormat="1" ht="18.75" customHeight="1">
      <c r="A120" s="4" t="s">
        <v>441</v>
      </c>
      <c r="B120" s="34" t="s">
        <v>136</v>
      </c>
      <c r="C120" s="126">
        <f>(C114/C108)/12*1000</f>
        <v>43418.333333333328</v>
      </c>
      <c r="D120" s="126">
        <f>(D114/D108)/12*1000</f>
        <v>46666.666666666664</v>
      </c>
      <c r="E120" s="126">
        <f>(E114/E108)/12*1000</f>
        <v>35500</v>
      </c>
      <c r="F120" s="126">
        <f>(F114/F108)/12*1000</f>
        <v>90416.666666666672</v>
      </c>
      <c r="G120" s="8" t="s">
        <v>39</v>
      </c>
      <c r="H120" s="8" t="s">
        <v>39</v>
      </c>
      <c r="I120" s="8" t="s">
        <v>39</v>
      </c>
      <c r="J120" s="8" t="s">
        <v>39</v>
      </c>
    </row>
    <row r="121" spans="1:10" s="114" customFormat="1" ht="18.75" customHeight="1">
      <c r="A121" s="111" t="s">
        <v>137</v>
      </c>
      <c r="B121" s="112" t="s">
        <v>138</v>
      </c>
      <c r="C121" s="127">
        <v>21676</v>
      </c>
      <c r="D121" s="127" t="s">
        <v>436</v>
      </c>
      <c r="E121" s="127">
        <f>281300/12</f>
        <v>23441.666666666668</v>
      </c>
      <c r="F121" s="127">
        <f>480000/12</f>
        <v>40000</v>
      </c>
      <c r="G121" s="113" t="s">
        <v>39</v>
      </c>
      <c r="H121" s="113" t="s">
        <v>39</v>
      </c>
      <c r="I121" s="113" t="s">
        <v>39</v>
      </c>
      <c r="J121" s="113" t="s">
        <v>39</v>
      </c>
    </row>
    <row r="122" spans="1:10" s="114" customFormat="1" ht="18.75" customHeight="1">
      <c r="A122" s="111" t="s">
        <v>139</v>
      </c>
      <c r="B122" s="112" t="s">
        <v>140</v>
      </c>
      <c r="C122" s="127">
        <v>19493</v>
      </c>
      <c r="D122" s="127" t="s">
        <v>436</v>
      </c>
      <c r="E122" s="127">
        <f>124752/12</f>
        <v>10396</v>
      </c>
      <c r="F122" s="127">
        <f>587000/12</f>
        <v>48916.666666666664</v>
      </c>
      <c r="G122" s="113" t="s">
        <v>39</v>
      </c>
      <c r="H122" s="113" t="s">
        <v>39</v>
      </c>
      <c r="I122" s="113" t="s">
        <v>39</v>
      </c>
      <c r="J122" s="113" t="s">
        <v>39</v>
      </c>
    </row>
    <row r="123" spans="1:10" s="114" customFormat="1" ht="18.75" customHeight="1">
      <c r="A123" s="111" t="s">
        <v>141</v>
      </c>
      <c r="B123" s="112" t="s">
        <v>142</v>
      </c>
      <c r="C123" s="127">
        <v>2250</v>
      </c>
      <c r="D123" s="127" t="s">
        <v>436</v>
      </c>
      <c r="E123" s="127">
        <f>20000/12</f>
        <v>1666.6666666666667</v>
      </c>
      <c r="F123" s="127">
        <f>18005/12</f>
        <v>1500.4166666666667</v>
      </c>
      <c r="G123" s="113" t="s">
        <v>39</v>
      </c>
      <c r="H123" s="113" t="s">
        <v>39</v>
      </c>
      <c r="I123" s="113" t="s">
        <v>39</v>
      </c>
      <c r="J123" s="113" t="s">
        <v>39</v>
      </c>
    </row>
    <row r="124" spans="1:10" s="2" customFormat="1" ht="18.75" customHeight="1">
      <c r="A124" s="4" t="s">
        <v>143</v>
      </c>
      <c r="B124" s="34" t="s">
        <v>144</v>
      </c>
      <c r="C124" s="126">
        <f t="shared" ref="C124:F125" si="3">(C115/C109)/12*1000</f>
        <v>28861.111111111109</v>
      </c>
      <c r="D124" s="126">
        <f t="shared" si="3"/>
        <v>27083.333333333332</v>
      </c>
      <c r="E124" s="126">
        <f t="shared" si="3"/>
        <v>26875</v>
      </c>
      <c r="F124" s="126">
        <f t="shared" si="3"/>
        <v>42489.583333333336</v>
      </c>
      <c r="G124" s="8" t="s">
        <v>39</v>
      </c>
      <c r="H124" s="8" t="s">
        <v>39</v>
      </c>
      <c r="I124" s="8" t="s">
        <v>39</v>
      </c>
      <c r="J124" s="8" t="s">
        <v>39</v>
      </c>
    </row>
    <row r="125" spans="1:10" s="2" customFormat="1" ht="18.75" customHeight="1">
      <c r="A125" s="4" t="s">
        <v>145</v>
      </c>
      <c r="B125" s="34" t="s">
        <v>146</v>
      </c>
      <c r="C125" s="126">
        <f t="shared" si="3"/>
        <v>9218.75</v>
      </c>
      <c r="D125" s="126">
        <f t="shared" si="3"/>
        <v>14583.333333333334</v>
      </c>
      <c r="E125" s="126">
        <f t="shared" si="3"/>
        <v>11291.666666666666</v>
      </c>
      <c r="F125" s="126">
        <f t="shared" si="3"/>
        <v>19328.125</v>
      </c>
      <c r="G125" s="8" t="s">
        <v>39</v>
      </c>
      <c r="H125" s="8" t="s">
        <v>39</v>
      </c>
      <c r="I125" s="8" t="s">
        <v>39</v>
      </c>
      <c r="J125" s="8" t="s">
        <v>39</v>
      </c>
    </row>
    <row r="126" spans="1:10" s="2" customFormat="1" ht="18.75" customHeight="1">
      <c r="A126" s="17"/>
      <c r="C126" s="16"/>
      <c r="D126" s="18"/>
      <c r="E126" s="18"/>
      <c r="F126" s="18"/>
      <c r="G126" s="156"/>
      <c r="H126" s="156"/>
      <c r="I126" s="156"/>
      <c r="J126" s="156"/>
    </row>
    <row r="127" spans="1:10" s="2" customFormat="1" ht="18.75" customHeight="1">
      <c r="A127" s="17"/>
      <c r="C127" s="88"/>
      <c r="D127" s="18"/>
      <c r="E127" s="18"/>
      <c r="F127" s="18"/>
      <c r="G127" s="156"/>
      <c r="H127" s="156"/>
      <c r="I127" s="156"/>
      <c r="J127" s="156"/>
    </row>
    <row r="128" spans="1:10" s="2" customFormat="1" ht="18.75" customHeight="1">
      <c r="A128" s="209" t="s">
        <v>444</v>
      </c>
      <c r="B128" s="95"/>
      <c r="C128" s="223" t="s">
        <v>147</v>
      </c>
      <c r="D128" s="224"/>
      <c r="E128" s="224"/>
      <c r="F128" s="224"/>
      <c r="G128" s="94"/>
      <c r="I128" s="194" t="s">
        <v>442</v>
      </c>
    </row>
    <row r="129" spans="1:10" s="2" customFormat="1" ht="18.75" customHeight="1">
      <c r="A129" s="138" t="s">
        <v>148</v>
      </c>
      <c r="B129" s="96"/>
      <c r="C129" s="221" t="s">
        <v>149</v>
      </c>
      <c r="D129" s="221"/>
      <c r="E129" s="221"/>
      <c r="F129" s="221"/>
      <c r="G129" s="93"/>
      <c r="H129" s="222" t="s">
        <v>150</v>
      </c>
      <c r="I129" s="222"/>
      <c r="J129" s="222"/>
    </row>
    <row r="130" spans="1:10" s="2" customFormat="1">
      <c r="A130" s="14"/>
      <c r="F130" s="1"/>
      <c r="G130" s="1"/>
      <c r="H130" s="1"/>
      <c r="I130" s="1"/>
      <c r="J130" s="1"/>
    </row>
    <row r="131" spans="1:10" s="2" customFormat="1">
      <c r="A131" s="14"/>
      <c r="F131" s="1"/>
      <c r="G131" s="1"/>
      <c r="H131" s="1"/>
      <c r="I131" s="1"/>
      <c r="J131" s="1"/>
    </row>
    <row r="132" spans="1:10" s="2" customFormat="1">
      <c r="A132" s="14"/>
      <c r="F132" s="1"/>
      <c r="G132" s="1"/>
      <c r="H132" s="1"/>
      <c r="I132" s="1"/>
      <c r="J132" s="1"/>
    </row>
    <row r="133" spans="1:10" s="2" customFormat="1">
      <c r="A133" s="14"/>
      <c r="F133" s="1"/>
      <c r="G133" s="1"/>
      <c r="H133" s="1"/>
      <c r="I133" s="1"/>
      <c r="J133" s="1"/>
    </row>
    <row r="134" spans="1:10" s="2" customFormat="1">
      <c r="A134" s="14"/>
      <c r="F134" s="1"/>
      <c r="G134" s="1"/>
      <c r="H134" s="1"/>
      <c r="I134" s="1"/>
      <c r="J134" s="1"/>
    </row>
    <row r="135" spans="1:10" s="2" customFormat="1">
      <c r="A135" s="14"/>
      <c r="F135" s="1"/>
      <c r="G135" s="1"/>
      <c r="H135" s="1"/>
      <c r="I135" s="1"/>
      <c r="J135" s="1"/>
    </row>
    <row r="136" spans="1:10" s="2" customFormat="1">
      <c r="A136" s="14"/>
      <c r="F136" s="1"/>
      <c r="G136" s="1"/>
      <c r="H136" s="1"/>
      <c r="I136" s="1"/>
      <c r="J136" s="1"/>
    </row>
    <row r="137" spans="1:10" s="2" customFormat="1">
      <c r="A137" s="14"/>
      <c r="F137" s="1"/>
      <c r="G137" s="1"/>
      <c r="H137" s="1"/>
      <c r="I137" s="1"/>
      <c r="J137" s="1"/>
    </row>
    <row r="138" spans="1:10" s="2" customFormat="1">
      <c r="A138" s="14"/>
      <c r="F138" s="1"/>
      <c r="G138" s="1"/>
      <c r="H138" s="1"/>
      <c r="I138" s="1"/>
      <c r="J138" s="1"/>
    </row>
    <row r="139" spans="1:10" s="2" customFormat="1">
      <c r="A139" s="14"/>
      <c r="F139" s="1"/>
      <c r="G139" s="1"/>
      <c r="H139" s="1"/>
      <c r="I139" s="1"/>
      <c r="J139" s="1"/>
    </row>
    <row r="140" spans="1:10" s="2" customFormat="1">
      <c r="A140" s="14"/>
      <c r="F140" s="1"/>
      <c r="G140" s="1"/>
      <c r="H140" s="1"/>
      <c r="I140" s="1"/>
      <c r="J140" s="1"/>
    </row>
    <row r="141" spans="1:10" s="2" customFormat="1">
      <c r="A141" s="14"/>
      <c r="F141" s="1"/>
      <c r="G141" s="1"/>
      <c r="H141" s="1"/>
      <c r="I141" s="1"/>
      <c r="J141" s="1"/>
    </row>
    <row r="142" spans="1:10" s="2" customFormat="1">
      <c r="A142" s="14"/>
      <c r="F142" s="1"/>
      <c r="G142" s="1"/>
      <c r="H142" s="1"/>
      <c r="I142" s="1"/>
      <c r="J142" s="1"/>
    </row>
    <row r="143" spans="1:10" s="2" customFormat="1">
      <c r="A143" s="14"/>
      <c r="F143" s="1"/>
      <c r="G143" s="1"/>
      <c r="H143" s="1"/>
      <c r="I143" s="1"/>
      <c r="J143" s="1"/>
    </row>
    <row r="144" spans="1:10" s="2" customFormat="1">
      <c r="A144" s="14"/>
      <c r="F144" s="1"/>
      <c r="G144" s="1"/>
      <c r="H144" s="1"/>
      <c r="I144" s="1"/>
      <c r="J144" s="1"/>
    </row>
    <row r="145" spans="1:10" s="2" customFormat="1">
      <c r="A145" s="14"/>
      <c r="F145" s="1"/>
      <c r="G145" s="1"/>
      <c r="H145" s="1"/>
      <c r="I145" s="1"/>
      <c r="J145" s="1"/>
    </row>
    <row r="146" spans="1:10" s="2" customFormat="1">
      <c r="A146" s="14"/>
      <c r="F146" s="1"/>
      <c r="G146" s="1"/>
      <c r="H146" s="1"/>
      <c r="I146" s="1"/>
      <c r="J146" s="1"/>
    </row>
    <row r="147" spans="1:10" s="2" customFormat="1">
      <c r="A147" s="14"/>
      <c r="F147" s="1"/>
      <c r="G147" s="1"/>
      <c r="H147" s="1"/>
      <c r="I147" s="1"/>
      <c r="J147" s="1"/>
    </row>
    <row r="148" spans="1:10" s="2" customFormat="1">
      <c r="A148" s="14"/>
      <c r="F148" s="1"/>
      <c r="G148" s="1"/>
      <c r="H148" s="1"/>
      <c r="I148" s="1"/>
      <c r="J148" s="1"/>
    </row>
    <row r="149" spans="1:10" s="2" customFormat="1">
      <c r="A149" s="14"/>
      <c r="F149" s="1"/>
      <c r="G149" s="1"/>
      <c r="H149" s="1"/>
      <c r="I149" s="1"/>
      <c r="J149" s="1"/>
    </row>
    <row r="150" spans="1:10" s="2" customFormat="1">
      <c r="A150" s="14"/>
      <c r="F150" s="1"/>
      <c r="G150" s="1"/>
      <c r="H150" s="1"/>
      <c r="I150" s="1"/>
      <c r="J150" s="1"/>
    </row>
    <row r="151" spans="1:10" s="2" customFormat="1">
      <c r="A151" s="14"/>
      <c r="F151" s="1"/>
      <c r="G151" s="1"/>
      <c r="H151" s="1"/>
      <c r="I151" s="1"/>
      <c r="J151" s="1"/>
    </row>
    <row r="152" spans="1:10" s="2" customFormat="1">
      <c r="A152" s="14"/>
      <c r="F152" s="1"/>
      <c r="G152" s="1"/>
      <c r="H152" s="1"/>
      <c r="I152" s="1"/>
      <c r="J152" s="1"/>
    </row>
    <row r="153" spans="1:10" s="2" customFormat="1">
      <c r="A153" s="14"/>
      <c r="F153" s="1"/>
      <c r="G153" s="1"/>
      <c r="H153" s="1"/>
      <c r="I153" s="1"/>
      <c r="J153" s="1"/>
    </row>
    <row r="154" spans="1:10" s="2" customFormat="1">
      <c r="A154" s="14"/>
      <c r="F154" s="1"/>
      <c r="G154" s="1"/>
      <c r="H154" s="1"/>
      <c r="I154" s="1"/>
      <c r="J154" s="1"/>
    </row>
    <row r="155" spans="1:10" s="2" customFormat="1">
      <c r="A155" s="14"/>
      <c r="F155" s="1"/>
      <c r="G155" s="1"/>
      <c r="H155" s="1"/>
      <c r="I155" s="1"/>
      <c r="J155" s="1"/>
    </row>
    <row r="156" spans="1:10" s="2" customFormat="1">
      <c r="A156" s="14"/>
      <c r="F156" s="1"/>
      <c r="G156" s="1"/>
      <c r="H156" s="1"/>
      <c r="I156" s="1"/>
      <c r="J156" s="1"/>
    </row>
    <row r="157" spans="1:10" s="2" customFormat="1">
      <c r="A157" s="14"/>
      <c r="F157" s="1"/>
      <c r="G157" s="1"/>
      <c r="H157" s="1"/>
      <c r="I157" s="1"/>
      <c r="J157" s="1"/>
    </row>
    <row r="158" spans="1:10" s="2" customFormat="1">
      <c r="A158" s="14"/>
      <c r="F158" s="1"/>
      <c r="G158" s="1"/>
      <c r="H158" s="1"/>
      <c r="I158" s="1"/>
      <c r="J158" s="1"/>
    </row>
    <row r="159" spans="1:10" s="2" customFormat="1">
      <c r="A159" s="14"/>
      <c r="F159" s="1"/>
      <c r="G159" s="1"/>
      <c r="H159" s="1"/>
      <c r="I159" s="1"/>
      <c r="J159" s="1"/>
    </row>
    <row r="160" spans="1:10" s="2" customFormat="1">
      <c r="A160" s="14"/>
      <c r="F160" s="1"/>
      <c r="G160" s="1"/>
      <c r="H160" s="1"/>
      <c r="I160" s="1"/>
      <c r="J160" s="1"/>
    </row>
    <row r="161" spans="1:10" s="2" customFormat="1">
      <c r="A161" s="14"/>
      <c r="F161" s="1"/>
      <c r="G161" s="1"/>
      <c r="H161" s="1"/>
      <c r="I161" s="1"/>
      <c r="J161" s="1"/>
    </row>
    <row r="162" spans="1:10" s="2" customFormat="1">
      <c r="A162" s="14"/>
      <c r="F162" s="1"/>
      <c r="G162" s="1"/>
      <c r="H162" s="1"/>
      <c r="I162" s="1"/>
      <c r="J162" s="1"/>
    </row>
    <row r="163" spans="1:10" s="2" customFormat="1">
      <c r="A163" s="14"/>
      <c r="F163" s="1"/>
      <c r="G163" s="1"/>
      <c r="H163" s="1"/>
      <c r="I163" s="1"/>
      <c r="J163" s="1"/>
    </row>
    <row r="164" spans="1:10" s="2" customFormat="1">
      <c r="A164" s="14"/>
      <c r="F164" s="1"/>
      <c r="G164" s="1"/>
      <c r="H164" s="1"/>
      <c r="I164" s="1"/>
      <c r="J164" s="1"/>
    </row>
    <row r="165" spans="1:10" s="2" customFormat="1">
      <c r="A165" s="14"/>
      <c r="F165" s="1"/>
      <c r="G165" s="1"/>
      <c r="H165" s="1"/>
      <c r="I165" s="1"/>
      <c r="J165" s="1"/>
    </row>
    <row r="166" spans="1:10" s="2" customFormat="1">
      <c r="A166" s="14"/>
      <c r="F166" s="1"/>
      <c r="G166" s="1"/>
      <c r="H166" s="1"/>
      <c r="I166" s="1"/>
      <c r="J166" s="1"/>
    </row>
    <row r="167" spans="1:10" s="2" customFormat="1">
      <c r="A167" s="14"/>
      <c r="F167" s="1"/>
      <c r="G167" s="1"/>
      <c r="H167" s="1"/>
      <c r="I167" s="1"/>
      <c r="J167" s="1"/>
    </row>
    <row r="168" spans="1:10" s="2" customFormat="1">
      <c r="A168" s="14"/>
      <c r="F168" s="1"/>
      <c r="G168" s="1"/>
      <c r="H168" s="1"/>
      <c r="I168" s="1"/>
      <c r="J168" s="1"/>
    </row>
    <row r="169" spans="1:10" s="2" customFormat="1">
      <c r="A169" s="14"/>
      <c r="F169" s="1"/>
      <c r="G169" s="1"/>
      <c r="H169" s="1"/>
      <c r="I169" s="1"/>
      <c r="J169" s="1"/>
    </row>
    <row r="170" spans="1:10" s="2" customFormat="1">
      <c r="A170" s="14"/>
      <c r="F170" s="1"/>
      <c r="G170" s="1"/>
      <c r="H170" s="1"/>
      <c r="I170" s="1"/>
      <c r="J170" s="1"/>
    </row>
    <row r="171" spans="1:10" s="2" customFormat="1">
      <c r="A171" s="14"/>
      <c r="F171" s="1"/>
      <c r="G171" s="1"/>
      <c r="H171" s="1"/>
      <c r="I171" s="1"/>
      <c r="J171" s="1"/>
    </row>
    <row r="172" spans="1:10" s="2" customFormat="1">
      <c r="A172" s="14"/>
      <c r="F172" s="1"/>
      <c r="G172" s="1"/>
      <c r="H172" s="1"/>
      <c r="I172" s="1"/>
      <c r="J172" s="1"/>
    </row>
    <row r="173" spans="1:10" s="2" customFormat="1">
      <c r="A173" s="14"/>
      <c r="F173" s="1"/>
      <c r="G173" s="1"/>
      <c r="H173" s="1"/>
      <c r="I173" s="1"/>
      <c r="J173" s="1"/>
    </row>
    <row r="174" spans="1:10" s="2" customFormat="1">
      <c r="A174" s="14"/>
      <c r="F174" s="1"/>
      <c r="G174" s="1"/>
      <c r="H174" s="1"/>
      <c r="I174" s="1"/>
      <c r="J174" s="1"/>
    </row>
    <row r="175" spans="1:10" s="2" customFormat="1">
      <c r="A175" s="14"/>
      <c r="F175" s="1"/>
      <c r="G175" s="1"/>
      <c r="H175" s="1"/>
      <c r="I175" s="1"/>
      <c r="J175" s="1"/>
    </row>
    <row r="176" spans="1:10" s="2" customFormat="1">
      <c r="A176" s="14"/>
      <c r="F176" s="1"/>
      <c r="G176" s="1"/>
      <c r="H176" s="1"/>
      <c r="I176" s="1"/>
      <c r="J176" s="1"/>
    </row>
    <row r="177" spans="1:10" s="2" customFormat="1">
      <c r="A177" s="14"/>
      <c r="F177" s="1"/>
      <c r="G177" s="1"/>
      <c r="H177" s="1"/>
      <c r="I177" s="1"/>
      <c r="J177" s="1"/>
    </row>
    <row r="178" spans="1:10" s="2" customFormat="1">
      <c r="A178" s="14"/>
      <c r="F178" s="1"/>
      <c r="G178" s="1"/>
      <c r="H178" s="1"/>
      <c r="I178" s="1"/>
      <c r="J178" s="1"/>
    </row>
    <row r="179" spans="1:10" s="2" customFormat="1">
      <c r="A179" s="14"/>
      <c r="F179" s="1"/>
      <c r="G179" s="1"/>
      <c r="H179" s="1"/>
      <c r="I179" s="1"/>
      <c r="J179" s="1"/>
    </row>
    <row r="180" spans="1:10" s="2" customFormat="1">
      <c r="A180" s="14"/>
      <c r="F180" s="1"/>
      <c r="G180" s="1"/>
      <c r="H180" s="1"/>
      <c r="I180" s="1"/>
      <c r="J180" s="1"/>
    </row>
    <row r="181" spans="1:10" s="2" customFormat="1">
      <c r="A181" s="14"/>
      <c r="F181" s="1"/>
      <c r="G181" s="1"/>
      <c r="H181" s="1"/>
      <c r="I181" s="1"/>
      <c r="J181" s="1"/>
    </row>
    <row r="182" spans="1:10" s="2" customFormat="1">
      <c r="A182" s="14"/>
      <c r="F182" s="1"/>
      <c r="G182" s="1"/>
      <c r="H182" s="1"/>
      <c r="I182" s="1"/>
      <c r="J182" s="1"/>
    </row>
    <row r="183" spans="1:10" s="2" customFormat="1">
      <c r="A183" s="14"/>
      <c r="F183" s="1"/>
      <c r="G183" s="1"/>
      <c r="H183" s="1"/>
      <c r="I183" s="1"/>
      <c r="J183" s="1"/>
    </row>
    <row r="184" spans="1:10" s="2" customFormat="1">
      <c r="A184" s="14"/>
      <c r="F184" s="1"/>
      <c r="G184" s="1"/>
      <c r="H184" s="1"/>
      <c r="I184" s="1"/>
      <c r="J184" s="1"/>
    </row>
    <row r="185" spans="1:10" s="2" customFormat="1">
      <c r="A185" s="14"/>
      <c r="F185" s="1"/>
      <c r="G185" s="1"/>
      <c r="H185" s="1"/>
      <c r="I185" s="1"/>
      <c r="J185" s="1"/>
    </row>
    <row r="186" spans="1:10" s="2" customFormat="1">
      <c r="A186" s="14"/>
      <c r="F186" s="1"/>
      <c r="G186" s="1"/>
      <c r="H186" s="1"/>
      <c r="I186" s="1"/>
      <c r="J186" s="1"/>
    </row>
    <row r="187" spans="1:10" s="2" customFormat="1">
      <c r="A187" s="14"/>
      <c r="F187" s="1"/>
      <c r="G187" s="1"/>
      <c r="H187" s="1"/>
      <c r="I187" s="1"/>
      <c r="J187" s="1"/>
    </row>
    <row r="188" spans="1:10" s="2" customFormat="1">
      <c r="A188" s="14"/>
      <c r="F188" s="1"/>
      <c r="G188" s="1"/>
      <c r="H188" s="1"/>
      <c r="I188" s="1"/>
      <c r="J188" s="1"/>
    </row>
    <row r="189" spans="1:10" s="2" customFormat="1">
      <c r="A189" s="14"/>
      <c r="F189" s="1"/>
      <c r="G189" s="1"/>
      <c r="H189" s="1"/>
      <c r="I189" s="1"/>
      <c r="J189" s="1"/>
    </row>
    <row r="190" spans="1:10" s="2" customFormat="1">
      <c r="A190" s="14"/>
      <c r="F190" s="1"/>
      <c r="G190" s="1"/>
      <c r="H190" s="1"/>
      <c r="I190" s="1"/>
      <c r="J190" s="1"/>
    </row>
    <row r="191" spans="1:10" s="2" customFormat="1">
      <c r="A191" s="14"/>
      <c r="F191" s="1"/>
      <c r="G191" s="1"/>
      <c r="H191" s="1"/>
      <c r="I191" s="1"/>
      <c r="J191" s="1"/>
    </row>
    <row r="192" spans="1:10" s="2" customFormat="1">
      <c r="A192" s="14"/>
      <c r="F192" s="1"/>
      <c r="G192" s="1"/>
      <c r="H192" s="1"/>
      <c r="I192" s="1"/>
      <c r="J192" s="1"/>
    </row>
    <row r="193" spans="1:10" s="2" customFormat="1">
      <c r="A193" s="14"/>
      <c r="F193" s="1"/>
      <c r="G193" s="1"/>
      <c r="H193" s="1"/>
      <c r="I193" s="1"/>
      <c r="J193" s="1"/>
    </row>
    <row r="194" spans="1:10" s="2" customFormat="1">
      <c r="A194" s="14"/>
      <c r="F194" s="1"/>
      <c r="G194" s="1"/>
      <c r="H194" s="1"/>
      <c r="I194" s="1"/>
      <c r="J194" s="1"/>
    </row>
    <row r="195" spans="1:10" s="2" customFormat="1">
      <c r="A195" s="14"/>
      <c r="F195" s="1"/>
      <c r="G195" s="1"/>
      <c r="H195" s="1"/>
      <c r="I195" s="1"/>
      <c r="J195" s="1"/>
    </row>
    <row r="196" spans="1:10" s="2" customFormat="1">
      <c r="A196" s="14"/>
      <c r="F196" s="1"/>
      <c r="G196" s="1"/>
      <c r="H196" s="1"/>
      <c r="I196" s="1"/>
      <c r="J196" s="1"/>
    </row>
    <row r="197" spans="1:10" s="2" customFormat="1">
      <c r="A197" s="14"/>
      <c r="F197" s="1"/>
      <c r="G197" s="1"/>
      <c r="H197" s="1"/>
      <c r="I197" s="1"/>
      <c r="J197" s="1"/>
    </row>
    <row r="198" spans="1:10" s="2" customFormat="1">
      <c r="A198" s="14"/>
      <c r="F198" s="1"/>
      <c r="G198" s="1"/>
      <c r="H198" s="1"/>
      <c r="I198" s="1"/>
      <c r="J198" s="1"/>
    </row>
    <row r="199" spans="1:10" s="2" customFormat="1">
      <c r="A199" s="14"/>
      <c r="F199" s="1"/>
      <c r="G199" s="1"/>
      <c r="H199" s="1"/>
      <c r="I199" s="1"/>
      <c r="J199" s="1"/>
    </row>
    <row r="200" spans="1:10" s="2" customFormat="1">
      <c r="A200" s="14"/>
      <c r="F200" s="1"/>
      <c r="G200" s="1"/>
      <c r="H200" s="1"/>
      <c r="I200" s="1"/>
      <c r="J200" s="1"/>
    </row>
    <row r="201" spans="1:10" s="2" customFormat="1">
      <c r="A201" s="14"/>
      <c r="F201" s="1"/>
      <c r="G201" s="1"/>
      <c r="H201" s="1"/>
      <c r="I201" s="1"/>
      <c r="J201" s="1"/>
    </row>
    <row r="202" spans="1:10" s="2" customFormat="1">
      <c r="A202" s="14"/>
      <c r="F202" s="1"/>
      <c r="G202" s="1"/>
      <c r="H202" s="1"/>
      <c r="I202" s="1"/>
      <c r="J202" s="1"/>
    </row>
    <row r="203" spans="1:10" s="2" customFormat="1">
      <c r="A203" s="14"/>
      <c r="F203" s="1"/>
      <c r="G203" s="1"/>
      <c r="H203" s="1"/>
      <c r="I203" s="1"/>
      <c r="J203" s="1"/>
    </row>
    <row r="204" spans="1:10" s="2" customFormat="1">
      <c r="A204" s="14"/>
      <c r="F204" s="1"/>
      <c r="G204" s="1"/>
      <c r="H204" s="1"/>
      <c r="I204" s="1"/>
      <c r="J204" s="1"/>
    </row>
    <row r="205" spans="1:10" s="2" customFormat="1">
      <c r="A205" s="14"/>
      <c r="F205" s="1"/>
      <c r="G205" s="1"/>
      <c r="H205" s="1"/>
      <c r="I205" s="1"/>
      <c r="J205" s="1"/>
    </row>
    <row r="206" spans="1:10" s="2" customFormat="1">
      <c r="A206" s="14"/>
      <c r="F206" s="1"/>
      <c r="G206" s="1"/>
      <c r="H206" s="1"/>
      <c r="I206" s="1"/>
      <c r="J206" s="1"/>
    </row>
    <row r="207" spans="1:10" s="2" customFormat="1">
      <c r="A207" s="14"/>
      <c r="F207" s="1"/>
      <c r="G207" s="1"/>
      <c r="H207" s="1"/>
      <c r="I207" s="1"/>
      <c r="J207" s="1"/>
    </row>
    <row r="208" spans="1:10" s="2" customFormat="1">
      <c r="A208" s="14"/>
      <c r="F208" s="1"/>
      <c r="G208" s="1"/>
      <c r="H208" s="1"/>
      <c r="I208" s="1"/>
      <c r="J208" s="1"/>
    </row>
    <row r="209" spans="1:10" s="2" customFormat="1">
      <c r="A209" s="14"/>
      <c r="F209" s="1"/>
      <c r="G209" s="1"/>
      <c r="H209" s="1"/>
      <c r="I209" s="1"/>
      <c r="J209" s="1"/>
    </row>
    <row r="210" spans="1:10" s="2" customFormat="1">
      <c r="A210" s="14"/>
      <c r="F210" s="1"/>
      <c r="G210" s="1"/>
      <c r="H210" s="1"/>
      <c r="I210" s="1"/>
      <c r="J210" s="1"/>
    </row>
    <row r="211" spans="1:10" s="2" customFormat="1">
      <c r="A211" s="14"/>
      <c r="F211" s="1"/>
      <c r="G211" s="1"/>
      <c r="H211" s="1"/>
      <c r="I211" s="1"/>
      <c r="J211" s="1"/>
    </row>
    <row r="212" spans="1:10" s="2" customFormat="1">
      <c r="A212" s="14"/>
      <c r="F212" s="1"/>
      <c r="G212" s="1"/>
      <c r="H212" s="1"/>
      <c r="I212" s="1"/>
      <c r="J212" s="1"/>
    </row>
    <row r="213" spans="1:10" s="2" customFormat="1">
      <c r="A213" s="14"/>
      <c r="F213" s="1"/>
      <c r="G213" s="1"/>
      <c r="H213" s="1"/>
      <c r="I213" s="1"/>
      <c r="J213" s="1"/>
    </row>
    <row r="214" spans="1:10" s="2" customFormat="1">
      <c r="A214" s="14"/>
      <c r="F214" s="1"/>
      <c r="G214" s="1"/>
      <c r="H214" s="1"/>
      <c r="I214" s="1"/>
      <c r="J214" s="1"/>
    </row>
    <row r="215" spans="1:10" s="2" customFormat="1">
      <c r="A215" s="14"/>
      <c r="F215" s="1"/>
      <c r="G215" s="1"/>
      <c r="H215" s="1"/>
      <c r="I215" s="1"/>
      <c r="J215" s="1"/>
    </row>
    <row r="216" spans="1:10" s="2" customFormat="1">
      <c r="A216" s="14"/>
      <c r="F216" s="1"/>
      <c r="G216" s="1"/>
      <c r="H216" s="1"/>
      <c r="I216" s="1"/>
      <c r="J216" s="1"/>
    </row>
    <row r="217" spans="1:10" s="2" customFormat="1">
      <c r="A217" s="14"/>
      <c r="F217" s="1"/>
      <c r="G217" s="1"/>
      <c r="H217" s="1"/>
      <c r="I217" s="1"/>
      <c r="J217" s="1"/>
    </row>
    <row r="218" spans="1:10" s="2" customFormat="1">
      <c r="A218" s="14"/>
      <c r="F218" s="1"/>
      <c r="G218" s="1"/>
      <c r="H218" s="1"/>
      <c r="I218" s="1"/>
      <c r="J218" s="1"/>
    </row>
    <row r="219" spans="1:10" s="2" customFormat="1">
      <c r="A219" s="14"/>
      <c r="F219" s="1"/>
      <c r="G219" s="1"/>
      <c r="H219" s="1"/>
      <c r="I219" s="1"/>
      <c r="J219" s="1"/>
    </row>
    <row r="220" spans="1:10" s="2" customFormat="1">
      <c r="A220" s="14"/>
      <c r="F220" s="1"/>
      <c r="G220" s="1"/>
      <c r="H220" s="1"/>
      <c r="I220" s="1"/>
      <c r="J220" s="1"/>
    </row>
    <row r="221" spans="1:10" s="2" customFormat="1">
      <c r="A221" s="14"/>
      <c r="F221" s="1"/>
      <c r="G221" s="1"/>
      <c r="H221" s="1"/>
      <c r="I221" s="1"/>
      <c r="J221" s="1"/>
    </row>
    <row r="222" spans="1:10" s="2" customFormat="1">
      <c r="A222" s="14"/>
      <c r="F222" s="1"/>
      <c r="G222" s="1"/>
      <c r="H222" s="1"/>
      <c r="I222" s="1"/>
      <c r="J222" s="1"/>
    </row>
    <row r="223" spans="1:10" s="2" customFormat="1">
      <c r="A223" s="14"/>
      <c r="F223" s="1"/>
      <c r="G223" s="1"/>
      <c r="H223" s="1"/>
      <c r="I223" s="1"/>
      <c r="J223" s="1"/>
    </row>
    <row r="224" spans="1:10" s="2" customFormat="1">
      <c r="A224" s="14"/>
      <c r="F224" s="1"/>
      <c r="G224" s="1"/>
      <c r="H224" s="1"/>
      <c r="I224" s="1"/>
      <c r="J224" s="1"/>
    </row>
    <row r="225" spans="1:10" s="2" customFormat="1">
      <c r="A225" s="14"/>
      <c r="F225" s="1"/>
      <c r="G225" s="1"/>
      <c r="H225" s="1"/>
      <c r="I225" s="1"/>
      <c r="J225" s="1"/>
    </row>
    <row r="226" spans="1:10" s="2" customFormat="1">
      <c r="A226" s="14"/>
      <c r="F226" s="1"/>
      <c r="G226" s="1"/>
      <c r="H226" s="1"/>
      <c r="I226" s="1"/>
      <c r="J226" s="1"/>
    </row>
    <row r="227" spans="1:10" s="2" customFormat="1">
      <c r="A227" s="14"/>
      <c r="F227" s="1"/>
      <c r="G227" s="1"/>
      <c r="H227" s="1"/>
      <c r="I227" s="1"/>
      <c r="J227" s="1"/>
    </row>
    <row r="228" spans="1:10" s="2" customFormat="1">
      <c r="A228" s="14"/>
      <c r="F228" s="1"/>
      <c r="G228" s="1"/>
      <c r="H228" s="1"/>
      <c r="I228" s="1"/>
      <c r="J228" s="1"/>
    </row>
    <row r="229" spans="1:10" s="2" customFormat="1">
      <c r="A229" s="14"/>
      <c r="F229" s="1"/>
      <c r="G229" s="1"/>
      <c r="H229" s="1"/>
      <c r="I229" s="1"/>
      <c r="J229" s="1"/>
    </row>
    <row r="230" spans="1:10" s="2" customFormat="1">
      <c r="A230" s="14"/>
      <c r="F230" s="1"/>
      <c r="G230" s="1"/>
      <c r="H230" s="1"/>
      <c r="I230" s="1"/>
      <c r="J230" s="1"/>
    </row>
    <row r="231" spans="1:10" s="2" customFormat="1">
      <c r="A231" s="14"/>
      <c r="F231" s="1"/>
      <c r="G231" s="1"/>
      <c r="H231" s="1"/>
      <c r="I231" s="1"/>
      <c r="J231" s="1"/>
    </row>
    <row r="232" spans="1:10" s="2" customFormat="1">
      <c r="A232" s="14"/>
      <c r="F232" s="1"/>
      <c r="G232" s="1"/>
      <c r="H232" s="1"/>
      <c r="I232" s="1"/>
      <c r="J232" s="1"/>
    </row>
    <row r="233" spans="1:10" s="2" customFormat="1">
      <c r="A233" s="14"/>
      <c r="F233" s="1"/>
      <c r="G233" s="1"/>
      <c r="H233" s="1"/>
      <c r="I233" s="1"/>
      <c r="J233" s="1"/>
    </row>
    <row r="234" spans="1:10" s="2" customFormat="1">
      <c r="A234" s="14"/>
      <c r="F234" s="1"/>
      <c r="G234" s="1"/>
      <c r="H234" s="1"/>
      <c r="I234" s="1"/>
      <c r="J234" s="1"/>
    </row>
    <row r="235" spans="1:10" s="2" customFormat="1">
      <c r="A235" s="14"/>
      <c r="F235" s="1"/>
      <c r="G235" s="1"/>
      <c r="H235" s="1"/>
      <c r="I235" s="1"/>
      <c r="J235" s="1"/>
    </row>
    <row r="236" spans="1:10" s="2" customFormat="1">
      <c r="A236" s="14"/>
      <c r="F236" s="1"/>
      <c r="G236" s="1"/>
      <c r="H236" s="1"/>
      <c r="I236" s="1"/>
      <c r="J236" s="1"/>
    </row>
    <row r="237" spans="1:10" s="2" customFormat="1">
      <c r="A237" s="14"/>
      <c r="F237" s="1"/>
      <c r="G237" s="1"/>
      <c r="H237" s="1"/>
      <c r="I237" s="1"/>
      <c r="J237" s="1"/>
    </row>
    <row r="238" spans="1:10" s="2" customFormat="1">
      <c r="A238" s="14"/>
      <c r="F238" s="1"/>
      <c r="G238" s="1"/>
      <c r="H238" s="1"/>
      <c r="I238" s="1"/>
      <c r="J238" s="1"/>
    </row>
    <row r="239" spans="1:10" s="2" customFormat="1">
      <c r="A239" s="14"/>
      <c r="F239" s="1"/>
      <c r="G239" s="1"/>
      <c r="H239" s="1"/>
      <c r="I239" s="1"/>
      <c r="J239" s="1"/>
    </row>
    <row r="240" spans="1:10" s="2" customFormat="1">
      <c r="A240" s="14"/>
      <c r="F240" s="1"/>
      <c r="G240" s="1"/>
      <c r="H240" s="1"/>
      <c r="I240" s="1"/>
      <c r="J240" s="1"/>
    </row>
    <row r="241" spans="1:10" s="2" customFormat="1">
      <c r="A241" s="14"/>
      <c r="F241" s="1"/>
      <c r="G241" s="1"/>
      <c r="H241" s="1"/>
      <c r="I241" s="1"/>
      <c r="J241" s="1"/>
    </row>
    <row r="242" spans="1:10" s="2" customFormat="1">
      <c r="A242" s="14"/>
      <c r="F242" s="1"/>
      <c r="G242" s="1"/>
      <c r="H242" s="1"/>
      <c r="I242" s="1"/>
      <c r="J242" s="1"/>
    </row>
    <row r="243" spans="1:10" s="2" customFormat="1">
      <c r="A243" s="14"/>
      <c r="F243" s="1"/>
      <c r="G243" s="1"/>
      <c r="H243" s="1"/>
      <c r="I243" s="1"/>
      <c r="J243" s="1"/>
    </row>
    <row r="244" spans="1:10" s="2" customFormat="1">
      <c r="A244" s="14"/>
      <c r="F244" s="1"/>
      <c r="G244" s="1"/>
      <c r="H244" s="1"/>
      <c r="I244" s="1"/>
      <c r="J244" s="1"/>
    </row>
    <row r="245" spans="1:10" s="2" customFormat="1">
      <c r="A245" s="14"/>
      <c r="F245" s="1"/>
      <c r="G245" s="1"/>
      <c r="H245" s="1"/>
      <c r="I245" s="1"/>
      <c r="J245" s="1"/>
    </row>
    <row r="246" spans="1:10" s="2" customFormat="1">
      <c r="A246" s="14"/>
      <c r="F246" s="1"/>
      <c r="G246" s="1"/>
      <c r="H246" s="1"/>
      <c r="I246" s="1"/>
      <c r="J246" s="1"/>
    </row>
    <row r="247" spans="1:10" s="2" customFormat="1">
      <c r="A247" s="14"/>
      <c r="F247" s="1"/>
      <c r="G247" s="1"/>
      <c r="H247" s="1"/>
      <c r="I247" s="1"/>
      <c r="J247" s="1"/>
    </row>
    <row r="248" spans="1:10" s="2" customFormat="1">
      <c r="A248" s="14"/>
      <c r="F248" s="1"/>
      <c r="G248" s="1"/>
      <c r="H248" s="1"/>
      <c r="I248" s="1"/>
      <c r="J248" s="1"/>
    </row>
    <row r="249" spans="1:10" s="2" customFormat="1">
      <c r="A249" s="14"/>
      <c r="F249" s="1"/>
      <c r="G249" s="1"/>
      <c r="H249" s="1"/>
      <c r="I249" s="1"/>
      <c r="J249" s="1"/>
    </row>
    <row r="250" spans="1:10" s="2" customFormat="1">
      <c r="A250" s="14"/>
      <c r="F250" s="1"/>
      <c r="G250" s="1"/>
      <c r="H250" s="1"/>
      <c r="I250" s="1"/>
      <c r="J250" s="1"/>
    </row>
    <row r="251" spans="1:10" s="2" customFormat="1">
      <c r="A251" s="14"/>
      <c r="F251" s="1"/>
      <c r="G251" s="1"/>
      <c r="H251" s="1"/>
      <c r="I251" s="1"/>
      <c r="J251" s="1"/>
    </row>
    <row r="252" spans="1:10" s="2" customFormat="1">
      <c r="A252" s="14"/>
      <c r="F252" s="1"/>
      <c r="G252" s="1"/>
      <c r="H252" s="1"/>
      <c r="I252" s="1"/>
      <c r="J252" s="1"/>
    </row>
    <row r="253" spans="1:10" s="2" customFormat="1">
      <c r="A253" s="14"/>
      <c r="F253" s="1"/>
      <c r="G253" s="1"/>
      <c r="H253" s="1"/>
      <c r="I253" s="1"/>
      <c r="J253" s="1"/>
    </row>
    <row r="254" spans="1:10" s="2" customFormat="1">
      <c r="A254" s="14"/>
      <c r="F254" s="1"/>
      <c r="G254" s="1"/>
      <c r="H254" s="1"/>
      <c r="I254" s="1"/>
      <c r="J254" s="1"/>
    </row>
    <row r="255" spans="1:10" s="2" customFormat="1">
      <c r="A255" s="14"/>
      <c r="F255" s="1"/>
      <c r="G255" s="1"/>
      <c r="H255" s="1"/>
      <c r="I255" s="1"/>
      <c r="J255" s="1"/>
    </row>
    <row r="256" spans="1:10" s="2" customFormat="1">
      <c r="A256" s="14"/>
      <c r="F256" s="1"/>
      <c r="G256" s="1"/>
      <c r="H256" s="1"/>
      <c r="I256" s="1"/>
      <c r="J256" s="1"/>
    </row>
    <row r="257" spans="1:10" s="2" customFormat="1">
      <c r="A257" s="14"/>
      <c r="F257" s="1"/>
      <c r="G257" s="1"/>
      <c r="H257" s="1"/>
      <c r="I257" s="1"/>
      <c r="J257" s="1"/>
    </row>
    <row r="258" spans="1:10" s="2" customFormat="1">
      <c r="A258" s="14"/>
      <c r="F258" s="1"/>
      <c r="G258" s="1"/>
      <c r="H258" s="1"/>
      <c r="I258" s="1"/>
      <c r="J258" s="1"/>
    </row>
    <row r="259" spans="1:10" s="2" customFormat="1">
      <c r="A259" s="14"/>
      <c r="F259" s="1"/>
      <c r="G259" s="1"/>
      <c r="H259" s="1"/>
      <c r="I259" s="1"/>
      <c r="J259" s="1"/>
    </row>
    <row r="260" spans="1:10" s="2" customFormat="1">
      <c r="A260" s="14"/>
      <c r="F260" s="1"/>
      <c r="G260" s="1"/>
      <c r="H260" s="1"/>
      <c r="I260" s="1"/>
      <c r="J260" s="1"/>
    </row>
    <row r="261" spans="1:10" s="2" customFormat="1">
      <c r="A261" s="14"/>
      <c r="F261" s="1"/>
      <c r="G261" s="1"/>
      <c r="H261" s="1"/>
      <c r="I261" s="1"/>
      <c r="J261" s="1"/>
    </row>
    <row r="262" spans="1:10" s="2" customFormat="1">
      <c r="A262" s="14"/>
      <c r="F262" s="1"/>
      <c r="G262" s="1"/>
      <c r="H262" s="1"/>
      <c r="I262" s="1"/>
      <c r="J262" s="1"/>
    </row>
    <row r="263" spans="1:10" s="2" customFormat="1">
      <c r="A263" s="14"/>
      <c r="F263" s="1"/>
      <c r="G263" s="1"/>
      <c r="H263" s="1"/>
      <c r="I263" s="1"/>
      <c r="J263" s="1"/>
    </row>
    <row r="264" spans="1:10" s="2" customFormat="1">
      <c r="A264" s="14"/>
      <c r="F264" s="1"/>
      <c r="G264" s="1"/>
      <c r="H264" s="1"/>
      <c r="I264" s="1"/>
      <c r="J264" s="1"/>
    </row>
    <row r="265" spans="1:10" s="2" customFormat="1">
      <c r="A265" s="14"/>
      <c r="F265" s="1"/>
      <c r="G265" s="1"/>
      <c r="H265" s="1"/>
      <c r="I265" s="1"/>
      <c r="J265" s="1"/>
    </row>
    <row r="266" spans="1:10" s="2" customFormat="1">
      <c r="A266" s="14"/>
      <c r="F266" s="1"/>
      <c r="G266" s="1"/>
      <c r="H266" s="1"/>
      <c r="I266" s="1"/>
      <c r="J266" s="1"/>
    </row>
    <row r="267" spans="1:10" s="2" customFormat="1">
      <c r="A267" s="14"/>
      <c r="F267" s="1"/>
      <c r="G267" s="1"/>
      <c r="H267" s="1"/>
      <c r="I267" s="1"/>
      <c r="J267" s="1"/>
    </row>
    <row r="268" spans="1:10" s="2" customFormat="1">
      <c r="A268" s="14"/>
      <c r="F268" s="1"/>
      <c r="G268" s="1"/>
      <c r="H268" s="1"/>
      <c r="I268" s="1"/>
      <c r="J268" s="1"/>
    </row>
    <row r="269" spans="1:10" s="2" customFormat="1">
      <c r="A269" s="14"/>
      <c r="F269" s="1"/>
      <c r="G269" s="1"/>
      <c r="H269" s="1"/>
      <c r="I269" s="1"/>
      <c r="J269" s="1"/>
    </row>
    <row r="270" spans="1:10" s="2" customFormat="1">
      <c r="A270" s="14"/>
      <c r="F270" s="1"/>
      <c r="G270" s="1"/>
      <c r="H270" s="1"/>
      <c r="I270" s="1"/>
      <c r="J270" s="1"/>
    </row>
    <row r="271" spans="1:10" s="2" customFormat="1">
      <c r="A271" s="14"/>
      <c r="F271" s="1"/>
      <c r="G271" s="1"/>
      <c r="H271" s="1"/>
      <c r="I271" s="1"/>
      <c r="J271" s="1"/>
    </row>
    <row r="272" spans="1:10" s="2" customFormat="1">
      <c r="A272" s="14"/>
      <c r="F272" s="1"/>
      <c r="G272" s="1"/>
      <c r="H272" s="1"/>
      <c r="I272" s="1"/>
      <c r="J272" s="1"/>
    </row>
    <row r="273" spans="1:10" s="2" customFormat="1">
      <c r="A273" s="14"/>
      <c r="F273" s="1"/>
      <c r="G273" s="1"/>
      <c r="H273" s="1"/>
      <c r="I273" s="1"/>
      <c r="J273" s="1"/>
    </row>
    <row r="274" spans="1:10" s="2" customFormat="1">
      <c r="A274" s="14"/>
      <c r="F274" s="1"/>
      <c r="G274" s="1"/>
      <c r="H274" s="1"/>
      <c r="I274" s="1"/>
      <c r="J274" s="1"/>
    </row>
    <row r="275" spans="1:10" s="2" customFormat="1">
      <c r="A275" s="14"/>
      <c r="F275" s="1"/>
      <c r="G275" s="1"/>
      <c r="H275" s="1"/>
      <c r="I275" s="1"/>
      <c r="J275" s="1"/>
    </row>
    <row r="276" spans="1:10" s="2" customFormat="1">
      <c r="A276" s="14"/>
      <c r="F276" s="1"/>
      <c r="G276" s="1"/>
      <c r="H276" s="1"/>
      <c r="I276" s="1"/>
      <c r="J276" s="1"/>
    </row>
    <row r="277" spans="1:10" s="2" customFormat="1">
      <c r="A277" s="14"/>
      <c r="F277" s="1"/>
      <c r="G277" s="1"/>
      <c r="H277" s="1"/>
      <c r="I277" s="1"/>
      <c r="J277" s="1"/>
    </row>
    <row r="278" spans="1:10" s="2" customFormat="1">
      <c r="A278" s="14"/>
      <c r="F278" s="1"/>
      <c r="G278" s="1"/>
      <c r="H278" s="1"/>
      <c r="I278" s="1"/>
      <c r="J278" s="1"/>
    </row>
    <row r="279" spans="1:10" s="2" customFormat="1">
      <c r="A279" s="14"/>
      <c r="F279" s="1"/>
      <c r="G279" s="1"/>
      <c r="H279" s="1"/>
      <c r="I279" s="1"/>
      <c r="J279" s="1"/>
    </row>
    <row r="280" spans="1:10" s="2" customFormat="1">
      <c r="A280" s="14"/>
      <c r="F280" s="1"/>
      <c r="G280" s="1"/>
      <c r="H280" s="1"/>
      <c r="I280" s="1"/>
      <c r="J280" s="1"/>
    </row>
  </sheetData>
  <mergeCells count="50">
    <mergeCell ref="A13:A14"/>
    <mergeCell ref="I17:I18"/>
    <mergeCell ref="J17:J18"/>
    <mergeCell ref="J19:J20"/>
    <mergeCell ref="A12:D12"/>
    <mergeCell ref="I13:I14"/>
    <mergeCell ref="I15:I16"/>
    <mergeCell ref="J15:J16"/>
    <mergeCell ref="B13:F14"/>
    <mergeCell ref="B16:F16"/>
    <mergeCell ref="G12:H12"/>
    <mergeCell ref="I12:J12"/>
    <mergeCell ref="B19:H19"/>
    <mergeCell ref="B20:H20"/>
    <mergeCell ref="B18:H18"/>
    <mergeCell ref="J13:J14"/>
    <mergeCell ref="E31:E32"/>
    <mergeCell ref="A47:J47"/>
    <mergeCell ref="I21:I22"/>
    <mergeCell ref="J21:J22"/>
    <mergeCell ref="B22:H22"/>
    <mergeCell ref="G31:J31"/>
    <mergeCell ref="B21:H21"/>
    <mergeCell ref="H23:I23"/>
    <mergeCell ref="A28:J28"/>
    <mergeCell ref="A29:J29"/>
    <mergeCell ref="B23:G23"/>
    <mergeCell ref="B24:G24"/>
    <mergeCell ref="H24:I24"/>
    <mergeCell ref="I19:I20"/>
    <mergeCell ref="C129:F129"/>
    <mergeCell ref="H129:J129"/>
    <mergeCell ref="C128:F128"/>
    <mergeCell ref="A27:J27"/>
    <mergeCell ref="F31:F32"/>
    <mergeCell ref="A49:J49"/>
    <mergeCell ref="A93:J93"/>
    <mergeCell ref="C31:C32"/>
    <mergeCell ref="B31:B32"/>
    <mergeCell ref="A104:J104"/>
    <mergeCell ref="A71:J71"/>
    <mergeCell ref="A34:J34"/>
    <mergeCell ref="A31:A32"/>
    <mergeCell ref="A40:J40"/>
    <mergeCell ref="D31:D32"/>
    <mergeCell ref="G1:J1"/>
    <mergeCell ref="B15:F15"/>
    <mergeCell ref="G13:G14"/>
    <mergeCell ref="H13:H14"/>
    <mergeCell ref="B17:F17"/>
  </mergeCells>
  <phoneticPr fontId="3" type="noConversion"/>
  <pageMargins left="1.1023622047244095" right="0.39370078740157483" top="0.59055118110236227" bottom="0.59055118110236227" header="0.39370078740157483" footer="0.19685039370078741"/>
  <pageSetup paperSize="9" scale="45" orientation="landscape" r:id="rId1"/>
  <headerFooter differentFirst="1" alignWithMargins="0">
    <oddHeader>&amp;RПродовження додатка 1</oddHeader>
  </headerFooter>
  <rowBreaks count="3" manualBreakCount="3">
    <brk id="39" max="9" man="1"/>
    <brk id="57" max="9" man="1"/>
    <brk id="82" max="9" man="1"/>
  </rowBreaks>
  <ignoredErrors>
    <ignoredError sqref="B105 B1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62"/>
  <sheetViews>
    <sheetView zoomScale="55" zoomScaleNormal="55" zoomScaleSheetLayoutView="80" workbookViewId="0">
      <selection activeCell="G136" sqref="G136"/>
    </sheetView>
  </sheetViews>
  <sheetFormatPr defaultColWidth="9.140625" defaultRowHeight="18.75"/>
  <cols>
    <col min="1" max="1" width="89.85546875" style="1" customWidth="1"/>
    <col min="2" max="2" width="14.85546875" style="2" customWidth="1"/>
    <col min="3" max="5" width="19" style="2" customWidth="1"/>
    <col min="6" max="10" width="19" style="1" customWidth="1"/>
    <col min="11" max="11" width="14.42578125" style="1" customWidth="1"/>
    <col min="12" max="12" width="16.140625" style="1" customWidth="1"/>
    <col min="13" max="13" width="16.7109375" style="1" customWidth="1"/>
    <col min="14" max="14" width="16.28515625" style="1" customWidth="1"/>
    <col min="15" max="15" width="15.7109375" style="1" customWidth="1"/>
    <col min="16" max="16" width="9.140625" style="1" customWidth="1"/>
    <col min="17" max="16384" width="9.140625" style="1"/>
  </cols>
  <sheetData>
    <row r="1" spans="1:15">
      <c r="A1" s="262" t="s">
        <v>151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3"/>
      <c r="M1" s="263"/>
      <c r="N1" s="263"/>
    </row>
    <row r="2" spans="1:15" ht="13.5" customHeight="1">
      <c r="A2" s="144" t="s">
        <v>152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>
      <c r="A3" s="145" t="s">
        <v>153</v>
      </c>
      <c r="B3" s="260" t="s">
        <v>154</v>
      </c>
      <c r="C3" s="261"/>
      <c r="D3" s="261"/>
      <c r="E3" s="261"/>
      <c r="F3" s="59" t="s">
        <v>155</v>
      </c>
      <c r="G3" s="59"/>
      <c r="H3" s="59"/>
      <c r="I3" s="59"/>
      <c r="J3" s="59"/>
      <c r="K3" s="59"/>
      <c r="L3" s="59"/>
      <c r="M3" s="59"/>
      <c r="N3" s="59"/>
    </row>
    <row r="4" spans="1:15" ht="9" customHeight="1">
      <c r="A4" s="145">
        <v>1</v>
      </c>
      <c r="B4" s="260">
        <v>2</v>
      </c>
      <c r="C4" s="261"/>
      <c r="D4" s="261"/>
      <c r="E4" s="261"/>
      <c r="F4" s="59">
        <v>3</v>
      </c>
      <c r="G4" s="59"/>
      <c r="H4" s="59"/>
      <c r="I4" s="59"/>
      <c r="J4" s="59"/>
      <c r="K4" s="59"/>
      <c r="L4" s="59"/>
      <c r="M4" s="59"/>
      <c r="N4" s="59"/>
      <c r="O4" s="59"/>
    </row>
    <row r="5" spans="1:15" ht="18.75" customHeight="1">
      <c r="A5" s="19"/>
      <c r="B5" s="264"/>
      <c r="C5" s="265"/>
      <c r="D5" s="265"/>
      <c r="E5" s="265"/>
      <c r="F5" s="198"/>
      <c r="G5" s="198"/>
      <c r="H5" s="198"/>
      <c r="I5" s="198"/>
      <c r="J5" s="198"/>
      <c r="K5" s="198"/>
      <c r="L5" s="198"/>
      <c r="M5" s="198"/>
      <c r="N5" s="198"/>
      <c r="O5" s="59"/>
    </row>
    <row r="6" spans="1:15" ht="18.75" customHeight="1">
      <c r="A6" s="196" t="s">
        <v>156</v>
      </c>
      <c r="F6" s="2"/>
      <c r="G6" s="2"/>
      <c r="H6" s="2"/>
      <c r="I6" s="2"/>
      <c r="J6" s="2"/>
      <c r="K6" s="2"/>
      <c r="L6" s="2"/>
      <c r="M6" s="2"/>
      <c r="N6" s="2"/>
      <c r="O6" s="198"/>
    </row>
    <row r="7" spans="1:15" ht="18.75" customHeight="1">
      <c r="A7" s="9"/>
      <c r="B7" s="146"/>
      <c r="C7" s="146"/>
      <c r="D7" s="146"/>
      <c r="E7" s="146"/>
      <c r="F7" s="146"/>
      <c r="G7" s="146"/>
      <c r="H7" s="146"/>
      <c r="I7" s="146"/>
      <c r="J7" s="146"/>
      <c r="O7" s="2"/>
    </row>
    <row r="8" spans="1:15">
      <c r="A8" s="230" t="s">
        <v>157</v>
      </c>
      <c r="B8" s="10"/>
      <c r="C8" s="1"/>
      <c r="D8" s="1"/>
      <c r="E8" s="1"/>
    </row>
    <row r="9" spans="1:15" ht="18.75" customHeight="1">
      <c r="A9" s="231"/>
      <c r="B9" s="245" t="s">
        <v>158</v>
      </c>
      <c r="C9" s="247"/>
      <c r="D9" s="220" t="s">
        <v>424</v>
      </c>
      <c r="E9" s="220"/>
      <c r="F9" s="220"/>
      <c r="G9" s="220" t="s">
        <v>426</v>
      </c>
      <c r="H9" s="220"/>
      <c r="I9" s="220"/>
      <c r="J9" s="245" t="s">
        <v>427</v>
      </c>
      <c r="K9" s="246"/>
      <c r="L9" s="247"/>
      <c r="M9" s="58" t="s">
        <v>425</v>
      </c>
      <c r="N9" s="58"/>
    </row>
    <row r="10" spans="1:15" ht="7.5" customHeight="1">
      <c r="A10" s="58">
        <v>1</v>
      </c>
      <c r="B10" s="58" t="s">
        <v>159</v>
      </c>
      <c r="C10" s="58" t="s">
        <v>160</v>
      </c>
      <c r="D10" s="58" t="s">
        <v>161</v>
      </c>
      <c r="E10" s="58" t="s">
        <v>162</v>
      </c>
      <c r="F10" s="58" t="s">
        <v>163</v>
      </c>
      <c r="G10" s="58" t="s">
        <v>161</v>
      </c>
      <c r="H10" s="58" t="s">
        <v>162</v>
      </c>
      <c r="I10" s="58" t="s">
        <v>163</v>
      </c>
      <c r="J10" s="58" t="s">
        <v>161</v>
      </c>
      <c r="K10" s="58" t="s">
        <v>162</v>
      </c>
      <c r="L10" s="58" t="s">
        <v>163</v>
      </c>
      <c r="M10" s="58" t="s">
        <v>161</v>
      </c>
      <c r="N10" s="58" t="s">
        <v>162</v>
      </c>
      <c r="O10" s="58"/>
    </row>
    <row r="11" spans="1:15" ht="67.5" customHeight="1">
      <c r="A11" s="4" t="s">
        <v>423</v>
      </c>
      <c r="B11" s="58">
        <v>2</v>
      </c>
      <c r="C11" s="58">
        <v>3</v>
      </c>
      <c r="D11" s="58">
        <v>4</v>
      </c>
      <c r="E11" s="58">
        <v>5</v>
      </c>
      <c r="F11" s="58">
        <v>6</v>
      </c>
      <c r="G11" s="58">
        <v>7</v>
      </c>
      <c r="H11" s="59">
        <v>8</v>
      </c>
      <c r="I11" s="59">
        <v>9</v>
      </c>
      <c r="J11" s="59">
        <v>10</v>
      </c>
      <c r="K11" s="59">
        <v>11</v>
      </c>
      <c r="L11" s="59">
        <v>12</v>
      </c>
      <c r="M11" s="59">
        <v>13</v>
      </c>
      <c r="N11" s="59">
        <v>14</v>
      </c>
      <c r="O11" s="58" t="s">
        <v>163</v>
      </c>
    </row>
    <row r="12" spans="1:15" ht="150" customHeight="1">
      <c r="A12" s="4"/>
      <c r="B12" s="8"/>
      <c r="C12" s="8"/>
      <c r="D12" s="26">
        <f>C21</f>
        <v>10775</v>
      </c>
      <c r="E12" s="26"/>
      <c r="F12" s="28"/>
      <c r="G12" s="26">
        <f>D21</f>
        <v>8050</v>
      </c>
      <c r="H12" s="26"/>
      <c r="I12" s="28"/>
      <c r="J12" s="26">
        <f>E21</f>
        <v>15448</v>
      </c>
      <c r="K12" s="26"/>
      <c r="L12" s="28"/>
      <c r="M12" s="26">
        <f>F21</f>
        <v>12215</v>
      </c>
      <c r="N12" s="26"/>
      <c r="O12" s="59">
        <v>15</v>
      </c>
    </row>
    <row r="13" spans="1:15">
      <c r="A13" s="6" t="s">
        <v>164</v>
      </c>
      <c r="B13" s="8"/>
      <c r="C13" s="8"/>
      <c r="D13" s="26"/>
      <c r="E13" s="26"/>
      <c r="F13" s="28"/>
      <c r="G13" s="26"/>
      <c r="H13" s="26"/>
      <c r="I13" s="28"/>
      <c r="J13" s="26"/>
      <c r="K13" s="26"/>
      <c r="L13" s="28"/>
      <c r="M13" s="26"/>
      <c r="N13" s="26"/>
      <c r="O13" s="28"/>
    </row>
    <row r="14" spans="1:15">
      <c r="B14" s="36">
        <v>100</v>
      </c>
      <c r="C14" s="36">
        <v>100</v>
      </c>
      <c r="D14" s="159">
        <f>SUM(D12:D13)</f>
        <v>10775</v>
      </c>
      <c r="E14" s="27"/>
      <c r="F14" s="29"/>
      <c r="G14" s="159">
        <f>SUM(G12:G13)</f>
        <v>8050</v>
      </c>
      <c r="H14" s="27"/>
      <c r="I14" s="29"/>
      <c r="J14" s="159">
        <f>SUM(J12:J13)</f>
        <v>15448</v>
      </c>
      <c r="K14" s="27"/>
      <c r="L14" s="29"/>
      <c r="M14" s="159">
        <f>SUM(M12:M13)</f>
        <v>12215</v>
      </c>
      <c r="N14" s="27"/>
      <c r="O14" s="28"/>
    </row>
    <row r="15" spans="1:15">
      <c r="A15" s="144" t="s">
        <v>165</v>
      </c>
      <c r="O15" s="29"/>
    </row>
    <row r="16" spans="1:15">
      <c r="A16" s="144"/>
      <c r="B16" s="197"/>
      <c r="C16" s="197"/>
      <c r="D16" s="197"/>
      <c r="E16" s="197"/>
      <c r="F16" s="197"/>
      <c r="G16" s="197"/>
      <c r="H16" s="197"/>
      <c r="I16" s="197"/>
      <c r="J16" s="197"/>
      <c r="K16" s="197"/>
    </row>
    <row r="17" spans="1:16">
      <c r="A17" s="266" t="s">
        <v>23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6" ht="150">
      <c r="A18" s="267"/>
      <c r="B18" s="230" t="s">
        <v>24</v>
      </c>
      <c r="C18" s="230" t="s">
        <v>25</v>
      </c>
      <c r="D18" s="230" t="s">
        <v>26</v>
      </c>
      <c r="E18" s="236" t="s">
        <v>166</v>
      </c>
      <c r="F18" s="230" t="s">
        <v>167</v>
      </c>
      <c r="G18" s="245" t="s">
        <v>168</v>
      </c>
      <c r="H18" s="246"/>
      <c r="I18" s="246"/>
      <c r="J18" s="247"/>
      <c r="K18" s="57" t="s">
        <v>169</v>
      </c>
      <c r="L18" s="208"/>
      <c r="M18" s="208"/>
      <c r="N18" s="208"/>
    </row>
    <row r="19" spans="1:16" ht="11.25" customHeight="1">
      <c r="A19" s="59">
        <v>1</v>
      </c>
      <c r="B19" s="231"/>
      <c r="C19" s="231"/>
      <c r="D19" s="231"/>
      <c r="E19" s="237"/>
      <c r="F19" s="231"/>
      <c r="G19" s="151" t="s">
        <v>170</v>
      </c>
      <c r="H19" s="151" t="s">
        <v>171</v>
      </c>
      <c r="I19" s="151" t="s">
        <v>172</v>
      </c>
      <c r="J19" s="151" t="s">
        <v>173</v>
      </c>
      <c r="K19" s="58"/>
      <c r="L19" s="208"/>
      <c r="M19" s="208"/>
      <c r="N19" s="208"/>
      <c r="O19" s="208"/>
    </row>
    <row r="20" spans="1:16" ht="44.25" customHeight="1">
      <c r="A20" s="6" t="s">
        <v>35</v>
      </c>
      <c r="B20" s="58">
        <v>2</v>
      </c>
      <c r="C20" s="58">
        <v>3</v>
      </c>
      <c r="D20" s="58">
        <v>4</v>
      </c>
      <c r="E20" s="58">
        <v>5</v>
      </c>
      <c r="F20" s="58">
        <v>6</v>
      </c>
      <c r="G20" s="58">
        <v>7</v>
      </c>
      <c r="H20" s="58">
        <v>8</v>
      </c>
      <c r="I20" s="58">
        <v>9</v>
      </c>
      <c r="J20" s="58">
        <v>10</v>
      </c>
      <c r="K20" s="145">
        <v>11</v>
      </c>
      <c r="L20" s="195"/>
      <c r="M20" s="195"/>
      <c r="N20" s="195"/>
      <c r="O20" s="208"/>
    </row>
    <row r="21" spans="1:16" ht="24" customHeight="1">
      <c r="A21" s="6" t="s">
        <v>36</v>
      </c>
      <c r="B21" s="7">
        <v>1000</v>
      </c>
      <c r="C21" s="37">
        <v>10775</v>
      </c>
      <c r="D21" s="37">
        <v>8050</v>
      </c>
      <c r="E21" s="37">
        <v>15448</v>
      </c>
      <c r="F21" s="40">
        <f>SUM(G21:J21)</f>
        <v>12215</v>
      </c>
      <c r="G21" s="37">
        <v>2900</v>
      </c>
      <c r="H21" s="49">
        <v>3335</v>
      </c>
      <c r="I21" s="49">
        <v>2980</v>
      </c>
      <c r="J21" s="49">
        <v>3000</v>
      </c>
      <c r="K21" s="139"/>
      <c r="L21" s="139"/>
      <c r="M21" s="139"/>
      <c r="N21" s="139"/>
      <c r="O21" s="195"/>
    </row>
    <row r="22" spans="1:16">
      <c r="A22" s="4" t="s">
        <v>174</v>
      </c>
      <c r="B22" s="7">
        <v>1010</v>
      </c>
      <c r="C22" s="40">
        <f>SUM(C23:C31)</f>
        <v>0</v>
      </c>
      <c r="D22" s="40">
        <f>SUM(D23:D31)</f>
        <v>0</v>
      </c>
      <c r="E22" s="40">
        <f>SUM(E23:E31)</f>
        <v>0</v>
      </c>
      <c r="F22" s="40">
        <f t="shared" ref="F22:F74" si="0">SUM(G22:J22)</f>
        <v>0</v>
      </c>
      <c r="G22" s="40">
        <f>SUM(G23:G31)</f>
        <v>0</v>
      </c>
      <c r="H22" s="40">
        <f>SUM(H23:H31)</f>
        <v>0</v>
      </c>
      <c r="I22" s="40">
        <f>SUM(I23:I31)</f>
        <v>0</v>
      </c>
      <c r="J22" s="40">
        <f>SUM(J23:J31)</f>
        <v>0</v>
      </c>
      <c r="K22" s="139"/>
      <c r="L22" s="139"/>
      <c r="M22" s="139"/>
      <c r="N22" s="139"/>
      <c r="O22" s="139"/>
      <c r="P22" s="3"/>
    </row>
    <row r="23" spans="1:16" s="3" customFormat="1" ht="18.75" customHeight="1">
      <c r="A23" s="4" t="s">
        <v>176</v>
      </c>
      <c r="B23" s="58">
        <v>1011</v>
      </c>
      <c r="C23" s="25" t="s">
        <v>175</v>
      </c>
      <c r="D23" s="25" t="s">
        <v>175</v>
      </c>
      <c r="E23" s="25" t="s">
        <v>175</v>
      </c>
      <c r="F23" s="30">
        <f t="shared" si="0"/>
        <v>0</v>
      </c>
      <c r="G23" s="25" t="s">
        <v>175</v>
      </c>
      <c r="H23" s="25" t="s">
        <v>175</v>
      </c>
      <c r="I23" s="25" t="s">
        <v>175</v>
      </c>
      <c r="J23" s="25" t="s">
        <v>175</v>
      </c>
      <c r="K23" s="139"/>
      <c r="L23" s="139"/>
      <c r="M23" s="139"/>
      <c r="N23" s="139"/>
      <c r="O23" s="139"/>
    </row>
    <row r="24" spans="1:16" s="3" customFormat="1" ht="18.75" customHeight="1">
      <c r="A24" s="4" t="s">
        <v>177</v>
      </c>
      <c r="B24" s="58">
        <v>1012</v>
      </c>
      <c r="C24" s="25" t="s">
        <v>175</v>
      </c>
      <c r="D24" s="25" t="s">
        <v>175</v>
      </c>
      <c r="E24" s="25" t="s">
        <v>175</v>
      </c>
      <c r="F24" s="30">
        <f t="shared" si="0"/>
        <v>0</v>
      </c>
      <c r="G24" s="25" t="s">
        <v>175</v>
      </c>
      <c r="H24" s="25" t="s">
        <v>175</v>
      </c>
      <c r="I24" s="25" t="s">
        <v>175</v>
      </c>
      <c r="J24" s="25" t="s">
        <v>175</v>
      </c>
      <c r="K24" s="139"/>
      <c r="L24" s="139"/>
      <c r="M24" s="139"/>
      <c r="N24" s="139"/>
      <c r="O24" s="139"/>
      <c r="P24" s="1"/>
    </row>
    <row r="25" spans="1:16" ht="18.75" customHeight="1">
      <c r="A25" s="4" t="s">
        <v>123</v>
      </c>
      <c r="B25" s="58">
        <v>1013</v>
      </c>
      <c r="C25" s="25" t="s">
        <v>175</v>
      </c>
      <c r="D25" s="25" t="s">
        <v>175</v>
      </c>
      <c r="E25" s="25" t="s">
        <v>175</v>
      </c>
      <c r="F25" s="30">
        <f t="shared" si="0"/>
        <v>0</v>
      </c>
      <c r="G25" s="25" t="s">
        <v>175</v>
      </c>
      <c r="H25" s="25" t="s">
        <v>175</v>
      </c>
      <c r="I25" s="25" t="s">
        <v>175</v>
      </c>
      <c r="J25" s="25" t="s">
        <v>175</v>
      </c>
      <c r="K25" s="139"/>
      <c r="L25" s="139"/>
      <c r="M25" s="139"/>
      <c r="N25" s="139"/>
      <c r="O25" s="139"/>
    </row>
    <row r="26" spans="1:16" ht="18.75" customHeight="1">
      <c r="A26" s="4" t="s">
        <v>178</v>
      </c>
      <c r="B26" s="58">
        <v>1014</v>
      </c>
      <c r="C26" s="25" t="s">
        <v>175</v>
      </c>
      <c r="D26" s="25" t="s">
        <v>175</v>
      </c>
      <c r="E26" s="25" t="s">
        <v>175</v>
      </c>
      <c r="F26" s="30">
        <f t="shared" si="0"/>
        <v>0</v>
      </c>
      <c r="G26" s="25" t="s">
        <v>175</v>
      </c>
      <c r="H26" s="25" t="s">
        <v>175</v>
      </c>
      <c r="I26" s="25" t="s">
        <v>175</v>
      </c>
      <c r="J26" s="25" t="s">
        <v>175</v>
      </c>
      <c r="K26" s="139"/>
      <c r="L26" s="139"/>
      <c r="M26" s="139"/>
      <c r="N26" s="139"/>
      <c r="O26" s="139"/>
    </row>
    <row r="27" spans="1:16" ht="18.75" customHeight="1">
      <c r="A27" s="4" t="s">
        <v>179</v>
      </c>
      <c r="B27" s="58">
        <v>1015</v>
      </c>
      <c r="C27" s="25" t="s">
        <v>175</v>
      </c>
      <c r="D27" s="25" t="s">
        <v>175</v>
      </c>
      <c r="E27" s="25" t="s">
        <v>175</v>
      </c>
      <c r="F27" s="30">
        <f t="shared" si="0"/>
        <v>0</v>
      </c>
      <c r="G27" s="25" t="s">
        <v>175</v>
      </c>
      <c r="H27" s="25" t="s">
        <v>175</v>
      </c>
      <c r="I27" s="25" t="s">
        <v>175</v>
      </c>
      <c r="J27" s="25" t="s">
        <v>175</v>
      </c>
      <c r="K27" s="139"/>
      <c r="L27" s="139"/>
      <c r="M27" s="139"/>
      <c r="N27" s="139"/>
      <c r="O27" s="139"/>
    </row>
    <row r="28" spans="1:16" ht="18.75" customHeight="1">
      <c r="A28" s="4" t="s">
        <v>180</v>
      </c>
      <c r="B28" s="58">
        <v>1016</v>
      </c>
      <c r="C28" s="25" t="s">
        <v>175</v>
      </c>
      <c r="D28" s="25" t="s">
        <v>175</v>
      </c>
      <c r="E28" s="25" t="s">
        <v>175</v>
      </c>
      <c r="F28" s="30">
        <f t="shared" si="0"/>
        <v>0</v>
      </c>
      <c r="G28" s="25" t="s">
        <v>175</v>
      </c>
      <c r="H28" s="25" t="s">
        <v>175</v>
      </c>
      <c r="I28" s="25" t="s">
        <v>175</v>
      </c>
      <c r="J28" s="25" t="s">
        <v>175</v>
      </c>
      <c r="K28" s="139"/>
      <c r="L28" s="139"/>
      <c r="M28" s="139"/>
      <c r="N28" s="139"/>
      <c r="O28" s="139"/>
    </row>
    <row r="29" spans="1:16" ht="18.75" customHeight="1">
      <c r="A29" s="4" t="s">
        <v>181</v>
      </c>
      <c r="B29" s="58">
        <v>1017</v>
      </c>
      <c r="C29" s="25" t="s">
        <v>175</v>
      </c>
      <c r="D29" s="25" t="s">
        <v>175</v>
      </c>
      <c r="E29" s="25" t="s">
        <v>175</v>
      </c>
      <c r="F29" s="30">
        <f t="shared" si="0"/>
        <v>0</v>
      </c>
      <c r="G29" s="25" t="s">
        <v>175</v>
      </c>
      <c r="H29" s="25" t="s">
        <v>175</v>
      </c>
      <c r="I29" s="25" t="s">
        <v>175</v>
      </c>
      <c r="J29" s="25" t="s">
        <v>175</v>
      </c>
      <c r="K29" s="139"/>
      <c r="L29" s="139"/>
      <c r="M29" s="139"/>
      <c r="N29" s="139"/>
      <c r="O29" s="139"/>
    </row>
    <row r="30" spans="1:16" ht="46.5" customHeight="1">
      <c r="A30" s="4" t="s">
        <v>182</v>
      </c>
      <c r="B30" s="58">
        <v>1018</v>
      </c>
      <c r="C30" s="25" t="s">
        <v>175</v>
      </c>
      <c r="D30" s="25" t="s">
        <v>175</v>
      </c>
      <c r="E30" s="25" t="s">
        <v>175</v>
      </c>
      <c r="F30" s="30"/>
      <c r="G30" s="25" t="s">
        <v>175</v>
      </c>
      <c r="H30" s="25" t="s">
        <v>175</v>
      </c>
      <c r="I30" s="25" t="s">
        <v>175</v>
      </c>
      <c r="J30" s="25" t="s">
        <v>175</v>
      </c>
      <c r="K30" s="199"/>
      <c r="L30" s="200"/>
      <c r="M30" s="200"/>
      <c r="N30" s="200"/>
      <c r="O30" s="139"/>
    </row>
    <row r="31" spans="1:16" ht="18.75" customHeight="1">
      <c r="A31" s="6" t="s">
        <v>183</v>
      </c>
      <c r="B31" s="58">
        <v>1019</v>
      </c>
      <c r="C31" s="25" t="s">
        <v>175</v>
      </c>
      <c r="D31" s="25" t="s">
        <v>175</v>
      </c>
      <c r="E31" s="25" t="s">
        <v>175</v>
      </c>
      <c r="F31" s="30">
        <f t="shared" si="0"/>
        <v>0</v>
      </c>
      <c r="G31" s="25" t="s">
        <v>175</v>
      </c>
      <c r="H31" s="25" t="s">
        <v>175</v>
      </c>
      <c r="I31" s="25" t="s">
        <v>175</v>
      </c>
      <c r="J31" s="25" t="s">
        <v>175</v>
      </c>
      <c r="K31" s="139"/>
      <c r="L31" s="139"/>
      <c r="M31" s="139"/>
      <c r="N31" s="139"/>
      <c r="O31" s="201"/>
    </row>
    <row r="32" spans="1:16" ht="18.75" customHeight="1">
      <c r="A32" s="6" t="s">
        <v>184</v>
      </c>
      <c r="B32" s="7">
        <v>1020</v>
      </c>
      <c r="C32" s="38">
        <f>SUM(C21,C22)</f>
        <v>10775</v>
      </c>
      <c r="D32" s="38">
        <f t="shared" ref="D32:J32" si="1">SUM(D21,D22)</f>
        <v>8050</v>
      </c>
      <c r="E32" s="38">
        <f t="shared" si="1"/>
        <v>15448</v>
      </c>
      <c r="F32" s="38">
        <f t="shared" si="1"/>
        <v>12215</v>
      </c>
      <c r="G32" s="38">
        <f t="shared" si="1"/>
        <v>2900</v>
      </c>
      <c r="H32" s="38">
        <f t="shared" si="1"/>
        <v>3335</v>
      </c>
      <c r="I32" s="38">
        <f t="shared" si="1"/>
        <v>2980</v>
      </c>
      <c r="J32" s="38">
        <f t="shared" si="1"/>
        <v>3000</v>
      </c>
      <c r="K32" s="139"/>
      <c r="L32" s="139"/>
      <c r="M32" s="139"/>
      <c r="N32" s="139"/>
      <c r="O32" s="139"/>
    </row>
    <row r="33" spans="1:16" ht="18.75" customHeight="1">
      <c r="A33" s="4" t="s">
        <v>185</v>
      </c>
      <c r="B33" s="7">
        <v>1030</v>
      </c>
      <c r="C33" s="40">
        <f>SUM(C34:C53,C55)</f>
        <v>-5439</v>
      </c>
      <c r="D33" s="40">
        <f>SUM(D34:D53,D55)</f>
        <v>-6668</v>
      </c>
      <c r="E33" s="40">
        <f>SUM(E34:E53,E55)</f>
        <v>-6122</v>
      </c>
      <c r="F33" s="189">
        <f t="shared" si="0"/>
        <v>-9067</v>
      </c>
      <c r="G33" s="40">
        <f>SUM(G34:G53,G55)</f>
        <v>-2142.25</v>
      </c>
      <c r="H33" s="40">
        <f>SUM(H34:H53,H55)</f>
        <v>-2469.5</v>
      </c>
      <c r="I33" s="40">
        <f>SUM(I34:I53,I55)</f>
        <v>-2216.75</v>
      </c>
      <c r="J33" s="40">
        <f>SUM(J34:J53,J55)</f>
        <v>-2238.5</v>
      </c>
      <c r="K33" s="139"/>
      <c r="L33" s="139"/>
      <c r="M33" s="139"/>
      <c r="N33" s="139"/>
      <c r="O33" s="139"/>
    </row>
    <row r="34" spans="1:16" ht="18.75" customHeight="1">
      <c r="A34" s="4" t="s">
        <v>186</v>
      </c>
      <c r="B34" s="69">
        <v>1031</v>
      </c>
      <c r="C34" s="25">
        <v>-73</v>
      </c>
      <c r="D34" s="25">
        <v>-125</v>
      </c>
      <c r="E34" s="25">
        <v>-87</v>
      </c>
      <c r="F34" s="30">
        <f t="shared" si="0"/>
        <v>-105</v>
      </c>
      <c r="G34" s="25">
        <v>-26</v>
      </c>
      <c r="H34" s="25">
        <v>-26</v>
      </c>
      <c r="I34" s="25">
        <v>-26</v>
      </c>
      <c r="J34" s="25">
        <v>-27</v>
      </c>
      <c r="K34" s="139"/>
      <c r="L34" s="139"/>
      <c r="M34" s="139"/>
      <c r="N34" s="139"/>
      <c r="O34" s="139"/>
      <c r="P34" s="3"/>
    </row>
    <row r="35" spans="1:16" s="3" customFormat="1" ht="18.75" customHeight="1">
      <c r="A35" s="4" t="s">
        <v>187</v>
      </c>
      <c r="B35" s="69">
        <v>1032</v>
      </c>
      <c r="C35" s="25" t="s">
        <v>175</v>
      </c>
      <c r="D35" s="25" t="s">
        <v>175</v>
      </c>
      <c r="E35" s="25" t="s">
        <v>175</v>
      </c>
      <c r="F35" s="30">
        <f t="shared" si="0"/>
        <v>0</v>
      </c>
      <c r="G35" s="25" t="s">
        <v>175</v>
      </c>
      <c r="H35" s="25" t="s">
        <v>175</v>
      </c>
      <c r="I35" s="25" t="s">
        <v>175</v>
      </c>
      <c r="J35" s="25" t="s">
        <v>175</v>
      </c>
      <c r="K35" s="139"/>
      <c r="L35" s="139"/>
      <c r="M35" s="139"/>
      <c r="N35" s="139"/>
      <c r="O35" s="139"/>
      <c r="P35" s="1"/>
    </row>
    <row r="36" spans="1:16" ht="18.75" customHeight="1">
      <c r="A36" s="4" t="s">
        <v>188</v>
      </c>
      <c r="B36" s="69">
        <v>1033</v>
      </c>
      <c r="C36" s="25" t="s">
        <v>175</v>
      </c>
      <c r="D36" s="25" t="s">
        <v>175</v>
      </c>
      <c r="E36" s="25" t="s">
        <v>175</v>
      </c>
      <c r="F36" s="30">
        <f t="shared" si="0"/>
        <v>0</v>
      </c>
      <c r="G36" s="25" t="s">
        <v>175</v>
      </c>
      <c r="H36" s="25" t="s">
        <v>175</v>
      </c>
      <c r="I36" s="25" t="s">
        <v>175</v>
      </c>
      <c r="J36" s="25" t="s">
        <v>175</v>
      </c>
      <c r="K36" s="139"/>
      <c r="L36" s="139"/>
      <c r="M36" s="139"/>
      <c r="N36" s="139"/>
      <c r="O36" s="139"/>
    </row>
    <row r="37" spans="1:16" ht="18.75" customHeight="1">
      <c r="A37" s="4" t="s">
        <v>189</v>
      </c>
      <c r="B37" s="69">
        <v>1034</v>
      </c>
      <c r="C37" s="25">
        <v>-2</v>
      </c>
      <c r="D37" s="25">
        <v>-4</v>
      </c>
      <c r="E37" s="25">
        <v>-3</v>
      </c>
      <c r="F37" s="30">
        <f t="shared" si="0"/>
        <v>-6</v>
      </c>
      <c r="G37" s="165">
        <v>-1.5</v>
      </c>
      <c r="H37" s="165">
        <v>-1.5</v>
      </c>
      <c r="I37" s="165">
        <v>-1.5</v>
      </c>
      <c r="J37" s="165">
        <v>-1.5</v>
      </c>
      <c r="K37" s="139"/>
      <c r="L37" s="139"/>
      <c r="M37" s="139"/>
      <c r="N37" s="139"/>
      <c r="O37" s="139"/>
    </row>
    <row r="38" spans="1:16" ht="18.75" customHeight="1">
      <c r="A38" s="4" t="s">
        <v>190</v>
      </c>
      <c r="B38" s="69">
        <v>1035</v>
      </c>
      <c r="C38" s="25" t="s">
        <v>175</v>
      </c>
      <c r="D38" s="25" t="s">
        <v>175</v>
      </c>
      <c r="E38" s="25" t="s">
        <v>175</v>
      </c>
      <c r="F38" s="30">
        <f t="shared" si="0"/>
        <v>0</v>
      </c>
      <c r="G38" s="25" t="s">
        <v>175</v>
      </c>
      <c r="H38" s="25" t="s">
        <v>175</v>
      </c>
      <c r="I38" s="25" t="s">
        <v>175</v>
      </c>
      <c r="J38" s="25" t="s">
        <v>175</v>
      </c>
      <c r="K38" s="139"/>
      <c r="L38" s="139"/>
      <c r="M38" s="139"/>
      <c r="N38" s="139"/>
      <c r="O38" s="139"/>
    </row>
    <row r="39" spans="1:16" ht="18.75" customHeight="1">
      <c r="A39" s="4" t="s">
        <v>191</v>
      </c>
      <c r="B39" s="69">
        <v>1036</v>
      </c>
      <c r="C39" s="25">
        <v>-3</v>
      </c>
      <c r="D39" s="25">
        <v>-2</v>
      </c>
      <c r="E39" s="25" t="s">
        <v>175</v>
      </c>
      <c r="F39" s="30">
        <f t="shared" si="0"/>
        <v>-2</v>
      </c>
      <c r="G39" s="25">
        <v>-2</v>
      </c>
      <c r="H39" s="25">
        <v>0</v>
      </c>
      <c r="I39" s="25">
        <v>0</v>
      </c>
      <c r="J39" s="25">
        <v>0</v>
      </c>
      <c r="K39" s="139"/>
      <c r="L39" s="139"/>
      <c r="M39" s="139"/>
      <c r="N39" s="139"/>
      <c r="O39" s="139"/>
    </row>
    <row r="40" spans="1:16" ht="18.75" customHeight="1">
      <c r="A40" s="4" t="s">
        <v>192</v>
      </c>
      <c r="B40" s="69">
        <v>1037</v>
      </c>
      <c r="C40" s="25" t="s">
        <v>175</v>
      </c>
      <c r="D40" s="25">
        <v>-12</v>
      </c>
      <c r="E40" s="25" t="s">
        <v>175</v>
      </c>
      <c r="F40" s="30">
        <f t="shared" si="0"/>
        <v>0</v>
      </c>
      <c r="G40" s="25" t="s">
        <v>175</v>
      </c>
      <c r="H40" s="41" t="s">
        <v>175</v>
      </c>
      <c r="I40" s="41" t="s">
        <v>175</v>
      </c>
      <c r="J40" s="41" t="s">
        <v>175</v>
      </c>
      <c r="K40" s="139"/>
      <c r="L40" s="139"/>
      <c r="M40" s="139"/>
      <c r="N40" s="139"/>
      <c r="O40" s="139"/>
    </row>
    <row r="41" spans="1:16" ht="18.75" customHeight="1">
      <c r="A41" s="4" t="s">
        <v>193</v>
      </c>
      <c r="B41" s="69">
        <v>1038</v>
      </c>
      <c r="C41" s="25">
        <v>-2445</v>
      </c>
      <c r="D41" s="25">
        <v>-3260</v>
      </c>
      <c r="E41" s="25">
        <v>-2800</v>
      </c>
      <c r="F41" s="30">
        <f t="shared" si="0"/>
        <v>-4980</v>
      </c>
      <c r="G41" s="169">
        <v>-1141.25</v>
      </c>
      <c r="H41" s="190">
        <v>-1398</v>
      </c>
      <c r="I41" s="190">
        <v>-1229</v>
      </c>
      <c r="J41" s="190">
        <v>-1211.75</v>
      </c>
      <c r="K41" s="139"/>
      <c r="L41" s="139"/>
      <c r="M41" s="139"/>
      <c r="N41" s="139"/>
      <c r="O41" s="139"/>
    </row>
    <row r="42" spans="1:16" ht="18.75" customHeight="1">
      <c r="A42" s="4" t="s">
        <v>194</v>
      </c>
      <c r="B42" s="69">
        <v>1039</v>
      </c>
      <c r="C42" s="25">
        <v>-537</v>
      </c>
      <c r="D42" s="25">
        <v>-718</v>
      </c>
      <c r="E42" s="25">
        <v>-616</v>
      </c>
      <c r="F42" s="30">
        <f t="shared" si="0"/>
        <v>-1096</v>
      </c>
      <c r="G42" s="25">
        <v>-251</v>
      </c>
      <c r="H42" s="41">
        <v>-308</v>
      </c>
      <c r="I42" s="41">
        <v>-270</v>
      </c>
      <c r="J42" s="41">
        <v>-267</v>
      </c>
      <c r="K42" s="139"/>
      <c r="L42" s="139"/>
      <c r="M42" s="139"/>
      <c r="N42" s="139"/>
      <c r="O42" s="139"/>
    </row>
    <row r="43" spans="1:16" ht="18.75" customHeight="1">
      <c r="A43" s="4" t="s">
        <v>195</v>
      </c>
      <c r="B43" s="69">
        <v>1040</v>
      </c>
      <c r="C43" s="25">
        <v>-49</v>
      </c>
      <c r="D43" s="25">
        <v>-50</v>
      </c>
      <c r="E43" s="25">
        <v>-50</v>
      </c>
      <c r="F43" s="30">
        <f t="shared" si="0"/>
        <v>-52</v>
      </c>
      <c r="G43" s="169">
        <v>-13</v>
      </c>
      <c r="H43" s="190">
        <v>-13</v>
      </c>
      <c r="I43" s="190">
        <v>-13</v>
      </c>
      <c r="J43" s="190">
        <v>-13</v>
      </c>
      <c r="K43" s="139"/>
      <c r="L43" s="139"/>
      <c r="M43" s="139"/>
      <c r="N43" s="139"/>
      <c r="O43" s="139"/>
    </row>
    <row r="44" spans="1:16" ht="18.75" customHeight="1">
      <c r="A44" s="4" t="s">
        <v>196</v>
      </c>
      <c r="B44" s="69">
        <v>1041</v>
      </c>
      <c r="C44" s="25" t="s">
        <v>175</v>
      </c>
      <c r="D44" s="25" t="s">
        <v>175</v>
      </c>
      <c r="E44" s="25" t="s">
        <v>175</v>
      </c>
      <c r="F44" s="30">
        <f t="shared" si="0"/>
        <v>0</v>
      </c>
      <c r="G44" s="25" t="s">
        <v>175</v>
      </c>
      <c r="H44" s="41" t="s">
        <v>175</v>
      </c>
      <c r="I44" s="41" t="s">
        <v>175</v>
      </c>
      <c r="J44" s="41" t="s">
        <v>175</v>
      </c>
      <c r="K44" s="139"/>
      <c r="L44" s="139"/>
      <c r="M44" s="139"/>
      <c r="N44" s="139"/>
      <c r="O44" s="139"/>
    </row>
    <row r="45" spans="1:16">
      <c r="A45" s="4" t="s">
        <v>197</v>
      </c>
      <c r="B45" s="69">
        <v>1042</v>
      </c>
      <c r="C45" s="25" t="s">
        <v>175</v>
      </c>
      <c r="D45" s="25" t="s">
        <v>175</v>
      </c>
      <c r="E45" s="25" t="s">
        <v>175</v>
      </c>
      <c r="F45" s="30">
        <f t="shared" si="0"/>
        <v>0</v>
      </c>
      <c r="G45" s="25" t="s">
        <v>175</v>
      </c>
      <c r="H45" s="41" t="s">
        <v>175</v>
      </c>
      <c r="I45" s="41" t="s">
        <v>175</v>
      </c>
      <c r="J45" s="41" t="s">
        <v>175</v>
      </c>
      <c r="K45" s="139"/>
      <c r="L45" s="139"/>
      <c r="M45" s="139"/>
      <c r="N45" s="139"/>
      <c r="O45" s="139"/>
    </row>
    <row r="46" spans="1:16">
      <c r="A46" s="4" t="s">
        <v>198</v>
      </c>
      <c r="B46" s="69">
        <v>1043</v>
      </c>
      <c r="C46" s="25" t="s">
        <v>175</v>
      </c>
      <c r="D46" s="25" t="s">
        <v>175</v>
      </c>
      <c r="E46" s="25" t="s">
        <v>175</v>
      </c>
      <c r="F46" s="30">
        <f t="shared" si="0"/>
        <v>0</v>
      </c>
      <c r="G46" s="25" t="s">
        <v>175</v>
      </c>
      <c r="H46" s="41" t="s">
        <v>175</v>
      </c>
      <c r="I46" s="41" t="s">
        <v>175</v>
      </c>
      <c r="J46" s="41" t="s">
        <v>175</v>
      </c>
      <c r="K46" s="139"/>
      <c r="L46" s="139"/>
      <c r="M46" s="139"/>
      <c r="N46" s="139"/>
      <c r="O46" s="139"/>
    </row>
    <row r="47" spans="1:16" ht="18.75" customHeight="1">
      <c r="A47" s="4" t="s">
        <v>199</v>
      </c>
      <c r="B47" s="69">
        <v>1044</v>
      </c>
      <c r="C47" s="25">
        <v>-379</v>
      </c>
      <c r="D47" s="25">
        <v>-485</v>
      </c>
      <c r="E47" s="25">
        <v>-419</v>
      </c>
      <c r="F47" s="30">
        <f t="shared" si="0"/>
        <v>-594</v>
      </c>
      <c r="G47" s="165">
        <v>-134.5</v>
      </c>
      <c r="H47" s="135">
        <v>-170</v>
      </c>
      <c r="I47" s="190">
        <v>-124.25</v>
      </c>
      <c r="J47" s="190">
        <v>-165.25</v>
      </c>
      <c r="K47" s="139"/>
      <c r="L47" s="139"/>
      <c r="M47" s="139"/>
      <c r="N47" s="139"/>
      <c r="O47" s="139"/>
    </row>
    <row r="48" spans="1:16" ht="18.75" customHeight="1">
      <c r="A48" s="4" t="s">
        <v>200</v>
      </c>
      <c r="B48" s="69">
        <v>1045</v>
      </c>
      <c r="C48" s="25">
        <v>-109</v>
      </c>
      <c r="D48" s="25">
        <v>-8</v>
      </c>
      <c r="E48" s="25">
        <v>-4</v>
      </c>
      <c r="F48" s="30">
        <f t="shared" si="0"/>
        <v>-8</v>
      </c>
      <c r="G48" s="25">
        <v>-2</v>
      </c>
      <c r="H48" s="41">
        <v>-2</v>
      </c>
      <c r="I48" s="41">
        <v>-2</v>
      </c>
      <c r="J48" s="41">
        <v>-2</v>
      </c>
      <c r="K48" s="139"/>
      <c r="L48" s="139"/>
      <c r="M48" s="139"/>
      <c r="N48" s="139"/>
      <c r="O48" s="139"/>
    </row>
    <row r="49" spans="1:16" ht="18.75" customHeight="1">
      <c r="A49" s="4" t="s">
        <v>201</v>
      </c>
      <c r="B49" s="69">
        <v>1046</v>
      </c>
      <c r="C49" s="25" t="s">
        <v>175</v>
      </c>
      <c r="D49" s="25" t="s">
        <v>175</v>
      </c>
      <c r="E49" s="25" t="s">
        <v>175</v>
      </c>
      <c r="F49" s="30">
        <f t="shared" si="0"/>
        <v>0</v>
      </c>
      <c r="G49" s="25" t="s">
        <v>175</v>
      </c>
      <c r="H49" s="41" t="s">
        <v>175</v>
      </c>
      <c r="I49" s="41" t="s">
        <v>175</v>
      </c>
      <c r="J49" s="41" t="s">
        <v>175</v>
      </c>
      <c r="K49" s="139"/>
      <c r="L49" s="139"/>
      <c r="M49" s="139"/>
      <c r="N49" s="139"/>
      <c r="O49" s="139"/>
    </row>
    <row r="50" spans="1:16" ht="18.75" customHeight="1">
      <c r="A50" s="4" t="s">
        <v>202</v>
      </c>
      <c r="B50" s="69">
        <v>1047</v>
      </c>
      <c r="C50" s="25" t="s">
        <v>175</v>
      </c>
      <c r="D50" s="25" t="s">
        <v>175</v>
      </c>
      <c r="E50" s="25" t="s">
        <v>175</v>
      </c>
      <c r="F50" s="30">
        <f t="shared" si="0"/>
        <v>0</v>
      </c>
      <c r="G50" s="25" t="s">
        <v>175</v>
      </c>
      <c r="H50" s="25" t="s">
        <v>175</v>
      </c>
      <c r="I50" s="25" t="s">
        <v>175</v>
      </c>
      <c r="J50" s="25" t="s">
        <v>175</v>
      </c>
      <c r="K50" s="139"/>
      <c r="L50" s="139"/>
      <c r="M50" s="139"/>
      <c r="N50" s="139"/>
      <c r="O50" s="139"/>
    </row>
    <row r="51" spans="1:16" ht="18.75" customHeight="1">
      <c r="A51" s="4" t="s">
        <v>203</v>
      </c>
      <c r="B51" s="69">
        <v>1048</v>
      </c>
      <c r="C51" s="25" t="s">
        <v>175</v>
      </c>
      <c r="D51" s="25">
        <v>-4</v>
      </c>
      <c r="E51" s="25">
        <v>0</v>
      </c>
      <c r="F51" s="30">
        <f t="shared" si="0"/>
        <v>-4</v>
      </c>
      <c r="G51" s="25">
        <v>-1</v>
      </c>
      <c r="H51" s="25">
        <v>-1</v>
      </c>
      <c r="I51" s="25">
        <v>-1</v>
      </c>
      <c r="J51" s="25">
        <v>-1</v>
      </c>
      <c r="K51" s="139"/>
      <c r="L51" s="139"/>
      <c r="M51" s="139"/>
      <c r="N51" s="139"/>
      <c r="O51" s="139"/>
    </row>
    <row r="52" spans="1:16" ht="18.75" customHeight="1">
      <c r="A52" s="4" t="s">
        <v>204</v>
      </c>
      <c r="B52" s="69">
        <v>1049</v>
      </c>
      <c r="C52" s="25">
        <v>-14</v>
      </c>
      <c r="D52" s="25" t="s">
        <v>175</v>
      </c>
      <c r="E52" s="25" t="s">
        <v>175</v>
      </c>
      <c r="F52" s="30">
        <f t="shared" si="0"/>
        <v>-20</v>
      </c>
      <c r="G52" s="25">
        <v>-20</v>
      </c>
      <c r="H52" s="25">
        <v>0</v>
      </c>
      <c r="I52" s="25">
        <v>0</v>
      </c>
      <c r="J52" s="25">
        <v>0</v>
      </c>
      <c r="K52" s="139"/>
      <c r="L52" s="139"/>
      <c r="M52" s="139"/>
      <c r="N52" s="139"/>
      <c r="O52" s="139"/>
    </row>
    <row r="53" spans="1:16" ht="18.75" customHeight="1">
      <c r="A53" s="4" t="s">
        <v>205</v>
      </c>
      <c r="B53" s="69">
        <v>1050</v>
      </c>
      <c r="C53" s="25" t="s">
        <v>175</v>
      </c>
      <c r="D53" s="25" t="s">
        <v>175</v>
      </c>
      <c r="E53" s="25" t="s">
        <v>175</v>
      </c>
      <c r="F53" s="30">
        <f t="shared" si="0"/>
        <v>0</v>
      </c>
      <c r="G53" s="25" t="s">
        <v>175</v>
      </c>
      <c r="H53" s="25" t="s">
        <v>175</v>
      </c>
      <c r="I53" s="25" t="s">
        <v>175</v>
      </c>
      <c r="J53" s="25" t="s">
        <v>175</v>
      </c>
      <c r="K53" s="139"/>
      <c r="L53" s="139"/>
      <c r="M53" s="139"/>
      <c r="N53" s="139"/>
      <c r="O53" s="139"/>
    </row>
    <row r="54" spans="1:16" ht="18.75" customHeight="1">
      <c r="A54" s="4" t="s">
        <v>207</v>
      </c>
      <c r="B54" s="116" t="s">
        <v>206</v>
      </c>
      <c r="C54" s="25" t="s">
        <v>175</v>
      </c>
      <c r="D54" s="25" t="s">
        <v>175</v>
      </c>
      <c r="E54" s="25" t="s">
        <v>175</v>
      </c>
      <c r="F54" s="30">
        <f t="shared" si="0"/>
        <v>0</v>
      </c>
      <c r="G54" s="25" t="s">
        <v>175</v>
      </c>
      <c r="H54" s="25" t="s">
        <v>175</v>
      </c>
      <c r="I54" s="25" t="s">
        <v>175</v>
      </c>
      <c r="J54" s="25" t="s">
        <v>175</v>
      </c>
      <c r="K54" s="139"/>
      <c r="L54" s="139"/>
      <c r="M54" s="139"/>
      <c r="N54" s="139"/>
      <c r="O54" s="139"/>
    </row>
    <row r="55" spans="1:16">
      <c r="A55" s="4" t="s">
        <v>278</v>
      </c>
      <c r="B55" s="69">
        <v>1051</v>
      </c>
      <c r="C55" s="25">
        <f>C56</f>
        <v>-1828</v>
      </c>
      <c r="D55" s="25">
        <f>D56</f>
        <v>-2000</v>
      </c>
      <c r="E55" s="25">
        <f>E56</f>
        <v>-2143</v>
      </c>
      <c r="F55" s="30">
        <f t="shared" si="0"/>
        <v>-2200</v>
      </c>
      <c r="G55" s="25">
        <v>-550</v>
      </c>
      <c r="H55" s="25">
        <v>-550</v>
      </c>
      <c r="I55" s="25">
        <v>-550</v>
      </c>
      <c r="J55" s="25">
        <v>-550</v>
      </c>
      <c r="K55" s="139"/>
      <c r="L55" s="139"/>
      <c r="M55" s="139"/>
      <c r="N55" s="139"/>
      <c r="O55" s="139"/>
    </row>
    <row r="56" spans="1:16" ht="18.75" customHeight="1">
      <c r="A56" s="6" t="s">
        <v>208</v>
      </c>
      <c r="B56" s="69"/>
      <c r="C56" s="25">
        <v>-1828</v>
      </c>
      <c r="D56" s="25">
        <v>-2000</v>
      </c>
      <c r="E56" s="25">
        <v>-2143</v>
      </c>
      <c r="F56" s="30">
        <f t="shared" si="0"/>
        <v>-2200</v>
      </c>
      <c r="G56" s="25">
        <v>-550</v>
      </c>
      <c r="H56" s="25">
        <v>-550</v>
      </c>
      <c r="I56" s="25">
        <v>-550</v>
      </c>
      <c r="J56" s="25">
        <v>-550</v>
      </c>
      <c r="K56" s="139"/>
      <c r="L56" s="139"/>
      <c r="M56" s="139"/>
      <c r="N56" s="139"/>
      <c r="O56" s="139"/>
    </row>
    <row r="57" spans="1:16" ht="18.75" customHeight="1">
      <c r="A57" s="4" t="s">
        <v>209</v>
      </c>
      <c r="B57" s="7">
        <v>1060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 t="shared" si="0"/>
        <v>0</v>
      </c>
      <c r="G57" s="40">
        <f>SUM(G58:G64)</f>
        <v>0</v>
      </c>
      <c r="H57" s="40">
        <f>SUM(H58:H64)</f>
        <v>0</v>
      </c>
      <c r="I57" s="40">
        <f>SUM(I58:I64)</f>
        <v>0</v>
      </c>
      <c r="J57" s="40">
        <f>SUM(J58:J64)</f>
        <v>0</v>
      </c>
      <c r="K57" s="139"/>
      <c r="L57" s="139"/>
      <c r="M57" s="139"/>
      <c r="N57" s="139"/>
      <c r="O57" s="139"/>
    </row>
    <row r="58" spans="1:16" ht="18.75" customHeight="1">
      <c r="A58" s="4" t="s">
        <v>210</v>
      </c>
      <c r="B58" s="5">
        <v>1061</v>
      </c>
      <c r="C58" s="25" t="s">
        <v>175</v>
      </c>
      <c r="D58" s="25" t="s">
        <v>175</v>
      </c>
      <c r="E58" s="25" t="s">
        <v>175</v>
      </c>
      <c r="F58" s="30">
        <f t="shared" si="0"/>
        <v>0</v>
      </c>
      <c r="G58" s="25" t="s">
        <v>175</v>
      </c>
      <c r="H58" s="25" t="s">
        <v>175</v>
      </c>
      <c r="I58" s="25" t="s">
        <v>175</v>
      </c>
      <c r="J58" s="25" t="s">
        <v>175</v>
      </c>
      <c r="K58" s="139"/>
      <c r="L58" s="139"/>
      <c r="M58" s="139"/>
      <c r="N58" s="139"/>
      <c r="O58" s="139"/>
      <c r="P58" s="3"/>
    </row>
    <row r="59" spans="1:16" s="3" customFormat="1" ht="18.75" customHeight="1">
      <c r="A59" s="4" t="s">
        <v>192</v>
      </c>
      <c r="B59" s="5">
        <v>1062</v>
      </c>
      <c r="C59" s="25" t="s">
        <v>175</v>
      </c>
      <c r="D59" s="25" t="s">
        <v>175</v>
      </c>
      <c r="E59" s="25" t="s">
        <v>175</v>
      </c>
      <c r="F59" s="30">
        <f t="shared" si="0"/>
        <v>0</v>
      </c>
      <c r="G59" s="25" t="s">
        <v>175</v>
      </c>
      <c r="H59" s="25" t="s">
        <v>175</v>
      </c>
      <c r="I59" s="25" t="s">
        <v>175</v>
      </c>
      <c r="J59" s="25" t="s">
        <v>175</v>
      </c>
      <c r="K59" s="139"/>
      <c r="L59" s="139"/>
      <c r="M59" s="139"/>
      <c r="N59" s="139"/>
      <c r="O59" s="139"/>
      <c r="P59" s="1"/>
    </row>
    <row r="60" spans="1:16" ht="18.75" customHeight="1">
      <c r="A60" s="4" t="s">
        <v>193</v>
      </c>
      <c r="B60" s="5">
        <v>1063</v>
      </c>
      <c r="C60" s="25" t="s">
        <v>175</v>
      </c>
      <c r="D60" s="25" t="s">
        <v>175</v>
      </c>
      <c r="E60" s="25" t="s">
        <v>175</v>
      </c>
      <c r="F60" s="30">
        <f t="shared" si="0"/>
        <v>0</v>
      </c>
      <c r="G60" s="25" t="s">
        <v>175</v>
      </c>
      <c r="H60" s="25" t="s">
        <v>175</v>
      </c>
      <c r="I60" s="25" t="s">
        <v>175</v>
      </c>
      <c r="J60" s="25" t="s">
        <v>175</v>
      </c>
      <c r="K60" s="139"/>
      <c r="L60" s="139"/>
      <c r="M60" s="139"/>
      <c r="N60" s="139"/>
      <c r="O60" s="139"/>
    </row>
    <row r="61" spans="1:16" ht="18.75" customHeight="1">
      <c r="A61" s="4" t="s">
        <v>211</v>
      </c>
      <c r="B61" s="5">
        <v>1064</v>
      </c>
      <c r="C61" s="25" t="s">
        <v>175</v>
      </c>
      <c r="D61" s="25" t="s">
        <v>175</v>
      </c>
      <c r="E61" s="25" t="s">
        <v>175</v>
      </c>
      <c r="F61" s="30">
        <f t="shared" si="0"/>
        <v>0</v>
      </c>
      <c r="G61" s="25" t="s">
        <v>175</v>
      </c>
      <c r="H61" s="25" t="s">
        <v>175</v>
      </c>
      <c r="I61" s="25" t="s">
        <v>175</v>
      </c>
      <c r="J61" s="25" t="s">
        <v>175</v>
      </c>
      <c r="K61" s="139"/>
      <c r="L61" s="139"/>
      <c r="M61" s="139"/>
      <c r="N61" s="139"/>
      <c r="O61" s="139"/>
    </row>
    <row r="62" spans="1:16" ht="18.75" customHeight="1">
      <c r="A62" s="4" t="s">
        <v>212</v>
      </c>
      <c r="B62" s="5">
        <v>1065</v>
      </c>
      <c r="C62" s="25" t="s">
        <v>175</v>
      </c>
      <c r="D62" s="25" t="s">
        <v>175</v>
      </c>
      <c r="E62" s="25" t="s">
        <v>175</v>
      </c>
      <c r="F62" s="30">
        <f t="shared" si="0"/>
        <v>0</v>
      </c>
      <c r="G62" s="25" t="s">
        <v>175</v>
      </c>
      <c r="H62" s="25" t="s">
        <v>175</v>
      </c>
      <c r="I62" s="25" t="s">
        <v>175</v>
      </c>
      <c r="J62" s="25" t="s">
        <v>175</v>
      </c>
      <c r="K62" s="139"/>
      <c r="L62" s="139"/>
      <c r="M62" s="139"/>
      <c r="N62" s="139"/>
      <c r="O62" s="139"/>
    </row>
    <row r="63" spans="1:16" ht="18.75" customHeight="1">
      <c r="A63" s="4" t="s">
        <v>213</v>
      </c>
      <c r="B63" s="5">
        <v>1066</v>
      </c>
      <c r="C63" s="25" t="s">
        <v>175</v>
      </c>
      <c r="D63" s="25" t="s">
        <v>175</v>
      </c>
      <c r="E63" s="25" t="s">
        <v>175</v>
      </c>
      <c r="F63" s="30">
        <f t="shared" si="0"/>
        <v>0</v>
      </c>
      <c r="G63" s="25" t="s">
        <v>175</v>
      </c>
      <c r="H63" s="25" t="s">
        <v>175</v>
      </c>
      <c r="I63" s="25" t="s">
        <v>175</v>
      </c>
      <c r="J63" s="25" t="s">
        <v>175</v>
      </c>
      <c r="K63" s="139"/>
      <c r="L63" s="139"/>
      <c r="M63" s="139"/>
      <c r="N63" s="139"/>
      <c r="O63" s="139"/>
    </row>
    <row r="64" spans="1:16" ht="18.75" customHeight="1">
      <c r="A64" s="6" t="s">
        <v>214</v>
      </c>
      <c r="B64" s="5">
        <v>1067</v>
      </c>
      <c r="C64" s="25" t="s">
        <v>175</v>
      </c>
      <c r="D64" s="25" t="s">
        <v>175</v>
      </c>
      <c r="E64" s="25" t="s">
        <v>175</v>
      </c>
      <c r="F64" s="30">
        <f t="shared" si="0"/>
        <v>0</v>
      </c>
      <c r="G64" s="25" t="s">
        <v>175</v>
      </c>
      <c r="H64" s="25" t="s">
        <v>175</v>
      </c>
      <c r="I64" s="25" t="s">
        <v>175</v>
      </c>
      <c r="J64" s="25" t="s">
        <v>175</v>
      </c>
      <c r="K64" s="139"/>
      <c r="L64" s="139"/>
      <c r="M64" s="139"/>
      <c r="N64" s="139"/>
      <c r="O64" s="139"/>
    </row>
    <row r="65" spans="1:16" ht="18.75" customHeight="1">
      <c r="A65" s="4" t="s">
        <v>215</v>
      </c>
      <c r="B65" s="7">
        <v>1070</v>
      </c>
      <c r="C65" s="40">
        <f>SUM(C66:C68)</f>
        <v>2</v>
      </c>
      <c r="D65" s="40">
        <f>SUM(D66:D68)</f>
        <v>0</v>
      </c>
      <c r="E65" s="40">
        <f>SUM(E66:E68)</f>
        <v>8</v>
      </c>
      <c r="F65" s="40">
        <f t="shared" si="0"/>
        <v>0</v>
      </c>
      <c r="G65" s="40">
        <f>SUM(G66:G68)</f>
        <v>0</v>
      </c>
      <c r="H65" s="40">
        <f>SUM(H66:H68)</f>
        <v>0</v>
      </c>
      <c r="I65" s="40">
        <f>SUM(I66:I68)</f>
        <v>0</v>
      </c>
      <c r="J65" s="40">
        <f>SUM(J66:J68)</f>
        <v>0</v>
      </c>
      <c r="K65" s="139"/>
      <c r="L65" s="139"/>
      <c r="M65" s="139"/>
      <c r="N65" s="139"/>
      <c r="O65" s="139"/>
    </row>
    <row r="66" spans="1:16" ht="18.75" customHeight="1">
      <c r="A66" s="4" t="s">
        <v>216</v>
      </c>
      <c r="B66" s="5">
        <v>1071</v>
      </c>
      <c r="C66" s="25"/>
      <c r="D66" s="25"/>
      <c r="E66" s="25"/>
      <c r="F66" s="30">
        <f t="shared" si="0"/>
        <v>0</v>
      </c>
      <c r="G66" s="25"/>
      <c r="H66" s="25"/>
      <c r="I66" s="25"/>
      <c r="J66" s="25"/>
      <c r="K66" s="139"/>
      <c r="L66" s="139"/>
      <c r="M66" s="139"/>
      <c r="N66" s="139"/>
      <c r="O66" s="139"/>
      <c r="P66" s="3"/>
    </row>
    <row r="67" spans="1:16" s="3" customFormat="1" ht="18.75" customHeight="1">
      <c r="A67" s="4" t="s">
        <v>217</v>
      </c>
      <c r="B67" s="5">
        <v>1072</v>
      </c>
      <c r="C67" s="25"/>
      <c r="D67" s="25"/>
      <c r="E67" s="25"/>
      <c r="F67" s="30">
        <f t="shared" si="0"/>
        <v>0</v>
      </c>
      <c r="G67" s="25"/>
      <c r="H67" s="25"/>
      <c r="I67" s="25"/>
      <c r="J67" s="25"/>
      <c r="K67" s="139"/>
      <c r="L67" s="139"/>
      <c r="M67" s="139"/>
      <c r="N67" s="139"/>
      <c r="O67" s="139"/>
      <c r="P67" s="1"/>
    </row>
    <row r="68" spans="1:16" ht="18.75" customHeight="1">
      <c r="A68" s="98" t="s">
        <v>218</v>
      </c>
      <c r="B68" s="5">
        <v>1073</v>
      </c>
      <c r="C68" s="25">
        <v>2</v>
      </c>
      <c r="D68" s="25"/>
      <c r="E68" s="25">
        <v>8</v>
      </c>
      <c r="F68" s="30">
        <f t="shared" si="0"/>
        <v>0</v>
      </c>
      <c r="G68" s="25"/>
      <c r="H68" s="25"/>
      <c r="I68" s="25"/>
      <c r="J68" s="25"/>
      <c r="K68" s="139"/>
      <c r="L68" s="139"/>
      <c r="M68" s="139"/>
      <c r="N68" s="139"/>
      <c r="O68" s="139"/>
    </row>
    <row r="69" spans="1:16" ht="18.75" customHeight="1">
      <c r="A69" s="4" t="s">
        <v>215</v>
      </c>
      <c r="B69" s="7">
        <v>1080</v>
      </c>
      <c r="C69" s="40">
        <f t="shared" ref="C69:J69" si="2">SUM(C70:C75)</f>
        <v>-4516</v>
      </c>
      <c r="D69" s="40">
        <f t="shared" si="2"/>
        <v>-1005</v>
      </c>
      <c r="E69" s="40">
        <f t="shared" si="2"/>
        <v>-8915</v>
      </c>
      <c r="F69" s="40">
        <f t="shared" si="2"/>
        <v>-2810</v>
      </c>
      <c r="G69" s="40">
        <f t="shared" si="2"/>
        <v>-665</v>
      </c>
      <c r="H69" s="40">
        <f t="shared" si="2"/>
        <v>-815</v>
      </c>
      <c r="I69" s="40">
        <f t="shared" si="2"/>
        <v>-665</v>
      </c>
      <c r="J69" s="40">
        <f t="shared" si="2"/>
        <v>-665</v>
      </c>
      <c r="K69" s="139"/>
      <c r="L69" s="139"/>
      <c r="M69" s="139"/>
      <c r="N69" s="139"/>
      <c r="O69" s="139"/>
    </row>
    <row r="70" spans="1:16" ht="18.75" customHeight="1">
      <c r="A70" s="4" t="s">
        <v>219</v>
      </c>
      <c r="B70" s="5">
        <v>1081</v>
      </c>
      <c r="C70" s="25" t="s">
        <v>175</v>
      </c>
      <c r="D70" s="25" t="s">
        <v>175</v>
      </c>
      <c r="E70" s="25">
        <v>-43</v>
      </c>
      <c r="F70" s="30">
        <f t="shared" si="0"/>
        <v>-60</v>
      </c>
      <c r="G70" s="25">
        <v>-15</v>
      </c>
      <c r="H70" s="25">
        <v>-15</v>
      </c>
      <c r="I70" s="25">
        <v>-15</v>
      </c>
      <c r="J70" s="25">
        <v>-15</v>
      </c>
      <c r="K70" s="139"/>
      <c r="L70" s="139"/>
      <c r="M70" s="139"/>
      <c r="N70" s="139"/>
      <c r="O70" s="139"/>
      <c r="P70" s="3"/>
    </row>
    <row r="71" spans="1:16" s="3" customFormat="1" ht="18.75" customHeight="1">
      <c r="A71" s="4" t="s">
        <v>220</v>
      </c>
      <c r="B71" s="5">
        <v>1082</v>
      </c>
      <c r="C71" s="25" t="s">
        <v>175</v>
      </c>
      <c r="D71" s="25" t="s">
        <v>175</v>
      </c>
      <c r="E71" s="25">
        <v>-3</v>
      </c>
      <c r="F71" s="30">
        <f t="shared" si="0"/>
        <v>0</v>
      </c>
      <c r="G71" s="25" t="s">
        <v>175</v>
      </c>
      <c r="H71" s="25" t="s">
        <v>175</v>
      </c>
      <c r="I71" s="25" t="s">
        <v>175</v>
      </c>
      <c r="J71" s="25" t="s">
        <v>175</v>
      </c>
      <c r="K71" s="139"/>
      <c r="L71" s="139"/>
      <c r="M71" s="139"/>
      <c r="N71" s="139"/>
      <c r="O71" s="139"/>
      <c r="P71" s="1"/>
    </row>
    <row r="72" spans="1:16" ht="18.75" customHeight="1">
      <c r="A72" s="4" t="s">
        <v>221</v>
      </c>
      <c r="B72" s="5">
        <v>1083</v>
      </c>
      <c r="C72" s="25" t="s">
        <v>175</v>
      </c>
      <c r="D72" s="25">
        <v>-5</v>
      </c>
      <c r="E72" s="25" t="s">
        <v>175</v>
      </c>
      <c r="F72" s="30">
        <f t="shared" si="0"/>
        <v>0</v>
      </c>
      <c r="G72" s="25" t="s">
        <v>175</v>
      </c>
      <c r="H72" s="25" t="s">
        <v>175</v>
      </c>
      <c r="I72" s="25" t="s">
        <v>175</v>
      </c>
      <c r="J72" s="25" t="s">
        <v>175</v>
      </c>
      <c r="K72" s="139"/>
      <c r="L72" s="139"/>
      <c r="M72" s="139"/>
      <c r="N72" s="139"/>
      <c r="O72" s="139"/>
    </row>
    <row r="73" spans="1:16" ht="18.75" customHeight="1">
      <c r="A73" s="4" t="s">
        <v>222</v>
      </c>
      <c r="B73" s="5">
        <v>1084</v>
      </c>
      <c r="C73" s="25" t="s">
        <v>175</v>
      </c>
      <c r="D73" s="25" t="s">
        <v>175</v>
      </c>
      <c r="E73" s="25" t="s">
        <v>175</v>
      </c>
      <c r="F73" s="30">
        <f t="shared" si="0"/>
        <v>0</v>
      </c>
      <c r="G73" s="25" t="s">
        <v>175</v>
      </c>
      <c r="H73" s="25" t="s">
        <v>175</v>
      </c>
      <c r="I73" s="25" t="s">
        <v>175</v>
      </c>
      <c r="J73" s="25" t="s">
        <v>175</v>
      </c>
      <c r="K73" s="139"/>
      <c r="L73" s="139"/>
      <c r="M73" s="139"/>
      <c r="N73" s="139"/>
      <c r="O73" s="139"/>
    </row>
    <row r="74" spans="1:16" ht="18.75" customHeight="1">
      <c r="A74" s="4" t="s">
        <v>223</v>
      </c>
      <c r="B74" s="5">
        <v>1085</v>
      </c>
      <c r="C74" s="25" t="s">
        <v>175</v>
      </c>
      <c r="D74" s="25" t="s">
        <v>175</v>
      </c>
      <c r="E74" s="25" t="s">
        <v>175</v>
      </c>
      <c r="F74" s="30">
        <f t="shared" si="0"/>
        <v>0</v>
      </c>
      <c r="G74" s="25" t="s">
        <v>175</v>
      </c>
      <c r="H74" s="25" t="s">
        <v>175</v>
      </c>
      <c r="I74" s="25" t="s">
        <v>175</v>
      </c>
      <c r="J74" s="25" t="s">
        <v>175</v>
      </c>
      <c r="K74" s="139"/>
      <c r="L74" s="139"/>
      <c r="M74" s="139"/>
      <c r="N74" s="139"/>
      <c r="O74" s="139"/>
    </row>
    <row r="75" spans="1:16" ht="18.75" customHeight="1">
      <c r="A75" s="161" t="s">
        <v>428</v>
      </c>
      <c r="B75" s="5">
        <v>1086</v>
      </c>
      <c r="C75" s="25">
        <f>C76+C77+C78+C79</f>
        <v>-4516</v>
      </c>
      <c r="D75" s="25">
        <f>D76+D77+D78+D79</f>
        <v>-1000</v>
      </c>
      <c r="E75" s="25">
        <f>E76+E77+E78+E79</f>
        <v>-8869</v>
      </c>
      <c r="F75" s="30">
        <f>F77</f>
        <v>-2750</v>
      </c>
      <c r="G75" s="25">
        <f>G77</f>
        <v>-650</v>
      </c>
      <c r="H75" s="25">
        <f>H77</f>
        <v>-800</v>
      </c>
      <c r="I75" s="25">
        <f>I77</f>
        <v>-650</v>
      </c>
      <c r="J75" s="25">
        <f>J77</f>
        <v>-650</v>
      </c>
      <c r="K75" s="139"/>
      <c r="L75" s="139"/>
      <c r="M75" s="139"/>
      <c r="N75" s="139"/>
      <c r="O75" s="139"/>
    </row>
    <row r="76" spans="1:16" ht="18.75" customHeight="1">
      <c r="A76" s="161" t="s">
        <v>429</v>
      </c>
      <c r="B76" s="5"/>
      <c r="C76" s="25">
        <v>-2</v>
      </c>
      <c r="D76" s="25">
        <v>0</v>
      </c>
      <c r="E76" s="25">
        <v>0</v>
      </c>
      <c r="F76" s="30"/>
      <c r="G76" s="25"/>
      <c r="H76" s="25"/>
      <c r="I76" s="25"/>
      <c r="J76" s="25"/>
      <c r="K76" s="139"/>
      <c r="L76" s="139"/>
      <c r="M76" s="139"/>
      <c r="N76" s="139"/>
      <c r="O76" s="139"/>
    </row>
    <row r="77" spans="1:16" ht="18.75" customHeight="1">
      <c r="A77" s="162" t="s">
        <v>437</v>
      </c>
      <c r="B77" s="5"/>
      <c r="C77" s="25">
        <v>-4191</v>
      </c>
      <c r="D77" s="25">
        <v>-1000</v>
      </c>
      <c r="E77" s="25">
        <v>-8838</v>
      </c>
      <c r="F77" s="30">
        <f t="shared" ref="F77:F79" si="3">SUM(G77:J77)</f>
        <v>-2750</v>
      </c>
      <c r="G77" s="25">
        <v>-650</v>
      </c>
      <c r="H77" s="25">
        <v>-800</v>
      </c>
      <c r="I77" s="25">
        <v>-650</v>
      </c>
      <c r="J77" s="25">
        <v>-650</v>
      </c>
      <c r="K77" s="139"/>
      <c r="L77" s="139"/>
      <c r="M77" s="139"/>
      <c r="N77" s="139"/>
      <c r="O77" s="139"/>
    </row>
    <row r="78" spans="1:16" ht="18.75" customHeight="1">
      <c r="A78" s="162" t="s">
        <v>430</v>
      </c>
      <c r="B78" s="5"/>
      <c r="C78" s="25">
        <v>-321</v>
      </c>
      <c r="D78" s="25">
        <v>0</v>
      </c>
      <c r="E78" s="25">
        <v>-29</v>
      </c>
      <c r="F78" s="30">
        <f t="shared" si="3"/>
        <v>0</v>
      </c>
      <c r="G78" s="25" t="s">
        <v>175</v>
      </c>
      <c r="H78" s="25" t="s">
        <v>175</v>
      </c>
      <c r="I78" s="25" t="s">
        <v>175</v>
      </c>
      <c r="J78" s="25" t="s">
        <v>175</v>
      </c>
      <c r="K78" s="139"/>
      <c r="L78" s="139"/>
      <c r="M78" s="139"/>
      <c r="N78" s="139"/>
      <c r="O78" s="139"/>
    </row>
    <row r="79" spans="1:16" ht="18.75" customHeight="1">
      <c r="A79" s="6" t="s">
        <v>224</v>
      </c>
      <c r="B79" s="5"/>
      <c r="C79" s="25">
        <v>-2</v>
      </c>
      <c r="D79" s="25">
        <v>0</v>
      </c>
      <c r="E79" s="25">
        <v>-2</v>
      </c>
      <c r="F79" s="30">
        <f t="shared" si="3"/>
        <v>0</v>
      </c>
      <c r="G79" s="25" t="s">
        <v>175</v>
      </c>
      <c r="H79" s="25" t="s">
        <v>175</v>
      </c>
      <c r="I79" s="25" t="s">
        <v>175</v>
      </c>
      <c r="J79" s="25" t="s">
        <v>175</v>
      </c>
      <c r="K79" s="139"/>
      <c r="L79" s="139"/>
      <c r="M79" s="139"/>
      <c r="N79" s="139"/>
      <c r="O79" s="139"/>
    </row>
    <row r="80" spans="1:16" ht="18.75" customHeight="1">
      <c r="A80" s="6" t="s">
        <v>225</v>
      </c>
      <c r="B80" s="7">
        <v>1100</v>
      </c>
      <c r="C80" s="38">
        <f>SUM(C32,C33,C57,C65,C69)</f>
        <v>822</v>
      </c>
      <c r="D80" s="38">
        <f t="shared" ref="D80:J80" si="4">SUM(D32,D33,D57,D65,D69)</f>
        <v>377</v>
      </c>
      <c r="E80" s="38">
        <f t="shared" si="4"/>
        <v>419</v>
      </c>
      <c r="F80" s="38">
        <f t="shared" si="4"/>
        <v>338</v>
      </c>
      <c r="G80" s="38">
        <f t="shared" si="4"/>
        <v>92.75</v>
      </c>
      <c r="H80" s="38">
        <f t="shared" si="4"/>
        <v>50.5</v>
      </c>
      <c r="I80" s="38">
        <f t="shared" si="4"/>
        <v>98.25</v>
      </c>
      <c r="J80" s="38">
        <f t="shared" si="4"/>
        <v>96.5</v>
      </c>
      <c r="K80" s="139"/>
      <c r="L80" s="139"/>
      <c r="M80" s="139"/>
      <c r="N80" s="139"/>
      <c r="O80" s="139"/>
    </row>
    <row r="81" spans="1:16" ht="18.75" customHeight="1">
      <c r="A81" s="6" t="s">
        <v>226</v>
      </c>
      <c r="B81" s="7">
        <v>1110</v>
      </c>
      <c r="C81" s="37"/>
      <c r="D81" s="37"/>
      <c r="E81" s="37"/>
      <c r="F81" s="40">
        <f t="shared" ref="F81:F90" si="5">SUM(G81:J81)</f>
        <v>0</v>
      </c>
      <c r="G81" s="37"/>
      <c r="H81" s="37"/>
      <c r="I81" s="37"/>
      <c r="J81" s="37"/>
      <c r="K81" s="139"/>
      <c r="L81" s="139"/>
      <c r="M81" s="139"/>
      <c r="N81" s="139"/>
      <c r="O81" s="139"/>
      <c r="P81" s="3"/>
    </row>
    <row r="82" spans="1:16" s="3" customFormat="1" ht="18.75" customHeight="1">
      <c r="A82" s="6" t="s">
        <v>227</v>
      </c>
      <c r="B82" s="7">
        <v>1120</v>
      </c>
      <c r="C82" s="37" t="s">
        <v>175</v>
      </c>
      <c r="D82" s="37" t="s">
        <v>175</v>
      </c>
      <c r="E82" s="37" t="s">
        <v>175</v>
      </c>
      <c r="F82" s="40">
        <f t="shared" si="5"/>
        <v>0</v>
      </c>
      <c r="G82" s="37" t="s">
        <v>175</v>
      </c>
      <c r="H82" s="37" t="s">
        <v>175</v>
      </c>
      <c r="I82" s="37" t="s">
        <v>175</v>
      </c>
      <c r="J82" s="37" t="s">
        <v>175</v>
      </c>
      <c r="K82" s="139"/>
      <c r="L82" s="139"/>
      <c r="M82" s="139"/>
      <c r="N82" s="139"/>
      <c r="O82" s="139"/>
    </row>
    <row r="83" spans="1:16" s="3" customFormat="1" ht="18.75" customHeight="1">
      <c r="A83" s="6" t="s">
        <v>228</v>
      </c>
      <c r="B83" s="7">
        <v>1130</v>
      </c>
      <c r="C83" s="37">
        <v>39</v>
      </c>
      <c r="D83" s="37"/>
      <c r="E83" s="37">
        <v>90</v>
      </c>
      <c r="F83" s="40">
        <f t="shared" si="5"/>
        <v>100</v>
      </c>
      <c r="G83" s="37"/>
      <c r="H83" s="49">
        <v>50</v>
      </c>
      <c r="I83" s="49">
        <v>25</v>
      </c>
      <c r="J83" s="49">
        <v>25</v>
      </c>
      <c r="K83" s="139"/>
      <c r="L83" s="139"/>
      <c r="M83" s="139"/>
      <c r="N83" s="139"/>
      <c r="O83" s="139"/>
    </row>
    <row r="84" spans="1:16" s="3" customFormat="1" ht="18.75" customHeight="1">
      <c r="A84" s="6" t="s">
        <v>229</v>
      </c>
      <c r="B84" s="7">
        <v>1140</v>
      </c>
      <c r="C84" s="37" t="s">
        <v>175</v>
      </c>
      <c r="D84" s="37" t="s">
        <v>175</v>
      </c>
      <c r="E84" s="37" t="s">
        <v>175</v>
      </c>
      <c r="F84" s="40">
        <f t="shared" si="5"/>
        <v>0</v>
      </c>
      <c r="G84" s="37" t="s">
        <v>175</v>
      </c>
      <c r="H84" s="37" t="s">
        <v>175</v>
      </c>
      <c r="I84" s="37" t="s">
        <v>175</v>
      </c>
      <c r="J84" s="37" t="s">
        <v>175</v>
      </c>
      <c r="K84" s="139"/>
      <c r="L84" s="139"/>
      <c r="M84" s="139"/>
      <c r="N84" s="139"/>
      <c r="O84" s="139"/>
    </row>
    <row r="85" spans="1:16" s="3" customFormat="1" ht="18.75" customHeight="1">
      <c r="A85" s="4" t="s">
        <v>215</v>
      </c>
      <c r="B85" s="7">
        <v>1150</v>
      </c>
      <c r="C85" s="40">
        <f>SUM(C86:C87)</f>
        <v>0</v>
      </c>
      <c r="D85" s="40">
        <f t="shared" ref="D85:J85" si="6">SUM(D86:D87)</f>
        <v>0</v>
      </c>
      <c r="E85" s="40">
        <f t="shared" si="6"/>
        <v>0</v>
      </c>
      <c r="F85" s="40">
        <f t="shared" si="5"/>
        <v>0</v>
      </c>
      <c r="G85" s="40">
        <f t="shared" si="6"/>
        <v>0</v>
      </c>
      <c r="H85" s="40">
        <f t="shared" si="6"/>
        <v>0</v>
      </c>
      <c r="I85" s="40">
        <f t="shared" si="6"/>
        <v>0</v>
      </c>
      <c r="J85" s="40">
        <f t="shared" si="6"/>
        <v>0</v>
      </c>
      <c r="K85" s="139"/>
      <c r="L85" s="139"/>
      <c r="M85" s="139"/>
      <c r="N85" s="139"/>
      <c r="O85" s="139"/>
    </row>
    <row r="86" spans="1:16" s="3" customFormat="1" ht="18.75" customHeight="1">
      <c r="A86" s="4" t="s">
        <v>230</v>
      </c>
      <c r="B86" s="5">
        <v>1151</v>
      </c>
      <c r="C86" s="25"/>
      <c r="D86" s="25"/>
      <c r="E86" s="25"/>
      <c r="F86" s="30">
        <f t="shared" si="5"/>
        <v>0</v>
      </c>
      <c r="G86" s="25"/>
      <c r="H86" s="25"/>
      <c r="I86" s="25"/>
      <c r="J86" s="25"/>
      <c r="K86" s="139"/>
      <c r="L86" s="139"/>
      <c r="M86" s="139"/>
      <c r="N86" s="139"/>
      <c r="O86" s="139"/>
    </row>
    <row r="87" spans="1:16" s="3" customFormat="1" ht="18.75" customHeight="1">
      <c r="A87" s="6" t="s">
        <v>231</v>
      </c>
      <c r="B87" s="5">
        <v>1152</v>
      </c>
      <c r="C87" s="25"/>
      <c r="D87" s="25"/>
      <c r="E87" s="25"/>
      <c r="F87" s="30">
        <f t="shared" si="5"/>
        <v>0</v>
      </c>
      <c r="G87" s="25"/>
      <c r="H87" s="25"/>
      <c r="I87" s="25"/>
      <c r="J87" s="25"/>
      <c r="K87" s="139"/>
      <c r="L87" s="139"/>
      <c r="M87" s="139"/>
      <c r="N87" s="139"/>
      <c r="O87" s="139"/>
      <c r="P87" s="1"/>
    </row>
    <row r="88" spans="1:16" ht="18.75" customHeight="1">
      <c r="A88" s="4" t="s">
        <v>215</v>
      </c>
      <c r="B88" s="7">
        <v>1160</v>
      </c>
      <c r="C88" s="40">
        <f>SUM(C89:C90)</f>
        <v>0</v>
      </c>
      <c r="D88" s="40">
        <f t="shared" ref="D88:J88" si="7">SUM(D89:D90)</f>
        <v>0</v>
      </c>
      <c r="E88" s="40">
        <f t="shared" si="7"/>
        <v>0</v>
      </c>
      <c r="F88" s="40">
        <f t="shared" si="5"/>
        <v>0</v>
      </c>
      <c r="G88" s="40">
        <f t="shared" si="7"/>
        <v>0</v>
      </c>
      <c r="H88" s="40">
        <f t="shared" si="7"/>
        <v>0</v>
      </c>
      <c r="I88" s="40">
        <f t="shared" si="7"/>
        <v>0</v>
      </c>
      <c r="J88" s="40">
        <f t="shared" si="7"/>
        <v>0</v>
      </c>
      <c r="K88" s="139"/>
      <c r="L88" s="139"/>
      <c r="M88" s="139"/>
      <c r="N88" s="139"/>
      <c r="O88" s="139"/>
    </row>
    <row r="89" spans="1:16" ht="18.75" customHeight="1">
      <c r="A89" s="4" t="s">
        <v>232</v>
      </c>
      <c r="B89" s="5">
        <v>1161</v>
      </c>
      <c r="C89" s="25" t="s">
        <v>175</v>
      </c>
      <c r="D89" s="25" t="s">
        <v>175</v>
      </c>
      <c r="E89" s="25" t="s">
        <v>175</v>
      </c>
      <c r="F89" s="30">
        <f t="shared" si="5"/>
        <v>0</v>
      </c>
      <c r="G89" s="25" t="s">
        <v>175</v>
      </c>
      <c r="H89" s="25" t="s">
        <v>175</v>
      </c>
      <c r="I89" s="25" t="s">
        <v>175</v>
      </c>
      <c r="J89" s="25" t="s">
        <v>175</v>
      </c>
      <c r="K89" s="139"/>
      <c r="L89" s="139"/>
      <c r="M89" s="139"/>
      <c r="N89" s="139"/>
      <c r="O89" s="139"/>
      <c r="P89" s="3"/>
    </row>
    <row r="90" spans="1:16" s="3" customFormat="1" ht="18.75" customHeight="1">
      <c r="A90" s="6" t="s">
        <v>233</v>
      </c>
      <c r="B90" s="5">
        <v>1162</v>
      </c>
      <c r="C90" s="25" t="s">
        <v>175</v>
      </c>
      <c r="D90" s="25" t="s">
        <v>175</v>
      </c>
      <c r="E90" s="25" t="s">
        <v>175</v>
      </c>
      <c r="F90" s="30">
        <f t="shared" si="5"/>
        <v>0</v>
      </c>
      <c r="G90" s="25" t="s">
        <v>175</v>
      </c>
      <c r="H90" s="25" t="s">
        <v>175</v>
      </c>
      <c r="I90" s="25" t="s">
        <v>175</v>
      </c>
      <c r="J90" s="25" t="s">
        <v>175</v>
      </c>
      <c r="K90" s="139"/>
      <c r="L90" s="139"/>
      <c r="M90" s="139"/>
      <c r="N90" s="139"/>
      <c r="O90" s="139"/>
      <c r="P90" s="1"/>
    </row>
    <row r="91" spans="1:16" ht="18.75" customHeight="1">
      <c r="A91" s="4" t="s">
        <v>234</v>
      </c>
      <c r="B91" s="7">
        <v>1170</v>
      </c>
      <c r="C91" s="38">
        <f>SUM(C80,C81,C82,C83,C84,C85,C88)</f>
        <v>861</v>
      </c>
      <c r="D91" s="38">
        <f t="shared" ref="D91:J91" si="8">SUM(D80,D81,D82,D83,D84,D85,D88)</f>
        <v>377</v>
      </c>
      <c r="E91" s="38">
        <f t="shared" si="8"/>
        <v>509</v>
      </c>
      <c r="F91" s="38">
        <f t="shared" si="8"/>
        <v>438</v>
      </c>
      <c r="G91" s="38">
        <f t="shared" si="8"/>
        <v>92.75</v>
      </c>
      <c r="H91" s="38">
        <f t="shared" si="8"/>
        <v>100.5</v>
      </c>
      <c r="I91" s="38">
        <f t="shared" si="8"/>
        <v>123.25</v>
      </c>
      <c r="J91" s="38">
        <f t="shared" si="8"/>
        <v>121.5</v>
      </c>
      <c r="K91" s="139"/>
      <c r="L91" s="139"/>
      <c r="M91" s="139"/>
      <c r="N91" s="139"/>
      <c r="O91" s="139"/>
    </row>
    <row r="92" spans="1:16" ht="18.75" customHeight="1">
      <c r="A92" s="4" t="s">
        <v>235</v>
      </c>
      <c r="B92" s="58">
        <v>1180</v>
      </c>
      <c r="C92" s="25">
        <v>-155</v>
      </c>
      <c r="D92" s="25">
        <v>-68</v>
      </c>
      <c r="E92" s="41">
        <v>-92</v>
      </c>
      <c r="F92" s="30">
        <f>SUM(G92:J92)</f>
        <v>-78.84</v>
      </c>
      <c r="G92" s="25">
        <v>0</v>
      </c>
      <c r="H92" s="25">
        <v>0</v>
      </c>
      <c r="I92" s="25">
        <v>0</v>
      </c>
      <c r="J92" s="41">
        <f>F91/100*-18</f>
        <v>-78.84</v>
      </c>
      <c r="K92" s="139"/>
      <c r="L92" s="139"/>
      <c r="M92" s="139"/>
      <c r="N92" s="139"/>
      <c r="O92" s="139"/>
    </row>
    <row r="93" spans="1:16" ht="18.75" customHeight="1">
      <c r="A93" s="4" t="s">
        <v>236</v>
      </c>
      <c r="B93" s="58">
        <v>1181</v>
      </c>
      <c r="C93" s="25"/>
      <c r="D93" s="25"/>
      <c r="E93" s="25"/>
      <c r="F93" s="30">
        <f>SUM(G93:J93)</f>
        <v>0</v>
      </c>
      <c r="G93" s="25"/>
      <c r="H93" s="25"/>
      <c r="I93" s="25"/>
      <c r="J93" s="25"/>
      <c r="K93" s="139"/>
      <c r="L93" s="139"/>
      <c r="M93" s="139"/>
      <c r="N93" s="139"/>
      <c r="O93" s="139"/>
    </row>
    <row r="94" spans="1:16" ht="18.75" customHeight="1">
      <c r="A94" s="4" t="s">
        <v>237</v>
      </c>
      <c r="B94" s="5">
        <v>1190</v>
      </c>
      <c r="C94" s="25"/>
      <c r="D94" s="25"/>
      <c r="E94" s="25"/>
      <c r="F94" s="30">
        <f>SUM(G94:J94)</f>
        <v>0</v>
      </c>
      <c r="G94" s="25"/>
      <c r="H94" s="25"/>
      <c r="I94" s="25"/>
      <c r="J94" s="25"/>
      <c r="K94" s="139"/>
      <c r="L94" s="139"/>
      <c r="M94" s="139"/>
      <c r="N94" s="139"/>
      <c r="O94" s="139"/>
    </row>
    <row r="95" spans="1:16" ht="18.75" customHeight="1">
      <c r="A95" s="6" t="s">
        <v>238</v>
      </c>
      <c r="B95" s="59">
        <v>1191</v>
      </c>
      <c r="C95" s="25" t="s">
        <v>175</v>
      </c>
      <c r="D95" s="25" t="s">
        <v>175</v>
      </c>
      <c r="E95" s="25" t="s">
        <v>175</v>
      </c>
      <c r="F95" s="30">
        <f>SUM(G95:J95)</f>
        <v>0</v>
      </c>
      <c r="G95" s="25" t="s">
        <v>175</v>
      </c>
      <c r="H95" s="25" t="s">
        <v>175</v>
      </c>
      <c r="I95" s="25" t="s">
        <v>175</v>
      </c>
      <c r="J95" s="25" t="s">
        <v>175</v>
      </c>
      <c r="K95" s="139"/>
      <c r="L95" s="139"/>
      <c r="M95" s="139"/>
      <c r="N95" s="139"/>
      <c r="O95" s="139"/>
    </row>
    <row r="96" spans="1:16" ht="18.75" customHeight="1">
      <c r="A96" s="4" t="s">
        <v>239</v>
      </c>
      <c r="B96" s="7">
        <v>1200</v>
      </c>
      <c r="C96" s="38">
        <f>SUM(C91,C92,C93,C94,C95)</f>
        <v>706</v>
      </c>
      <c r="D96" s="38">
        <f t="shared" ref="D96:J96" si="9">SUM(D91,D92,D93,D94,D95)</f>
        <v>309</v>
      </c>
      <c r="E96" s="38">
        <f t="shared" si="9"/>
        <v>417</v>
      </c>
      <c r="F96" s="38">
        <f t="shared" si="9"/>
        <v>359.15999999999997</v>
      </c>
      <c r="G96" s="38">
        <f t="shared" si="9"/>
        <v>92.75</v>
      </c>
      <c r="H96" s="38">
        <f t="shared" si="9"/>
        <v>100.5</v>
      </c>
      <c r="I96" s="38">
        <f t="shared" si="9"/>
        <v>123.25</v>
      </c>
      <c r="J96" s="38">
        <f t="shared" si="9"/>
        <v>42.66</v>
      </c>
      <c r="K96" s="139"/>
      <c r="L96" s="139"/>
      <c r="M96" s="139"/>
      <c r="N96" s="139"/>
      <c r="O96" s="139"/>
    </row>
    <row r="97" spans="1:15" ht="18.75" customHeight="1">
      <c r="A97" s="4" t="s">
        <v>240</v>
      </c>
      <c r="B97" s="59">
        <v>1201</v>
      </c>
      <c r="C97" s="167">
        <f t="shared" ref="C97:J97" si="10">IF(C96&gt;0,C96,0)</f>
        <v>706</v>
      </c>
      <c r="D97" s="167">
        <f t="shared" si="10"/>
        <v>309</v>
      </c>
      <c r="E97" s="167">
        <f t="shared" si="10"/>
        <v>417</v>
      </c>
      <c r="F97" s="167">
        <f t="shared" si="10"/>
        <v>359.15999999999997</v>
      </c>
      <c r="G97" s="167">
        <f t="shared" si="10"/>
        <v>92.75</v>
      </c>
      <c r="H97" s="191">
        <f t="shared" si="10"/>
        <v>100.5</v>
      </c>
      <c r="I97" s="191">
        <f t="shared" si="10"/>
        <v>123.25</v>
      </c>
      <c r="J97" s="191">
        <f t="shared" si="10"/>
        <v>42.66</v>
      </c>
      <c r="K97" s="139"/>
      <c r="L97" s="139"/>
      <c r="M97" s="139"/>
      <c r="N97" s="139"/>
      <c r="O97" s="139"/>
    </row>
    <row r="98" spans="1:15" ht="18.75" customHeight="1">
      <c r="A98" s="6" t="s">
        <v>241</v>
      </c>
      <c r="B98" s="59">
        <v>1202</v>
      </c>
      <c r="C98" s="87">
        <f t="shared" ref="C98:J98" si="11">IF(C96&lt;0,C96,0)</f>
        <v>0</v>
      </c>
      <c r="D98" s="87">
        <f t="shared" si="11"/>
        <v>0</v>
      </c>
      <c r="E98" s="87">
        <f t="shared" si="11"/>
        <v>0</v>
      </c>
      <c r="F98" s="87">
        <f t="shared" si="11"/>
        <v>0</v>
      </c>
      <c r="G98" s="87">
        <f t="shared" si="11"/>
        <v>0</v>
      </c>
      <c r="H98" s="87">
        <f t="shared" si="11"/>
        <v>0</v>
      </c>
      <c r="I98" s="87">
        <f t="shared" si="11"/>
        <v>0</v>
      </c>
      <c r="J98" s="87">
        <f t="shared" si="11"/>
        <v>0</v>
      </c>
      <c r="K98" s="139"/>
      <c r="L98" s="139"/>
      <c r="M98" s="139"/>
      <c r="N98" s="139"/>
      <c r="O98" s="139"/>
    </row>
    <row r="99" spans="1:15" ht="18.75" customHeight="1">
      <c r="A99" s="6" t="s">
        <v>242</v>
      </c>
      <c r="B99" s="5">
        <v>1210</v>
      </c>
      <c r="C99" s="38">
        <f>SUM(C21,C65,C81,C83,C85,C93,C94)</f>
        <v>10816</v>
      </c>
      <c r="D99" s="38">
        <f t="shared" ref="D99:J99" si="12">SUM(D21,D65,D81,D83,D85,D93,D94)</f>
        <v>8050</v>
      </c>
      <c r="E99" s="38">
        <f t="shared" si="12"/>
        <v>15546</v>
      </c>
      <c r="F99" s="38">
        <f t="shared" si="12"/>
        <v>12315</v>
      </c>
      <c r="G99" s="38">
        <f t="shared" si="12"/>
        <v>2900</v>
      </c>
      <c r="H99" s="38">
        <f t="shared" si="12"/>
        <v>3385</v>
      </c>
      <c r="I99" s="38">
        <f t="shared" si="12"/>
        <v>3005</v>
      </c>
      <c r="J99" s="38">
        <f t="shared" si="12"/>
        <v>3025</v>
      </c>
      <c r="K99" s="139"/>
      <c r="L99" s="139"/>
      <c r="M99" s="139"/>
      <c r="N99" s="139"/>
      <c r="O99" s="139"/>
    </row>
    <row r="100" spans="1:15" ht="18.75" customHeight="1">
      <c r="A100" s="4" t="s">
        <v>243</v>
      </c>
      <c r="B100" s="5">
        <v>1220</v>
      </c>
      <c r="C100" s="38">
        <f>SUM(C22,C33,C57,C69,C82,C84,C88,C92,C95)</f>
        <v>-10110</v>
      </c>
      <c r="D100" s="38">
        <f t="shared" ref="D100:J100" si="13">SUM(D22,D33,D57,D69,D82,D84,D88,D92,D95)</f>
        <v>-7741</v>
      </c>
      <c r="E100" s="38">
        <f t="shared" si="13"/>
        <v>-15129</v>
      </c>
      <c r="F100" s="38">
        <f t="shared" si="13"/>
        <v>-11955.84</v>
      </c>
      <c r="G100" s="38">
        <f t="shared" si="13"/>
        <v>-2807.25</v>
      </c>
      <c r="H100" s="38">
        <f t="shared" si="13"/>
        <v>-3284.5</v>
      </c>
      <c r="I100" s="38">
        <f t="shared" si="13"/>
        <v>-2881.75</v>
      </c>
      <c r="J100" s="38">
        <f t="shared" si="13"/>
        <v>-2982.34</v>
      </c>
      <c r="K100" s="139"/>
      <c r="L100" s="139"/>
      <c r="M100" s="139"/>
      <c r="N100" s="139"/>
      <c r="O100" s="139"/>
    </row>
    <row r="101" spans="1:15" ht="18.75" customHeight="1">
      <c r="A101" s="123" t="s">
        <v>244</v>
      </c>
      <c r="B101" s="5">
        <v>1230</v>
      </c>
      <c r="C101" s="25"/>
      <c r="D101" s="25"/>
      <c r="E101" s="25"/>
      <c r="F101" s="30">
        <f>SUM(G101:J101)</f>
        <v>0</v>
      </c>
      <c r="G101" s="25"/>
      <c r="H101" s="25"/>
      <c r="I101" s="25"/>
      <c r="J101" s="25"/>
      <c r="K101" s="139"/>
      <c r="L101" s="139"/>
      <c r="M101" s="139"/>
      <c r="N101" s="139"/>
      <c r="O101" s="139"/>
    </row>
    <row r="102" spans="1:15" ht="18.75" customHeight="1">
      <c r="A102" s="202" t="s">
        <v>245</v>
      </c>
      <c r="B102" s="7">
        <v>1300</v>
      </c>
      <c r="C102" s="38">
        <f t="shared" ref="C102:J102" si="14">C80+C109</f>
        <v>871</v>
      </c>
      <c r="D102" s="38">
        <f t="shared" si="14"/>
        <v>427</v>
      </c>
      <c r="E102" s="38">
        <f t="shared" si="14"/>
        <v>469</v>
      </c>
      <c r="F102" s="38">
        <f t="shared" si="14"/>
        <v>390</v>
      </c>
      <c r="G102" s="38">
        <f t="shared" si="14"/>
        <v>105.75</v>
      </c>
      <c r="H102" s="38">
        <f t="shared" si="14"/>
        <v>63.5</v>
      </c>
      <c r="I102" s="38">
        <f t="shared" si="14"/>
        <v>111.25</v>
      </c>
      <c r="J102" s="38">
        <f t="shared" si="14"/>
        <v>109.5</v>
      </c>
      <c r="K102" s="205"/>
      <c r="L102" s="206"/>
      <c r="M102" s="206"/>
      <c r="N102" s="206"/>
      <c r="O102" s="139"/>
    </row>
    <row r="103" spans="1:15" ht="18.75" customHeight="1">
      <c r="A103" s="4" t="s">
        <v>246</v>
      </c>
      <c r="B103" s="203"/>
      <c r="C103" s="203"/>
      <c r="D103" s="203"/>
      <c r="E103" s="203"/>
      <c r="F103" s="203"/>
      <c r="G103" s="203"/>
      <c r="H103" s="203"/>
      <c r="I103" s="203"/>
      <c r="J103" s="203"/>
      <c r="K103" s="203"/>
      <c r="L103" s="203"/>
      <c r="M103" s="203"/>
      <c r="N103" s="203"/>
      <c r="O103" s="207"/>
    </row>
    <row r="104" spans="1:15" ht="38.25" customHeight="1">
      <c r="A104" s="4" t="s">
        <v>247</v>
      </c>
      <c r="B104" s="5">
        <v>1400</v>
      </c>
      <c r="C104" s="25">
        <v>71</v>
      </c>
      <c r="D104" s="25">
        <v>85</v>
      </c>
      <c r="E104" s="25">
        <v>54</v>
      </c>
      <c r="F104" s="30">
        <f t="shared" ref="F104:F111" si="15">SUM(G104:J104)</f>
        <v>64</v>
      </c>
      <c r="G104" s="25">
        <f>G105+G106</f>
        <v>16</v>
      </c>
      <c r="H104" s="25">
        <f t="shared" ref="H104:J104" si="16">H105+H106</f>
        <v>16</v>
      </c>
      <c r="I104" s="25">
        <f t="shared" si="16"/>
        <v>16</v>
      </c>
      <c r="J104" s="25">
        <f t="shared" si="16"/>
        <v>16</v>
      </c>
      <c r="K104" s="139"/>
      <c r="L104" s="139"/>
      <c r="M104" s="139"/>
      <c r="N104" s="139"/>
      <c r="O104" s="204"/>
    </row>
    <row r="105" spans="1:15" ht="18.75" customHeight="1">
      <c r="A105" s="4" t="s">
        <v>248</v>
      </c>
      <c r="B105" s="65">
        <v>1401</v>
      </c>
      <c r="C105" s="25">
        <v>11</v>
      </c>
      <c r="D105" s="25">
        <v>5</v>
      </c>
      <c r="E105" s="25">
        <v>7</v>
      </c>
      <c r="F105" s="30">
        <f t="shared" si="15"/>
        <v>4</v>
      </c>
      <c r="G105" s="25">
        <v>1</v>
      </c>
      <c r="H105" s="25">
        <v>1</v>
      </c>
      <c r="I105" s="25">
        <v>1</v>
      </c>
      <c r="J105" s="25">
        <v>1</v>
      </c>
      <c r="K105" s="139"/>
      <c r="L105" s="139"/>
      <c r="M105" s="139"/>
      <c r="N105" s="139"/>
      <c r="O105" s="139"/>
    </row>
    <row r="106" spans="1:15" ht="18.75" customHeight="1">
      <c r="A106" s="4" t="s">
        <v>123</v>
      </c>
      <c r="B106" s="65">
        <v>1402</v>
      </c>
      <c r="C106" s="25">
        <v>60</v>
      </c>
      <c r="D106" s="25">
        <v>80</v>
      </c>
      <c r="E106" s="25">
        <v>47</v>
      </c>
      <c r="F106" s="30">
        <f t="shared" si="15"/>
        <v>60</v>
      </c>
      <c r="G106" s="25">
        <v>15</v>
      </c>
      <c r="H106" s="25">
        <v>15</v>
      </c>
      <c r="I106" s="25">
        <v>15</v>
      </c>
      <c r="J106" s="25">
        <v>15</v>
      </c>
      <c r="K106" s="139"/>
      <c r="L106" s="139"/>
      <c r="M106" s="139"/>
      <c r="N106" s="139"/>
      <c r="O106" s="139"/>
    </row>
    <row r="107" spans="1:15" ht="18.75" customHeight="1">
      <c r="A107" s="4" t="s">
        <v>178</v>
      </c>
      <c r="B107" s="66">
        <v>1410</v>
      </c>
      <c r="C107" s="25">
        <v>2445</v>
      </c>
      <c r="D107" s="25">
        <v>3260</v>
      </c>
      <c r="E107" s="25">
        <v>2800</v>
      </c>
      <c r="F107" s="30">
        <f t="shared" si="15"/>
        <v>4980</v>
      </c>
      <c r="G107" s="169">
        <f>-1*G41</f>
        <v>1141.25</v>
      </c>
      <c r="H107" s="190">
        <f t="shared" ref="H107:J107" si="17">-1*H41</f>
        <v>1398</v>
      </c>
      <c r="I107" s="190">
        <f t="shared" si="17"/>
        <v>1229</v>
      </c>
      <c r="J107" s="190">
        <f t="shared" si="17"/>
        <v>1211.75</v>
      </c>
      <c r="K107" s="139"/>
      <c r="L107" s="139"/>
      <c r="M107" s="139"/>
      <c r="N107" s="139"/>
      <c r="O107" s="139"/>
    </row>
    <row r="108" spans="1:15" ht="18.75" customHeight="1">
      <c r="A108" s="4" t="s">
        <v>249</v>
      </c>
      <c r="B108" s="66">
        <v>1420</v>
      </c>
      <c r="C108" s="25">
        <v>537</v>
      </c>
      <c r="D108" s="25">
        <v>718</v>
      </c>
      <c r="E108" s="25">
        <v>616</v>
      </c>
      <c r="F108" s="30">
        <f t="shared" si="15"/>
        <v>1096</v>
      </c>
      <c r="G108" s="25">
        <f>-1*G42</f>
        <v>251</v>
      </c>
      <c r="H108" s="41">
        <f t="shared" ref="H108:J108" si="18">-1*H42</f>
        <v>308</v>
      </c>
      <c r="I108" s="41">
        <f t="shared" si="18"/>
        <v>270</v>
      </c>
      <c r="J108" s="41">
        <f t="shared" si="18"/>
        <v>267</v>
      </c>
      <c r="K108" s="139"/>
      <c r="L108" s="139"/>
      <c r="M108" s="139"/>
      <c r="N108" s="139"/>
      <c r="O108" s="139"/>
    </row>
    <row r="109" spans="1:15" ht="18.75" customHeight="1">
      <c r="A109" s="4" t="s">
        <v>250</v>
      </c>
      <c r="B109" s="66">
        <v>1430</v>
      </c>
      <c r="C109" s="25">
        <v>49</v>
      </c>
      <c r="D109" s="25">
        <v>50</v>
      </c>
      <c r="E109" s="25">
        <v>50</v>
      </c>
      <c r="F109" s="30">
        <f t="shared" si="15"/>
        <v>52</v>
      </c>
      <c r="G109" s="25">
        <f>-1*G43</f>
        <v>13</v>
      </c>
      <c r="H109" s="41">
        <f t="shared" ref="H109:J109" si="19">-1*H43</f>
        <v>13</v>
      </c>
      <c r="I109" s="41">
        <f t="shared" si="19"/>
        <v>13</v>
      </c>
      <c r="J109" s="41">
        <f t="shared" si="19"/>
        <v>13</v>
      </c>
      <c r="K109" s="139"/>
      <c r="L109" s="139"/>
      <c r="M109" s="139"/>
      <c r="N109" s="139"/>
      <c r="O109" s="139"/>
    </row>
    <row r="110" spans="1:15" ht="18.75" customHeight="1">
      <c r="A110" s="6" t="s">
        <v>164</v>
      </c>
      <c r="B110" s="66">
        <v>1440</v>
      </c>
      <c r="C110" s="25">
        <v>6853</v>
      </c>
      <c r="D110" s="25">
        <v>3560</v>
      </c>
      <c r="E110" s="25">
        <v>11517</v>
      </c>
      <c r="F110" s="30">
        <f t="shared" si="15"/>
        <v>5685</v>
      </c>
      <c r="G110" s="166">
        <f>-1*G100-G104-G107-G108-G109</f>
        <v>1386</v>
      </c>
      <c r="H110" s="192">
        <f t="shared" ref="H110:I110" si="20">-1*H100-H104-H107-H108-H109</f>
        <v>1549.5</v>
      </c>
      <c r="I110" s="192">
        <f t="shared" si="20"/>
        <v>1353.75</v>
      </c>
      <c r="J110" s="192">
        <f>-1*J100-J104-J107-J108-J109+J92</f>
        <v>1395.7500000000002</v>
      </c>
      <c r="K110" s="139"/>
      <c r="L110" s="139"/>
      <c r="M110" s="139"/>
      <c r="N110" s="139"/>
      <c r="O110" s="139"/>
    </row>
    <row r="111" spans="1:15" ht="18.75" customHeight="1">
      <c r="A111" s="97"/>
      <c r="B111" s="67">
        <v>1450</v>
      </c>
      <c r="C111" s="38">
        <f>SUM(C104,C107:C110)</f>
        <v>9955</v>
      </c>
      <c r="D111" s="38">
        <f>SUM(D104,D107:D110)</f>
        <v>7673</v>
      </c>
      <c r="E111" s="38">
        <f>SUM(E104,E107:E110)</f>
        <v>15037</v>
      </c>
      <c r="F111" s="171">
        <f t="shared" si="15"/>
        <v>11877</v>
      </c>
      <c r="G111" s="170">
        <f>SUM(G104,G107:G110)</f>
        <v>2807.25</v>
      </c>
      <c r="H111" s="170">
        <f>SUM(H104,H107:H110)</f>
        <v>3284.5</v>
      </c>
      <c r="I111" s="170">
        <f>SUM(I104,I107:I110)</f>
        <v>2881.75</v>
      </c>
      <c r="J111" s="170">
        <f>SUM(J104,J107:J110)</f>
        <v>2903.5</v>
      </c>
      <c r="K111" s="139"/>
      <c r="L111" s="139"/>
      <c r="M111" s="139"/>
      <c r="N111" s="139"/>
      <c r="O111" s="139"/>
    </row>
    <row r="112" spans="1:15" ht="18.75" customHeight="1">
      <c r="A112" s="173" t="s">
        <v>445</v>
      </c>
      <c r="B112" s="97"/>
      <c r="C112" s="97"/>
      <c r="D112" s="97"/>
      <c r="E112" s="97"/>
      <c r="F112" s="97"/>
      <c r="G112" s="97"/>
      <c r="H112" s="97"/>
      <c r="I112" s="213" t="s">
        <v>452</v>
      </c>
      <c r="J112" s="211"/>
      <c r="K112" s="97"/>
      <c r="L112" s="97"/>
      <c r="M112" s="97"/>
      <c r="N112" s="97"/>
      <c r="O112" s="139"/>
    </row>
    <row r="113" spans="1:16" ht="18.75" customHeight="1">
      <c r="A113" s="212" t="s">
        <v>251</v>
      </c>
      <c r="B113" s="92"/>
      <c r="C113" s="92"/>
      <c r="D113" s="2" t="s">
        <v>149</v>
      </c>
      <c r="E113" s="92"/>
      <c r="F113" s="92"/>
      <c r="G113" s="92"/>
      <c r="H113" s="92"/>
      <c r="I113" s="268" t="s">
        <v>150</v>
      </c>
      <c r="J113" s="268"/>
      <c r="K113" s="268"/>
      <c r="L113" s="268"/>
      <c r="M113" s="268"/>
      <c r="N113" s="92"/>
      <c r="O113" s="97"/>
      <c r="P113" s="3"/>
    </row>
    <row r="114" spans="1:16" s="3" customFormat="1" ht="57" customHeight="1">
      <c r="A114" s="14"/>
      <c r="B114" s="174"/>
      <c r="C114" s="175"/>
      <c r="D114" s="175"/>
      <c r="E114" s="175"/>
      <c r="F114" s="174"/>
      <c r="G114" s="174"/>
      <c r="H114" s="176"/>
      <c r="I114" s="211"/>
      <c r="J114" s="211"/>
      <c r="K114" s="176"/>
      <c r="L114" s="1"/>
      <c r="M114" s="92"/>
      <c r="N114" s="1"/>
      <c r="O114" s="92"/>
      <c r="P114" s="1"/>
    </row>
    <row r="115" spans="1:16" ht="18.75" customHeight="1">
      <c r="A115" s="14"/>
      <c r="B115" s="92"/>
      <c r="F115" s="92"/>
      <c r="G115" s="92"/>
      <c r="H115" s="259"/>
      <c r="I115" s="259"/>
      <c r="J115" s="259"/>
      <c r="K115" s="259"/>
      <c r="L115" s="259"/>
    </row>
    <row r="116" spans="1:16" ht="18.75" customHeight="1">
      <c r="A116" s="14"/>
      <c r="B116" s="92"/>
    </row>
    <row r="117" spans="1:16" ht="18.75" customHeight="1">
      <c r="A117" s="14"/>
    </row>
    <row r="118" spans="1:16" ht="18.75" customHeight="1">
      <c r="A118" s="14"/>
    </row>
    <row r="119" spans="1:16">
      <c r="A119" s="14"/>
    </row>
    <row r="120" spans="1:16">
      <c r="A120" s="14"/>
    </row>
    <row r="121" spans="1:16">
      <c r="A121" s="14"/>
    </row>
    <row r="122" spans="1:16">
      <c r="A122" s="14"/>
    </row>
    <row r="123" spans="1:16">
      <c r="A123" s="14"/>
    </row>
    <row r="124" spans="1:16">
      <c r="A124" s="14"/>
    </row>
    <row r="125" spans="1:16">
      <c r="A125" s="14"/>
    </row>
    <row r="126" spans="1:16">
      <c r="A126" s="14"/>
    </row>
    <row r="127" spans="1:16">
      <c r="A127" s="14"/>
    </row>
    <row r="128" spans="1:16">
      <c r="A128" s="14"/>
    </row>
    <row r="129" spans="1:1">
      <c r="A129" s="14"/>
    </row>
    <row r="130" spans="1:1">
      <c r="A130" s="14"/>
    </row>
    <row r="131" spans="1:1">
      <c r="A131" s="14"/>
    </row>
    <row r="132" spans="1:1">
      <c r="A132" s="14"/>
    </row>
    <row r="133" spans="1:1">
      <c r="A133" s="14"/>
    </row>
    <row r="134" spans="1:1">
      <c r="A134" s="14"/>
    </row>
    <row r="135" spans="1:1">
      <c r="A135" s="14"/>
    </row>
    <row r="136" spans="1:1">
      <c r="A136" s="14"/>
    </row>
    <row r="137" spans="1:1">
      <c r="A137" s="14"/>
    </row>
    <row r="138" spans="1:1">
      <c r="A138" s="14"/>
    </row>
    <row r="139" spans="1:1">
      <c r="A139" s="14"/>
    </row>
    <row r="140" spans="1:1">
      <c r="A140" s="14"/>
    </row>
    <row r="141" spans="1:1">
      <c r="A141" s="14"/>
    </row>
    <row r="142" spans="1:1">
      <c r="A142" s="14"/>
    </row>
    <row r="143" spans="1:1">
      <c r="A143" s="14"/>
    </row>
    <row r="144" spans="1:1">
      <c r="A144" s="14"/>
    </row>
    <row r="145" spans="1:1">
      <c r="A145" s="14"/>
    </row>
    <row r="146" spans="1:1">
      <c r="A146" s="14"/>
    </row>
    <row r="147" spans="1:1">
      <c r="A147" s="14"/>
    </row>
    <row r="148" spans="1:1">
      <c r="A148" s="14"/>
    </row>
    <row r="149" spans="1:1">
      <c r="A149" s="14"/>
    </row>
    <row r="150" spans="1:1">
      <c r="A150" s="14"/>
    </row>
    <row r="151" spans="1:1">
      <c r="A151" s="14"/>
    </row>
    <row r="152" spans="1:1">
      <c r="A152" s="14"/>
    </row>
    <row r="153" spans="1:1">
      <c r="A153" s="14"/>
    </row>
    <row r="154" spans="1:1">
      <c r="A154" s="14"/>
    </row>
    <row r="155" spans="1:1">
      <c r="A155" s="14"/>
    </row>
    <row r="156" spans="1:1">
      <c r="A156" s="14"/>
    </row>
    <row r="157" spans="1:1">
      <c r="A157" s="14"/>
    </row>
    <row r="158" spans="1:1">
      <c r="A158" s="14"/>
    </row>
    <row r="159" spans="1:1">
      <c r="A159" s="14"/>
    </row>
    <row r="160" spans="1:1">
      <c r="A160" s="14"/>
    </row>
    <row r="161" spans="1:1">
      <c r="A161" s="14"/>
    </row>
    <row r="162" spans="1:1">
      <c r="A162" s="14"/>
    </row>
    <row r="163" spans="1:1">
      <c r="A163" s="14"/>
    </row>
    <row r="164" spans="1:1">
      <c r="A164" s="14"/>
    </row>
    <row r="165" spans="1:1">
      <c r="A165" s="14"/>
    </row>
    <row r="166" spans="1:1">
      <c r="A166" s="14"/>
    </row>
    <row r="167" spans="1:1">
      <c r="A167" s="14"/>
    </row>
    <row r="168" spans="1:1">
      <c r="A168" s="14"/>
    </row>
    <row r="169" spans="1:1">
      <c r="A169" s="14"/>
    </row>
    <row r="170" spans="1:1">
      <c r="A170" s="14"/>
    </row>
    <row r="171" spans="1:1">
      <c r="A171" s="14"/>
    </row>
    <row r="172" spans="1:1">
      <c r="A172" s="14"/>
    </row>
    <row r="173" spans="1:1">
      <c r="A173" s="14"/>
    </row>
    <row r="174" spans="1:1">
      <c r="A174" s="14"/>
    </row>
    <row r="175" spans="1:1">
      <c r="A175" s="14"/>
    </row>
    <row r="176" spans="1:1">
      <c r="A176" s="14"/>
    </row>
    <row r="177" spans="1:1">
      <c r="A177" s="14"/>
    </row>
    <row r="178" spans="1:1">
      <c r="A178" s="14"/>
    </row>
    <row r="179" spans="1:1">
      <c r="A179" s="14"/>
    </row>
    <row r="180" spans="1:1">
      <c r="A180" s="14"/>
    </row>
    <row r="181" spans="1:1">
      <c r="A181" s="14"/>
    </row>
    <row r="182" spans="1:1">
      <c r="A182" s="14"/>
    </row>
    <row r="183" spans="1:1">
      <c r="A183" s="14"/>
    </row>
    <row r="184" spans="1:1">
      <c r="A184" s="14"/>
    </row>
    <row r="185" spans="1:1">
      <c r="A185" s="14"/>
    </row>
    <row r="186" spans="1:1">
      <c r="A186" s="14"/>
    </row>
    <row r="187" spans="1:1">
      <c r="A187" s="14"/>
    </row>
    <row r="188" spans="1:1">
      <c r="A188" s="14"/>
    </row>
    <row r="189" spans="1:1">
      <c r="A189" s="14"/>
    </row>
    <row r="190" spans="1:1">
      <c r="A190" s="14"/>
    </row>
    <row r="191" spans="1:1">
      <c r="A191" s="14"/>
    </row>
    <row r="192" spans="1:1">
      <c r="A192" s="14"/>
    </row>
    <row r="193" spans="1:1">
      <c r="A193" s="14"/>
    </row>
    <row r="194" spans="1:1">
      <c r="A194" s="14"/>
    </row>
    <row r="195" spans="1:1">
      <c r="A195" s="14"/>
    </row>
    <row r="196" spans="1:1">
      <c r="A196" s="14"/>
    </row>
    <row r="197" spans="1:1">
      <c r="A197" s="14"/>
    </row>
    <row r="198" spans="1:1">
      <c r="A198" s="14"/>
    </row>
    <row r="199" spans="1:1">
      <c r="A199" s="14"/>
    </row>
    <row r="200" spans="1:1">
      <c r="A200" s="14"/>
    </row>
    <row r="201" spans="1:1">
      <c r="A201" s="14"/>
    </row>
    <row r="202" spans="1:1">
      <c r="A202" s="14"/>
    </row>
    <row r="203" spans="1:1">
      <c r="A203" s="14"/>
    </row>
    <row r="204" spans="1:1">
      <c r="A204" s="14"/>
    </row>
    <row r="205" spans="1:1">
      <c r="A205" s="14"/>
    </row>
    <row r="206" spans="1:1">
      <c r="A206" s="14"/>
    </row>
    <row r="207" spans="1:1">
      <c r="A207" s="14"/>
    </row>
    <row r="208" spans="1:1">
      <c r="A208" s="14"/>
    </row>
    <row r="209" spans="1:1">
      <c r="A209" s="14"/>
    </row>
    <row r="210" spans="1:1">
      <c r="A210" s="14"/>
    </row>
    <row r="211" spans="1:1">
      <c r="A211" s="14"/>
    </row>
    <row r="212" spans="1:1">
      <c r="A212" s="14"/>
    </row>
    <row r="213" spans="1:1">
      <c r="A213" s="14"/>
    </row>
    <row r="214" spans="1:1">
      <c r="A214" s="14"/>
    </row>
    <row r="215" spans="1:1">
      <c r="A215" s="14"/>
    </row>
    <row r="216" spans="1:1">
      <c r="A216" s="14"/>
    </row>
    <row r="217" spans="1:1">
      <c r="A217" s="14"/>
    </row>
    <row r="218" spans="1:1">
      <c r="A218" s="14"/>
    </row>
    <row r="219" spans="1:1">
      <c r="A219" s="14"/>
    </row>
    <row r="220" spans="1:1">
      <c r="A220" s="14"/>
    </row>
    <row r="221" spans="1:1">
      <c r="A221" s="14"/>
    </row>
    <row r="222" spans="1:1">
      <c r="A222" s="14"/>
    </row>
    <row r="223" spans="1:1">
      <c r="A223" s="14"/>
    </row>
    <row r="224" spans="1:1">
      <c r="A224" s="14"/>
    </row>
    <row r="225" spans="1:1">
      <c r="A225" s="14"/>
    </row>
    <row r="226" spans="1:1">
      <c r="A226" s="14"/>
    </row>
    <row r="227" spans="1:1">
      <c r="A227" s="14"/>
    </row>
    <row r="228" spans="1:1">
      <c r="A228" s="14"/>
    </row>
    <row r="229" spans="1:1">
      <c r="A229" s="14"/>
    </row>
    <row r="230" spans="1:1">
      <c r="A230" s="14"/>
    </row>
    <row r="231" spans="1:1">
      <c r="A231" s="14"/>
    </row>
    <row r="232" spans="1:1">
      <c r="A232" s="14"/>
    </row>
    <row r="233" spans="1:1">
      <c r="A233" s="14"/>
    </row>
    <row r="234" spans="1:1">
      <c r="A234" s="14"/>
    </row>
    <row r="235" spans="1:1">
      <c r="A235" s="14"/>
    </row>
    <row r="236" spans="1:1">
      <c r="A236" s="14"/>
    </row>
    <row r="237" spans="1:1">
      <c r="A237" s="14"/>
    </row>
    <row r="238" spans="1:1">
      <c r="A238" s="14"/>
    </row>
    <row r="239" spans="1:1">
      <c r="A239" s="14"/>
    </row>
    <row r="240" spans="1:1">
      <c r="A240" s="14"/>
    </row>
    <row r="241" spans="1:1">
      <c r="A241" s="14"/>
    </row>
    <row r="242" spans="1:1">
      <c r="A242" s="14"/>
    </row>
    <row r="243" spans="1:1">
      <c r="A243" s="14"/>
    </row>
    <row r="244" spans="1:1">
      <c r="A244" s="14"/>
    </row>
    <row r="245" spans="1:1">
      <c r="A245" s="14"/>
    </row>
    <row r="246" spans="1:1">
      <c r="A246" s="14"/>
    </row>
    <row r="247" spans="1:1">
      <c r="A247" s="14"/>
    </row>
    <row r="248" spans="1:1">
      <c r="A248" s="14"/>
    </row>
    <row r="249" spans="1:1">
      <c r="A249" s="14"/>
    </row>
    <row r="250" spans="1:1">
      <c r="A250" s="14"/>
    </row>
    <row r="251" spans="1:1">
      <c r="A251" s="14"/>
    </row>
    <row r="252" spans="1:1">
      <c r="A252" s="14"/>
    </row>
    <row r="253" spans="1:1">
      <c r="A253" s="14"/>
    </row>
    <row r="254" spans="1:1">
      <c r="A254" s="14"/>
    </row>
    <row r="255" spans="1:1">
      <c r="A255" s="14"/>
    </row>
    <row r="256" spans="1:1">
      <c r="A256" s="14"/>
    </row>
    <row r="257" spans="1:1">
      <c r="A257" s="14"/>
    </row>
    <row r="258" spans="1:1">
      <c r="A258" s="14"/>
    </row>
    <row r="259" spans="1:1">
      <c r="A259" s="14"/>
    </row>
    <row r="260" spans="1:1">
      <c r="A260" s="14"/>
    </row>
    <row r="261" spans="1:1">
      <c r="A261" s="14"/>
    </row>
    <row r="262" spans="1:1">
      <c r="A262" s="14"/>
    </row>
  </sheetData>
  <mergeCells count="18">
    <mergeCell ref="A8:A9"/>
    <mergeCell ref="A1:N1"/>
    <mergeCell ref="B4:E4"/>
    <mergeCell ref="B5:E5"/>
    <mergeCell ref="A17:A18"/>
    <mergeCell ref="B18:B19"/>
    <mergeCell ref="C18:C19"/>
    <mergeCell ref="D18:D19"/>
    <mergeCell ref="E18:E19"/>
    <mergeCell ref="G18:J18"/>
    <mergeCell ref="F18:F19"/>
    <mergeCell ref="D9:F9"/>
    <mergeCell ref="G9:I9"/>
    <mergeCell ref="B9:C9"/>
    <mergeCell ref="H115:L115"/>
    <mergeCell ref="B3:E3"/>
    <mergeCell ref="J9:L9"/>
    <mergeCell ref="I113:M113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40" orientation="landscape" r:id="rId1"/>
  <headerFooter alignWithMargins="0">
    <oddHeader>&amp;C&amp;RПродовження додатка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1"/>
  <sheetViews>
    <sheetView zoomScale="60" zoomScaleNormal="60" zoomScaleSheetLayoutView="52" workbookViewId="0">
      <selection activeCell="K50" sqref="K50:M50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69" t="s">
        <v>252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3" spans="1:13" ht="13.5" customHeight="1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3" ht="41.25" customHeight="1">
      <c r="A4" s="272" t="s">
        <v>23</v>
      </c>
      <c r="B4" s="273"/>
      <c r="C4" s="273"/>
      <c r="D4" s="274"/>
      <c r="E4" s="270" t="s">
        <v>24</v>
      </c>
      <c r="F4" s="270" t="s">
        <v>253</v>
      </c>
      <c r="G4" s="270" t="s">
        <v>254</v>
      </c>
      <c r="H4" s="271" t="s">
        <v>27</v>
      </c>
      <c r="I4" s="220" t="s">
        <v>167</v>
      </c>
      <c r="J4" s="220" t="s">
        <v>168</v>
      </c>
      <c r="K4" s="220"/>
      <c r="L4" s="220"/>
      <c r="M4" s="220"/>
    </row>
    <row r="5" spans="1:13" ht="41.25" customHeight="1">
      <c r="A5" s="275"/>
      <c r="B5" s="276"/>
      <c r="C5" s="276"/>
      <c r="D5" s="277"/>
      <c r="E5" s="270"/>
      <c r="F5" s="270"/>
      <c r="G5" s="270"/>
      <c r="H5" s="271"/>
      <c r="I5" s="220"/>
      <c r="J5" s="151" t="s">
        <v>170</v>
      </c>
      <c r="K5" s="151" t="s">
        <v>171</v>
      </c>
      <c r="L5" s="151" t="s">
        <v>172</v>
      </c>
      <c r="M5" s="151" t="s">
        <v>173</v>
      </c>
    </row>
    <row r="6" spans="1:13" ht="18.75">
      <c r="A6" s="288">
        <v>1</v>
      </c>
      <c r="B6" s="289"/>
      <c r="C6" s="289"/>
      <c r="D6" s="290"/>
      <c r="E6" s="150">
        <v>2</v>
      </c>
      <c r="F6" s="150">
        <v>3</v>
      </c>
      <c r="G6" s="150">
        <v>4</v>
      </c>
      <c r="H6" s="150">
        <v>5</v>
      </c>
      <c r="I6" s="150">
        <v>6</v>
      </c>
      <c r="J6" s="150">
        <v>7</v>
      </c>
      <c r="K6" s="150">
        <v>8</v>
      </c>
      <c r="L6" s="150">
        <v>9</v>
      </c>
      <c r="M6" s="150">
        <v>10</v>
      </c>
    </row>
    <row r="7" spans="1:13" ht="18.75" customHeight="1">
      <c r="A7" s="284" t="s">
        <v>255</v>
      </c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</row>
    <row r="8" spans="1:13" s="61" customFormat="1" ht="18.75" customHeight="1">
      <c r="A8" s="291" t="s">
        <v>40</v>
      </c>
      <c r="B8" s="292"/>
      <c r="C8" s="292"/>
      <c r="D8" s="293"/>
      <c r="E8" s="7">
        <v>1200</v>
      </c>
      <c r="F8" s="38">
        <f>'I. Інф. до фін.плану'!C96</f>
        <v>706</v>
      </c>
      <c r="G8" s="38">
        <f>'I. Інф. до фін.плану'!D96</f>
        <v>309</v>
      </c>
      <c r="H8" s="38">
        <f>'I. Інф. до фін.плану'!E96</f>
        <v>417</v>
      </c>
      <c r="I8" s="38">
        <f>'I. Інф. до фін.плану'!F96</f>
        <v>359.15999999999997</v>
      </c>
      <c r="J8" s="38">
        <f>'I. Інф. до фін.плану'!G96</f>
        <v>92.75</v>
      </c>
      <c r="K8" s="38">
        <f>'I. Інф. до фін.плану'!H96</f>
        <v>100.5</v>
      </c>
      <c r="L8" s="38">
        <f>'I. Інф. до фін.плану'!I96</f>
        <v>123.25</v>
      </c>
      <c r="M8" s="38">
        <f>'I. Інф. до фін.плану'!J96</f>
        <v>42.66</v>
      </c>
    </row>
    <row r="9" spans="1:13" s="61" customFormat="1" ht="18.75" customHeight="1">
      <c r="A9" s="281" t="s">
        <v>256</v>
      </c>
      <c r="B9" s="282"/>
      <c r="C9" s="282"/>
      <c r="D9" s="283"/>
      <c r="E9" s="139">
        <v>2000</v>
      </c>
      <c r="F9" s="37">
        <v>1156</v>
      </c>
      <c r="G9" s="37">
        <v>2452</v>
      </c>
      <c r="H9" s="37">
        <v>1566</v>
      </c>
      <c r="I9" s="49">
        <f>H22</f>
        <v>1277</v>
      </c>
      <c r="J9" s="49">
        <f>I9</f>
        <v>1277</v>
      </c>
      <c r="K9" s="49">
        <f>J22</f>
        <v>952.75</v>
      </c>
      <c r="L9" s="49">
        <f>K22</f>
        <v>1053.25</v>
      </c>
      <c r="M9" s="49">
        <f>L22</f>
        <v>1176.5</v>
      </c>
    </row>
    <row r="10" spans="1:13" ht="21.75" customHeight="1">
      <c r="A10" s="297" t="s">
        <v>257</v>
      </c>
      <c r="B10" s="298"/>
      <c r="C10" s="298"/>
      <c r="D10" s="299"/>
      <c r="E10" s="59">
        <v>2005</v>
      </c>
      <c r="F10" s="25" t="s">
        <v>175</v>
      </c>
      <c r="G10" s="25" t="s">
        <v>175</v>
      </c>
      <c r="H10" s="25" t="s">
        <v>175</v>
      </c>
      <c r="I10" s="30">
        <f t="shared" ref="I10:I47" si="0">SUM(J10:M10)</f>
        <v>0</v>
      </c>
      <c r="J10" s="25" t="s">
        <v>175</v>
      </c>
      <c r="K10" s="25" t="s">
        <v>175</v>
      </c>
      <c r="L10" s="25" t="s">
        <v>175</v>
      </c>
      <c r="M10" s="25" t="s">
        <v>175</v>
      </c>
    </row>
    <row r="11" spans="1:13" s="61" customFormat="1" ht="39.75" customHeight="1">
      <c r="A11" s="294" t="s">
        <v>258</v>
      </c>
      <c r="B11" s="295"/>
      <c r="C11" s="295"/>
      <c r="D11" s="296"/>
      <c r="E11" s="139">
        <v>2009</v>
      </c>
      <c r="F11" s="38">
        <f>SUM(F9:F10)</f>
        <v>1156</v>
      </c>
      <c r="G11" s="38">
        <f t="shared" ref="G11:M11" si="1">SUM(G9:G10)</f>
        <v>2452</v>
      </c>
      <c r="H11" s="38">
        <f t="shared" si="1"/>
        <v>1566</v>
      </c>
      <c r="I11" s="38">
        <f t="shared" si="1"/>
        <v>1277</v>
      </c>
      <c r="J11" s="38">
        <f t="shared" si="1"/>
        <v>1277</v>
      </c>
      <c r="K11" s="38">
        <f t="shared" si="1"/>
        <v>952.75</v>
      </c>
      <c r="L11" s="38">
        <f t="shared" si="1"/>
        <v>1053.25</v>
      </c>
      <c r="M11" s="38">
        <f t="shared" si="1"/>
        <v>1176.5</v>
      </c>
    </row>
    <row r="12" spans="1:13" s="61" customFormat="1" ht="18.75" customHeight="1">
      <c r="A12" s="281" t="s">
        <v>259</v>
      </c>
      <c r="B12" s="282"/>
      <c r="C12" s="282"/>
      <c r="D12" s="283"/>
      <c r="E12" s="139">
        <v>2010</v>
      </c>
      <c r="F12" s="40">
        <f>SUM(F13:F14)</f>
        <v>0</v>
      </c>
      <c r="G12" s="40">
        <f>SUM(G13:G14)</f>
        <v>0</v>
      </c>
      <c r="H12" s="40">
        <f>SUM(H13:H14)</f>
        <v>0</v>
      </c>
      <c r="I12" s="40">
        <f t="shared" si="0"/>
        <v>0</v>
      </c>
      <c r="J12" s="40">
        <f>SUM(J13:J14)</f>
        <v>0</v>
      </c>
      <c r="K12" s="40">
        <f>SUM(K13:K14)</f>
        <v>0</v>
      </c>
      <c r="L12" s="40">
        <f>SUM(L13:L14)</f>
        <v>0</v>
      </c>
      <c r="M12" s="40">
        <f>SUM(M13:M14)</f>
        <v>0</v>
      </c>
    </row>
    <row r="13" spans="1:13" ht="18.75" customHeight="1">
      <c r="A13" s="285" t="s">
        <v>260</v>
      </c>
      <c r="B13" s="286"/>
      <c r="C13" s="286"/>
      <c r="D13" s="287"/>
      <c r="E13" s="59">
        <v>2011</v>
      </c>
      <c r="F13" s="25" t="s">
        <v>175</v>
      </c>
      <c r="G13" s="25" t="s">
        <v>175</v>
      </c>
      <c r="H13" s="25" t="s">
        <v>175</v>
      </c>
      <c r="I13" s="30">
        <f t="shared" si="0"/>
        <v>0</v>
      </c>
      <c r="J13" s="25" t="s">
        <v>175</v>
      </c>
      <c r="K13" s="25" t="s">
        <v>175</v>
      </c>
      <c r="L13" s="25" t="s">
        <v>175</v>
      </c>
      <c r="M13" s="25" t="s">
        <v>175</v>
      </c>
    </row>
    <row r="14" spans="1:13" ht="40.5" customHeight="1">
      <c r="A14" s="285" t="s">
        <v>261</v>
      </c>
      <c r="B14" s="286"/>
      <c r="C14" s="286"/>
      <c r="D14" s="287"/>
      <c r="E14" s="59">
        <v>2012</v>
      </c>
      <c r="F14" s="25" t="s">
        <v>175</v>
      </c>
      <c r="G14" s="25" t="s">
        <v>175</v>
      </c>
      <c r="H14" s="25" t="s">
        <v>175</v>
      </c>
      <c r="I14" s="30">
        <f t="shared" si="0"/>
        <v>0</v>
      </c>
      <c r="J14" s="25" t="s">
        <v>175</v>
      </c>
      <c r="K14" s="25" t="s">
        <v>175</v>
      </c>
      <c r="L14" s="25" t="s">
        <v>175</v>
      </c>
      <c r="M14" s="25" t="s">
        <v>175</v>
      </c>
    </row>
    <row r="15" spans="1:13" ht="18.75" customHeight="1">
      <c r="A15" s="285" t="s">
        <v>262</v>
      </c>
      <c r="B15" s="286"/>
      <c r="C15" s="286"/>
      <c r="D15" s="287"/>
      <c r="E15" s="59" t="s">
        <v>263</v>
      </c>
      <c r="F15" s="25" t="s">
        <v>175</v>
      </c>
      <c r="G15" s="25" t="s">
        <v>175</v>
      </c>
      <c r="H15" s="25" t="s">
        <v>175</v>
      </c>
      <c r="I15" s="30">
        <f t="shared" si="0"/>
        <v>0</v>
      </c>
      <c r="J15" s="25" t="s">
        <v>175</v>
      </c>
      <c r="K15" s="25" t="s">
        <v>175</v>
      </c>
      <c r="L15" s="25" t="s">
        <v>175</v>
      </c>
      <c r="M15" s="25" t="s">
        <v>175</v>
      </c>
    </row>
    <row r="16" spans="1:13" ht="18.75" customHeight="1">
      <c r="A16" s="285" t="s">
        <v>264</v>
      </c>
      <c r="B16" s="286"/>
      <c r="C16" s="286"/>
      <c r="D16" s="287"/>
      <c r="E16" s="59">
        <v>2020</v>
      </c>
      <c r="F16" s="25"/>
      <c r="G16" s="25"/>
      <c r="H16" s="25"/>
      <c r="I16" s="30">
        <f t="shared" si="0"/>
        <v>0</v>
      </c>
      <c r="J16" s="25"/>
      <c r="K16" s="25"/>
      <c r="L16" s="25"/>
      <c r="M16" s="25"/>
    </row>
    <row r="17" spans="1:13" ht="18.75" customHeight="1">
      <c r="A17" s="278" t="s">
        <v>265</v>
      </c>
      <c r="B17" s="279"/>
      <c r="C17" s="279"/>
      <c r="D17" s="280"/>
      <c r="E17" s="59">
        <v>2030</v>
      </c>
      <c r="F17" s="25">
        <v>-222</v>
      </c>
      <c r="G17" s="25">
        <v>-351</v>
      </c>
      <c r="H17" s="165">
        <v>-529.5</v>
      </c>
      <c r="I17" s="30">
        <f t="shared" si="0"/>
        <v>-312.75</v>
      </c>
      <c r="J17" s="25">
        <f>-1*H8*0.75</f>
        <v>-312.75</v>
      </c>
      <c r="K17" s="25" t="s">
        <v>175</v>
      </c>
      <c r="L17" s="25" t="s">
        <v>175</v>
      </c>
      <c r="M17" s="25" t="s">
        <v>175</v>
      </c>
    </row>
    <row r="18" spans="1:13" ht="18.75" customHeight="1">
      <c r="A18" s="278" t="s">
        <v>266</v>
      </c>
      <c r="B18" s="279"/>
      <c r="C18" s="279"/>
      <c r="D18" s="280"/>
      <c r="E18" s="59">
        <v>2031</v>
      </c>
      <c r="F18" s="25" t="s">
        <v>175</v>
      </c>
      <c r="G18" s="25" t="s">
        <v>175</v>
      </c>
      <c r="H18" s="165" t="s">
        <v>175</v>
      </c>
      <c r="I18" s="30">
        <f t="shared" si="0"/>
        <v>0</v>
      </c>
      <c r="J18" s="25" t="s">
        <v>175</v>
      </c>
      <c r="K18" s="25" t="s">
        <v>175</v>
      </c>
      <c r="L18" s="25" t="s">
        <v>175</v>
      </c>
      <c r="M18" s="25" t="s">
        <v>175</v>
      </c>
    </row>
    <row r="19" spans="1:13" ht="18.75" customHeight="1">
      <c r="A19" s="278" t="s">
        <v>267</v>
      </c>
      <c r="B19" s="279"/>
      <c r="C19" s="279"/>
      <c r="D19" s="280"/>
      <c r="E19" s="59">
        <v>2040</v>
      </c>
      <c r="F19" s="25" t="s">
        <v>175</v>
      </c>
      <c r="G19" s="25" t="s">
        <v>175</v>
      </c>
      <c r="H19" s="165" t="s">
        <v>175</v>
      </c>
      <c r="I19" s="30">
        <f t="shared" si="0"/>
        <v>0</v>
      </c>
      <c r="J19" s="25" t="s">
        <v>175</v>
      </c>
      <c r="K19" s="25" t="s">
        <v>175</v>
      </c>
      <c r="L19" s="25" t="s">
        <v>175</v>
      </c>
      <c r="M19" s="25" t="s">
        <v>175</v>
      </c>
    </row>
    <row r="20" spans="1:13" ht="18.75" customHeight="1">
      <c r="A20" s="278" t="s">
        <v>431</v>
      </c>
      <c r="B20" s="279"/>
      <c r="C20" s="279"/>
      <c r="D20" s="280"/>
      <c r="E20" s="59">
        <v>2050</v>
      </c>
      <c r="F20" s="25">
        <v>-74</v>
      </c>
      <c r="G20" s="25">
        <v>-117</v>
      </c>
      <c r="H20" s="165">
        <v>-176.5</v>
      </c>
      <c r="I20" s="30">
        <f t="shared" si="0"/>
        <v>-104.25</v>
      </c>
      <c r="J20" s="25">
        <f>H8*-1*0.25</f>
        <v>-104.25</v>
      </c>
      <c r="K20" s="25" t="s">
        <v>175</v>
      </c>
      <c r="L20" s="25" t="s">
        <v>175</v>
      </c>
      <c r="M20" s="25" t="s">
        <v>175</v>
      </c>
    </row>
    <row r="21" spans="1:13" ht="18.75" customHeight="1">
      <c r="A21" s="278" t="s">
        <v>268</v>
      </c>
      <c r="B21" s="279"/>
      <c r="C21" s="279"/>
      <c r="D21" s="280"/>
      <c r="E21" s="59">
        <v>2060</v>
      </c>
      <c r="F21" s="25" t="s">
        <v>175</v>
      </c>
      <c r="G21" s="25" t="s">
        <v>175</v>
      </c>
      <c r="H21" s="25" t="s">
        <v>175</v>
      </c>
      <c r="I21" s="30">
        <f t="shared" si="0"/>
        <v>0</v>
      </c>
      <c r="J21" s="25" t="s">
        <v>175</v>
      </c>
      <c r="K21" s="25" t="s">
        <v>175</v>
      </c>
      <c r="L21" s="25" t="s">
        <v>175</v>
      </c>
      <c r="M21" s="25" t="s">
        <v>175</v>
      </c>
    </row>
    <row r="22" spans="1:13" s="61" customFormat="1" ht="24.75" customHeight="1">
      <c r="A22" s="281" t="s">
        <v>269</v>
      </c>
      <c r="B22" s="282"/>
      <c r="C22" s="282"/>
      <c r="D22" s="283"/>
      <c r="E22" s="139">
        <v>2070</v>
      </c>
      <c r="F22" s="38">
        <f t="shared" ref="F22:M22" si="2">SUM(F8,F11:F12,F16:F17,F19:F21)</f>
        <v>1566</v>
      </c>
      <c r="G22" s="38">
        <f t="shared" si="2"/>
        <v>2293</v>
      </c>
      <c r="H22" s="38">
        <f t="shared" si="2"/>
        <v>1277</v>
      </c>
      <c r="I22" s="38">
        <f t="shared" si="2"/>
        <v>1219.1599999999999</v>
      </c>
      <c r="J22" s="38">
        <f t="shared" si="2"/>
        <v>952.75</v>
      </c>
      <c r="K22" s="38">
        <f t="shared" si="2"/>
        <v>1053.25</v>
      </c>
      <c r="L22" s="38">
        <f t="shared" si="2"/>
        <v>1176.5</v>
      </c>
      <c r="M22" s="38">
        <f t="shared" si="2"/>
        <v>1219.1600000000001</v>
      </c>
    </row>
    <row r="23" spans="1:13" ht="27.75" customHeight="1">
      <c r="A23" s="284" t="s">
        <v>270</v>
      </c>
      <c r="B23" s="284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</row>
    <row r="24" spans="1:13" ht="24.75" customHeight="1">
      <c r="A24" s="281" t="s">
        <v>271</v>
      </c>
      <c r="B24" s="282"/>
      <c r="C24" s="282"/>
      <c r="D24" s="283"/>
      <c r="E24" s="139">
        <v>2110</v>
      </c>
      <c r="F24" s="38">
        <f>SUM(F25:F32)</f>
        <v>2014</v>
      </c>
      <c r="G24" s="38">
        <f>SUM(G25:G32)</f>
        <v>2269</v>
      </c>
      <c r="H24" s="38">
        <f>SUM(H25:H32)</f>
        <v>1970</v>
      </c>
      <c r="I24" s="40">
        <f t="shared" si="0"/>
        <v>2588.4</v>
      </c>
      <c r="J24" s="38">
        <f>SUM(J25:J32)</f>
        <v>677.42499999999995</v>
      </c>
      <c r="K24" s="38">
        <f>SUM(K25:K32)</f>
        <v>701.64</v>
      </c>
      <c r="L24" s="38">
        <f>SUM(L25:L32)</f>
        <v>631.22</v>
      </c>
      <c r="M24" s="38">
        <f>SUM(M25:M32)</f>
        <v>578.11500000000001</v>
      </c>
    </row>
    <row r="25" spans="1:13" ht="18.75" customHeight="1">
      <c r="A25" s="285" t="s">
        <v>42</v>
      </c>
      <c r="B25" s="286"/>
      <c r="C25" s="286"/>
      <c r="D25" s="287"/>
      <c r="E25" s="59">
        <v>2111</v>
      </c>
      <c r="F25" s="25">
        <v>65</v>
      </c>
      <c r="G25" s="25">
        <v>103</v>
      </c>
      <c r="H25" s="25">
        <v>155</v>
      </c>
      <c r="I25" s="30">
        <f t="shared" si="0"/>
        <v>92</v>
      </c>
      <c r="J25" s="41">
        <v>92</v>
      </c>
      <c r="K25" s="25"/>
      <c r="L25" s="25"/>
      <c r="M25" s="25"/>
    </row>
    <row r="26" spans="1:13" ht="18.75" customHeight="1">
      <c r="A26" s="285" t="s">
        <v>43</v>
      </c>
      <c r="B26" s="286"/>
      <c r="C26" s="286"/>
      <c r="D26" s="287"/>
      <c r="E26" s="59">
        <v>2112</v>
      </c>
      <c r="F26" s="25">
        <v>1503</v>
      </c>
      <c r="G26" s="25">
        <v>1580</v>
      </c>
      <c r="H26" s="25">
        <v>1315</v>
      </c>
      <c r="I26" s="30">
        <f t="shared" si="0"/>
        <v>1600</v>
      </c>
      <c r="J26" s="41">
        <v>380</v>
      </c>
      <c r="K26" s="41">
        <v>450</v>
      </c>
      <c r="L26" s="41">
        <v>410</v>
      </c>
      <c r="M26" s="41">
        <v>360</v>
      </c>
    </row>
    <row r="27" spans="1:13" ht="18.75" customHeight="1">
      <c r="A27" s="278" t="s">
        <v>44</v>
      </c>
      <c r="B27" s="279"/>
      <c r="C27" s="279"/>
      <c r="D27" s="280"/>
      <c r="E27" s="15">
        <v>2113</v>
      </c>
      <c r="F27" s="25" t="s">
        <v>175</v>
      </c>
      <c r="G27" s="25" t="s">
        <v>175</v>
      </c>
      <c r="H27" s="25" t="s">
        <v>175</v>
      </c>
      <c r="I27" s="30">
        <f>SUM(J27:M27)</f>
        <v>0</v>
      </c>
      <c r="J27" s="25" t="s">
        <v>175</v>
      </c>
      <c r="K27" s="25" t="s">
        <v>175</v>
      </c>
      <c r="L27" s="25" t="s">
        <v>175</v>
      </c>
      <c r="M27" s="25" t="s">
        <v>175</v>
      </c>
    </row>
    <row r="28" spans="1:13" ht="18.75" customHeight="1">
      <c r="A28" s="278" t="s">
        <v>272</v>
      </c>
      <c r="B28" s="279"/>
      <c r="C28" s="279"/>
      <c r="D28" s="280"/>
      <c r="E28" s="15">
        <v>2114</v>
      </c>
      <c r="F28" s="25"/>
      <c r="G28" s="25"/>
      <c r="H28" s="25"/>
      <c r="I28" s="30">
        <f t="shared" si="0"/>
        <v>0</v>
      </c>
      <c r="J28" s="25"/>
      <c r="K28" s="25"/>
      <c r="L28" s="25"/>
      <c r="M28" s="25"/>
    </row>
    <row r="29" spans="1:13" ht="18.75" customHeight="1">
      <c r="A29" s="278" t="s">
        <v>273</v>
      </c>
      <c r="B29" s="279"/>
      <c r="C29" s="279"/>
      <c r="D29" s="280"/>
      <c r="E29" s="15">
        <v>2115</v>
      </c>
      <c r="F29" s="25"/>
      <c r="G29" s="25"/>
      <c r="H29" s="25"/>
      <c r="I29" s="30">
        <f t="shared" si="0"/>
        <v>0</v>
      </c>
      <c r="J29" s="25"/>
      <c r="K29" s="25"/>
      <c r="L29" s="25"/>
      <c r="M29" s="25"/>
    </row>
    <row r="30" spans="1:13" ht="18.75" customHeight="1">
      <c r="A30" s="278" t="s">
        <v>274</v>
      </c>
      <c r="B30" s="279"/>
      <c r="C30" s="279"/>
      <c r="D30" s="280"/>
      <c r="E30" s="15">
        <v>2116</v>
      </c>
      <c r="F30" s="25"/>
      <c r="G30" s="25"/>
      <c r="H30" s="25"/>
      <c r="I30" s="30">
        <f t="shared" si="0"/>
        <v>0</v>
      </c>
      <c r="J30" s="25"/>
      <c r="K30" s="25"/>
      <c r="L30" s="25"/>
      <c r="M30" s="25"/>
    </row>
    <row r="31" spans="1:13" ht="18.75" customHeight="1">
      <c r="A31" s="278" t="s">
        <v>275</v>
      </c>
      <c r="B31" s="279"/>
      <c r="C31" s="279"/>
      <c r="D31" s="280"/>
      <c r="E31" s="15">
        <v>2117</v>
      </c>
      <c r="F31" s="184">
        <v>446</v>
      </c>
      <c r="G31" s="184">
        <v>586</v>
      </c>
      <c r="H31" s="184">
        <v>500</v>
      </c>
      <c r="I31" s="184">
        <f t="shared" si="0"/>
        <v>896.4</v>
      </c>
      <c r="J31" s="184">
        <f>-1*'I. Інф. до фін.плану'!G41*0.18</f>
        <v>205.42499999999998</v>
      </c>
      <c r="K31" s="184">
        <f>-1*'I. Інф. до фін.плану'!H41*0.18</f>
        <v>251.64</v>
      </c>
      <c r="L31" s="184">
        <f>-1*'I. Інф. до фін.плану'!I41*0.18</f>
        <v>221.22</v>
      </c>
      <c r="M31" s="184">
        <f>-1*'I. Інф. до фін.плану'!J41*0.18</f>
        <v>218.11499999999998</v>
      </c>
    </row>
    <row r="32" spans="1:13" ht="18.75" customHeight="1">
      <c r="A32" s="278" t="s">
        <v>276</v>
      </c>
      <c r="B32" s="279"/>
      <c r="C32" s="279"/>
      <c r="D32" s="280"/>
      <c r="E32" s="15">
        <v>2118</v>
      </c>
      <c r="F32" s="25"/>
      <c r="G32" s="25"/>
      <c r="H32" s="25"/>
      <c r="I32" s="30">
        <f t="shared" si="0"/>
        <v>0</v>
      </c>
      <c r="J32" s="25"/>
      <c r="K32" s="25"/>
      <c r="L32" s="25"/>
      <c r="M32" s="25"/>
    </row>
    <row r="33" spans="1:13" ht="24" customHeight="1">
      <c r="A33" s="281" t="s">
        <v>277</v>
      </c>
      <c r="B33" s="282"/>
      <c r="C33" s="282"/>
      <c r="D33" s="283"/>
      <c r="E33" s="35">
        <v>2120</v>
      </c>
      <c r="F33" s="38">
        <f>SUM(F34:F37)</f>
        <v>1871</v>
      </c>
      <c r="G33" s="38">
        <f>SUM(G34:G37)</f>
        <v>2164</v>
      </c>
      <c r="H33" s="38">
        <f>SUM(H34:H37)</f>
        <v>2282</v>
      </c>
      <c r="I33" s="40">
        <f t="shared" si="0"/>
        <v>2449</v>
      </c>
      <c r="J33" s="38">
        <f>SUM(J34:J37)</f>
        <v>607.0625</v>
      </c>
      <c r="K33" s="38">
        <f>SUM(K34:K37)</f>
        <v>619.9</v>
      </c>
      <c r="L33" s="38">
        <f>SUM(L34:L37)</f>
        <v>611.45000000000005</v>
      </c>
      <c r="M33" s="38">
        <f>SUM(M34:M37)</f>
        <v>610.58749999999998</v>
      </c>
    </row>
    <row r="34" spans="1:13" ht="18.600000000000001" customHeight="1">
      <c r="A34" s="278" t="s">
        <v>275</v>
      </c>
      <c r="B34" s="279"/>
      <c r="C34" s="279"/>
      <c r="D34" s="280"/>
      <c r="E34" s="15">
        <v>2121</v>
      </c>
      <c r="F34" s="25"/>
      <c r="G34" s="25"/>
      <c r="H34" s="25"/>
      <c r="I34" s="30">
        <f t="shared" si="0"/>
        <v>0</v>
      </c>
      <c r="J34" s="25"/>
      <c r="K34" s="25"/>
      <c r="L34" s="25"/>
      <c r="M34" s="25"/>
    </row>
    <row r="35" spans="1:13" ht="18.600000000000001" customHeight="1">
      <c r="A35" s="278" t="s">
        <v>278</v>
      </c>
      <c r="B35" s="279"/>
      <c r="C35" s="279"/>
      <c r="D35" s="280"/>
      <c r="E35" s="15">
        <v>2122</v>
      </c>
      <c r="F35" s="25">
        <v>1828</v>
      </c>
      <c r="G35" s="25">
        <v>2000</v>
      </c>
      <c r="H35" s="25">
        <v>2143</v>
      </c>
      <c r="I35" s="30">
        <f t="shared" si="0"/>
        <v>2200</v>
      </c>
      <c r="J35" s="25">
        <f>-1*'I. Інф. до фін.плану'!G55</f>
        <v>550</v>
      </c>
      <c r="K35" s="25">
        <f>-1*'I. Інф. до фін.плану'!H55</f>
        <v>550</v>
      </c>
      <c r="L35" s="25">
        <f>-1*'I. Інф. до фін.плану'!I55</f>
        <v>550</v>
      </c>
      <c r="M35" s="25">
        <f>-1*'I. Інф. до фін.плану'!J55</f>
        <v>550</v>
      </c>
    </row>
    <row r="36" spans="1:13" ht="18.600000000000001" customHeight="1">
      <c r="A36" s="278" t="s">
        <v>279</v>
      </c>
      <c r="B36" s="279"/>
      <c r="C36" s="279"/>
      <c r="D36" s="280"/>
      <c r="E36" s="15">
        <v>2123</v>
      </c>
      <c r="F36" s="25"/>
      <c r="G36" s="25"/>
      <c r="H36" s="25"/>
      <c r="I36" s="30">
        <f t="shared" si="0"/>
        <v>0</v>
      </c>
      <c r="J36" s="25"/>
      <c r="K36" s="25"/>
      <c r="L36" s="25"/>
      <c r="M36" s="25"/>
    </row>
    <row r="37" spans="1:13" ht="18.600000000000001" customHeight="1">
      <c r="A37" s="278" t="s">
        <v>432</v>
      </c>
      <c r="B37" s="279"/>
      <c r="C37" s="279"/>
      <c r="D37" s="280"/>
      <c r="E37" s="15">
        <v>2124</v>
      </c>
      <c r="F37" s="25">
        <v>43</v>
      </c>
      <c r="G37" s="25">
        <v>164</v>
      </c>
      <c r="H37" s="25">
        <v>139</v>
      </c>
      <c r="I37" s="171">
        <f t="shared" si="0"/>
        <v>249.00000000000003</v>
      </c>
      <c r="J37" s="25">
        <f>-1*'I. Інф. до фін.плану'!G41*0.05</f>
        <v>57.0625</v>
      </c>
      <c r="K37" s="41">
        <f>-1*'I. Інф. до фін.плану'!H41*0.05</f>
        <v>69.900000000000006</v>
      </c>
      <c r="L37" s="41">
        <f>-1*'I. Інф. до фін.плану'!I41*0.05</f>
        <v>61.45</v>
      </c>
      <c r="M37" s="41">
        <f>-1*'I. Інф. до фін.плану'!J41*0.05</f>
        <v>60.587500000000006</v>
      </c>
    </row>
    <row r="38" spans="1:13" ht="24" customHeight="1">
      <c r="A38" s="281" t="s">
        <v>280</v>
      </c>
      <c r="B38" s="282"/>
      <c r="C38" s="282"/>
      <c r="D38" s="283"/>
      <c r="E38" s="35">
        <v>2130</v>
      </c>
      <c r="F38" s="38">
        <f>SUM(F39:F43)</f>
        <v>542</v>
      </c>
      <c r="G38" s="38">
        <f>SUM(G39:G43)</f>
        <v>718</v>
      </c>
      <c r="H38" s="38">
        <f>SUM(H39:H43)</f>
        <v>616</v>
      </c>
      <c r="I38" s="40">
        <f t="shared" si="0"/>
        <v>1096</v>
      </c>
      <c r="J38" s="38">
        <f>SUM(J39:J43)</f>
        <v>251</v>
      </c>
      <c r="K38" s="38">
        <f>SUM(K39:K43)</f>
        <v>308</v>
      </c>
      <c r="L38" s="38">
        <f>SUM(L39:L43)</f>
        <v>270</v>
      </c>
      <c r="M38" s="38">
        <f>SUM(M39:M43)</f>
        <v>267</v>
      </c>
    </row>
    <row r="39" spans="1:13" ht="18.75" customHeight="1">
      <c r="A39" s="278" t="s">
        <v>45</v>
      </c>
      <c r="B39" s="279"/>
      <c r="C39" s="279"/>
      <c r="D39" s="280"/>
      <c r="E39" s="15">
        <v>2131</v>
      </c>
      <c r="F39" s="25"/>
      <c r="G39" s="25"/>
      <c r="H39" s="25"/>
      <c r="I39" s="30">
        <f>SUM(J39:M39)</f>
        <v>0</v>
      </c>
      <c r="J39" s="25"/>
      <c r="K39" s="25"/>
      <c r="L39" s="25"/>
      <c r="M39" s="25"/>
    </row>
    <row r="40" spans="1:13" ht="41.25" customHeight="1">
      <c r="A40" s="278" t="s">
        <v>46</v>
      </c>
      <c r="B40" s="279"/>
      <c r="C40" s="279"/>
      <c r="D40" s="280"/>
      <c r="E40" s="15">
        <v>2132</v>
      </c>
      <c r="F40" s="25"/>
      <c r="G40" s="25"/>
      <c r="H40" s="25"/>
      <c r="I40" s="30">
        <f t="shared" si="0"/>
        <v>0</v>
      </c>
      <c r="J40" s="25"/>
      <c r="K40" s="25"/>
      <c r="L40" s="25"/>
      <c r="M40" s="25"/>
    </row>
    <row r="41" spans="1:13" ht="18.75" customHeight="1">
      <c r="A41" s="278" t="s">
        <v>281</v>
      </c>
      <c r="B41" s="279"/>
      <c r="C41" s="279"/>
      <c r="D41" s="280"/>
      <c r="E41" s="15">
        <v>2133</v>
      </c>
      <c r="F41" s="25"/>
      <c r="G41" s="25"/>
      <c r="H41" s="25"/>
      <c r="I41" s="30">
        <f t="shared" si="0"/>
        <v>0</v>
      </c>
      <c r="J41" s="25"/>
      <c r="K41" s="25"/>
      <c r="L41" s="25"/>
      <c r="M41" s="25"/>
    </row>
    <row r="42" spans="1:13" ht="18.75" customHeight="1">
      <c r="A42" s="278" t="s">
        <v>282</v>
      </c>
      <c r="B42" s="279"/>
      <c r="C42" s="279"/>
      <c r="D42" s="280"/>
      <c r="E42" s="15">
        <v>2134</v>
      </c>
      <c r="F42" s="25">
        <v>542</v>
      </c>
      <c r="G42" s="25">
        <v>718</v>
      </c>
      <c r="H42" s="25">
        <v>616</v>
      </c>
      <c r="I42" s="30">
        <f t="shared" si="0"/>
        <v>1096</v>
      </c>
      <c r="J42" s="25">
        <f>-1*'I. Інф. до фін.плану'!G42</f>
        <v>251</v>
      </c>
      <c r="K42" s="41">
        <f>-1*'I. Інф. до фін.плану'!H42</f>
        <v>308</v>
      </c>
      <c r="L42" s="41">
        <f>-1*'I. Інф. до фін.плану'!I42</f>
        <v>270</v>
      </c>
      <c r="M42" s="41">
        <f>-1*'I. Інф. до фін.плану'!J42</f>
        <v>267</v>
      </c>
    </row>
    <row r="43" spans="1:13" ht="18.75" customHeight="1">
      <c r="A43" s="278" t="s">
        <v>283</v>
      </c>
      <c r="B43" s="279"/>
      <c r="C43" s="279"/>
      <c r="D43" s="280"/>
      <c r="E43" s="15">
        <v>2135</v>
      </c>
      <c r="F43" s="25"/>
      <c r="G43" s="25"/>
      <c r="H43" s="25"/>
      <c r="I43" s="30">
        <f t="shared" si="0"/>
        <v>0</v>
      </c>
      <c r="J43" s="25"/>
      <c r="K43" s="25"/>
      <c r="L43" s="25"/>
      <c r="M43" s="25"/>
    </row>
    <row r="44" spans="1:13" ht="18.75" customHeight="1">
      <c r="A44" s="281" t="s">
        <v>284</v>
      </c>
      <c r="B44" s="282"/>
      <c r="C44" s="282"/>
      <c r="D44" s="283"/>
      <c r="E44" s="35">
        <v>2140</v>
      </c>
      <c r="F44" s="38">
        <f>SUM(F45,F46)</f>
        <v>0</v>
      </c>
      <c r="G44" s="38">
        <f>SUM(G45,G46)</f>
        <v>0</v>
      </c>
      <c r="H44" s="38">
        <f>SUM(H45,H46)</f>
        <v>0</v>
      </c>
      <c r="I44" s="40">
        <f t="shared" si="0"/>
        <v>0</v>
      </c>
      <c r="J44" s="38">
        <v>0</v>
      </c>
      <c r="K44" s="38">
        <v>0</v>
      </c>
      <c r="L44" s="38">
        <v>0</v>
      </c>
      <c r="M44" s="38">
        <v>0</v>
      </c>
    </row>
    <row r="45" spans="1:13" ht="37.5" customHeight="1">
      <c r="A45" s="278" t="s">
        <v>285</v>
      </c>
      <c r="B45" s="279"/>
      <c r="C45" s="279"/>
      <c r="D45" s="280"/>
      <c r="E45" s="15">
        <v>2141</v>
      </c>
      <c r="F45" s="25"/>
      <c r="G45" s="25"/>
      <c r="H45" s="25"/>
      <c r="I45" s="30">
        <f t="shared" si="0"/>
        <v>0</v>
      </c>
      <c r="J45" s="25"/>
      <c r="K45" s="25"/>
      <c r="L45" s="25"/>
      <c r="M45" s="25"/>
    </row>
    <row r="46" spans="1:13" ht="18.75" customHeight="1">
      <c r="A46" s="278" t="s">
        <v>286</v>
      </c>
      <c r="B46" s="279"/>
      <c r="C46" s="279"/>
      <c r="D46" s="280"/>
      <c r="E46" s="15">
        <v>2142</v>
      </c>
      <c r="F46" s="25"/>
      <c r="G46" s="25"/>
      <c r="H46" s="25"/>
      <c r="I46" s="30">
        <f t="shared" si="0"/>
        <v>0</v>
      </c>
      <c r="J46" s="25"/>
      <c r="K46" s="25"/>
      <c r="L46" s="25"/>
      <c r="M46" s="25"/>
    </row>
    <row r="47" spans="1:13" ht="26.25" customHeight="1">
      <c r="A47" s="281" t="s">
        <v>47</v>
      </c>
      <c r="B47" s="282"/>
      <c r="C47" s="282"/>
      <c r="D47" s="283"/>
      <c r="E47" s="35">
        <v>2200</v>
      </c>
      <c r="F47" s="38">
        <f>SUM(F24,F33,F38,F44)</f>
        <v>4427</v>
      </c>
      <c r="G47" s="38">
        <f>SUM(G24,G33,G38,G44)</f>
        <v>5151</v>
      </c>
      <c r="H47" s="38">
        <f>SUM(H24,H33,H38,H44)</f>
        <v>4868</v>
      </c>
      <c r="I47" s="40">
        <f t="shared" si="0"/>
        <v>6133.4</v>
      </c>
      <c r="J47" s="38">
        <f>SUM(J24,J33,J38,J44)</f>
        <v>1535.4875</v>
      </c>
      <c r="K47" s="38">
        <f>SUM(K24,K33,K38,K44)</f>
        <v>1629.54</v>
      </c>
      <c r="L47" s="38">
        <f>SUM(L24,L33,L38,L44)</f>
        <v>1512.67</v>
      </c>
      <c r="M47" s="38">
        <f>SUM(M24,M33,M38,M44)</f>
        <v>1455.7024999999999</v>
      </c>
    </row>
    <row r="48" spans="1:13" ht="15" customHeight="1">
      <c r="A48" s="54"/>
      <c r="B48" s="54"/>
      <c r="C48" s="54"/>
      <c r="D48" s="54"/>
      <c r="E48" s="53"/>
      <c r="F48" s="55"/>
      <c r="G48" s="56"/>
      <c r="H48" s="56"/>
      <c r="I48" s="55"/>
      <c r="J48" s="56"/>
      <c r="K48" s="56"/>
      <c r="L48" s="56"/>
      <c r="M48" s="56"/>
    </row>
    <row r="49" spans="1:13" ht="36" customHeight="1">
      <c r="A49" s="54"/>
      <c r="B49" s="54"/>
      <c r="C49" s="54"/>
      <c r="D49" s="54"/>
      <c r="E49" s="53"/>
      <c r="F49" s="55"/>
      <c r="G49" s="56"/>
      <c r="H49" s="56"/>
      <c r="I49" s="55"/>
      <c r="J49" s="56"/>
      <c r="K49" s="56"/>
      <c r="L49" s="56"/>
      <c r="M49" s="56"/>
    </row>
    <row r="50" spans="1:13" ht="46.5" customHeight="1">
      <c r="A50" s="177" t="s">
        <v>446</v>
      </c>
      <c r="B50" s="177"/>
      <c r="C50" s="177"/>
      <c r="D50" s="177"/>
      <c r="E50" s="178"/>
      <c r="F50" s="300" t="s">
        <v>147</v>
      </c>
      <c r="G50" s="300"/>
      <c r="H50" s="300"/>
      <c r="I50" s="300"/>
      <c r="J50" s="179"/>
      <c r="K50" s="302" t="s">
        <v>442</v>
      </c>
      <c r="L50" s="302"/>
      <c r="M50" s="302"/>
    </row>
    <row r="51" spans="1:13" ht="22.5" customHeight="1">
      <c r="A51" s="93" t="s">
        <v>287</v>
      </c>
      <c r="B51" s="93"/>
      <c r="C51" s="93"/>
      <c r="D51" s="93"/>
      <c r="E51" s="96"/>
      <c r="F51" s="301" t="s">
        <v>288</v>
      </c>
      <c r="G51" s="301"/>
      <c r="H51" s="301"/>
      <c r="I51" s="301"/>
      <c r="J51" s="93"/>
      <c r="K51" s="222" t="s">
        <v>150</v>
      </c>
      <c r="L51" s="222"/>
      <c r="M51" s="222"/>
    </row>
  </sheetData>
  <mergeCells count="54">
    <mergeCell ref="A40:D40"/>
    <mergeCell ref="A41:D41"/>
    <mergeCell ref="A42:D42"/>
    <mergeCell ref="A43:D43"/>
    <mergeCell ref="A31:D31"/>
    <mergeCell ref="A32:D32"/>
    <mergeCell ref="A39:D39"/>
    <mergeCell ref="F50:I50"/>
    <mergeCell ref="K51:M51"/>
    <mergeCell ref="F51:I51"/>
    <mergeCell ref="A44:D44"/>
    <mergeCell ref="A45:D45"/>
    <mergeCell ref="A46:D46"/>
    <mergeCell ref="A47:D47"/>
    <mergeCell ref="K50:M5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1"/>
  <sheetViews>
    <sheetView zoomScale="65" zoomScaleNormal="65" zoomScaleSheetLayoutView="56" workbookViewId="0">
      <selection activeCell="H90" sqref="H90:J90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04" t="s">
        <v>289</v>
      </c>
      <c r="B1" s="304"/>
      <c r="C1" s="304"/>
      <c r="D1" s="304"/>
      <c r="E1" s="304"/>
      <c r="F1" s="304"/>
      <c r="G1" s="304"/>
      <c r="H1" s="304"/>
      <c r="I1" s="304"/>
      <c r="J1" s="304"/>
    </row>
    <row r="2" spans="1:10" ht="18.75">
      <c r="A2" s="155"/>
      <c r="B2" s="155"/>
      <c r="C2" s="155"/>
      <c r="D2" s="155"/>
      <c r="E2" s="155"/>
      <c r="F2" s="155"/>
      <c r="G2" s="155"/>
      <c r="H2" s="155"/>
      <c r="I2" s="155"/>
      <c r="J2" s="155"/>
    </row>
    <row r="3" spans="1:10" ht="41.25" customHeight="1">
      <c r="A3" s="305" t="s">
        <v>23</v>
      </c>
      <c r="B3" s="271" t="s">
        <v>290</v>
      </c>
      <c r="C3" s="271" t="s">
        <v>253</v>
      </c>
      <c r="D3" s="271" t="s">
        <v>254</v>
      </c>
      <c r="E3" s="271" t="s">
        <v>27</v>
      </c>
      <c r="F3" s="220" t="s">
        <v>291</v>
      </c>
      <c r="G3" s="220" t="s">
        <v>168</v>
      </c>
      <c r="H3" s="220"/>
      <c r="I3" s="220"/>
      <c r="J3" s="220"/>
    </row>
    <row r="4" spans="1:10" ht="45.75" customHeight="1">
      <c r="A4" s="306"/>
      <c r="B4" s="271"/>
      <c r="C4" s="271"/>
      <c r="D4" s="271"/>
      <c r="E4" s="271"/>
      <c r="F4" s="220"/>
      <c r="G4" s="151" t="s">
        <v>170</v>
      </c>
      <c r="H4" s="151" t="s">
        <v>171</v>
      </c>
      <c r="I4" s="151" t="s">
        <v>172</v>
      </c>
      <c r="J4" s="151" t="s">
        <v>173</v>
      </c>
    </row>
    <row r="5" spans="1:10" ht="18.75" customHeight="1">
      <c r="A5" s="58">
        <v>1</v>
      </c>
      <c r="B5" s="151">
        <v>2</v>
      </c>
      <c r="C5" s="151">
        <v>3</v>
      </c>
      <c r="D5" s="151">
        <v>4</v>
      </c>
      <c r="E5" s="151">
        <v>5</v>
      </c>
      <c r="F5" s="151">
        <v>6</v>
      </c>
      <c r="G5" s="151">
        <v>7</v>
      </c>
      <c r="H5" s="151">
        <v>8</v>
      </c>
      <c r="I5" s="151">
        <v>9</v>
      </c>
      <c r="J5" s="151">
        <v>10</v>
      </c>
    </row>
    <row r="6" spans="1:10" ht="28.5" customHeight="1">
      <c r="A6" s="153" t="s">
        <v>292</v>
      </c>
      <c r="B6" s="154"/>
      <c r="C6" s="235"/>
      <c r="D6" s="235"/>
      <c r="E6" s="235"/>
      <c r="F6" s="235"/>
      <c r="G6" s="235"/>
      <c r="H6" s="235"/>
      <c r="I6" s="235"/>
      <c r="J6" s="235"/>
    </row>
    <row r="7" spans="1:10" ht="18.75" customHeight="1">
      <c r="A7" s="64" t="s">
        <v>293</v>
      </c>
      <c r="B7" s="68">
        <v>3000</v>
      </c>
      <c r="C7" s="38">
        <f>SUM(C8:C9,C11,C14:C15,C19,C13)</f>
        <v>21435</v>
      </c>
      <c r="D7" s="38">
        <f t="shared" ref="D7:J7" si="0">SUM(D8:D9,D11,D14:D15,D19,D13)</f>
        <v>12955</v>
      </c>
      <c r="E7" s="38">
        <f t="shared" si="0"/>
        <v>18810</v>
      </c>
      <c r="F7" s="163">
        <f t="shared" si="0"/>
        <v>17800</v>
      </c>
      <c r="G7" s="38">
        <f t="shared" si="0"/>
        <v>4100</v>
      </c>
      <c r="H7" s="38">
        <f t="shared" si="0"/>
        <v>4800</v>
      </c>
      <c r="I7" s="38">
        <f t="shared" si="0"/>
        <v>4600</v>
      </c>
      <c r="J7" s="38">
        <f t="shared" si="0"/>
        <v>4300</v>
      </c>
    </row>
    <row r="8" spans="1:10" ht="18.75" customHeight="1">
      <c r="A8" s="4" t="s">
        <v>294</v>
      </c>
      <c r="B8" s="5">
        <v>3010</v>
      </c>
      <c r="C8" s="25">
        <v>19909</v>
      </c>
      <c r="D8" s="25">
        <v>10900</v>
      </c>
      <c r="E8" s="25">
        <v>13060</v>
      </c>
      <c r="F8" s="30">
        <f t="shared" ref="F8:F77" si="1">SUM(G8:J8)</f>
        <v>17800</v>
      </c>
      <c r="G8" s="25">
        <v>4100</v>
      </c>
      <c r="H8" s="41">
        <v>4800</v>
      </c>
      <c r="I8" s="41">
        <v>4600</v>
      </c>
      <c r="J8" s="41">
        <v>4300</v>
      </c>
    </row>
    <row r="9" spans="1:10" ht="18.75" customHeight="1">
      <c r="A9" s="4" t="s">
        <v>295</v>
      </c>
      <c r="B9" s="5">
        <v>3020</v>
      </c>
      <c r="C9" s="25"/>
      <c r="D9" s="25"/>
      <c r="E9" s="25"/>
      <c r="F9" s="30">
        <f t="shared" si="1"/>
        <v>0</v>
      </c>
      <c r="G9" s="25"/>
      <c r="H9" s="25"/>
      <c r="I9" s="25"/>
      <c r="J9" s="25"/>
    </row>
    <row r="10" spans="1:10" ht="18.75" customHeight="1">
      <c r="A10" s="4" t="s">
        <v>296</v>
      </c>
      <c r="B10" s="5">
        <v>3030</v>
      </c>
      <c r="C10" s="25"/>
      <c r="D10" s="25"/>
      <c r="E10" s="25"/>
      <c r="F10" s="30">
        <f t="shared" si="1"/>
        <v>0</v>
      </c>
      <c r="G10" s="25"/>
      <c r="H10" s="25"/>
      <c r="I10" s="25"/>
      <c r="J10" s="25"/>
    </row>
    <row r="11" spans="1:10" ht="18.75" customHeight="1">
      <c r="A11" s="4" t="s">
        <v>297</v>
      </c>
      <c r="B11" s="5">
        <v>3040</v>
      </c>
      <c r="C11" s="25">
        <v>466</v>
      </c>
      <c r="D11" s="25"/>
      <c r="E11" s="25">
        <v>50</v>
      </c>
      <c r="F11" s="30">
        <f t="shared" si="1"/>
        <v>0</v>
      </c>
      <c r="G11" s="25"/>
      <c r="H11" s="25"/>
      <c r="I11" s="25"/>
      <c r="J11" s="25"/>
    </row>
    <row r="12" spans="1:10" ht="18.75" customHeight="1">
      <c r="A12" s="4" t="s">
        <v>298</v>
      </c>
      <c r="B12" s="5">
        <v>3041</v>
      </c>
      <c r="C12" s="25"/>
      <c r="D12" s="25"/>
      <c r="E12" s="25"/>
      <c r="F12" s="30">
        <f t="shared" si="1"/>
        <v>0</v>
      </c>
      <c r="G12" s="25"/>
      <c r="H12" s="25"/>
      <c r="I12" s="25"/>
      <c r="J12" s="25"/>
    </row>
    <row r="13" spans="1:10" ht="18.75" customHeight="1">
      <c r="A13" s="4" t="s">
        <v>433</v>
      </c>
      <c r="B13" s="5">
        <v>3042</v>
      </c>
      <c r="C13" s="25">
        <v>1005</v>
      </c>
      <c r="D13" s="25">
        <v>2055</v>
      </c>
      <c r="E13" s="25">
        <v>5700</v>
      </c>
      <c r="F13" s="30">
        <f t="shared" si="1"/>
        <v>0</v>
      </c>
      <c r="G13" s="25"/>
      <c r="H13" s="25"/>
      <c r="I13" s="25"/>
      <c r="J13" s="25"/>
    </row>
    <row r="14" spans="1:10" ht="18.75" customHeight="1">
      <c r="A14" s="4" t="s">
        <v>299</v>
      </c>
      <c r="B14" s="5">
        <v>3050</v>
      </c>
      <c r="C14" s="25">
        <v>55</v>
      </c>
      <c r="D14" s="25"/>
      <c r="E14" s="25"/>
      <c r="F14" s="30">
        <f t="shared" si="1"/>
        <v>0</v>
      </c>
      <c r="G14" s="25"/>
      <c r="H14" s="25"/>
      <c r="I14" s="25"/>
      <c r="J14" s="25"/>
    </row>
    <row r="15" spans="1:10" ht="18.75" customHeight="1">
      <c r="A15" s="4" t="s">
        <v>300</v>
      </c>
      <c r="B15" s="5">
        <v>3060</v>
      </c>
      <c r="C15" s="30">
        <f>SUM(C16:C18)</f>
        <v>0</v>
      </c>
      <c r="D15" s="30">
        <f>SUM(D16:D18)</f>
        <v>0</v>
      </c>
      <c r="E15" s="30">
        <f>SUM(E16:E18)</f>
        <v>0</v>
      </c>
      <c r="F15" s="30">
        <f t="shared" si="1"/>
        <v>0</v>
      </c>
      <c r="G15" s="30">
        <f>SUM(G16:G18)</f>
        <v>0</v>
      </c>
      <c r="H15" s="30">
        <f>SUM(H16:H18)</f>
        <v>0</v>
      </c>
      <c r="I15" s="30">
        <f>SUM(I16:I18)</f>
        <v>0</v>
      </c>
      <c r="J15" s="30">
        <f>SUM(J16:J18)</f>
        <v>0</v>
      </c>
    </row>
    <row r="16" spans="1:10" ht="18.75" customHeight="1">
      <c r="A16" s="4" t="s">
        <v>301</v>
      </c>
      <c r="B16" s="59">
        <v>3061</v>
      </c>
      <c r="C16" s="25"/>
      <c r="D16" s="25"/>
      <c r="E16" s="25"/>
      <c r="F16" s="30">
        <f t="shared" si="1"/>
        <v>0</v>
      </c>
      <c r="G16" s="25"/>
      <c r="H16" s="25"/>
      <c r="I16" s="25"/>
      <c r="J16" s="25"/>
    </row>
    <row r="17" spans="1:10" ht="18.75" customHeight="1">
      <c r="A17" s="4" t="s">
        <v>302</v>
      </c>
      <c r="B17" s="59">
        <v>3062</v>
      </c>
      <c r="C17" s="25"/>
      <c r="D17" s="25"/>
      <c r="E17" s="25"/>
      <c r="F17" s="30">
        <f t="shared" si="1"/>
        <v>0</v>
      </c>
      <c r="G17" s="25"/>
      <c r="H17" s="25"/>
      <c r="I17" s="25"/>
      <c r="J17" s="25"/>
    </row>
    <row r="18" spans="1:10" ht="18.75" customHeight="1">
      <c r="A18" s="4" t="s">
        <v>303</v>
      </c>
      <c r="B18" s="59">
        <v>3063</v>
      </c>
      <c r="C18" s="25"/>
      <c r="D18" s="25"/>
      <c r="E18" s="25"/>
      <c r="F18" s="30">
        <f t="shared" si="1"/>
        <v>0</v>
      </c>
      <c r="G18" s="25"/>
      <c r="H18" s="25"/>
      <c r="I18" s="25"/>
      <c r="J18" s="25"/>
    </row>
    <row r="19" spans="1:10" ht="18.75" customHeight="1">
      <c r="A19" s="4" t="s">
        <v>304</v>
      </c>
      <c r="B19" s="5">
        <v>3070</v>
      </c>
      <c r="C19" s="25"/>
      <c r="D19" s="25"/>
      <c r="E19" s="25"/>
      <c r="F19" s="30">
        <f t="shared" si="1"/>
        <v>0</v>
      </c>
      <c r="G19" s="25"/>
      <c r="H19" s="25"/>
      <c r="I19" s="25"/>
      <c r="J19" s="25"/>
    </row>
    <row r="20" spans="1:10" ht="18.75" customHeight="1">
      <c r="A20" s="6" t="s">
        <v>305</v>
      </c>
      <c r="B20" s="7">
        <v>3100</v>
      </c>
      <c r="C20" s="38">
        <f>SUM(C21:C24,C28,C38,C39)</f>
        <v>-19726</v>
      </c>
      <c r="D20" s="38">
        <f>SUM(D21:D24,D28,D38,D39)</f>
        <v>-13473</v>
      </c>
      <c r="E20" s="38">
        <f>SUM(E21:E24,E28,E38,E39)</f>
        <v>-19313</v>
      </c>
      <c r="F20" s="40">
        <f t="shared" si="1"/>
        <v>-18717.400000000001</v>
      </c>
      <c r="G20" s="38">
        <f>SUM(G21:G24,G28,G38,G39)</f>
        <v>-4625.7375000000002</v>
      </c>
      <c r="H20" s="38">
        <f>SUM(H21:H24,H28,H38,H39)</f>
        <v>-5019.54</v>
      </c>
      <c r="I20" s="38">
        <f>SUM(I21:I24,I28,I38,I39)</f>
        <v>-4571.67</v>
      </c>
      <c r="J20" s="38">
        <f>SUM(J21:J24,J28,J38,J39)</f>
        <v>-4500.4524999999994</v>
      </c>
    </row>
    <row r="21" spans="1:10" ht="18.75" customHeight="1">
      <c r="A21" s="4" t="s">
        <v>306</v>
      </c>
      <c r="B21" s="69">
        <v>3110</v>
      </c>
      <c r="C21" s="25">
        <v>-11905</v>
      </c>
      <c r="D21" s="25">
        <v>-4100</v>
      </c>
      <c r="E21" s="25">
        <v>-11500</v>
      </c>
      <c r="F21" s="30">
        <f t="shared" si="1"/>
        <v>-8700</v>
      </c>
      <c r="G21" s="41">
        <v>-2200</v>
      </c>
      <c r="H21" s="41">
        <v>-2300</v>
      </c>
      <c r="I21" s="41">
        <v>-2100</v>
      </c>
      <c r="J21" s="41">
        <v>-2100</v>
      </c>
    </row>
    <row r="22" spans="1:10" ht="18.75" customHeight="1">
      <c r="A22" s="4" t="s">
        <v>307</v>
      </c>
      <c r="B22" s="69">
        <v>3120</v>
      </c>
      <c r="C22" s="25">
        <v>-1984</v>
      </c>
      <c r="D22" s="25">
        <v>-3260</v>
      </c>
      <c r="E22" s="25">
        <v>-2800</v>
      </c>
      <c r="F22" s="30">
        <f t="shared" si="1"/>
        <v>-4980</v>
      </c>
      <c r="G22" s="25">
        <f>'I. Інф. до фін.плану'!G41</f>
        <v>-1141.25</v>
      </c>
      <c r="H22" s="41">
        <f>'I. Інф. до фін.плану'!H41</f>
        <v>-1398</v>
      </c>
      <c r="I22" s="41">
        <f>'I. Інф. до фін.плану'!I41</f>
        <v>-1229</v>
      </c>
      <c r="J22" s="41">
        <f>'I. Інф. до фін.плану'!J41</f>
        <v>-1211.75</v>
      </c>
    </row>
    <row r="23" spans="1:10" ht="18.75" customHeight="1">
      <c r="A23" s="4" t="s">
        <v>178</v>
      </c>
      <c r="B23" s="69">
        <v>3130</v>
      </c>
      <c r="C23" s="25" t="s">
        <v>175</v>
      </c>
      <c r="D23" s="25" t="s">
        <v>175</v>
      </c>
      <c r="E23" s="25" t="s">
        <v>175</v>
      </c>
      <c r="F23" s="30">
        <f t="shared" si="1"/>
        <v>0</v>
      </c>
      <c r="G23" s="25" t="s">
        <v>175</v>
      </c>
      <c r="H23" s="25" t="s">
        <v>175</v>
      </c>
      <c r="I23" s="25" t="s">
        <v>175</v>
      </c>
      <c r="J23" s="25" t="s">
        <v>175</v>
      </c>
    </row>
    <row r="24" spans="1:10" ht="18.75" customHeight="1">
      <c r="A24" s="4" t="s">
        <v>308</v>
      </c>
      <c r="B24" s="69">
        <v>3140</v>
      </c>
      <c r="C24" s="30">
        <f>SUM(C25:C27)</f>
        <v>0</v>
      </c>
      <c r="D24" s="30">
        <f>SUM(D25:D27)</f>
        <v>0</v>
      </c>
      <c r="E24" s="30">
        <f>SUM(E25:E27)</f>
        <v>0</v>
      </c>
      <c r="F24" s="30">
        <f t="shared" si="1"/>
        <v>0</v>
      </c>
      <c r="G24" s="30">
        <f>SUM(G25:G27)</f>
        <v>0</v>
      </c>
      <c r="H24" s="30">
        <f>SUM(H25:H27)</f>
        <v>0</v>
      </c>
      <c r="I24" s="30">
        <f>SUM(I25:I27)</f>
        <v>0</v>
      </c>
      <c r="J24" s="30">
        <f>SUM(J25:J27)</f>
        <v>0</v>
      </c>
    </row>
    <row r="25" spans="1:10" ht="18.75" customHeight="1">
      <c r="A25" s="4" t="s">
        <v>301</v>
      </c>
      <c r="B25" s="116">
        <v>3141</v>
      </c>
      <c r="C25" s="25" t="s">
        <v>175</v>
      </c>
      <c r="D25" s="25" t="s">
        <v>175</v>
      </c>
      <c r="E25" s="25" t="s">
        <v>175</v>
      </c>
      <c r="F25" s="30">
        <f t="shared" si="1"/>
        <v>0</v>
      </c>
      <c r="G25" s="25" t="s">
        <v>175</v>
      </c>
      <c r="H25" s="25" t="s">
        <v>175</v>
      </c>
      <c r="I25" s="25" t="s">
        <v>175</v>
      </c>
      <c r="J25" s="25" t="s">
        <v>175</v>
      </c>
    </row>
    <row r="26" spans="1:10" ht="18.75" customHeight="1">
      <c r="A26" s="4" t="s">
        <v>302</v>
      </c>
      <c r="B26" s="116">
        <v>3142</v>
      </c>
      <c r="C26" s="25" t="s">
        <v>175</v>
      </c>
      <c r="D26" s="25" t="s">
        <v>175</v>
      </c>
      <c r="E26" s="25" t="s">
        <v>175</v>
      </c>
      <c r="F26" s="30">
        <f t="shared" si="1"/>
        <v>0</v>
      </c>
      <c r="G26" s="25" t="s">
        <v>175</v>
      </c>
      <c r="H26" s="25" t="s">
        <v>175</v>
      </c>
      <c r="I26" s="25" t="s">
        <v>175</v>
      </c>
      <c r="J26" s="25" t="s">
        <v>175</v>
      </c>
    </row>
    <row r="27" spans="1:10" ht="18.75" customHeight="1">
      <c r="A27" s="4" t="s">
        <v>303</v>
      </c>
      <c r="B27" s="116">
        <v>3143</v>
      </c>
      <c r="C27" s="25" t="s">
        <v>175</v>
      </c>
      <c r="D27" s="25" t="s">
        <v>175</v>
      </c>
      <c r="E27" s="25" t="s">
        <v>175</v>
      </c>
      <c r="F27" s="30">
        <f t="shared" si="1"/>
        <v>0</v>
      </c>
      <c r="G27" s="25" t="s">
        <v>175</v>
      </c>
      <c r="H27" s="25" t="s">
        <v>175</v>
      </c>
      <c r="I27" s="25" t="s">
        <v>175</v>
      </c>
      <c r="J27" s="25" t="s">
        <v>175</v>
      </c>
    </row>
    <row r="28" spans="1:10" ht="18.75" customHeight="1">
      <c r="A28" s="4" t="s">
        <v>309</v>
      </c>
      <c r="B28" s="69">
        <v>3150</v>
      </c>
      <c r="C28" s="30">
        <f>SUM(C29:C34,C37)</f>
        <v>-4869</v>
      </c>
      <c r="D28" s="30">
        <f>SUM(D29:D34,D37)</f>
        <v>-4395</v>
      </c>
      <c r="E28" s="30">
        <f>SUM(E29:E34,E37)</f>
        <v>-4252</v>
      </c>
      <c r="F28" s="30">
        <f t="shared" si="1"/>
        <v>-5037.3999999999996</v>
      </c>
      <c r="G28" s="30">
        <f>SUM(G29:G34,G37)</f>
        <v>-1284.4875</v>
      </c>
      <c r="H28" s="30">
        <f>SUM(H29:H34,H37)</f>
        <v>-1321.54</v>
      </c>
      <c r="I28" s="30">
        <f>SUM(I29:I34,I37)</f>
        <v>-1242.67</v>
      </c>
      <c r="J28" s="30">
        <f>SUM(J29:J34,J37)</f>
        <v>-1188.7024999999999</v>
      </c>
    </row>
    <row r="29" spans="1:10" ht="18.75" customHeight="1">
      <c r="A29" s="4" t="s">
        <v>42</v>
      </c>
      <c r="B29" s="116">
        <v>3151</v>
      </c>
      <c r="C29" s="25">
        <v>-65</v>
      </c>
      <c r="D29" s="25">
        <v>-65</v>
      </c>
      <c r="E29" s="25">
        <v>-155</v>
      </c>
      <c r="F29" s="30">
        <f t="shared" si="1"/>
        <v>-92</v>
      </c>
      <c r="G29" s="25">
        <f>'I. Інф. до фін.плану'!E92</f>
        <v>-92</v>
      </c>
      <c r="H29" s="25" t="s">
        <v>175</v>
      </c>
      <c r="I29" s="25" t="s">
        <v>175</v>
      </c>
      <c r="J29" s="25" t="s">
        <v>175</v>
      </c>
    </row>
    <row r="30" spans="1:10" ht="18.75" customHeight="1">
      <c r="A30" s="4" t="s">
        <v>310</v>
      </c>
      <c r="B30" s="116">
        <v>3152</v>
      </c>
      <c r="C30" s="25">
        <v>-1593</v>
      </c>
      <c r="D30" s="25">
        <v>-1580</v>
      </c>
      <c r="E30" s="25">
        <v>-1315</v>
      </c>
      <c r="F30" s="30">
        <f t="shared" si="1"/>
        <v>-1600</v>
      </c>
      <c r="G30" s="25">
        <f>-1*'ІІ. Розп. ч.п. та розр. з бюд.'!J26</f>
        <v>-380</v>
      </c>
      <c r="H30" s="41">
        <f>-1*'ІІ. Розп. ч.п. та розр. з бюд.'!K26</f>
        <v>-450</v>
      </c>
      <c r="I30" s="41">
        <f>-1*'ІІ. Розп. ч.п. та розр. з бюд.'!L26</f>
        <v>-410</v>
      </c>
      <c r="J30" s="41">
        <f>-1*'ІІ. Розп. ч.п. та розр. з бюд.'!M26</f>
        <v>-360</v>
      </c>
    </row>
    <row r="31" spans="1:10" ht="18.75" customHeight="1">
      <c r="A31" s="4" t="s">
        <v>272</v>
      </c>
      <c r="B31" s="116">
        <v>3153</v>
      </c>
      <c r="C31" s="25" t="s">
        <v>175</v>
      </c>
      <c r="D31" s="25" t="s">
        <v>175</v>
      </c>
      <c r="E31" s="25" t="s">
        <v>175</v>
      </c>
      <c r="F31" s="30">
        <f t="shared" si="1"/>
        <v>0</v>
      </c>
      <c r="G31" s="25" t="s">
        <v>175</v>
      </c>
      <c r="H31" s="41" t="s">
        <v>175</v>
      </c>
      <c r="I31" s="41" t="s">
        <v>175</v>
      </c>
      <c r="J31" s="41" t="s">
        <v>175</v>
      </c>
    </row>
    <row r="32" spans="1:10" ht="18.75" customHeight="1">
      <c r="A32" s="4" t="s">
        <v>311</v>
      </c>
      <c r="B32" s="116">
        <v>3154</v>
      </c>
      <c r="C32" s="25" t="s">
        <v>175</v>
      </c>
      <c r="D32" s="25" t="s">
        <v>175</v>
      </c>
      <c r="E32" s="25" t="s">
        <v>175</v>
      </c>
      <c r="F32" s="30">
        <f t="shared" si="1"/>
        <v>0</v>
      </c>
      <c r="G32" s="25" t="s">
        <v>175</v>
      </c>
      <c r="H32" s="41" t="s">
        <v>175</v>
      </c>
      <c r="I32" s="41" t="s">
        <v>175</v>
      </c>
      <c r="J32" s="41" t="s">
        <v>175</v>
      </c>
    </row>
    <row r="33" spans="1:10" ht="18.75" customHeight="1">
      <c r="A33" s="4" t="s">
        <v>275</v>
      </c>
      <c r="B33" s="116">
        <v>3155</v>
      </c>
      <c r="C33" s="25">
        <v>-446</v>
      </c>
      <c r="D33" s="25">
        <v>-586</v>
      </c>
      <c r="E33" s="25">
        <v>-500</v>
      </c>
      <c r="F33" s="30">
        <f t="shared" si="1"/>
        <v>-896.4</v>
      </c>
      <c r="G33" s="25">
        <f>-1*'ІІ. Розп. ч.п. та розр. з бюд.'!J31</f>
        <v>-205.42499999999998</v>
      </c>
      <c r="H33" s="41">
        <f>-1*'ІІ. Розп. ч.п. та розр. з бюд.'!K31</f>
        <v>-251.64</v>
      </c>
      <c r="I33" s="41">
        <f>-1*'ІІ. Розп. ч.п. та розр. з бюд.'!L31</f>
        <v>-221.22</v>
      </c>
      <c r="J33" s="41">
        <f>-1*'ІІ. Розп. ч.п. та розр. з бюд.'!M31</f>
        <v>-218.11499999999998</v>
      </c>
    </row>
    <row r="34" spans="1:10" ht="21.75" customHeight="1">
      <c r="A34" s="110" t="s">
        <v>312</v>
      </c>
      <c r="B34" s="116">
        <v>3156</v>
      </c>
      <c r="C34" s="30">
        <f t="shared" ref="C34:J34" si="2">SUM(C35:C36)</f>
        <v>0</v>
      </c>
      <c r="D34" s="30">
        <f t="shared" si="2"/>
        <v>0</v>
      </c>
      <c r="E34" s="30">
        <f t="shared" si="2"/>
        <v>0</v>
      </c>
      <c r="F34" s="30">
        <f t="shared" si="2"/>
        <v>0</v>
      </c>
      <c r="G34" s="30">
        <f t="shared" si="2"/>
        <v>0</v>
      </c>
      <c r="H34" s="30">
        <f t="shared" si="2"/>
        <v>0</v>
      </c>
      <c r="I34" s="30">
        <f t="shared" si="2"/>
        <v>0</v>
      </c>
      <c r="J34" s="30">
        <f t="shared" si="2"/>
        <v>0</v>
      </c>
    </row>
    <row r="35" spans="1:10" ht="36.75" customHeight="1">
      <c r="A35" s="4" t="s">
        <v>45</v>
      </c>
      <c r="B35" s="116" t="s">
        <v>313</v>
      </c>
      <c r="C35" s="25" t="s">
        <v>175</v>
      </c>
      <c r="D35" s="25" t="s">
        <v>175</v>
      </c>
      <c r="E35" s="25" t="s">
        <v>175</v>
      </c>
      <c r="F35" s="30"/>
      <c r="G35" s="25" t="s">
        <v>175</v>
      </c>
      <c r="H35" s="25" t="s">
        <v>175</v>
      </c>
      <c r="I35" s="25" t="s">
        <v>175</v>
      </c>
      <c r="J35" s="25" t="s">
        <v>175</v>
      </c>
    </row>
    <row r="36" spans="1:10" ht="54" customHeight="1">
      <c r="A36" s="4" t="s">
        <v>46</v>
      </c>
      <c r="B36" s="69" t="s">
        <v>314</v>
      </c>
      <c r="C36" s="25" t="s">
        <v>175</v>
      </c>
      <c r="D36" s="25" t="s">
        <v>175</v>
      </c>
      <c r="E36" s="25" t="s">
        <v>175</v>
      </c>
      <c r="F36" s="30">
        <f t="shared" si="1"/>
        <v>0</v>
      </c>
      <c r="G36" s="25" t="s">
        <v>175</v>
      </c>
      <c r="H36" s="25" t="s">
        <v>175</v>
      </c>
      <c r="I36" s="25" t="s">
        <v>175</v>
      </c>
      <c r="J36" s="25" t="s">
        <v>175</v>
      </c>
    </row>
    <row r="37" spans="1:10" ht="18.75" customHeight="1">
      <c r="A37" s="4" t="s">
        <v>438</v>
      </c>
      <c r="B37" s="69">
        <v>3157</v>
      </c>
      <c r="C37" s="25">
        <v>-2765</v>
      </c>
      <c r="D37" s="25">
        <v>-2164</v>
      </c>
      <c r="E37" s="25">
        <f>-'ІІ. Розп. ч.п. та розр. з бюд.'!H35-'ІІ. Розп. ч.п. та розр. з бюд.'!H37</f>
        <v>-2282</v>
      </c>
      <c r="F37" s="30">
        <f t="shared" si="1"/>
        <v>-2449</v>
      </c>
      <c r="G37" s="165">
        <f>-1*('ІІ. Розп. ч.п. та розр. з бюд.'!J35+'ІІ. Розп. ч.п. та розр. з бюд.'!J37)</f>
        <v>-607.0625</v>
      </c>
      <c r="H37" s="135">
        <f>-1*('ІІ. Розп. ч.п. та розр. з бюд.'!K35+'ІІ. Розп. ч.п. та розр. з бюд.'!K37)</f>
        <v>-619.9</v>
      </c>
      <c r="I37" s="135">
        <f>-1*('ІІ. Розп. ч.п. та розр. з бюд.'!L35+'ІІ. Розп. ч.п. та розр. з бюд.'!L37)</f>
        <v>-611.45000000000005</v>
      </c>
      <c r="J37" s="135">
        <f>-1*('ІІ. Розп. ч.п. та розр. з бюд.'!M35+'ІІ. Розп. ч.п. та розр. з бюд.'!M37)</f>
        <v>-610.58749999999998</v>
      </c>
    </row>
    <row r="38" spans="1:10" ht="18.75" customHeight="1">
      <c r="A38" s="4" t="s">
        <v>315</v>
      </c>
      <c r="B38" s="69">
        <v>3160</v>
      </c>
      <c r="C38" s="25" t="s">
        <v>175</v>
      </c>
      <c r="D38" s="25" t="s">
        <v>175</v>
      </c>
      <c r="E38" s="25" t="s">
        <v>175</v>
      </c>
      <c r="F38" s="30">
        <f t="shared" si="1"/>
        <v>0</v>
      </c>
      <c r="G38" s="25" t="s">
        <v>175</v>
      </c>
      <c r="H38" s="41" t="s">
        <v>175</v>
      </c>
      <c r="I38" s="41" t="s">
        <v>175</v>
      </c>
      <c r="J38" s="41" t="s">
        <v>175</v>
      </c>
    </row>
    <row r="39" spans="1:10" ht="18.75" customHeight="1">
      <c r="A39" s="4" t="s">
        <v>316</v>
      </c>
      <c r="B39" s="71">
        <v>3170</v>
      </c>
      <c r="C39" s="25">
        <f>C40+C41+C43</f>
        <v>-968</v>
      </c>
      <c r="D39" s="25">
        <f>D40+D41+D43</f>
        <v>-1718</v>
      </c>
      <c r="E39" s="25">
        <f>E40+E41+E42+E43</f>
        <v>-761</v>
      </c>
      <c r="F39" s="30">
        <f t="shared" si="1"/>
        <v>0</v>
      </c>
      <c r="G39" s="25" t="s">
        <v>175</v>
      </c>
      <c r="H39" s="41" t="s">
        <v>175</v>
      </c>
      <c r="I39" s="41" t="s">
        <v>175</v>
      </c>
      <c r="J39" s="41" t="s">
        <v>175</v>
      </c>
    </row>
    <row r="40" spans="1:10" ht="18.75" customHeight="1">
      <c r="A40" s="4" t="s">
        <v>434</v>
      </c>
      <c r="B40" s="164"/>
      <c r="C40" s="25">
        <v>-541</v>
      </c>
      <c r="D40" s="25">
        <v>-718</v>
      </c>
      <c r="E40" s="25">
        <v>-616</v>
      </c>
      <c r="F40" s="30">
        <f t="shared" ref="F40:F43" si="3">SUM(G40:J40)</f>
        <v>-1096</v>
      </c>
      <c r="G40" s="25">
        <f>'I. Інф. до фін.плану'!G42</f>
        <v>-251</v>
      </c>
      <c r="H40" s="41">
        <f>'I. Інф. до фін.плану'!H42</f>
        <v>-308</v>
      </c>
      <c r="I40" s="41">
        <f>'I. Інф. до фін.плану'!I42</f>
        <v>-270</v>
      </c>
      <c r="J40" s="41">
        <f>'I. Інф. до фін.плану'!J42</f>
        <v>-267</v>
      </c>
    </row>
    <row r="41" spans="1:10" ht="18.75" customHeight="1">
      <c r="A41" s="4" t="s">
        <v>439</v>
      </c>
      <c r="B41" s="164"/>
      <c r="C41" s="25">
        <v>-106</v>
      </c>
      <c r="D41" s="25">
        <v>-1000</v>
      </c>
      <c r="E41" s="25">
        <v>-110</v>
      </c>
      <c r="F41" s="30">
        <f t="shared" si="3"/>
        <v>-120</v>
      </c>
      <c r="G41" s="25">
        <v>-30</v>
      </c>
      <c r="H41" s="25">
        <v>-30</v>
      </c>
      <c r="I41" s="25">
        <v>-30</v>
      </c>
      <c r="J41" s="25">
        <v>-30</v>
      </c>
    </row>
    <row r="42" spans="1:10" ht="18.75" customHeight="1">
      <c r="A42" s="4" t="s">
        <v>440</v>
      </c>
      <c r="B42" s="164"/>
      <c r="C42" s="25">
        <v>0</v>
      </c>
      <c r="D42" s="25">
        <v>0</v>
      </c>
      <c r="E42" s="25">
        <v>-35</v>
      </c>
      <c r="F42" s="30">
        <f t="shared" si="3"/>
        <v>-80</v>
      </c>
      <c r="G42" s="25">
        <v>-20</v>
      </c>
      <c r="H42" s="25">
        <v>-20</v>
      </c>
      <c r="I42" s="25">
        <v>-20</v>
      </c>
      <c r="J42" s="25">
        <v>-20</v>
      </c>
    </row>
    <row r="43" spans="1:10" ht="18.75" customHeight="1">
      <c r="A43" s="4" t="s">
        <v>435</v>
      </c>
      <c r="B43" s="164"/>
      <c r="C43" s="25">
        <v>-321</v>
      </c>
      <c r="D43" s="25">
        <v>0</v>
      </c>
      <c r="E43" s="25">
        <v>0</v>
      </c>
      <c r="F43" s="30">
        <f t="shared" si="3"/>
        <v>0</v>
      </c>
      <c r="G43" s="25" t="s">
        <v>175</v>
      </c>
      <c r="H43" s="25" t="s">
        <v>175</v>
      </c>
      <c r="I43" s="25" t="s">
        <v>175</v>
      </c>
      <c r="J43" s="25" t="s">
        <v>175</v>
      </c>
    </row>
    <row r="44" spans="1:10" ht="18.75" customHeight="1">
      <c r="A44" s="6" t="s">
        <v>317</v>
      </c>
      <c r="B44" s="68">
        <v>3195</v>
      </c>
      <c r="C44" s="38">
        <f>SUM(C7,C20)</f>
        <v>1709</v>
      </c>
      <c r="D44" s="38">
        <f t="shared" ref="D44:J44" si="4">SUM(D7,D20)</f>
        <v>-518</v>
      </c>
      <c r="E44" s="38">
        <f t="shared" si="4"/>
        <v>-503</v>
      </c>
      <c r="F44" s="40">
        <f t="shared" si="1"/>
        <v>-917.39999999999964</v>
      </c>
      <c r="G44" s="38">
        <f t="shared" si="4"/>
        <v>-525.73750000000018</v>
      </c>
      <c r="H44" s="38">
        <f t="shared" si="4"/>
        <v>-219.53999999999996</v>
      </c>
      <c r="I44" s="38">
        <f t="shared" si="4"/>
        <v>28.329999999999927</v>
      </c>
      <c r="J44" s="38">
        <f t="shared" si="4"/>
        <v>-200.45249999999942</v>
      </c>
    </row>
    <row r="45" spans="1:10" ht="29.25" customHeight="1">
      <c r="A45" s="153" t="s">
        <v>318</v>
      </c>
      <c r="B45" s="59"/>
      <c r="C45" s="307"/>
      <c r="D45" s="308"/>
      <c r="E45" s="308"/>
      <c r="F45" s="308"/>
      <c r="G45" s="308"/>
      <c r="H45" s="308"/>
      <c r="I45" s="308"/>
      <c r="J45" s="309"/>
    </row>
    <row r="46" spans="1:10" ht="18.75" customHeight="1">
      <c r="A46" s="64" t="s">
        <v>319</v>
      </c>
      <c r="B46" s="139">
        <v>3200</v>
      </c>
      <c r="C46" s="38">
        <f>SUM(C47,C49:C53)</f>
        <v>0</v>
      </c>
      <c r="D46" s="38">
        <f>SUM(D47,D49:D53)</f>
        <v>0</v>
      </c>
      <c r="E46" s="38">
        <f>SUM(E47,E49:E53)</f>
        <v>0</v>
      </c>
      <c r="F46" s="40">
        <f>SUM(G46:J46)</f>
        <v>0</v>
      </c>
      <c r="G46" s="38">
        <f>SUM(G47,G49:G53)</f>
        <v>0</v>
      </c>
      <c r="H46" s="38">
        <f>SUM(H47,H49:H53)</f>
        <v>0</v>
      </c>
      <c r="I46" s="38">
        <f>SUM(I47,I49:I53)</f>
        <v>0</v>
      </c>
      <c r="J46" s="38">
        <f>SUM(J47,J49:J53)</f>
        <v>0</v>
      </c>
    </row>
    <row r="47" spans="1:10" ht="18.75" customHeight="1">
      <c r="A47" s="4" t="s">
        <v>320</v>
      </c>
      <c r="B47" s="5">
        <v>3210</v>
      </c>
      <c r="C47" s="25"/>
      <c r="D47" s="25"/>
      <c r="E47" s="25"/>
      <c r="F47" s="30">
        <f t="shared" si="1"/>
        <v>0</v>
      </c>
      <c r="G47" s="25"/>
      <c r="H47" s="25"/>
      <c r="I47" s="25"/>
      <c r="J47" s="25"/>
    </row>
    <row r="48" spans="1:10" ht="18.75" customHeight="1">
      <c r="A48" s="4" t="s">
        <v>321</v>
      </c>
      <c r="B48" s="5">
        <v>3215</v>
      </c>
      <c r="C48" s="25"/>
      <c r="D48" s="25"/>
      <c r="E48" s="25"/>
      <c r="F48" s="30">
        <f t="shared" si="1"/>
        <v>0</v>
      </c>
      <c r="G48" s="25"/>
      <c r="H48" s="25"/>
      <c r="I48" s="25"/>
      <c r="J48" s="25"/>
    </row>
    <row r="49" spans="1:10" ht="18.75" customHeight="1">
      <c r="A49" s="4" t="s">
        <v>322</v>
      </c>
      <c r="B49" s="5">
        <v>3220</v>
      </c>
      <c r="C49" s="25"/>
      <c r="D49" s="25"/>
      <c r="E49" s="25"/>
      <c r="F49" s="30">
        <f t="shared" si="1"/>
        <v>0</v>
      </c>
      <c r="G49" s="25"/>
      <c r="H49" s="25"/>
      <c r="I49" s="25"/>
      <c r="J49" s="25"/>
    </row>
    <row r="50" spans="1:10" ht="18.75" customHeight="1">
      <c r="A50" s="4" t="s">
        <v>323</v>
      </c>
      <c r="B50" s="5">
        <v>3225</v>
      </c>
      <c r="C50" s="25"/>
      <c r="D50" s="25"/>
      <c r="E50" s="25"/>
      <c r="F50" s="30">
        <f t="shared" si="1"/>
        <v>0</v>
      </c>
      <c r="G50" s="25"/>
      <c r="H50" s="25"/>
      <c r="I50" s="25"/>
      <c r="J50" s="25"/>
    </row>
    <row r="51" spans="1:10" ht="18.75" customHeight="1">
      <c r="A51" s="4" t="s">
        <v>324</v>
      </c>
      <c r="B51" s="5">
        <v>3230</v>
      </c>
      <c r="C51" s="25"/>
      <c r="D51" s="25"/>
      <c r="E51" s="25"/>
      <c r="F51" s="30">
        <f t="shared" si="1"/>
        <v>0</v>
      </c>
      <c r="G51" s="25"/>
      <c r="H51" s="25"/>
      <c r="I51" s="25"/>
      <c r="J51" s="25"/>
    </row>
    <row r="52" spans="1:10" ht="18.75" customHeight="1">
      <c r="A52" s="4" t="s">
        <v>325</v>
      </c>
      <c r="B52" s="5">
        <v>3235</v>
      </c>
      <c r="C52" s="25"/>
      <c r="D52" s="25"/>
      <c r="E52" s="25"/>
      <c r="F52" s="30">
        <f t="shared" si="1"/>
        <v>0</v>
      </c>
      <c r="G52" s="25"/>
      <c r="H52" s="25"/>
      <c r="I52" s="25"/>
      <c r="J52" s="25"/>
    </row>
    <row r="53" spans="1:10" ht="18.75" customHeight="1">
      <c r="A53" s="4" t="s">
        <v>304</v>
      </c>
      <c r="B53" s="5">
        <v>3240</v>
      </c>
      <c r="C53" s="25"/>
      <c r="D53" s="25"/>
      <c r="E53" s="25"/>
      <c r="F53" s="30">
        <f t="shared" si="1"/>
        <v>0</v>
      </c>
      <c r="G53" s="25"/>
      <c r="H53" s="25"/>
      <c r="I53" s="25"/>
      <c r="J53" s="25"/>
    </row>
    <row r="54" spans="1:10" ht="18.75" customHeight="1">
      <c r="A54" s="6" t="s">
        <v>326</v>
      </c>
      <c r="B54" s="7">
        <v>3255</v>
      </c>
      <c r="C54" s="38">
        <f>SUM(C55,C57,C62,C63)</f>
        <v>-15</v>
      </c>
      <c r="D54" s="38">
        <f>SUM(D55,D57,D62,D63)</f>
        <v>-50</v>
      </c>
      <c r="E54" s="38">
        <f>SUM(E55,E57,E62,E63)</f>
        <v>-21</v>
      </c>
      <c r="F54" s="40">
        <f t="shared" si="1"/>
        <v>-35</v>
      </c>
      <c r="G54" s="38">
        <f>SUM(G55,G57,G62,G63)</f>
        <v>-25</v>
      </c>
      <c r="H54" s="38">
        <f>SUM(H55,H57,H62,H63)</f>
        <v>-10</v>
      </c>
      <c r="I54" s="38">
        <f>SUM(I55,I57,I62,I63)</f>
        <v>0</v>
      </c>
      <c r="J54" s="38">
        <f>SUM(J55,J57,J62,J63)</f>
        <v>0</v>
      </c>
    </row>
    <row r="55" spans="1:10" ht="18.75" customHeight="1">
      <c r="A55" s="4" t="s">
        <v>327</v>
      </c>
      <c r="B55" s="69">
        <v>3260</v>
      </c>
      <c r="C55" s="25" t="s">
        <v>175</v>
      </c>
      <c r="D55" s="25" t="s">
        <v>175</v>
      </c>
      <c r="E55" s="25" t="s">
        <v>175</v>
      </c>
      <c r="F55" s="30">
        <f t="shared" si="1"/>
        <v>0</v>
      </c>
      <c r="G55" s="25" t="s">
        <v>175</v>
      </c>
      <c r="H55" s="25" t="s">
        <v>175</v>
      </c>
      <c r="I55" s="25" t="s">
        <v>175</v>
      </c>
      <c r="J55" s="25" t="s">
        <v>175</v>
      </c>
    </row>
    <row r="56" spans="1:10" ht="18.75" customHeight="1">
      <c r="A56" s="4" t="s">
        <v>328</v>
      </c>
      <c r="B56" s="69">
        <v>3265</v>
      </c>
      <c r="C56" s="25" t="s">
        <v>175</v>
      </c>
      <c r="D56" s="25" t="s">
        <v>175</v>
      </c>
      <c r="E56" s="25" t="s">
        <v>175</v>
      </c>
      <c r="F56" s="30">
        <f t="shared" si="1"/>
        <v>0</v>
      </c>
      <c r="G56" s="25" t="s">
        <v>175</v>
      </c>
      <c r="H56" s="25" t="s">
        <v>175</v>
      </c>
      <c r="I56" s="25" t="s">
        <v>175</v>
      </c>
      <c r="J56" s="25" t="s">
        <v>175</v>
      </c>
    </row>
    <row r="57" spans="1:10" ht="18.75" customHeight="1">
      <c r="A57" s="4" t="s">
        <v>329</v>
      </c>
      <c r="B57" s="5">
        <v>3270</v>
      </c>
      <c r="C57" s="39">
        <f>SUM(C58:C61)</f>
        <v>-15</v>
      </c>
      <c r="D57" s="39">
        <f>SUM(D58:D61)</f>
        <v>-50</v>
      </c>
      <c r="E57" s="39">
        <f>SUM(E58:E61)</f>
        <v>-21</v>
      </c>
      <c r="F57" s="30">
        <f t="shared" si="1"/>
        <v>-35</v>
      </c>
      <c r="G57" s="39">
        <f>SUM(G58:G61)</f>
        <v>-25</v>
      </c>
      <c r="H57" s="39">
        <f>SUM(H58:H61)</f>
        <v>-10</v>
      </c>
      <c r="I57" s="39">
        <f>SUM(I58:I61)</f>
        <v>0</v>
      </c>
      <c r="J57" s="39">
        <f>SUM(J58:J61)</f>
        <v>0</v>
      </c>
    </row>
    <row r="58" spans="1:10" ht="18.75" customHeight="1">
      <c r="A58" s="4" t="s">
        <v>330</v>
      </c>
      <c r="B58" s="5">
        <v>3271</v>
      </c>
      <c r="C58" s="25">
        <v>-15</v>
      </c>
      <c r="D58" s="25">
        <v>-30</v>
      </c>
      <c r="E58" s="25">
        <v>-12</v>
      </c>
      <c r="F58" s="30">
        <f t="shared" si="1"/>
        <v>-25</v>
      </c>
      <c r="G58" s="25">
        <v>-25</v>
      </c>
      <c r="H58" s="25">
        <v>0</v>
      </c>
      <c r="I58" s="25" t="s">
        <v>175</v>
      </c>
      <c r="J58" s="25" t="s">
        <v>175</v>
      </c>
    </row>
    <row r="59" spans="1:10" ht="18.75" customHeight="1">
      <c r="A59" s="4" t="s">
        <v>331</v>
      </c>
      <c r="B59" s="5">
        <v>3272</v>
      </c>
      <c r="C59" s="25" t="s">
        <v>175</v>
      </c>
      <c r="D59" s="25" t="s">
        <v>175</v>
      </c>
      <c r="E59" s="25" t="s">
        <v>175</v>
      </c>
      <c r="F59" s="30">
        <f t="shared" si="1"/>
        <v>0</v>
      </c>
      <c r="G59" s="25" t="s">
        <v>175</v>
      </c>
      <c r="H59" s="25" t="s">
        <v>175</v>
      </c>
      <c r="I59" s="25" t="s">
        <v>175</v>
      </c>
      <c r="J59" s="25" t="s">
        <v>175</v>
      </c>
    </row>
    <row r="60" spans="1:10" ht="18.75" customHeight="1">
      <c r="A60" s="4" t="s">
        <v>332</v>
      </c>
      <c r="B60" s="59">
        <v>3273</v>
      </c>
      <c r="C60" s="25" t="s">
        <v>175</v>
      </c>
      <c r="D60" s="25">
        <v>-5</v>
      </c>
      <c r="E60" s="25" t="s">
        <v>175</v>
      </c>
      <c r="F60" s="30">
        <f t="shared" si="1"/>
        <v>0</v>
      </c>
      <c r="G60" s="25" t="s">
        <v>175</v>
      </c>
      <c r="H60" s="25" t="s">
        <v>175</v>
      </c>
      <c r="I60" s="25" t="s">
        <v>175</v>
      </c>
      <c r="J60" s="25" t="s">
        <v>175</v>
      </c>
    </row>
    <row r="61" spans="1:10" ht="18.75" customHeight="1">
      <c r="A61" s="4" t="s">
        <v>333</v>
      </c>
      <c r="B61" s="147">
        <v>3274</v>
      </c>
      <c r="C61" s="25" t="s">
        <v>175</v>
      </c>
      <c r="D61" s="25">
        <v>-15</v>
      </c>
      <c r="E61" s="25">
        <v>-9</v>
      </c>
      <c r="F61" s="30">
        <f t="shared" si="1"/>
        <v>-10</v>
      </c>
      <c r="G61" s="25" t="s">
        <v>175</v>
      </c>
      <c r="H61" s="25">
        <v>-10</v>
      </c>
      <c r="I61" s="25">
        <v>0</v>
      </c>
      <c r="J61" s="25" t="s">
        <v>175</v>
      </c>
    </row>
    <row r="62" spans="1:10" ht="18.75" customHeight="1">
      <c r="A62" s="4" t="s">
        <v>334</v>
      </c>
      <c r="B62" s="70">
        <v>3280</v>
      </c>
      <c r="C62" s="25" t="s">
        <v>175</v>
      </c>
      <c r="D62" s="25" t="s">
        <v>175</v>
      </c>
      <c r="E62" s="25" t="s">
        <v>175</v>
      </c>
      <c r="F62" s="30">
        <f t="shared" si="1"/>
        <v>0</v>
      </c>
      <c r="G62" s="25" t="s">
        <v>175</v>
      </c>
      <c r="H62" s="25" t="s">
        <v>175</v>
      </c>
      <c r="I62" s="25" t="s">
        <v>175</v>
      </c>
      <c r="J62" s="25" t="s">
        <v>175</v>
      </c>
    </row>
    <row r="63" spans="1:10" ht="18.75" customHeight="1">
      <c r="A63" s="4" t="s">
        <v>335</v>
      </c>
      <c r="B63" s="71">
        <v>3290</v>
      </c>
      <c r="C63" s="25" t="s">
        <v>175</v>
      </c>
      <c r="D63" s="25" t="s">
        <v>175</v>
      </c>
      <c r="E63" s="25" t="s">
        <v>175</v>
      </c>
      <c r="F63" s="30">
        <f t="shared" si="1"/>
        <v>0</v>
      </c>
      <c r="G63" s="25" t="s">
        <v>175</v>
      </c>
      <c r="H63" s="25" t="s">
        <v>175</v>
      </c>
      <c r="I63" s="25" t="s">
        <v>175</v>
      </c>
      <c r="J63" s="25" t="s">
        <v>175</v>
      </c>
    </row>
    <row r="64" spans="1:10" ht="18.75" customHeight="1">
      <c r="A64" s="72" t="s">
        <v>336</v>
      </c>
      <c r="B64" s="7">
        <v>3295</v>
      </c>
      <c r="C64" s="38">
        <f>SUM(C46,C54)</f>
        <v>-15</v>
      </c>
      <c r="D64" s="38">
        <f t="shared" ref="D64:J64" si="5">SUM(D46,D54)</f>
        <v>-50</v>
      </c>
      <c r="E64" s="38">
        <f t="shared" si="5"/>
        <v>-21</v>
      </c>
      <c r="F64" s="40">
        <f t="shared" si="1"/>
        <v>-35</v>
      </c>
      <c r="G64" s="38">
        <f t="shared" si="5"/>
        <v>-25</v>
      </c>
      <c r="H64" s="38">
        <f t="shared" si="5"/>
        <v>-10</v>
      </c>
      <c r="I64" s="38">
        <f t="shared" si="5"/>
        <v>0</v>
      </c>
      <c r="J64" s="38">
        <f t="shared" si="5"/>
        <v>0</v>
      </c>
    </row>
    <row r="65" spans="1:10" ht="29.25" customHeight="1">
      <c r="A65" s="153" t="s">
        <v>337</v>
      </c>
      <c r="B65" s="7"/>
      <c r="C65" s="307"/>
      <c r="D65" s="308"/>
      <c r="E65" s="308"/>
      <c r="F65" s="308"/>
      <c r="G65" s="308"/>
      <c r="H65" s="308"/>
      <c r="I65" s="308"/>
      <c r="J65" s="309"/>
    </row>
    <row r="66" spans="1:10" ht="18.75" customHeight="1">
      <c r="A66" s="6" t="s">
        <v>338</v>
      </c>
      <c r="B66" s="7">
        <v>3300</v>
      </c>
      <c r="C66" s="38">
        <f>SUM(C67,C68,C72)</f>
        <v>39</v>
      </c>
      <c r="D66" s="38">
        <f>SUM(D67,D68,D72)</f>
        <v>0</v>
      </c>
      <c r="E66" s="38">
        <f>SUM(E67,E68,E72)</f>
        <v>90</v>
      </c>
      <c r="F66" s="40">
        <f t="shared" si="1"/>
        <v>100</v>
      </c>
      <c r="G66" s="38">
        <f>SUM(G67,G68,G72)</f>
        <v>0</v>
      </c>
      <c r="H66" s="38">
        <f>SUM(H67,H68,H72)</f>
        <v>50</v>
      </c>
      <c r="I66" s="38">
        <f>SUM(I67,I68,I72)</f>
        <v>25</v>
      </c>
      <c r="J66" s="38">
        <f>SUM(J67,J68,J72)</f>
        <v>25</v>
      </c>
    </row>
    <row r="67" spans="1:10" ht="18.75" customHeight="1">
      <c r="A67" s="4" t="s">
        <v>339</v>
      </c>
      <c r="B67" s="59">
        <v>3305</v>
      </c>
      <c r="C67" s="25"/>
      <c r="D67" s="25"/>
      <c r="E67" s="25"/>
      <c r="F67" s="30">
        <f t="shared" si="1"/>
        <v>0</v>
      </c>
      <c r="G67" s="25"/>
      <c r="H67" s="25"/>
      <c r="I67" s="25"/>
      <c r="J67" s="25"/>
    </row>
    <row r="68" spans="1:10" ht="18.75" customHeight="1">
      <c r="A68" s="4" t="s">
        <v>340</v>
      </c>
      <c r="B68" s="59">
        <v>3310</v>
      </c>
      <c r="C68" s="30">
        <f>SUM(C69:C71)</f>
        <v>0</v>
      </c>
      <c r="D68" s="30">
        <f>SUM(D69:D71)</f>
        <v>0</v>
      </c>
      <c r="E68" s="30">
        <f>SUM(E69:E71)</f>
        <v>0</v>
      </c>
      <c r="F68" s="30">
        <f t="shared" si="1"/>
        <v>0</v>
      </c>
      <c r="G68" s="30">
        <f>SUM(G69:G71)</f>
        <v>0</v>
      </c>
      <c r="H68" s="30">
        <f>SUM(H69:H71)</f>
        <v>0</v>
      </c>
      <c r="I68" s="30">
        <f>SUM(I69:I71)</f>
        <v>0</v>
      </c>
      <c r="J68" s="30">
        <f>SUM(J69:J71)</f>
        <v>0</v>
      </c>
    </row>
    <row r="69" spans="1:10" ht="18.75" customHeight="1">
      <c r="A69" s="4" t="s">
        <v>301</v>
      </c>
      <c r="B69" s="59">
        <v>3311</v>
      </c>
      <c r="C69" s="25"/>
      <c r="D69" s="25"/>
      <c r="E69" s="25"/>
      <c r="F69" s="30">
        <f t="shared" si="1"/>
        <v>0</v>
      </c>
      <c r="G69" s="25"/>
      <c r="H69" s="25"/>
      <c r="I69" s="25"/>
      <c r="J69" s="25"/>
    </row>
    <row r="70" spans="1:10" ht="18.75" customHeight="1">
      <c r="A70" s="4" t="s">
        <v>302</v>
      </c>
      <c r="B70" s="5">
        <v>3312</v>
      </c>
      <c r="C70" s="25"/>
      <c r="D70" s="25"/>
      <c r="E70" s="25"/>
      <c r="F70" s="30">
        <f t="shared" si="1"/>
        <v>0</v>
      </c>
      <c r="G70" s="25"/>
      <c r="H70" s="25"/>
      <c r="I70" s="25"/>
      <c r="J70" s="25"/>
    </row>
    <row r="71" spans="1:10" ht="18.75" customHeight="1">
      <c r="A71" s="4" t="s">
        <v>303</v>
      </c>
      <c r="B71" s="5">
        <v>3313</v>
      </c>
      <c r="C71" s="25"/>
      <c r="D71" s="25"/>
      <c r="E71" s="25"/>
      <c r="F71" s="30">
        <f t="shared" si="1"/>
        <v>0</v>
      </c>
      <c r="G71" s="25"/>
      <c r="H71" s="25"/>
      <c r="I71" s="25"/>
      <c r="J71" s="25"/>
    </row>
    <row r="72" spans="1:10" ht="18.75" customHeight="1">
      <c r="A72" s="4" t="s">
        <v>304</v>
      </c>
      <c r="B72" s="5">
        <v>3320</v>
      </c>
      <c r="C72" s="25">
        <v>39</v>
      </c>
      <c r="D72" s="25"/>
      <c r="E72" s="25">
        <v>90</v>
      </c>
      <c r="F72" s="30">
        <f t="shared" si="1"/>
        <v>100</v>
      </c>
      <c r="G72" s="25"/>
      <c r="H72" s="41">
        <v>50</v>
      </c>
      <c r="I72" s="41">
        <v>25</v>
      </c>
      <c r="J72" s="41">
        <v>25</v>
      </c>
    </row>
    <row r="73" spans="1:10" ht="18.75" customHeight="1">
      <c r="A73" s="6" t="s">
        <v>341</v>
      </c>
      <c r="B73" s="7">
        <v>3330</v>
      </c>
      <c r="C73" s="38">
        <f>SUM(C74:C75,C79:C82)</f>
        <v>0</v>
      </c>
      <c r="D73" s="38">
        <f>SUM(D74:D75,D79:D82)</f>
        <v>0</v>
      </c>
      <c r="E73" s="38">
        <f>SUM(E74:E75,E79:E82)</f>
        <v>0</v>
      </c>
      <c r="F73" s="40">
        <f t="shared" si="1"/>
        <v>0</v>
      </c>
      <c r="G73" s="38">
        <f>SUM(G74:G75,G79:G82)</f>
        <v>0</v>
      </c>
      <c r="H73" s="38">
        <f>SUM(H74:H75,H79:H82)</f>
        <v>0</v>
      </c>
      <c r="I73" s="38">
        <f>SUM(I74:I75,I79:I82)</f>
        <v>0</v>
      </c>
      <c r="J73" s="38">
        <f>SUM(J74:J75,J79:J82)</f>
        <v>0</v>
      </c>
    </row>
    <row r="74" spans="1:10" ht="18.75" customHeight="1">
      <c r="A74" s="4" t="s">
        <v>342</v>
      </c>
      <c r="B74" s="59">
        <v>3335</v>
      </c>
      <c r="C74" s="25" t="s">
        <v>175</v>
      </c>
      <c r="D74" s="25" t="s">
        <v>175</v>
      </c>
      <c r="E74" s="25" t="s">
        <v>175</v>
      </c>
      <c r="F74" s="30">
        <f t="shared" si="1"/>
        <v>0</v>
      </c>
      <c r="G74" s="25" t="s">
        <v>175</v>
      </c>
      <c r="H74" s="25" t="s">
        <v>175</v>
      </c>
      <c r="I74" s="25" t="s">
        <v>175</v>
      </c>
      <c r="J74" s="25" t="s">
        <v>175</v>
      </c>
    </row>
    <row r="75" spans="1:10" ht="18.75" customHeight="1">
      <c r="A75" s="4" t="s">
        <v>343</v>
      </c>
      <c r="B75" s="59">
        <v>3340</v>
      </c>
      <c r="C75" s="30">
        <f>SUM(C76:C78)</f>
        <v>0</v>
      </c>
      <c r="D75" s="30">
        <f>SUM(D76:D78)</f>
        <v>0</v>
      </c>
      <c r="E75" s="30">
        <f>SUM(E76:E78)</f>
        <v>0</v>
      </c>
      <c r="F75" s="30">
        <f t="shared" si="1"/>
        <v>0</v>
      </c>
      <c r="G75" s="30">
        <f>SUM(G76:G78)</f>
        <v>0</v>
      </c>
      <c r="H75" s="30">
        <f>SUM(H76:H78)</f>
        <v>0</v>
      </c>
      <c r="I75" s="30">
        <f>SUM(I76:I78)</f>
        <v>0</v>
      </c>
      <c r="J75" s="30">
        <f>SUM(J76:J78)</f>
        <v>0</v>
      </c>
    </row>
    <row r="76" spans="1:10" ht="18.75" customHeight="1">
      <c r="A76" s="4" t="s">
        <v>301</v>
      </c>
      <c r="B76" s="59">
        <v>3341</v>
      </c>
      <c r="C76" s="25" t="s">
        <v>175</v>
      </c>
      <c r="D76" s="25" t="s">
        <v>175</v>
      </c>
      <c r="E76" s="25" t="s">
        <v>175</v>
      </c>
      <c r="F76" s="30">
        <f t="shared" si="1"/>
        <v>0</v>
      </c>
      <c r="G76" s="25" t="s">
        <v>175</v>
      </c>
      <c r="H76" s="25" t="s">
        <v>175</v>
      </c>
      <c r="I76" s="25" t="s">
        <v>175</v>
      </c>
      <c r="J76" s="25" t="s">
        <v>175</v>
      </c>
    </row>
    <row r="77" spans="1:10" ht="18.75" customHeight="1">
      <c r="A77" s="4" t="s">
        <v>302</v>
      </c>
      <c r="B77" s="59">
        <v>3342</v>
      </c>
      <c r="C77" s="25" t="s">
        <v>175</v>
      </c>
      <c r="D77" s="25" t="s">
        <v>175</v>
      </c>
      <c r="E77" s="25" t="s">
        <v>175</v>
      </c>
      <c r="F77" s="30">
        <f t="shared" si="1"/>
        <v>0</v>
      </c>
      <c r="G77" s="25" t="s">
        <v>175</v>
      </c>
      <c r="H77" s="25" t="s">
        <v>175</v>
      </c>
      <c r="I77" s="25" t="s">
        <v>175</v>
      </c>
      <c r="J77" s="25" t="s">
        <v>175</v>
      </c>
    </row>
    <row r="78" spans="1:10" ht="18.75" customHeight="1">
      <c r="A78" s="4" t="s">
        <v>303</v>
      </c>
      <c r="B78" s="59">
        <v>3343</v>
      </c>
      <c r="C78" s="25" t="s">
        <v>175</v>
      </c>
      <c r="D78" s="25" t="s">
        <v>175</v>
      </c>
      <c r="E78" s="25" t="s">
        <v>175</v>
      </c>
      <c r="F78" s="30">
        <f t="shared" ref="F78:F86" si="6">SUM(G78:J78)</f>
        <v>0</v>
      </c>
      <c r="G78" s="25" t="s">
        <v>175</v>
      </c>
      <c r="H78" s="25" t="s">
        <v>175</v>
      </c>
      <c r="I78" s="25" t="s">
        <v>175</v>
      </c>
      <c r="J78" s="25" t="s">
        <v>175</v>
      </c>
    </row>
    <row r="79" spans="1:10" ht="18.75" customHeight="1">
      <c r="A79" s="4" t="s">
        <v>344</v>
      </c>
      <c r="B79" s="59">
        <v>3350</v>
      </c>
      <c r="C79" s="25" t="s">
        <v>175</v>
      </c>
      <c r="D79" s="25" t="s">
        <v>175</v>
      </c>
      <c r="E79" s="25" t="s">
        <v>175</v>
      </c>
      <c r="F79" s="30">
        <f t="shared" si="6"/>
        <v>0</v>
      </c>
      <c r="G79" s="25" t="s">
        <v>175</v>
      </c>
      <c r="H79" s="25" t="s">
        <v>175</v>
      </c>
      <c r="I79" s="25" t="s">
        <v>175</v>
      </c>
      <c r="J79" s="25" t="s">
        <v>175</v>
      </c>
    </row>
    <row r="80" spans="1:10" ht="18.75" customHeight="1">
      <c r="A80" s="4" t="s">
        <v>345</v>
      </c>
      <c r="B80" s="5">
        <v>3360</v>
      </c>
      <c r="C80" s="25" t="s">
        <v>175</v>
      </c>
      <c r="D80" s="25" t="s">
        <v>175</v>
      </c>
      <c r="E80" s="25" t="s">
        <v>175</v>
      </c>
      <c r="F80" s="30">
        <f t="shared" si="6"/>
        <v>0</v>
      </c>
      <c r="G80" s="25" t="s">
        <v>175</v>
      </c>
      <c r="H80" s="25" t="s">
        <v>175</v>
      </c>
      <c r="I80" s="25" t="s">
        <v>175</v>
      </c>
      <c r="J80" s="25" t="s">
        <v>175</v>
      </c>
    </row>
    <row r="81" spans="1:10" ht="18.75" customHeight="1">
      <c r="A81" s="4" t="s">
        <v>346</v>
      </c>
      <c r="B81" s="5">
        <v>3370</v>
      </c>
      <c r="C81" s="25" t="s">
        <v>175</v>
      </c>
      <c r="D81" s="25" t="s">
        <v>175</v>
      </c>
      <c r="E81" s="25" t="s">
        <v>175</v>
      </c>
      <c r="F81" s="30">
        <f t="shared" si="6"/>
        <v>0</v>
      </c>
      <c r="G81" s="25" t="s">
        <v>175</v>
      </c>
      <c r="H81" s="25" t="s">
        <v>175</v>
      </c>
      <c r="I81" s="25" t="s">
        <v>175</v>
      </c>
      <c r="J81" s="25" t="s">
        <v>175</v>
      </c>
    </row>
    <row r="82" spans="1:10" ht="18.75" customHeight="1">
      <c r="A82" s="4" t="s">
        <v>335</v>
      </c>
      <c r="B82" s="5">
        <v>3380</v>
      </c>
      <c r="C82" s="25" t="s">
        <v>175</v>
      </c>
      <c r="D82" s="25" t="s">
        <v>175</v>
      </c>
      <c r="E82" s="25" t="s">
        <v>175</v>
      </c>
      <c r="F82" s="30">
        <f t="shared" si="6"/>
        <v>0</v>
      </c>
      <c r="G82" s="25" t="s">
        <v>175</v>
      </c>
      <c r="H82" s="25" t="s">
        <v>175</v>
      </c>
      <c r="I82" s="25" t="s">
        <v>175</v>
      </c>
      <c r="J82" s="25" t="s">
        <v>175</v>
      </c>
    </row>
    <row r="83" spans="1:10" ht="18.75" customHeight="1">
      <c r="A83" s="6" t="s">
        <v>347</v>
      </c>
      <c r="B83" s="7">
        <v>3395</v>
      </c>
      <c r="C83" s="38">
        <f>SUM(C66,C73)</f>
        <v>39</v>
      </c>
      <c r="D83" s="38">
        <f t="shared" ref="D83:J83" si="7">SUM(D66,D73)</f>
        <v>0</v>
      </c>
      <c r="E83" s="38">
        <f t="shared" si="7"/>
        <v>90</v>
      </c>
      <c r="F83" s="40">
        <f t="shared" si="6"/>
        <v>100</v>
      </c>
      <c r="G83" s="38">
        <f t="shared" si="7"/>
        <v>0</v>
      </c>
      <c r="H83" s="38">
        <f t="shared" si="7"/>
        <v>50</v>
      </c>
      <c r="I83" s="38">
        <f t="shared" si="7"/>
        <v>25</v>
      </c>
      <c r="J83" s="38">
        <f t="shared" si="7"/>
        <v>25</v>
      </c>
    </row>
    <row r="84" spans="1:10" ht="18.75" customHeight="1">
      <c r="A84" s="6" t="s">
        <v>348</v>
      </c>
      <c r="B84" s="122">
        <v>3400</v>
      </c>
      <c r="C84" s="38">
        <f t="shared" ref="C84:J84" si="8">SUM(C44,C64,C83)</f>
        <v>1733</v>
      </c>
      <c r="D84" s="38">
        <f t="shared" si="8"/>
        <v>-568</v>
      </c>
      <c r="E84" s="38">
        <f t="shared" si="8"/>
        <v>-434</v>
      </c>
      <c r="F84" s="38">
        <f t="shared" si="8"/>
        <v>-852.39999999999964</v>
      </c>
      <c r="G84" s="38">
        <f t="shared" si="8"/>
        <v>-550.73750000000018</v>
      </c>
      <c r="H84" s="38">
        <f t="shared" si="8"/>
        <v>-179.53999999999996</v>
      </c>
      <c r="I84" s="38">
        <f t="shared" si="8"/>
        <v>53.329999999999927</v>
      </c>
      <c r="J84" s="38">
        <f t="shared" si="8"/>
        <v>-175.45249999999942</v>
      </c>
    </row>
    <row r="85" spans="1:10" ht="18.75" customHeight="1">
      <c r="A85" s="4" t="s">
        <v>349</v>
      </c>
      <c r="B85" s="69">
        <v>3405</v>
      </c>
      <c r="C85" s="74">
        <v>343</v>
      </c>
      <c r="D85" s="74">
        <v>1041</v>
      </c>
      <c r="E85" s="74">
        <v>2076</v>
      </c>
      <c r="F85" s="74">
        <f>E87</f>
        <v>1642</v>
      </c>
      <c r="G85" s="74">
        <f>F85</f>
        <v>1642</v>
      </c>
      <c r="H85" s="193">
        <f>G87</f>
        <v>1091.2624999999998</v>
      </c>
      <c r="I85" s="193">
        <f>H87</f>
        <v>911.72249999999985</v>
      </c>
      <c r="J85" s="193">
        <f>I87</f>
        <v>965.05249999999978</v>
      </c>
    </row>
    <row r="86" spans="1:10" ht="18.75" customHeight="1">
      <c r="A86" s="21" t="s">
        <v>350</v>
      </c>
      <c r="B86" s="69">
        <v>3410</v>
      </c>
      <c r="C86" s="73"/>
      <c r="D86" s="74"/>
      <c r="E86" s="74"/>
      <c r="F86" s="30">
        <f t="shared" si="6"/>
        <v>0</v>
      </c>
      <c r="G86" s="74"/>
      <c r="H86" s="74"/>
      <c r="I86" s="74"/>
      <c r="J86" s="74"/>
    </row>
    <row r="87" spans="1:10" ht="18.75" customHeight="1">
      <c r="A87" s="4" t="s">
        <v>351</v>
      </c>
      <c r="B87" s="5">
        <v>3415</v>
      </c>
      <c r="C87" s="38">
        <f t="shared" ref="C87:J87" si="9">SUM(C85,C84,C86)</f>
        <v>2076</v>
      </c>
      <c r="D87" s="38">
        <f t="shared" si="9"/>
        <v>473</v>
      </c>
      <c r="E87" s="38">
        <f t="shared" si="9"/>
        <v>1642</v>
      </c>
      <c r="F87" s="38">
        <f t="shared" si="9"/>
        <v>789.60000000000036</v>
      </c>
      <c r="G87" s="38">
        <f t="shared" si="9"/>
        <v>1091.2624999999998</v>
      </c>
      <c r="H87" s="38">
        <f t="shared" si="9"/>
        <v>911.72249999999985</v>
      </c>
      <c r="I87" s="38">
        <f t="shared" si="9"/>
        <v>965.05249999999978</v>
      </c>
      <c r="J87" s="38">
        <f t="shared" si="9"/>
        <v>789.60000000000036</v>
      </c>
    </row>
    <row r="88" spans="1:10" ht="18.75" customHeight="1">
      <c r="A88" s="1"/>
      <c r="B88" s="75"/>
      <c r="C88" s="76"/>
      <c r="D88" s="77"/>
      <c r="E88" s="77"/>
      <c r="F88" s="78"/>
      <c r="G88" s="77"/>
      <c r="H88" s="77"/>
      <c r="I88" s="77"/>
      <c r="J88" s="77"/>
    </row>
    <row r="89" spans="1:10" ht="27" customHeight="1">
      <c r="A89" s="1"/>
      <c r="B89" s="75"/>
      <c r="C89" s="76"/>
      <c r="D89" s="77"/>
      <c r="E89" s="77"/>
      <c r="F89" s="78"/>
      <c r="G89" s="77"/>
      <c r="H89" s="77"/>
      <c r="I89" s="77"/>
      <c r="J89" s="77"/>
    </row>
    <row r="90" spans="1:10" ht="23.45" customHeight="1">
      <c r="A90" s="186" t="s">
        <v>447</v>
      </c>
      <c r="B90" s="180"/>
      <c r="C90" s="310" t="s">
        <v>147</v>
      </c>
      <c r="D90" s="311"/>
      <c r="E90" s="311"/>
      <c r="F90" s="311"/>
      <c r="G90" s="181"/>
      <c r="H90" s="302" t="s">
        <v>442</v>
      </c>
      <c r="I90" s="312"/>
      <c r="J90" s="312"/>
    </row>
    <row r="91" spans="1:10" ht="18.75" customHeight="1">
      <c r="A91" s="2" t="s">
        <v>148</v>
      </c>
      <c r="B91" s="1"/>
      <c r="C91" s="303" t="s">
        <v>149</v>
      </c>
      <c r="D91" s="303"/>
      <c r="E91" s="303"/>
      <c r="F91" s="303"/>
      <c r="G91" s="11"/>
      <c r="H91" s="222" t="s">
        <v>150</v>
      </c>
      <c r="I91" s="222"/>
      <c r="J91" s="222"/>
    </row>
  </sheetData>
  <mergeCells count="15">
    <mergeCell ref="C91:F91"/>
    <mergeCell ref="H91:J91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5:J45"/>
    <mergeCell ref="C65:J65"/>
    <mergeCell ref="C90:F90"/>
    <mergeCell ref="H90:J90"/>
  </mergeCells>
  <pageMargins left="1.1023622047244095" right="0.31496062992125984" top="0.78740157480314965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40"/>
  <sheetViews>
    <sheetView zoomScale="55" zoomScaleNormal="55" zoomScaleSheetLayoutView="48" workbookViewId="0">
      <selection activeCell="A38" sqref="A38:B38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04" t="s">
        <v>352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</row>
    <row r="3" spans="1:13" ht="18.7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276" t="s">
        <v>353</v>
      </c>
      <c r="M3" s="276"/>
    </row>
    <row r="4" spans="1:13" ht="27.75" customHeight="1">
      <c r="A4" s="272" t="s">
        <v>23</v>
      </c>
      <c r="B4" s="273"/>
      <c r="C4" s="273"/>
      <c r="D4" s="274"/>
      <c r="E4" s="220" t="s">
        <v>24</v>
      </c>
      <c r="F4" s="220" t="s">
        <v>253</v>
      </c>
      <c r="G4" s="220" t="s">
        <v>254</v>
      </c>
      <c r="H4" s="271" t="s">
        <v>27</v>
      </c>
      <c r="I4" s="220" t="s">
        <v>354</v>
      </c>
      <c r="J4" s="220" t="s">
        <v>168</v>
      </c>
      <c r="K4" s="220"/>
      <c r="L4" s="220"/>
      <c r="M4" s="220"/>
    </row>
    <row r="5" spans="1:13" ht="64.5" customHeight="1">
      <c r="A5" s="275"/>
      <c r="B5" s="276"/>
      <c r="C5" s="276"/>
      <c r="D5" s="277"/>
      <c r="E5" s="220"/>
      <c r="F5" s="220"/>
      <c r="G5" s="220"/>
      <c r="H5" s="271"/>
      <c r="I5" s="220"/>
      <c r="J5" s="151" t="s">
        <v>170</v>
      </c>
      <c r="K5" s="151" t="s">
        <v>171</v>
      </c>
      <c r="L5" s="151" t="s">
        <v>172</v>
      </c>
      <c r="M5" s="151" t="s">
        <v>173</v>
      </c>
    </row>
    <row r="6" spans="1:13" s="61" customFormat="1" ht="18.75" customHeight="1">
      <c r="A6" s="260">
        <v>1</v>
      </c>
      <c r="B6" s="261"/>
      <c r="C6" s="261"/>
      <c r="D6" s="324"/>
      <c r="E6" s="58">
        <v>2</v>
      </c>
      <c r="F6" s="58">
        <v>3</v>
      </c>
      <c r="G6" s="58">
        <v>4</v>
      </c>
      <c r="H6" s="58">
        <v>5</v>
      </c>
      <c r="I6" s="58">
        <v>6</v>
      </c>
      <c r="J6" s="58">
        <v>7</v>
      </c>
      <c r="K6" s="58">
        <v>8</v>
      </c>
      <c r="L6" s="58">
        <v>9</v>
      </c>
      <c r="M6" s="58">
        <v>10</v>
      </c>
    </row>
    <row r="7" spans="1:13" ht="44.25" customHeight="1">
      <c r="A7" s="291" t="s">
        <v>355</v>
      </c>
      <c r="B7" s="292"/>
      <c r="C7" s="292"/>
      <c r="D7" s="293"/>
      <c r="E7" s="62">
        <v>4000</v>
      </c>
      <c r="F7" s="38">
        <f>SUM(F8:F13)</f>
        <v>15</v>
      </c>
      <c r="G7" s="38">
        <f>SUM(G8:G13)</f>
        <v>50</v>
      </c>
      <c r="H7" s="38">
        <f>SUM(H8:H13)</f>
        <v>21</v>
      </c>
      <c r="I7" s="40">
        <f t="shared" ref="I7:I13" si="0">SUM(J7:M7)</f>
        <v>35</v>
      </c>
      <c r="J7" s="38">
        <f>SUM(J8:J13)</f>
        <v>25</v>
      </c>
      <c r="K7" s="38">
        <f>SUM(K8:K13)</f>
        <v>10</v>
      </c>
      <c r="L7" s="38">
        <f>SUM(L8:L13)</f>
        <v>0</v>
      </c>
      <c r="M7" s="38">
        <f>SUM(M8:M13)</f>
        <v>0</v>
      </c>
    </row>
    <row r="8" spans="1:13" ht="18.75" customHeight="1">
      <c r="A8" s="285" t="s">
        <v>356</v>
      </c>
      <c r="B8" s="286"/>
      <c r="C8" s="286"/>
      <c r="D8" s="287"/>
      <c r="E8" s="58" t="s">
        <v>357</v>
      </c>
      <c r="F8" s="25"/>
      <c r="G8" s="25"/>
      <c r="H8" s="25"/>
      <c r="I8" s="30">
        <f t="shared" si="0"/>
        <v>0</v>
      </c>
      <c r="J8" s="25"/>
      <c r="K8" s="25"/>
      <c r="L8" s="25"/>
      <c r="M8" s="25"/>
    </row>
    <row r="9" spans="1:13" ht="18.75" customHeight="1">
      <c r="A9" s="285" t="s">
        <v>358</v>
      </c>
      <c r="B9" s="286"/>
      <c r="C9" s="286"/>
      <c r="D9" s="287"/>
      <c r="E9" s="57">
        <v>4020</v>
      </c>
      <c r="F9" s="25">
        <v>15</v>
      </c>
      <c r="G9" s="25">
        <v>30</v>
      </c>
      <c r="H9" s="25">
        <v>12</v>
      </c>
      <c r="I9" s="30">
        <f t="shared" si="0"/>
        <v>25</v>
      </c>
      <c r="J9" s="25">
        <v>25</v>
      </c>
      <c r="K9" s="25"/>
      <c r="L9" s="25"/>
      <c r="M9" s="25"/>
    </row>
    <row r="10" spans="1:13" ht="18.75" customHeight="1">
      <c r="A10" s="285" t="s">
        <v>359</v>
      </c>
      <c r="B10" s="286"/>
      <c r="C10" s="286"/>
      <c r="D10" s="287"/>
      <c r="E10" s="58">
        <v>4030</v>
      </c>
      <c r="F10" s="25"/>
      <c r="G10" s="25">
        <v>15</v>
      </c>
      <c r="H10" s="25">
        <v>9</v>
      </c>
      <c r="I10" s="30">
        <f t="shared" si="0"/>
        <v>10</v>
      </c>
      <c r="J10" s="25"/>
      <c r="K10" s="25">
        <v>10</v>
      </c>
      <c r="L10" s="25"/>
      <c r="M10" s="25"/>
    </row>
    <row r="11" spans="1:13" ht="18.75" customHeight="1">
      <c r="A11" s="285" t="s">
        <v>360</v>
      </c>
      <c r="B11" s="286"/>
      <c r="C11" s="286"/>
      <c r="D11" s="287"/>
      <c r="E11" s="57">
        <v>4040</v>
      </c>
      <c r="F11" s="25"/>
      <c r="G11" s="25">
        <v>5</v>
      </c>
      <c r="H11" s="25"/>
      <c r="I11" s="30">
        <f t="shared" si="0"/>
        <v>0</v>
      </c>
      <c r="J11" s="25"/>
      <c r="K11" s="25"/>
      <c r="L11" s="25"/>
      <c r="M11" s="25"/>
    </row>
    <row r="12" spans="1:13" ht="18.75" customHeight="1">
      <c r="A12" s="285" t="s">
        <v>361</v>
      </c>
      <c r="B12" s="286"/>
      <c r="C12" s="286"/>
      <c r="D12" s="287"/>
      <c r="E12" s="58">
        <v>4050</v>
      </c>
      <c r="F12" s="25"/>
      <c r="G12" s="25"/>
      <c r="H12" s="25"/>
      <c r="I12" s="30">
        <f t="shared" si="0"/>
        <v>0</v>
      </c>
      <c r="J12" s="25"/>
      <c r="K12" s="25"/>
      <c r="L12" s="25"/>
      <c r="M12" s="25"/>
    </row>
    <row r="13" spans="1:13" ht="18.75" customHeight="1">
      <c r="A13" s="285" t="s">
        <v>362</v>
      </c>
      <c r="B13" s="286"/>
      <c r="C13" s="286"/>
      <c r="D13" s="287"/>
      <c r="E13" s="59">
        <v>4060</v>
      </c>
      <c r="F13" s="25"/>
      <c r="G13" s="25"/>
      <c r="H13" s="25"/>
      <c r="I13" s="30">
        <f t="shared" si="0"/>
        <v>0</v>
      </c>
      <c r="J13" s="25"/>
      <c r="K13" s="25"/>
      <c r="L13" s="25"/>
      <c r="M13" s="25"/>
    </row>
    <row r="14" spans="1:13" ht="18" customHeight="1">
      <c r="A14" s="54"/>
      <c r="B14" s="54"/>
      <c r="C14" s="54"/>
      <c r="D14" s="54"/>
      <c r="E14" s="53"/>
      <c r="F14" s="55"/>
      <c r="G14" s="56"/>
      <c r="H14" s="56"/>
      <c r="I14" s="55"/>
      <c r="J14" s="56"/>
      <c r="K14" s="56"/>
      <c r="L14" s="56"/>
      <c r="M14" s="56"/>
    </row>
    <row r="15" spans="1:13" ht="15" customHeight="1">
      <c r="A15" s="54"/>
      <c r="B15" s="54"/>
      <c r="C15" s="54"/>
      <c r="D15" s="54"/>
      <c r="E15" s="53"/>
      <c r="F15" s="55"/>
      <c r="G15" s="56"/>
      <c r="H15" s="56"/>
      <c r="I15" s="55"/>
      <c r="J15" s="56"/>
      <c r="K15" s="56"/>
      <c r="L15" s="56"/>
      <c r="M15" s="56"/>
    </row>
    <row r="16" spans="1:13" ht="15" customHeight="1">
      <c r="A16" s="54"/>
      <c r="B16" s="54"/>
      <c r="C16" s="54"/>
      <c r="D16" s="54"/>
      <c r="E16" s="53"/>
      <c r="F16" s="55"/>
      <c r="G16" s="56"/>
      <c r="H16" s="56"/>
      <c r="I16" s="55"/>
      <c r="J16" s="56"/>
      <c r="K16" s="56"/>
      <c r="L16" s="56"/>
      <c r="M16" s="56"/>
    </row>
    <row r="17" spans="1:13" ht="15" customHeight="1">
      <c r="A17" s="54"/>
      <c r="B17" s="54"/>
      <c r="C17" s="54"/>
      <c r="D17" s="54"/>
      <c r="E17" s="53"/>
      <c r="F17" s="55"/>
      <c r="G17" s="56"/>
      <c r="H17" s="56"/>
      <c r="I17" s="55"/>
      <c r="J17" s="56"/>
      <c r="K17" s="56"/>
      <c r="L17" s="56"/>
      <c r="M17" s="56"/>
    </row>
    <row r="18" spans="1:13" ht="15" customHeight="1">
      <c r="A18" s="11"/>
      <c r="B18" s="11"/>
      <c r="C18" s="11"/>
      <c r="D18" s="11"/>
      <c r="E18" s="1"/>
      <c r="F18" s="11"/>
      <c r="G18" s="11"/>
      <c r="H18" s="11"/>
      <c r="I18" s="11"/>
      <c r="J18" s="11"/>
      <c r="K18" s="2"/>
      <c r="L18" s="2"/>
      <c r="M18" s="2"/>
    </row>
    <row r="19" spans="1:13" ht="20.25" customHeight="1">
      <c r="A19" s="322" t="s">
        <v>364</v>
      </c>
      <c r="B19" s="322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322"/>
    </row>
    <row r="20" spans="1:13" ht="20.25" customHeight="1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</row>
    <row r="21" spans="1:13" ht="20.25" customHeight="1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</row>
    <row r="22" spans="1:13" ht="50.25" customHeight="1">
      <c r="A22" s="305" t="s">
        <v>365</v>
      </c>
      <c r="B22" s="313" t="s">
        <v>366</v>
      </c>
      <c r="C22" s="318"/>
      <c r="D22" s="314"/>
      <c r="E22" s="315" t="s">
        <v>367</v>
      </c>
      <c r="F22" s="313" t="s">
        <v>368</v>
      </c>
      <c r="G22" s="318"/>
      <c r="H22" s="318"/>
      <c r="I22" s="318"/>
      <c r="J22" s="314"/>
      <c r="K22" s="319" t="s">
        <v>369</v>
      </c>
      <c r="L22" s="319"/>
      <c r="M22" s="319"/>
    </row>
    <row r="23" spans="1:13" ht="30" customHeight="1">
      <c r="A23" s="323"/>
      <c r="B23" s="315" t="s">
        <v>164</v>
      </c>
      <c r="C23" s="313" t="s">
        <v>370</v>
      </c>
      <c r="D23" s="314"/>
      <c r="E23" s="316"/>
      <c r="F23" s="315" t="s">
        <v>371</v>
      </c>
      <c r="G23" s="315" t="s">
        <v>372</v>
      </c>
      <c r="H23" s="315" t="s">
        <v>373</v>
      </c>
      <c r="I23" s="315" t="s">
        <v>374</v>
      </c>
      <c r="J23" s="315" t="s">
        <v>375</v>
      </c>
      <c r="K23" s="315" t="s">
        <v>164</v>
      </c>
      <c r="L23" s="313" t="s">
        <v>370</v>
      </c>
      <c r="M23" s="314"/>
    </row>
    <row r="24" spans="1:13" ht="106.5" customHeight="1">
      <c r="A24" s="306"/>
      <c r="B24" s="317"/>
      <c r="C24" s="157" t="s">
        <v>371</v>
      </c>
      <c r="D24" s="157" t="s">
        <v>376</v>
      </c>
      <c r="E24" s="317"/>
      <c r="F24" s="317"/>
      <c r="G24" s="317"/>
      <c r="H24" s="317"/>
      <c r="I24" s="317"/>
      <c r="J24" s="317"/>
      <c r="K24" s="317"/>
      <c r="L24" s="157" t="s">
        <v>371</v>
      </c>
      <c r="M24" s="157" t="s">
        <v>376</v>
      </c>
    </row>
    <row r="25" spans="1:13" ht="18.75" customHeight="1">
      <c r="A25" s="150">
        <v>1</v>
      </c>
      <c r="B25" s="157">
        <v>2</v>
      </c>
      <c r="C25" s="157">
        <v>3</v>
      </c>
      <c r="D25" s="157">
        <v>4</v>
      </c>
      <c r="E25" s="157">
        <v>5</v>
      </c>
      <c r="F25" s="157">
        <v>6</v>
      </c>
      <c r="G25" s="157">
        <v>7</v>
      </c>
      <c r="H25" s="157">
        <v>8</v>
      </c>
      <c r="I25" s="157">
        <v>9</v>
      </c>
      <c r="J25" s="157">
        <v>10</v>
      </c>
      <c r="K25" s="157">
        <v>11</v>
      </c>
      <c r="L25" s="157">
        <v>12</v>
      </c>
      <c r="M25" s="157">
        <v>13</v>
      </c>
    </row>
    <row r="26" spans="1:13" ht="42.75" customHeight="1">
      <c r="A26" s="154" t="s">
        <v>377</v>
      </c>
      <c r="B26" s="38">
        <f>SUM(C26,D26)</f>
        <v>0</v>
      </c>
      <c r="C26" s="63"/>
      <c r="D26" s="63"/>
      <c r="E26" s="63"/>
      <c r="F26" s="37" t="s">
        <v>175</v>
      </c>
      <c r="G26" s="84"/>
      <c r="H26" s="37" t="s">
        <v>175</v>
      </c>
      <c r="I26" s="84"/>
      <c r="J26" s="37"/>
      <c r="K26" s="38">
        <f>SUM(L26,M26)</f>
        <v>0</v>
      </c>
      <c r="L26" s="38">
        <f>SUM(C26,E26,F26,I26)</f>
        <v>0</v>
      </c>
      <c r="M26" s="38">
        <f>SUM(D26,G26,H26,J26)</f>
        <v>0</v>
      </c>
    </row>
    <row r="27" spans="1:13" ht="18.75" customHeight="1">
      <c r="A27" s="13"/>
      <c r="B27" s="159">
        <f t="shared" ref="B27:B34" si="1">SUM(C27,D27)</f>
        <v>0</v>
      </c>
      <c r="C27" s="26"/>
      <c r="D27" s="26"/>
      <c r="E27" s="26"/>
      <c r="F27" s="25" t="s">
        <v>175</v>
      </c>
      <c r="G27" s="90"/>
      <c r="H27" s="25" t="s">
        <v>175</v>
      </c>
      <c r="I27" s="90"/>
      <c r="J27" s="25"/>
      <c r="K27" s="83">
        <f t="shared" ref="K27:K34" si="2">SUM(L27,M27)</f>
        <v>0</v>
      </c>
      <c r="L27" s="83">
        <f t="shared" ref="L27:L34" si="3">SUM(C27,E27,F27,I27)</f>
        <v>0</v>
      </c>
      <c r="M27" s="83">
        <f t="shared" ref="M27:M34" si="4">SUM(D27,G27,H27,J27)</f>
        <v>0</v>
      </c>
    </row>
    <row r="28" spans="1:13" ht="18.75" customHeight="1">
      <c r="A28" s="13"/>
      <c r="B28" s="159">
        <f t="shared" si="1"/>
        <v>0</v>
      </c>
      <c r="C28" s="60"/>
      <c r="D28" s="60"/>
      <c r="E28" s="60"/>
      <c r="F28" s="25" t="s">
        <v>175</v>
      </c>
      <c r="G28" s="85"/>
      <c r="H28" s="25" t="s">
        <v>175</v>
      </c>
      <c r="I28" s="85"/>
      <c r="J28" s="25"/>
      <c r="K28" s="83">
        <f t="shared" si="2"/>
        <v>0</v>
      </c>
      <c r="L28" s="83">
        <f t="shared" si="3"/>
        <v>0</v>
      </c>
      <c r="M28" s="83">
        <f t="shared" si="4"/>
        <v>0</v>
      </c>
    </row>
    <row r="29" spans="1:13" ht="43.5" customHeight="1">
      <c r="A29" s="154" t="s">
        <v>378</v>
      </c>
      <c r="B29" s="39">
        <f t="shared" si="1"/>
        <v>0</v>
      </c>
      <c r="C29" s="63"/>
      <c r="D29" s="63"/>
      <c r="E29" s="63"/>
      <c r="F29" s="37" t="s">
        <v>175</v>
      </c>
      <c r="G29" s="84"/>
      <c r="H29" s="37" t="s">
        <v>175</v>
      </c>
      <c r="I29" s="84"/>
      <c r="J29" s="37"/>
      <c r="K29" s="38">
        <f t="shared" si="2"/>
        <v>0</v>
      </c>
      <c r="L29" s="38">
        <f t="shared" si="3"/>
        <v>0</v>
      </c>
      <c r="M29" s="38">
        <f t="shared" si="4"/>
        <v>0</v>
      </c>
    </row>
    <row r="30" spans="1:13" ht="18.75" customHeight="1">
      <c r="A30" s="13"/>
      <c r="B30" s="159">
        <f t="shared" si="1"/>
        <v>0</v>
      </c>
      <c r="C30" s="60"/>
      <c r="D30" s="60"/>
      <c r="E30" s="60"/>
      <c r="F30" s="25" t="s">
        <v>175</v>
      </c>
      <c r="G30" s="85"/>
      <c r="H30" s="25" t="s">
        <v>175</v>
      </c>
      <c r="I30" s="85"/>
      <c r="J30" s="25"/>
      <c r="K30" s="83">
        <f t="shared" si="2"/>
        <v>0</v>
      </c>
      <c r="L30" s="83">
        <f t="shared" si="3"/>
        <v>0</v>
      </c>
      <c r="M30" s="83">
        <f t="shared" si="4"/>
        <v>0</v>
      </c>
    </row>
    <row r="31" spans="1:13" ht="18.75" customHeight="1">
      <c r="A31" s="13"/>
      <c r="B31" s="159">
        <f t="shared" si="1"/>
        <v>0</v>
      </c>
      <c r="C31" s="60"/>
      <c r="D31" s="60"/>
      <c r="E31" s="60"/>
      <c r="F31" s="25" t="s">
        <v>175</v>
      </c>
      <c r="G31" s="85"/>
      <c r="H31" s="25" t="s">
        <v>175</v>
      </c>
      <c r="I31" s="85"/>
      <c r="J31" s="25"/>
      <c r="K31" s="83">
        <f t="shared" si="2"/>
        <v>0</v>
      </c>
      <c r="L31" s="83">
        <f t="shared" si="3"/>
        <v>0</v>
      </c>
      <c r="M31" s="83">
        <f t="shared" si="4"/>
        <v>0</v>
      </c>
    </row>
    <row r="32" spans="1:13" ht="42" customHeight="1">
      <c r="A32" s="154" t="s">
        <v>379</v>
      </c>
      <c r="B32" s="38">
        <f t="shared" si="1"/>
        <v>0</v>
      </c>
      <c r="C32" s="63"/>
      <c r="D32" s="63"/>
      <c r="E32" s="63"/>
      <c r="F32" s="37" t="s">
        <v>175</v>
      </c>
      <c r="G32" s="84"/>
      <c r="H32" s="37" t="s">
        <v>175</v>
      </c>
      <c r="I32" s="84"/>
      <c r="J32" s="37"/>
      <c r="K32" s="38">
        <f t="shared" si="2"/>
        <v>0</v>
      </c>
      <c r="L32" s="38">
        <f t="shared" si="3"/>
        <v>0</v>
      </c>
      <c r="M32" s="38">
        <f t="shared" si="4"/>
        <v>0</v>
      </c>
    </row>
    <row r="33" spans="1:13" ht="18.75" customHeight="1">
      <c r="A33" s="13"/>
      <c r="B33" s="159">
        <f t="shared" si="1"/>
        <v>0</v>
      </c>
      <c r="C33" s="60"/>
      <c r="D33" s="60"/>
      <c r="E33" s="60"/>
      <c r="F33" s="25" t="s">
        <v>175</v>
      </c>
      <c r="G33" s="85"/>
      <c r="H33" s="25" t="s">
        <v>175</v>
      </c>
      <c r="I33" s="85"/>
      <c r="J33" s="25"/>
      <c r="K33" s="83">
        <f t="shared" si="2"/>
        <v>0</v>
      </c>
      <c r="L33" s="83">
        <f t="shared" si="3"/>
        <v>0</v>
      </c>
      <c r="M33" s="83">
        <f t="shared" si="4"/>
        <v>0</v>
      </c>
    </row>
    <row r="34" spans="1:13" ht="18.75" customHeight="1">
      <c r="A34" s="13"/>
      <c r="B34" s="159">
        <f t="shared" si="1"/>
        <v>0</v>
      </c>
      <c r="C34" s="60"/>
      <c r="D34" s="60"/>
      <c r="E34" s="60"/>
      <c r="F34" s="25" t="s">
        <v>175</v>
      </c>
      <c r="G34" s="85"/>
      <c r="H34" s="25" t="s">
        <v>175</v>
      </c>
      <c r="I34" s="85"/>
      <c r="J34" s="25"/>
      <c r="K34" s="83">
        <f t="shared" si="2"/>
        <v>0</v>
      </c>
      <c r="L34" s="83">
        <f t="shared" si="3"/>
        <v>0</v>
      </c>
      <c r="M34" s="83">
        <f t="shared" si="4"/>
        <v>0</v>
      </c>
    </row>
    <row r="35" spans="1:13" ht="25.5" customHeight="1">
      <c r="A35" s="154" t="s">
        <v>164</v>
      </c>
      <c r="B35" s="38">
        <f>SUM(B26,B29,B32)</f>
        <v>0</v>
      </c>
      <c r="C35" s="38">
        <f t="shared" ref="C35:M35" si="5">SUM(C26,C29,C32)</f>
        <v>0</v>
      </c>
      <c r="D35" s="38">
        <f t="shared" si="5"/>
        <v>0</v>
      </c>
      <c r="E35" s="38">
        <f t="shared" si="5"/>
        <v>0</v>
      </c>
      <c r="F35" s="38">
        <f t="shared" si="5"/>
        <v>0</v>
      </c>
      <c r="G35" s="38">
        <f t="shared" si="5"/>
        <v>0</v>
      </c>
      <c r="H35" s="38">
        <f t="shared" si="5"/>
        <v>0</v>
      </c>
      <c r="I35" s="38">
        <f t="shared" si="5"/>
        <v>0</v>
      </c>
      <c r="J35" s="38">
        <f t="shared" si="5"/>
        <v>0</v>
      </c>
      <c r="K35" s="38">
        <f t="shared" si="5"/>
        <v>0</v>
      </c>
      <c r="L35" s="38">
        <f t="shared" si="5"/>
        <v>0</v>
      </c>
      <c r="M35" s="38">
        <f t="shared" si="5"/>
        <v>0</v>
      </c>
    </row>
    <row r="36" spans="1:13" ht="18.75" customHeight="1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</row>
    <row r="37" spans="1:13" ht="41.45" customHeight="1">
      <c r="A37" s="54"/>
      <c r="B37" s="54"/>
      <c r="C37" s="54"/>
      <c r="D37" s="54"/>
      <c r="E37" s="53"/>
      <c r="F37" s="55"/>
      <c r="G37" s="56"/>
      <c r="H37" s="56"/>
      <c r="I37" s="55"/>
      <c r="J37" s="56"/>
      <c r="K37" s="56"/>
      <c r="L37" s="56"/>
      <c r="M37" s="56"/>
    </row>
    <row r="38" spans="1:13" ht="25.9" customHeight="1">
      <c r="A38" s="321" t="s">
        <v>450</v>
      </c>
      <c r="B38" s="321"/>
      <c r="C38" s="320" t="s">
        <v>147</v>
      </c>
      <c r="D38" s="320"/>
      <c r="E38" s="320"/>
      <c r="F38" s="320"/>
      <c r="G38" s="320"/>
      <c r="H38" s="320"/>
      <c r="I38" s="320"/>
      <c r="J38" s="179"/>
      <c r="K38" s="210" t="s">
        <v>443</v>
      </c>
      <c r="L38" s="210"/>
      <c r="M38" s="182"/>
    </row>
    <row r="39" spans="1:13" ht="29.45" customHeight="1">
      <c r="A39" s="93" t="s">
        <v>287</v>
      </c>
      <c r="B39" s="11"/>
      <c r="C39" s="221" t="s">
        <v>363</v>
      </c>
      <c r="D39" s="221"/>
      <c r="E39" s="221"/>
      <c r="F39" s="221"/>
      <c r="G39" s="221"/>
      <c r="H39" s="221"/>
      <c r="I39" s="221"/>
      <c r="J39" s="93"/>
      <c r="K39" s="222" t="s">
        <v>150</v>
      </c>
      <c r="L39" s="222"/>
      <c r="M39" s="222"/>
    </row>
    <row r="40" spans="1:13" ht="15" customHeight="1">
      <c r="A40" s="54"/>
      <c r="B40" s="54"/>
      <c r="C40" s="54"/>
      <c r="D40" s="54"/>
      <c r="E40" s="53"/>
      <c r="F40" s="55"/>
      <c r="G40" s="56"/>
      <c r="H40" s="56"/>
      <c r="I40" s="55"/>
      <c r="J40" s="56"/>
      <c r="K40" s="56"/>
      <c r="L40" s="56"/>
      <c r="M40" s="56"/>
    </row>
  </sheetData>
  <mergeCells count="36">
    <mergeCell ref="C38:I38"/>
    <mergeCell ref="C39:I39"/>
    <mergeCell ref="A38:B38"/>
    <mergeCell ref="K39:M39"/>
    <mergeCell ref="F4:F5"/>
    <mergeCell ref="A12:D12"/>
    <mergeCell ref="A13:D13"/>
    <mergeCell ref="A19:M19"/>
    <mergeCell ref="A22:A24"/>
    <mergeCell ref="B22:D22"/>
    <mergeCell ref="A6:D6"/>
    <mergeCell ref="A9:D9"/>
    <mergeCell ref="A10:D10"/>
    <mergeCell ref="A11:D11"/>
    <mergeCell ref="B23:B24"/>
    <mergeCell ref="K23:K24"/>
    <mergeCell ref="A7:D7"/>
    <mergeCell ref="A8:D8"/>
    <mergeCell ref="L23:M23"/>
    <mergeCell ref="E22:E24"/>
    <mergeCell ref="F22:J22"/>
    <mergeCell ref="K22:M22"/>
    <mergeCell ref="C23:D23"/>
    <mergeCell ref="F23:F24"/>
    <mergeCell ref="G23:G24"/>
    <mergeCell ref="H23:H24"/>
    <mergeCell ref="I23:I24"/>
    <mergeCell ref="J23:J24"/>
    <mergeCell ref="A2:M2"/>
    <mergeCell ref="A4:D5"/>
    <mergeCell ref="G4:G5"/>
    <mergeCell ref="H4:H5"/>
    <mergeCell ref="I4:I5"/>
    <mergeCell ref="J4:M4"/>
    <mergeCell ref="E4:E5"/>
    <mergeCell ref="L3:M3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E42"/>
  <sheetViews>
    <sheetView tabSelected="1" view="pageBreakPreview" zoomScale="50" zoomScaleNormal="55" zoomScaleSheetLayoutView="50" workbookViewId="0">
      <selection activeCell="AF39" sqref="AF39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79"/>
      <c r="R2" s="79"/>
      <c r="S2" s="79"/>
      <c r="T2" s="79"/>
      <c r="U2" s="79"/>
      <c r="V2" s="1"/>
      <c r="W2" s="1"/>
      <c r="X2" s="1"/>
      <c r="Y2" s="1"/>
      <c r="Z2" s="1"/>
      <c r="AA2" s="1"/>
      <c r="AB2" s="1"/>
      <c r="AC2" s="1"/>
      <c r="AD2" s="1"/>
      <c r="AE2" s="79"/>
    </row>
    <row r="3" spans="1:31" ht="18.75">
      <c r="A3" s="304" t="s">
        <v>380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</row>
    <row r="4" spans="1:31" ht="18.75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</row>
    <row r="5" spans="1:31" ht="18.75">
      <c r="A5" s="80"/>
      <c r="B5" s="80"/>
      <c r="C5" s="80"/>
      <c r="D5" s="80"/>
      <c r="E5" s="80"/>
      <c r="F5" s="80"/>
      <c r="G5" s="80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80"/>
      <c r="W5" s="1"/>
      <c r="X5" s="1"/>
      <c r="Y5" s="1"/>
      <c r="Z5" s="1"/>
      <c r="AA5" s="1"/>
      <c r="AB5" s="1"/>
      <c r="AC5" s="1"/>
      <c r="AD5" s="1"/>
      <c r="AE5" s="81" t="s">
        <v>353</v>
      </c>
    </row>
    <row r="6" spans="1:31" ht="50.25" customHeight="1">
      <c r="A6" s="220" t="s">
        <v>381</v>
      </c>
      <c r="B6" s="328" t="s">
        <v>382</v>
      </c>
      <c r="C6" s="329"/>
      <c r="D6" s="329"/>
      <c r="E6" s="329"/>
      <c r="F6" s="330"/>
      <c r="G6" s="220" t="s">
        <v>383</v>
      </c>
      <c r="H6" s="220"/>
      <c r="I6" s="220"/>
      <c r="J6" s="220"/>
      <c r="K6" s="220"/>
      <c r="L6" s="220" t="s">
        <v>384</v>
      </c>
      <c r="M6" s="220"/>
      <c r="N6" s="220"/>
      <c r="O6" s="220"/>
      <c r="P6" s="220"/>
      <c r="Q6" s="220" t="s">
        <v>385</v>
      </c>
      <c r="R6" s="220"/>
      <c r="S6" s="220"/>
      <c r="T6" s="220"/>
      <c r="U6" s="220"/>
      <c r="V6" s="220" t="s">
        <v>386</v>
      </c>
      <c r="W6" s="220"/>
      <c r="X6" s="220"/>
      <c r="Y6" s="220"/>
      <c r="Z6" s="220"/>
      <c r="AA6" s="220" t="s">
        <v>164</v>
      </c>
      <c r="AB6" s="220"/>
      <c r="AC6" s="220"/>
      <c r="AD6" s="220"/>
      <c r="AE6" s="220"/>
    </row>
    <row r="7" spans="1:31" ht="29.25" customHeight="1">
      <c r="A7" s="220"/>
      <c r="B7" s="331"/>
      <c r="C7" s="332"/>
      <c r="D7" s="332"/>
      <c r="E7" s="332"/>
      <c r="F7" s="333"/>
      <c r="G7" s="220" t="s">
        <v>387</v>
      </c>
      <c r="H7" s="220" t="s">
        <v>388</v>
      </c>
      <c r="I7" s="220"/>
      <c r="J7" s="220"/>
      <c r="K7" s="220"/>
      <c r="L7" s="220" t="s">
        <v>387</v>
      </c>
      <c r="M7" s="220" t="s">
        <v>388</v>
      </c>
      <c r="N7" s="220"/>
      <c r="O7" s="220"/>
      <c r="P7" s="220"/>
      <c r="Q7" s="220" t="s">
        <v>387</v>
      </c>
      <c r="R7" s="220" t="s">
        <v>388</v>
      </c>
      <c r="S7" s="220"/>
      <c r="T7" s="220"/>
      <c r="U7" s="220"/>
      <c r="V7" s="220" t="s">
        <v>387</v>
      </c>
      <c r="W7" s="220" t="s">
        <v>388</v>
      </c>
      <c r="X7" s="220"/>
      <c r="Y7" s="220"/>
      <c r="Z7" s="220"/>
      <c r="AA7" s="220" t="s">
        <v>387</v>
      </c>
      <c r="AB7" s="220" t="s">
        <v>388</v>
      </c>
      <c r="AC7" s="220"/>
      <c r="AD7" s="220"/>
      <c r="AE7" s="220"/>
    </row>
    <row r="8" spans="1:31" ht="26.25" customHeight="1">
      <c r="A8" s="220"/>
      <c r="B8" s="334"/>
      <c r="C8" s="335"/>
      <c r="D8" s="335"/>
      <c r="E8" s="335"/>
      <c r="F8" s="336"/>
      <c r="G8" s="220"/>
      <c r="H8" s="58" t="s">
        <v>389</v>
      </c>
      <c r="I8" s="58" t="s">
        <v>390</v>
      </c>
      <c r="J8" s="58" t="s">
        <v>391</v>
      </c>
      <c r="K8" s="58" t="s">
        <v>173</v>
      </c>
      <c r="L8" s="220"/>
      <c r="M8" s="58" t="s">
        <v>389</v>
      </c>
      <c r="N8" s="58" t="s">
        <v>390</v>
      </c>
      <c r="O8" s="58" t="s">
        <v>391</v>
      </c>
      <c r="P8" s="58" t="s">
        <v>173</v>
      </c>
      <c r="Q8" s="220"/>
      <c r="R8" s="58" t="s">
        <v>389</v>
      </c>
      <c r="S8" s="58" t="s">
        <v>390</v>
      </c>
      <c r="T8" s="58" t="s">
        <v>391</v>
      </c>
      <c r="U8" s="58" t="s">
        <v>173</v>
      </c>
      <c r="V8" s="220"/>
      <c r="W8" s="58" t="s">
        <v>389</v>
      </c>
      <c r="X8" s="58" t="s">
        <v>390</v>
      </c>
      <c r="Y8" s="58" t="s">
        <v>391</v>
      </c>
      <c r="Z8" s="58" t="s">
        <v>173</v>
      </c>
      <c r="AA8" s="220"/>
      <c r="AB8" s="58" t="s">
        <v>389</v>
      </c>
      <c r="AC8" s="58" t="s">
        <v>390</v>
      </c>
      <c r="AD8" s="58" t="s">
        <v>391</v>
      </c>
      <c r="AE8" s="58" t="s">
        <v>173</v>
      </c>
    </row>
    <row r="9" spans="1:31" ht="18.75" customHeight="1">
      <c r="A9" s="58">
        <v>1</v>
      </c>
      <c r="B9" s="220">
        <v>2</v>
      </c>
      <c r="C9" s="220"/>
      <c r="D9" s="220"/>
      <c r="E9" s="220"/>
      <c r="F9" s="220"/>
      <c r="G9" s="58">
        <v>3</v>
      </c>
      <c r="H9" s="58">
        <v>4</v>
      </c>
      <c r="I9" s="58">
        <v>5</v>
      </c>
      <c r="J9" s="58">
        <v>6</v>
      </c>
      <c r="K9" s="58">
        <v>7</v>
      </c>
      <c r="L9" s="58">
        <v>8</v>
      </c>
      <c r="M9" s="58">
        <v>9</v>
      </c>
      <c r="N9" s="58">
        <v>10</v>
      </c>
      <c r="O9" s="58">
        <v>11</v>
      </c>
      <c r="P9" s="58">
        <v>12</v>
      </c>
      <c r="Q9" s="58">
        <v>13</v>
      </c>
      <c r="R9" s="58">
        <v>14</v>
      </c>
      <c r="S9" s="58">
        <v>15</v>
      </c>
      <c r="T9" s="58">
        <v>16</v>
      </c>
      <c r="U9" s="58">
        <v>17</v>
      </c>
      <c r="V9" s="59">
        <v>18</v>
      </c>
      <c r="W9" s="59">
        <v>19</v>
      </c>
      <c r="X9" s="59">
        <v>20</v>
      </c>
      <c r="Y9" s="59">
        <v>21</v>
      </c>
      <c r="Z9" s="59">
        <v>22</v>
      </c>
      <c r="AA9" s="59">
        <v>23</v>
      </c>
      <c r="AB9" s="59">
        <v>24</v>
      </c>
      <c r="AC9" s="59">
        <v>25</v>
      </c>
      <c r="AD9" s="59">
        <v>26</v>
      </c>
      <c r="AE9" s="59">
        <v>27</v>
      </c>
    </row>
    <row r="10" spans="1:31" ht="21.75" customHeight="1">
      <c r="A10" s="82">
        <v>1</v>
      </c>
      <c r="B10" s="325" t="s">
        <v>356</v>
      </c>
      <c r="C10" s="326"/>
      <c r="D10" s="326"/>
      <c r="E10" s="326"/>
      <c r="F10" s="327"/>
      <c r="G10" s="83">
        <f t="shared" ref="G10:G15" si="0">SUM(H10,I10,J10,K10)</f>
        <v>0</v>
      </c>
      <c r="H10" s="26"/>
      <c r="I10" s="26"/>
      <c r="J10" s="26"/>
      <c r="K10" s="26"/>
      <c r="L10" s="83">
        <f t="shared" ref="L10:L15" si="1">SUM(M10,N10,O10,P10)</f>
        <v>0</v>
      </c>
      <c r="M10" s="26"/>
      <c r="N10" s="26"/>
      <c r="O10" s="26"/>
      <c r="P10" s="26"/>
      <c r="Q10" s="83">
        <f t="shared" ref="Q10:Q15" si="2">SUM(R10,S10,T10,U10)</f>
        <v>0</v>
      </c>
      <c r="R10" s="26"/>
      <c r="S10" s="26"/>
      <c r="T10" s="26"/>
      <c r="U10" s="26"/>
      <c r="V10" s="83">
        <f t="shared" ref="V10:V15" si="3">SUM(W10,X10,Y10,Z10)</f>
        <v>0</v>
      </c>
      <c r="W10" s="26"/>
      <c r="X10" s="26"/>
      <c r="Y10" s="26"/>
      <c r="Z10" s="26"/>
      <c r="AA10" s="38">
        <f t="shared" ref="AA10:AA16" si="4">SUM(AB10,AC10,AD10,AE10)</f>
        <v>0</v>
      </c>
      <c r="AB10" s="83">
        <f t="shared" ref="AB10:AE15" si="5">SUM(H10,M10,R10,W10)</f>
        <v>0</v>
      </c>
      <c r="AC10" s="83">
        <f t="shared" si="5"/>
        <v>0</v>
      </c>
      <c r="AD10" s="83">
        <f t="shared" si="5"/>
        <v>0</v>
      </c>
      <c r="AE10" s="83">
        <f t="shared" si="5"/>
        <v>0</v>
      </c>
    </row>
    <row r="11" spans="1:31" ht="21.75" customHeight="1">
      <c r="A11" s="82">
        <v>2</v>
      </c>
      <c r="B11" s="325" t="s">
        <v>392</v>
      </c>
      <c r="C11" s="326"/>
      <c r="D11" s="326"/>
      <c r="E11" s="326"/>
      <c r="F11" s="327"/>
      <c r="G11" s="83">
        <f t="shared" si="0"/>
        <v>0</v>
      </c>
      <c r="H11" s="26"/>
      <c r="I11" s="26"/>
      <c r="J11" s="26"/>
      <c r="K11" s="26"/>
      <c r="L11" s="83">
        <f t="shared" si="1"/>
        <v>0</v>
      </c>
      <c r="M11" s="26"/>
      <c r="N11" s="26"/>
      <c r="O11" s="26"/>
      <c r="P11" s="26"/>
      <c r="Q11" s="83">
        <f t="shared" si="2"/>
        <v>25</v>
      </c>
      <c r="R11" s="26">
        <f>'ІV кап. інвеат. V кред. '!J9</f>
        <v>25</v>
      </c>
      <c r="S11" s="26">
        <f>'ІV кап. інвеат. V кред. '!K9</f>
        <v>0</v>
      </c>
      <c r="T11" s="26">
        <f>'ІV кап. інвеат. V кред. '!L9</f>
        <v>0</v>
      </c>
      <c r="U11" s="26">
        <f>'ІV кап. інвеат. V кред. '!M9</f>
        <v>0</v>
      </c>
      <c r="V11" s="83">
        <f t="shared" si="3"/>
        <v>0</v>
      </c>
      <c r="W11" s="26"/>
      <c r="X11" s="26"/>
      <c r="Y11" s="26"/>
      <c r="Z11" s="26"/>
      <c r="AA11" s="38">
        <f t="shared" si="4"/>
        <v>25</v>
      </c>
      <c r="AB11" s="83">
        <f t="shared" si="5"/>
        <v>25</v>
      </c>
      <c r="AC11" s="83">
        <f t="shared" si="5"/>
        <v>0</v>
      </c>
      <c r="AD11" s="83">
        <f t="shared" si="5"/>
        <v>0</v>
      </c>
      <c r="AE11" s="83">
        <f t="shared" si="5"/>
        <v>0</v>
      </c>
    </row>
    <row r="12" spans="1:31" ht="39.75" customHeight="1">
      <c r="A12" s="82">
        <v>3</v>
      </c>
      <c r="B12" s="325" t="s">
        <v>393</v>
      </c>
      <c r="C12" s="326"/>
      <c r="D12" s="326"/>
      <c r="E12" s="326"/>
      <c r="F12" s="327"/>
      <c r="G12" s="83">
        <f t="shared" si="0"/>
        <v>0</v>
      </c>
      <c r="H12" s="26"/>
      <c r="I12" s="26"/>
      <c r="J12" s="26"/>
      <c r="K12" s="26"/>
      <c r="L12" s="83">
        <f t="shared" si="1"/>
        <v>0</v>
      </c>
      <c r="M12" s="26"/>
      <c r="N12" s="26"/>
      <c r="O12" s="26"/>
      <c r="P12" s="26"/>
      <c r="Q12" s="83">
        <f t="shared" si="2"/>
        <v>10</v>
      </c>
      <c r="R12" s="26">
        <f>'ІV кап. інвеат. V кред. '!J10</f>
        <v>0</v>
      </c>
      <c r="S12" s="26">
        <f>'ІV кап. інвеат. V кред. '!K10</f>
        <v>10</v>
      </c>
      <c r="T12" s="26">
        <f>'ІV кап. інвеат. V кред. '!L10</f>
        <v>0</v>
      </c>
      <c r="U12" s="26">
        <f>'ІV кап. інвеат. V кред. '!M10</f>
        <v>0</v>
      </c>
      <c r="V12" s="83">
        <f t="shared" si="3"/>
        <v>0</v>
      </c>
      <c r="W12" s="26"/>
      <c r="X12" s="26"/>
      <c r="Y12" s="26"/>
      <c r="Z12" s="26"/>
      <c r="AA12" s="38">
        <f t="shared" si="4"/>
        <v>10</v>
      </c>
      <c r="AB12" s="83">
        <f t="shared" si="5"/>
        <v>0</v>
      </c>
      <c r="AC12" s="83">
        <f t="shared" si="5"/>
        <v>10</v>
      </c>
      <c r="AD12" s="83">
        <f t="shared" si="5"/>
        <v>0</v>
      </c>
      <c r="AE12" s="83">
        <f t="shared" si="5"/>
        <v>0</v>
      </c>
    </row>
    <row r="13" spans="1:31" ht="46.5" customHeight="1">
      <c r="A13" s="82">
        <v>4</v>
      </c>
      <c r="B13" s="325" t="s">
        <v>394</v>
      </c>
      <c r="C13" s="326"/>
      <c r="D13" s="326"/>
      <c r="E13" s="326"/>
      <c r="F13" s="327"/>
      <c r="G13" s="83">
        <f t="shared" si="0"/>
        <v>0</v>
      </c>
      <c r="H13" s="26"/>
      <c r="I13" s="26"/>
      <c r="J13" s="26"/>
      <c r="K13" s="26"/>
      <c r="L13" s="83">
        <f t="shared" si="1"/>
        <v>0</v>
      </c>
      <c r="M13" s="26"/>
      <c r="N13" s="26"/>
      <c r="O13" s="26"/>
      <c r="P13" s="26"/>
      <c r="Q13" s="83">
        <f t="shared" si="2"/>
        <v>0</v>
      </c>
      <c r="R13" s="26"/>
      <c r="S13" s="26"/>
      <c r="T13" s="26"/>
      <c r="U13" s="26"/>
      <c r="V13" s="83">
        <f t="shared" si="3"/>
        <v>0</v>
      </c>
      <c r="W13" s="26"/>
      <c r="X13" s="26"/>
      <c r="Y13" s="26"/>
      <c r="Z13" s="26"/>
      <c r="AA13" s="38">
        <f t="shared" si="4"/>
        <v>0</v>
      </c>
      <c r="AB13" s="83">
        <f t="shared" si="5"/>
        <v>0</v>
      </c>
      <c r="AC13" s="83">
        <f t="shared" si="5"/>
        <v>0</v>
      </c>
      <c r="AD13" s="83">
        <f t="shared" si="5"/>
        <v>0</v>
      </c>
      <c r="AE13" s="83">
        <f t="shared" si="5"/>
        <v>0</v>
      </c>
    </row>
    <row r="14" spans="1:31" ht="39.75" customHeight="1">
      <c r="A14" s="82">
        <v>5</v>
      </c>
      <c r="B14" s="325" t="s">
        <v>395</v>
      </c>
      <c r="C14" s="326"/>
      <c r="D14" s="326"/>
      <c r="E14" s="326"/>
      <c r="F14" s="327"/>
      <c r="G14" s="83">
        <f t="shared" si="0"/>
        <v>0</v>
      </c>
      <c r="H14" s="26"/>
      <c r="I14" s="26"/>
      <c r="J14" s="26"/>
      <c r="K14" s="26"/>
      <c r="L14" s="83">
        <f t="shared" si="1"/>
        <v>0</v>
      </c>
      <c r="M14" s="26"/>
      <c r="N14" s="26"/>
      <c r="O14" s="26"/>
      <c r="P14" s="26"/>
      <c r="Q14" s="83">
        <f t="shared" si="2"/>
        <v>0</v>
      </c>
      <c r="R14" s="26"/>
      <c r="S14" s="26"/>
      <c r="T14" s="26"/>
      <c r="U14" s="26"/>
      <c r="V14" s="83">
        <f t="shared" si="3"/>
        <v>0</v>
      </c>
      <c r="W14" s="26"/>
      <c r="X14" s="26"/>
      <c r="Y14" s="26"/>
      <c r="Z14" s="26"/>
      <c r="AA14" s="38">
        <f t="shared" si="4"/>
        <v>0</v>
      </c>
      <c r="AB14" s="83">
        <f t="shared" si="5"/>
        <v>0</v>
      </c>
      <c r="AC14" s="83">
        <f t="shared" si="5"/>
        <v>0</v>
      </c>
      <c r="AD14" s="83">
        <f t="shared" si="5"/>
        <v>0</v>
      </c>
      <c r="AE14" s="83">
        <f t="shared" si="5"/>
        <v>0</v>
      </c>
    </row>
    <row r="15" spans="1:31" ht="21.75" customHeight="1">
      <c r="A15" s="82">
        <v>6</v>
      </c>
      <c r="B15" s="325" t="s">
        <v>362</v>
      </c>
      <c r="C15" s="326"/>
      <c r="D15" s="326"/>
      <c r="E15" s="326"/>
      <c r="F15" s="327"/>
      <c r="G15" s="83">
        <f t="shared" si="0"/>
        <v>0</v>
      </c>
      <c r="H15" s="26"/>
      <c r="I15" s="26"/>
      <c r="J15" s="26"/>
      <c r="K15" s="26"/>
      <c r="L15" s="83">
        <f t="shared" si="1"/>
        <v>0</v>
      </c>
      <c r="M15" s="26"/>
      <c r="N15" s="26"/>
      <c r="O15" s="26"/>
      <c r="P15" s="26"/>
      <c r="Q15" s="83">
        <f t="shared" si="2"/>
        <v>0</v>
      </c>
      <c r="R15" s="26"/>
      <c r="S15" s="26"/>
      <c r="T15" s="26"/>
      <c r="U15" s="26"/>
      <c r="V15" s="83">
        <f t="shared" si="3"/>
        <v>0</v>
      </c>
      <c r="W15" s="26"/>
      <c r="X15" s="26"/>
      <c r="Y15" s="26"/>
      <c r="Z15" s="26"/>
      <c r="AA15" s="38">
        <f t="shared" si="4"/>
        <v>0</v>
      </c>
      <c r="AB15" s="83">
        <f t="shared" si="5"/>
        <v>0</v>
      </c>
      <c r="AC15" s="83">
        <f t="shared" si="5"/>
        <v>0</v>
      </c>
      <c r="AD15" s="83">
        <f t="shared" si="5"/>
        <v>0</v>
      </c>
      <c r="AE15" s="83">
        <f t="shared" si="5"/>
        <v>0</v>
      </c>
    </row>
    <row r="16" spans="1:31" ht="21.75" customHeight="1">
      <c r="A16" s="339" t="s">
        <v>164</v>
      </c>
      <c r="B16" s="340"/>
      <c r="C16" s="340"/>
      <c r="D16" s="340"/>
      <c r="E16" s="340"/>
      <c r="F16" s="341"/>
      <c r="G16" s="159">
        <f t="shared" ref="G16:AE16" si="6">SUM(G10:G15)</f>
        <v>0</v>
      </c>
      <c r="H16" s="159">
        <f t="shared" si="6"/>
        <v>0</v>
      </c>
      <c r="I16" s="159">
        <f t="shared" si="6"/>
        <v>0</v>
      </c>
      <c r="J16" s="159">
        <f t="shared" si="6"/>
        <v>0</v>
      </c>
      <c r="K16" s="159">
        <f t="shared" si="6"/>
        <v>0</v>
      </c>
      <c r="L16" s="159">
        <f t="shared" si="6"/>
        <v>0</v>
      </c>
      <c r="M16" s="159">
        <f t="shared" si="6"/>
        <v>0</v>
      </c>
      <c r="N16" s="159">
        <f t="shared" si="6"/>
        <v>0</v>
      </c>
      <c r="O16" s="159">
        <f t="shared" si="6"/>
        <v>0</v>
      </c>
      <c r="P16" s="159">
        <f t="shared" si="6"/>
        <v>0</v>
      </c>
      <c r="Q16" s="159">
        <f t="shared" si="6"/>
        <v>35</v>
      </c>
      <c r="R16" s="159">
        <f t="shared" si="6"/>
        <v>25</v>
      </c>
      <c r="S16" s="159">
        <f t="shared" si="6"/>
        <v>10</v>
      </c>
      <c r="T16" s="159">
        <f t="shared" si="6"/>
        <v>0</v>
      </c>
      <c r="U16" s="159">
        <f t="shared" si="6"/>
        <v>0</v>
      </c>
      <c r="V16" s="159">
        <f t="shared" si="6"/>
        <v>0</v>
      </c>
      <c r="W16" s="159">
        <f t="shared" si="6"/>
        <v>0</v>
      </c>
      <c r="X16" s="159">
        <f t="shared" si="6"/>
        <v>0</v>
      </c>
      <c r="Y16" s="159">
        <f t="shared" si="6"/>
        <v>0</v>
      </c>
      <c r="Z16" s="159">
        <f t="shared" si="6"/>
        <v>0</v>
      </c>
      <c r="AA16" s="38">
        <f t="shared" si="4"/>
        <v>35</v>
      </c>
      <c r="AB16" s="159">
        <f t="shared" si="6"/>
        <v>25</v>
      </c>
      <c r="AC16" s="159">
        <f t="shared" si="6"/>
        <v>10</v>
      </c>
      <c r="AD16" s="159">
        <f t="shared" si="6"/>
        <v>0</v>
      </c>
      <c r="AE16" s="159">
        <f t="shared" si="6"/>
        <v>0</v>
      </c>
    </row>
    <row r="17" spans="1:31" ht="21.75" customHeight="1">
      <c r="A17" s="291" t="s">
        <v>396</v>
      </c>
      <c r="B17" s="292"/>
      <c r="C17" s="292"/>
      <c r="D17" s="292"/>
      <c r="E17" s="292"/>
      <c r="F17" s="293"/>
      <c r="G17" s="159">
        <f>G16/AA16*100</f>
        <v>0</v>
      </c>
      <c r="H17" s="86"/>
      <c r="I17" s="86"/>
      <c r="J17" s="86"/>
      <c r="K17" s="86"/>
      <c r="L17" s="159">
        <f>L16/AA16*100</f>
        <v>0</v>
      </c>
      <c r="M17" s="86"/>
      <c r="N17" s="86"/>
      <c r="O17" s="86"/>
      <c r="P17" s="86"/>
      <c r="Q17" s="159">
        <f>Q16/AA16*100</f>
        <v>100</v>
      </c>
      <c r="R17" s="86"/>
      <c r="S17" s="86"/>
      <c r="T17" s="86"/>
      <c r="U17" s="86"/>
      <c r="V17" s="159">
        <f>V16/AA16*100</f>
        <v>0</v>
      </c>
      <c r="W17" s="141"/>
      <c r="X17" s="141"/>
      <c r="Y17" s="141"/>
      <c r="Z17" s="141"/>
      <c r="AA17" s="159">
        <f>SUM(G17,L17,Q17,V17)</f>
        <v>100</v>
      </c>
      <c r="AB17" s="141"/>
      <c r="AC17" s="141"/>
      <c r="AD17" s="141"/>
      <c r="AE17" s="141"/>
    </row>
    <row r="18" spans="1:31" ht="20.25" customHeight="1"/>
    <row r="19" spans="1:31" ht="20.25" customHeight="1"/>
    <row r="20" spans="1:31" ht="20.25" customHeight="1"/>
    <row r="21" spans="1:31" ht="20.25" customHeight="1"/>
    <row r="22" spans="1:31" ht="20.25" customHeight="1">
      <c r="A22" s="304" t="s">
        <v>397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</row>
    <row r="23" spans="1:31" ht="20.25" customHeight="1"/>
    <row r="24" spans="1:31" ht="20.25" customHeight="1">
      <c r="AD24" s="353" t="s">
        <v>353</v>
      </c>
      <c r="AE24" s="353"/>
    </row>
    <row r="25" spans="1:31" ht="20.25" customHeight="1">
      <c r="A25" s="234" t="s">
        <v>381</v>
      </c>
      <c r="B25" s="220" t="s">
        <v>398</v>
      </c>
      <c r="C25" s="220" t="s">
        <v>399</v>
      </c>
      <c r="D25" s="220"/>
      <c r="E25" s="220" t="s">
        <v>400</v>
      </c>
      <c r="F25" s="220"/>
      <c r="G25" s="220" t="s">
        <v>401</v>
      </c>
      <c r="H25" s="220"/>
      <c r="I25" s="220" t="s">
        <v>402</v>
      </c>
      <c r="J25" s="220"/>
      <c r="K25" s="220" t="s">
        <v>403</v>
      </c>
      <c r="L25" s="220"/>
      <c r="M25" s="220"/>
      <c r="N25" s="220"/>
      <c r="O25" s="220"/>
      <c r="P25" s="220"/>
      <c r="Q25" s="220"/>
      <c r="R25" s="220"/>
      <c r="S25" s="220"/>
      <c r="T25" s="220"/>
      <c r="U25" s="257" t="s">
        <v>404</v>
      </c>
      <c r="V25" s="257"/>
      <c r="W25" s="257"/>
      <c r="X25" s="257"/>
      <c r="Y25" s="257"/>
      <c r="Z25" s="257" t="s">
        <v>405</v>
      </c>
      <c r="AA25" s="257"/>
      <c r="AB25" s="257"/>
      <c r="AC25" s="257"/>
      <c r="AD25" s="257"/>
      <c r="AE25" s="257"/>
    </row>
    <row r="26" spans="1:31" ht="20.25" customHeight="1">
      <c r="A26" s="234"/>
      <c r="B26" s="220"/>
      <c r="C26" s="220"/>
      <c r="D26" s="220"/>
      <c r="E26" s="220"/>
      <c r="F26" s="220"/>
      <c r="G26" s="220"/>
      <c r="H26" s="220"/>
      <c r="I26" s="220"/>
      <c r="J26" s="220"/>
      <c r="K26" s="220" t="s">
        <v>406</v>
      </c>
      <c r="L26" s="220"/>
      <c r="M26" s="220" t="s">
        <v>407</v>
      </c>
      <c r="N26" s="220"/>
      <c r="O26" s="220" t="s">
        <v>408</v>
      </c>
      <c r="P26" s="220"/>
      <c r="Q26" s="220"/>
      <c r="R26" s="220"/>
      <c r="S26" s="220"/>
      <c r="T26" s="220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</row>
    <row r="27" spans="1:31" ht="141" customHeight="1">
      <c r="A27" s="234"/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 t="s">
        <v>409</v>
      </c>
      <c r="P27" s="220"/>
      <c r="Q27" s="220" t="s">
        <v>410</v>
      </c>
      <c r="R27" s="220"/>
      <c r="S27" s="220" t="s">
        <v>411</v>
      </c>
      <c r="T27" s="220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</row>
    <row r="28" spans="1:31" ht="20.25" customHeight="1">
      <c r="A28" s="59">
        <v>1</v>
      </c>
      <c r="B28" s="58">
        <v>2</v>
      </c>
      <c r="C28" s="220">
        <v>3</v>
      </c>
      <c r="D28" s="220"/>
      <c r="E28" s="220">
        <v>4</v>
      </c>
      <c r="F28" s="220"/>
      <c r="G28" s="220">
        <v>5</v>
      </c>
      <c r="H28" s="220"/>
      <c r="I28" s="220">
        <v>6</v>
      </c>
      <c r="J28" s="220"/>
      <c r="K28" s="245">
        <v>7</v>
      </c>
      <c r="L28" s="247"/>
      <c r="M28" s="245">
        <v>8</v>
      </c>
      <c r="N28" s="247"/>
      <c r="O28" s="220">
        <v>9</v>
      </c>
      <c r="P28" s="220"/>
      <c r="Q28" s="234">
        <v>10</v>
      </c>
      <c r="R28" s="234"/>
      <c r="S28" s="220">
        <v>11</v>
      </c>
      <c r="T28" s="220"/>
      <c r="U28" s="220">
        <v>12</v>
      </c>
      <c r="V28" s="220"/>
      <c r="W28" s="220"/>
      <c r="X28" s="220"/>
      <c r="Y28" s="220"/>
      <c r="Z28" s="220">
        <v>13</v>
      </c>
      <c r="AA28" s="220"/>
      <c r="AB28" s="220"/>
      <c r="AC28" s="220"/>
      <c r="AD28" s="220"/>
      <c r="AE28" s="220"/>
    </row>
    <row r="29" spans="1:31" ht="20.25" customHeight="1">
      <c r="A29" s="82"/>
      <c r="B29" s="104"/>
      <c r="C29" s="342"/>
      <c r="D29" s="342"/>
      <c r="E29" s="343"/>
      <c r="F29" s="343"/>
      <c r="G29" s="343"/>
      <c r="H29" s="343"/>
      <c r="I29" s="343"/>
      <c r="J29" s="343"/>
      <c r="K29" s="344"/>
      <c r="L29" s="345"/>
      <c r="M29" s="346">
        <f>SUM(O29,Q29,S29)</f>
        <v>0</v>
      </c>
      <c r="N29" s="347"/>
      <c r="O29" s="343"/>
      <c r="P29" s="343"/>
      <c r="Q29" s="343"/>
      <c r="R29" s="343"/>
      <c r="S29" s="343"/>
      <c r="T29" s="343"/>
      <c r="U29" s="348"/>
      <c r="V29" s="348"/>
      <c r="W29" s="348"/>
      <c r="X29" s="348"/>
      <c r="Y29" s="348"/>
      <c r="Z29" s="349"/>
      <c r="AA29" s="349"/>
      <c r="AB29" s="349"/>
      <c r="AC29" s="349"/>
      <c r="AD29" s="349"/>
      <c r="AE29" s="349"/>
    </row>
    <row r="30" spans="1:31" ht="20.25" customHeight="1">
      <c r="A30" s="82"/>
      <c r="B30" s="104"/>
      <c r="C30" s="342"/>
      <c r="D30" s="342"/>
      <c r="E30" s="343"/>
      <c r="F30" s="343"/>
      <c r="G30" s="343"/>
      <c r="H30" s="343"/>
      <c r="I30" s="343"/>
      <c r="J30" s="343"/>
      <c r="K30" s="344"/>
      <c r="L30" s="345"/>
      <c r="M30" s="346">
        <f t="shared" ref="M30:M35" si="7">SUM(O30,Q30,S30)</f>
        <v>0</v>
      </c>
      <c r="N30" s="347"/>
      <c r="O30" s="343"/>
      <c r="P30" s="343"/>
      <c r="Q30" s="343"/>
      <c r="R30" s="343"/>
      <c r="S30" s="343"/>
      <c r="T30" s="343"/>
      <c r="U30" s="348"/>
      <c r="V30" s="348"/>
      <c r="W30" s="348"/>
      <c r="X30" s="348"/>
      <c r="Y30" s="348"/>
      <c r="Z30" s="349"/>
      <c r="AA30" s="349"/>
      <c r="AB30" s="349"/>
      <c r="AC30" s="349"/>
      <c r="AD30" s="349"/>
      <c r="AE30" s="349"/>
    </row>
    <row r="31" spans="1:31" ht="20.25" customHeight="1">
      <c r="A31" s="82"/>
      <c r="B31" s="104"/>
      <c r="C31" s="342"/>
      <c r="D31" s="342"/>
      <c r="E31" s="343"/>
      <c r="F31" s="343"/>
      <c r="G31" s="343"/>
      <c r="H31" s="343"/>
      <c r="I31" s="343"/>
      <c r="J31" s="343"/>
      <c r="K31" s="344"/>
      <c r="L31" s="345"/>
      <c r="M31" s="346">
        <f t="shared" si="7"/>
        <v>0</v>
      </c>
      <c r="N31" s="347"/>
      <c r="O31" s="343"/>
      <c r="P31" s="343"/>
      <c r="Q31" s="343"/>
      <c r="R31" s="343"/>
      <c r="S31" s="343"/>
      <c r="T31" s="343"/>
      <c r="U31" s="348"/>
      <c r="V31" s="348"/>
      <c r="W31" s="348"/>
      <c r="X31" s="348"/>
      <c r="Y31" s="348"/>
      <c r="Z31" s="349"/>
      <c r="AA31" s="349"/>
      <c r="AB31" s="349"/>
      <c r="AC31" s="349"/>
      <c r="AD31" s="349"/>
      <c r="AE31" s="349"/>
    </row>
    <row r="32" spans="1:31" ht="20.25" customHeight="1">
      <c r="A32" s="82"/>
      <c r="B32" s="104"/>
      <c r="C32" s="342"/>
      <c r="D32" s="342"/>
      <c r="E32" s="343"/>
      <c r="F32" s="343"/>
      <c r="G32" s="343"/>
      <c r="H32" s="343"/>
      <c r="I32" s="343"/>
      <c r="J32" s="343"/>
      <c r="K32" s="344"/>
      <c r="L32" s="345"/>
      <c r="M32" s="346">
        <f t="shared" si="7"/>
        <v>0</v>
      </c>
      <c r="N32" s="347"/>
      <c r="O32" s="343"/>
      <c r="P32" s="343"/>
      <c r="Q32" s="343"/>
      <c r="R32" s="343"/>
      <c r="S32" s="343"/>
      <c r="T32" s="343"/>
      <c r="U32" s="348"/>
      <c r="V32" s="348"/>
      <c r="W32" s="348"/>
      <c r="X32" s="348"/>
      <c r="Y32" s="348"/>
      <c r="Z32" s="349"/>
      <c r="AA32" s="349"/>
      <c r="AB32" s="349"/>
      <c r="AC32" s="349"/>
      <c r="AD32" s="349"/>
      <c r="AE32" s="349"/>
    </row>
    <row r="33" spans="1:31" ht="20.25" customHeight="1">
      <c r="A33" s="82"/>
      <c r="B33" s="104"/>
      <c r="C33" s="342"/>
      <c r="D33" s="342"/>
      <c r="E33" s="343"/>
      <c r="F33" s="343"/>
      <c r="G33" s="343"/>
      <c r="H33" s="343"/>
      <c r="I33" s="343"/>
      <c r="J33" s="343"/>
      <c r="K33" s="344"/>
      <c r="L33" s="345"/>
      <c r="M33" s="346">
        <f t="shared" si="7"/>
        <v>0</v>
      </c>
      <c r="N33" s="347"/>
      <c r="O33" s="343"/>
      <c r="P33" s="343"/>
      <c r="Q33" s="343"/>
      <c r="R33" s="343"/>
      <c r="S33" s="343"/>
      <c r="T33" s="343"/>
      <c r="U33" s="348"/>
      <c r="V33" s="348"/>
      <c r="W33" s="348"/>
      <c r="X33" s="348"/>
      <c r="Y33" s="348"/>
      <c r="Z33" s="349"/>
      <c r="AA33" s="349"/>
      <c r="AB33" s="349"/>
      <c r="AC33" s="349"/>
      <c r="AD33" s="349"/>
      <c r="AE33" s="349"/>
    </row>
    <row r="34" spans="1:31" ht="20.25" customHeight="1">
      <c r="A34" s="82"/>
      <c r="B34" s="104"/>
      <c r="C34" s="342"/>
      <c r="D34" s="342"/>
      <c r="E34" s="343"/>
      <c r="F34" s="343"/>
      <c r="G34" s="343"/>
      <c r="H34" s="343"/>
      <c r="I34" s="343"/>
      <c r="J34" s="343"/>
      <c r="K34" s="344"/>
      <c r="L34" s="345"/>
      <c r="M34" s="346">
        <f t="shared" si="7"/>
        <v>0</v>
      </c>
      <c r="N34" s="347"/>
      <c r="O34" s="343"/>
      <c r="P34" s="343"/>
      <c r="Q34" s="343"/>
      <c r="R34" s="343"/>
      <c r="S34" s="343"/>
      <c r="T34" s="343"/>
      <c r="U34" s="348"/>
      <c r="V34" s="348"/>
      <c r="W34" s="348"/>
      <c r="X34" s="348"/>
      <c r="Y34" s="348"/>
      <c r="Z34" s="349"/>
      <c r="AA34" s="349"/>
      <c r="AB34" s="349"/>
      <c r="AC34" s="349"/>
      <c r="AD34" s="349"/>
      <c r="AE34" s="349"/>
    </row>
    <row r="35" spans="1:31" ht="20.25" customHeight="1">
      <c r="A35" s="82"/>
      <c r="B35" s="104"/>
      <c r="C35" s="342"/>
      <c r="D35" s="342"/>
      <c r="E35" s="343"/>
      <c r="F35" s="343"/>
      <c r="G35" s="343"/>
      <c r="H35" s="343"/>
      <c r="I35" s="343"/>
      <c r="J35" s="343"/>
      <c r="K35" s="344"/>
      <c r="L35" s="345"/>
      <c r="M35" s="346">
        <f t="shared" si="7"/>
        <v>0</v>
      </c>
      <c r="N35" s="347"/>
      <c r="O35" s="343"/>
      <c r="P35" s="343"/>
      <c r="Q35" s="343"/>
      <c r="R35" s="343"/>
      <c r="S35" s="343"/>
      <c r="T35" s="343"/>
      <c r="U35" s="348"/>
      <c r="V35" s="348"/>
      <c r="W35" s="348"/>
      <c r="X35" s="348"/>
      <c r="Y35" s="348"/>
      <c r="Z35" s="349"/>
      <c r="AA35" s="349"/>
      <c r="AB35" s="349"/>
      <c r="AC35" s="349"/>
      <c r="AD35" s="349"/>
      <c r="AE35" s="349"/>
    </row>
    <row r="36" spans="1:31" ht="20.25" customHeight="1">
      <c r="A36" s="291" t="s">
        <v>164</v>
      </c>
      <c r="B36" s="292"/>
      <c r="C36" s="292"/>
      <c r="D36" s="293"/>
      <c r="E36" s="350">
        <f>SUM(E29:E35)</f>
        <v>0</v>
      </c>
      <c r="F36" s="350"/>
      <c r="G36" s="350">
        <f>SUM(G29:G35)</f>
        <v>0</v>
      </c>
      <c r="H36" s="350"/>
      <c r="I36" s="350">
        <f>SUM(I29:I35)</f>
        <v>0</v>
      </c>
      <c r="J36" s="350"/>
      <c r="K36" s="350">
        <f>SUM(K29:K35)</f>
        <v>0</v>
      </c>
      <c r="L36" s="350"/>
      <c r="M36" s="350">
        <f>SUM(M29:M35)</f>
        <v>0</v>
      </c>
      <c r="N36" s="350"/>
      <c r="O36" s="350">
        <f>SUM(O29:O35)</f>
        <v>0</v>
      </c>
      <c r="P36" s="350"/>
      <c r="Q36" s="350">
        <f>SUM(Q29:Q35)</f>
        <v>0</v>
      </c>
      <c r="R36" s="350"/>
      <c r="S36" s="350">
        <f>SUM(S29:S35)</f>
        <v>0</v>
      </c>
      <c r="T36" s="350"/>
      <c r="U36" s="351"/>
      <c r="V36" s="351"/>
      <c r="W36" s="351"/>
      <c r="X36" s="351"/>
      <c r="Y36" s="351"/>
      <c r="Z36" s="352"/>
      <c r="AA36" s="352"/>
      <c r="AB36" s="352"/>
      <c r="AC36" s="352"/>
      <c r="AD36" s="352"/>
      <c r="AE36" s="352"/>
    </row>
    <row r="37" spans="1:31" ht="20.25" customHeight="1">
      <c r="A37" s="146"/>
      <c r="B37" s="146"/>
      <c r="C37" s="146"/>
      <c r="D37" s="146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8"/>
      <c r="V37" s="118"/>
      <c r="W37" s="118"/>
      <c r="X37" s="118"/>
      <c r="Y37" s="118"/>
      <c r="Z37" s="119"/>
      <c r="AA37" s="119"/>
      <c r="AB37" s="119"/>
      <c r="AC37" s="119"/>
      <c r="AD37" s="119"/>
      <c r="AE37" s="119"/>
    </row>
    <row r="38" spans="1:31" ht="20.25" customHeight="1">
      <c r="A38" s="146"/>
      <c r="B38" s="146"/>
      <c r="C38" s="146"/>
      <c r="D38" s="146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8"/>
      <c r="V38" s="118"/>
      <c r="W38" s="118"/>
      <c r="X38" s="118"/>
      <c r="Y38" s="118"/>
      <c r="Z38" s="119"/>
      <c r="AA38" s="119"/>
      <c r="AB38" s="119"/>
      <c r="AC38" s="119"/>
      <c r="AD38" s="119"/>
      <c r="AE38" s="119"/>
    </row>
    <row r="39" spans="1:31" ht="20.25" customHeight="1">
      <c r="A39" s="146"/>
      <c r="B39" s="146"/>
      <c r="C39" s="146"/>
      <c r="D39" s="146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8"/>
      <c r="V39" s="118"/>
      <c r="W39" s="118"/>
      <c r="X39" s="118"/>
      <c r="Y39" s="118"/>
      <c r="Z39" s="119"/>
      <c r="AA39" s="119"/>
      <c r="AB39" s="119"/>
      <c r="AC39" s="119"/>
      <c r="AD39" s="119"/>
      <c r="AE39" s="119"/>
    </row>
    <row r="40" spans="1:31" ht="20.25" customHeight="1">
      <c r="A40" s="146"/>
      <c r="B40" s="146"/>
      <c r="C40" s="146"/>
      <c r="D40" s="146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8"/>
      <c r="V40" s="118"/>
      <c r="W40" s="118"/>
      <c r="X40" s="118"/>
      <c r="Y40" s="118"/>
      <c r="Z40" s="119"/>
      <c r="AA40" s="119"/>
      <c r="AB40" s="119"/>
      <c r="AC40" s="119"/>
      <c r="AD40" s="119"/>
      <c r="AE40" s="119"/>
    </row>
    <row r="41" spans="1:31" ht="36" customHeight="1">
      <c r="A41" s="321" t="s">
        <v>451</v>
      </c>
      <c r="B41" s="321"/>
      <c r="C41" s="321"/>
      <c r="D41" s="321"/>
      <c r="E41" s="321"/>
      <c r="F41" s="321"/>
      <c r="G41" s="182"/>
      <c r="H41" s="182"/>
      <c r="I41" s="182"/>
      <c r="J41" s="182"/>
      <c r="K41" s="182"/>
      <c r="L41" s="337" t="s">
        <v>412</v>
      </c>
      <c r="M41" s="337"/>
      <c r="N41" s="337"/>
      <c r="O41" s="337"/>
      <c r="P41" s="337"/>
      <c r="Q41" s="337"/>
      <c r="R41" s="183"/>
      <c r="S41" s="183"/>
      <c r="T41" s="183"/>
      <c r="U41" s="182"/>
      <c r="V41" s="182"/>
      <c r="W41" s="182"/>
      <c r="X41" s="182"/>
      <c r="Y41" s="182"/>
      <c r="Z41" s="182"/>
      <c r="AA41" s="210" t="s">
        <v>442</v>
      </c>
      <c r="AB41" s="182"/>
      <c r="AC41" s="182"/>
      <c r="AD41" s="182"/>
    </row>
    <row r="42" spans="1:31" ht="23.45" customHeight="1">
      <c r="A42" s="338" t="s">
        <v>148</v>
      </c>
      <c r="B42" s="338"/>
      <c r="C42" s="338"/>
      <c r="D42" s="338"/>
      <c r="L42" s="221" t="s">
        <v>413</v>
      </c>
      <c r="M42" s="221"/>
      <c r="N42" s="221"/>
      <c r="O42" s="221"/>
      <c r="P42" s="221"/>
      <c r="Q42" s="221"/>
      <c r="R42" s="96"/>
      <c r="S42" s="96"/>
      <c r="T42" s="96"/>
      <c r="AA42" s="222" t="s">
        <v>150</v>
      </c>
      <c r="AB42" s="222"/>
      <c r="AC42" s="222"/>
    </row>
  </sheetData>
  <mergeCells count="148"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Надежда</cp:lastModifiedBy>
  <cp:revision/>
  <cp:lastPrinted>2026-07-01T08:05:08Z</cp:lastPrinted>
  <dcterms:created xsi:type="dcterms:W3CDTF">2003-03-13T16:00:22Z</dcterms:created>
  <dcterms:modified xsi:type="dcterms:W3CDTF">2026-07-03T05:34:38Z</dcterms:modified>
  <cp:category/>
  <cp:contentStatus/>
</cp:coreProperties>
</file>