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2330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пок.'!$38:$40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фін.плану'!$A$1:$O$126</definedName>
    <definedName name="_xlnm.Print_Area" localSheetId="5">'VI-VII джер.кап.інв.'!$A$1:$AE$46</definedName>
    <definedName name="_xlnm.Print_Area" localSheetId="4">'ІV кап. інвеат. V кред. '!$A$1:$M$41</definedName>
    <definedName name="_xlnm.Print_Area" localSheetId="2">'ІІ. Розп. ч.п. та розр. з бюд.'!$A$1:$M$52</definedName>
    <definedName name="_xlnm.Print_Area" localSheetId="0">'Осн. фін. пок.'!$A$1:$J$137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14210" fullCalcOnLoad="1"/>
</workbook>
</file>

<file path=xl/calcChain.xml><?xml version="1.0" encoding="utf-8"?>
<calcChain xmlns="http://schemas.openxmlformats.org/spreadsheetml/2006/main">
  <c r="H8" i="23"/>
  <c r="H22"/>
  <c r="I9"/>
  <c r="J9"/>
  <c r="J11"/>
  <c r="J8"/>
  <c r="K9"/>
  <c r="K11"/>
  <c r="K8"/>
  <c r="L9"/>
  <c r="I109" i="20"/>
  <c r="F53" i="14"/>
  <c r="G53"/>
  <c r="H53"/>
  <c r="I53"/>
  <c r="J53"/>
  <c r="F118"/>
  <c r="G118"/>
  <c r="H118"/>
  <c r="I118"/>
  <c r="J118"/>
  <c r="I13" i="26"/>
  <c r="F45"/>
  <c r="F44"/>
  <c r="F42"/>
  <c r="F41"/>
  <c r="F24"/>
  <c r="F23"/>
  <c r="F22"/>
  <c r="F15"/>
  <c r="F14"/>
  <c r="F12"/>
  <c r="F118" i="20"/>
  <c r="J114"/>
  <c r="I114"/>
  <c r="H114"/>
  <c r="G114"/>
  <c r="F89"/>
  <c r="F88"/>
  <c r="F87"/>
  <c r="F86"/>
  <c r="F85"/>
  <c r="F84"/>
  <c r="F83"/>
  <c r="F82"/>
  <c r="F81"/>
  <c r="F80"/>
  <c r="G35"/>
  <c r="F35"/>
  <c r="F59"/>
  <c r="F58"/>
  <c r="G57"/>
  <c r="J57"/>
  <c r="I57"/>
  <c r="H57"/>
  <c r="E57"/>
  <c r="E35"/>
  <c r="D57"/>
  <c r="C57"/>
  <c r="E11" i="26"/>
  <c r="J21"/>
  <c r="I21"/>
  <c r="H21"/>
  <c r="G21"/>
  <c r="E21"/>
  <c r="E114" i="20"/>
  <c r="D34" i="26"/>
  <c r="D21"/>
  <c r="D35" i="20"/>
  <c r="E79"/>
  <c r="E73"/>
  <c r="J79"/>
  <c r="J73"/>
  <c r="I79"/>
  <c r="I73"/>
  <c r="H79"/>
  <c r="H73"/>
  <c r="G79"/>
  <c r="G73"/>
  <c r="C79"/>
  <c r="D79"/>
  <c r="D73"/>
  <c r="D132" i="14"/>
  <c r="D131"/>
  <c r="D127"/>
  <c r="D112"/>
  <c r="D124"/>
  <c r="C132"/>
  <c r="C131"/>
  <c r="C127"/>
  <c r="C118"/>
  <c r="C124"/>
  <c r="C112"/>
  <c r="C40" i="26"/>
  <c r="J43"/>
  <c r="I43"/>
  <c r="H43"/>
  <c r="G43"/>
  <c r="E43"/>
  <c r="D43"/>
  <c r="C43"/>
  <c r="C34"/>
  <c r="C21"/>
  <c r="J13"/>
  <c r="J11"/>
  <c r="I11"/>
  <c r="H13"/>
  <c r="G13"/>
  <c r="G11"/>
  <c r="D13"/>
  <c r="D11"/>
  <c r="H11"/>
  <c r="C13"/>
  <c r="C11"/>
  <c r="I32" i="23"/>
  <c r="C121" i="20"/>
  <c r="C73"/>
  <c r="F43" i="26"/>
  <c r="F21"/>
  <c r="F13"/>
  <c r="F11"/>
  <c r="H64" i="14"/>
  <c r="C66"/>
  <c r="D66"/>
  <c r="E66"/>
  <c r="F66"/>
  <c r="K39" i="23"/>
  <c r="L39"/>
  <c r="M39"/>
  <c r="M48"/>
  <c r="J39"/>
  <c r="G39"/>
  <c r="H39"/>
  <c r="F39"/>
  <c r="I42"/>
  <c r="G10" i="25"/>
  <c r="L10"/>
  <c r="Q10"/>
  <c r="V10"/>
  <c r="AB10"/>
  <c r="AC10"/>
  <c r="AD10"/>
  <c r="AE10"/>
  <c r="G11"/>
  <c r="L11"/>
  <c r="Q11"/>
  <c r="V11"/>
  <c r="AB11"/>
  <c r="AC11"/>
  <c r="AD11"/>
  <c r="AE11"/>
  <c r="G12"/>
  <c r="L12"/>
  <c r="L16"/>
  <c r="Q12"/>
  <c r="Q16"/>
  <c r="V12"/>
  <c r="AB12"/>
  <c r="AC12"/>
  <c r="AD12"/>
  <c r="AD16"/>
  <c r="AE12"/>
  <c r="G13"/>
  <c r="L13"/>
  <c r="Q13"/>
  <c r="V13"/>
  <c r="AB13"/>
  <c r="AC13"/>
  <c r="AD13"/>
  <c r="AE13"/>
  <c r="G14"/>
  <c r="L14"/>
  <c r="Q14"/>
  <c r="V14"/>
  <c r="AB14"/>
  <c r="AC14"/>
  <c r="AD14"/>
  <c r="AE14"/>
  <c r="G15"/>
  <c r="L15"/>
  <c r="Q15"/>
  <c r="V15"/>
  <c r="AB15"/>
  <c r="AC15"/>
  <c r="AD15"/>
  <c r="AE15"/>
  <c r="H16"/>
  <c r="I16"/>
  <c r="J16"/>
  <c r="K16"/>
  <c r="M16"/>
  <c r="N16"/>
  <c r="O16"/>
  <c r="P16"/>
  <c r="R16"/>
  <c r="S16"/>
  <c r="T16"/>
  <c r="U16"/>
  <c r="W16"/>
  <c r="X16"/>
  <c r="Y16"/>
  <c r="Z16"/>
  <c r="AB16"/>
  <c r="M29"/>
  <c r="M30"/>
  <c r="M31"/>
  <c r="M32"/>
  <c r="M33"/>
  <c r="M34"/>
  <c r="M35"/>
  <c r="E36"/>
  <c r="G36"/>
  <c r="I36"/>
  <c r="K36"/>
  <c r="M36"/>
  <c r="O36"/>
  <c r="Q36"/>
  <c r="S36"/>
  <c r="F7" i="24"/>
  <c r="C55" i="14"/>
  <c r="G7" i="24"/>
  <c r="H7"/>
  <c r="E55" i="14"/>
  <c r="J7" i="24"/>
  <c r="K7"/>
  <c r="L7"/>
  <c r="M7"/>
  <c r="I8"/>
  <c r="I9"/>
  <c r="I10"/>
  <c r="I11"/>
  <c r="I12"/>
  <c r="I13"/>
  <c r="B28"/>
  <c r="L28"/>
  <c r="M28"/>
  <c r="K28"/>
  <c r="B29"/>
  <c r="L29"/>
  <c r="M29"/>
  <c r="K29"/>
  <c r="B30"/>
  <c r="L30"/>
  <c r="M30"/>
  <c r="K30"/>
  <c r="B31"/>
  <c r="L31"/>
  <c r="M31"/>
  <c r="K31"/>
  <c r="B32"/>
  <c r="L32"/>
  <c r="M32"/>
  <c r="K32"/>
  <c r="B33"/>
  <c r="L33"/>
  <c r="M33"/>
  <c r="K33"/>
  <c r="B34"/>
  <c r="L34"/>
  <c r="M34"/>
  <c r="K34"/>
  <c r="B35"/>
  <c r="L35"/>
  <c r="M35"/>
  <c r="K35"/>
  <c r="B36"/>
  <c r="L36"/>
  <c r="M36"/>
  <c r="K36"/>
  <c r="B37"/>
  <c r="C37"/>
  <c r="F101" i="14"/>
  <c r="D37" i="24"/>
  <c r="E37"/>
  <c r="F37"/>
  <c r="G37"/>
  <c r="H37"/>
  <c r="I37"/>
  <c r="J37"/>
  <c r="L37"/>
  <c r="F110" i="14"/>
  <c r="M37" i="24"/>
  <c r="F8" i="26"/>
  <c r="F9"/>
  <c r="F10"/>
  <c r="F16"/>
  <c r="C17"/>
  <c r="C7"/>
  <c r="D17"/>
  <c r="E17"/>
  <c r="E7"/>
  <c r="G17"/>
  <c r="G7"/>
  <c r="H17"/>
  <c r="H7"/>
  <c r="I17"/>
  <c r="I7"/>
  <c r="I48"/>
  <c r="J17"/>
  <c r="J7"/>
  <c r="F18"/>
  <c r="F19"/>
  <c r="F20"/>
  <c r="F25"/>
  <c r="F27"/>
  <c r="F28"/>
  <c r="F29"/>
  <c r="C30"/>
  <c r="D30"/>
  <c r="E30"/>
  <c r="G30"/>
  <c r="H30"/>
  <c r="I30"/>
  <c r="J30"/>
  <c r="F31"/>
  <c r="F32"/>
  <c r="F33"/>
  <c r="F35"/>
  <c r="F36"/>
  <c r="F37"/>
  <c r="F38"/>
  <c r="F39"/>
  <c r="D40"/>
  <c r="E40"/>
  <c r="E34"/>
  <c r="G40"/>
  <c r="G34"/>
  <c r="G26"/>
  <c r="H40"/>
  <c r="H34"/>
  <c r="H26"/>
  <c r="I40"/>
  <c r="I34"/>
  <c r="J40"/>
  <c r="J34"/>
  <c r="F40"/>
  <c r="F46"/>
  <c r="F47"/>
  <c r="C50"/>
  <c r="D50"/>
  <c r="E50"/>
  <c r="G50"/>
  <c r="H50"/>
  <c r="I50"/>
  <c r="J50"/>
  <c r="F51"/>
  <c r="F52"/>
  <c r="F53"/>
  <c r="F54"/>
  <c r="F55"/>
  <c r="F56"/>
  <c r="F57"/>
  <c r="F59"/>
  <c r="F60"/>
  <c r="C61"/>
  <c r="C58"/>
  <c r="C68"/>
  <c r="D61"/>
  <c r="D58"/>
  <c r="E61"/>
  <c r="E58"/>
  <c r="G61"/>
  <c r="G58"/>
  <c r="G68"/>
  <c r="H61"/>
  <c r="H58"/>
  <c r="I61"/>
  <c r="I58"/>
  <c r="F58"/>
  <c r="J61"/>
  <c r="J58"/>
  <c r="F62"/>
  <c r="F63"/>
  <c r="F64"/>
  <c r="F65"/>
  <c r="F66"/>
  <c r="F67"/>
  <c r="D68"/>
  <c r="F71"/>
  <c r="C72"/>
  <c r="C70"/>
  <c r="D72"/>
  <c r="D70"/>
  <c r="E72"/>
  <c r="E70"/>
  <c r="G72"/>
  <c r="G70"/>
  <c r="H72"/>
  <c r="H70"/>
  <c r="I72"/>
  <c r="I70"/>
  <c r="J72"/>
  <c r="J70"/>
  <c r="F73"/>
  <c r="F74"/>
  <c r="F75"/>
  <c r="F76"/>
  <c r="F78"/>
  <c r="C79"/>
  <c r="C77"/>
  <c r="D79"/>
  <c r="D77"/>
  <c r="D87"/>
  <c r="E79"/>
  <c r="E77"/>
  <c r="G79"/>
  <c r="G77"/>
  <c r="H79"/>
  <c r="H77"/>
  <c r="I79"/>
  <c r="I77"/>
  <c r="J79"/>
  <c r="J77"/>
  <c r="F80"/>
  <c r="F81"/>
  <c r="F82"/>
  <c r="F83"/>
  <c r="F84"/>
  <c r="F85"/>
  <c r="F86"/>
  <c r="F90"/>
  <c r="I10" i="23"/>
  <c r="I11"/>
  <c r="F11"/>
  <c r="G11"/>
  <c r="H11"/>
  <c r="F12"/>
  <c r="G12"/>
  <c r="H12"/>
  <c r="J12"/>
  <c r="K12"/>
  <c r="L12"/>
  <c r="M12"/>
  <c r="I13"/>
  <c r="I14"/>
  <c r="I15"/>
  <c r="I16"/>
  <c r="I17"/>
  <c r="I18"/>
  <c r="I19"/>
  <c r="I20"/>
  <c r="I21"/>
  <c r="F24"/>
  <c r="G24"/>
  <c r="H24"/>
  <c r="J24"/>
  <c r="K24"/>
  <c r="L24"/>
  <c r="M24"/>
  <c r="I25"/>
  <c r="F48" i="14"/>
  <c r="I26" i="23"/>
  <c r="F49" i="14"/>
  <c r="I27" i="23"/>
  <c r="I28"/>
  <c r="I40"/>
  <c r="F51" i="14"/>
  <c r="I29" i="23"/>
  <c r="I30"/>
  <c r="I31"/>
  <c r="I33"/>
  <c r="F34"/>
  <c r="G34"/>
  <c r="H34"/>
  <c r="J34"/>
  <c r="K34"/>
  <c r="K48"/>
  <c r="L34"/>
  <c r="M34"/>
  <c r="I35"/>
  <c r="I36"/>
  <c r="I37"/>
  <c r="I38"/>
  <c r="I41"/>
  <c r="F52" i="14"/>
  <c r="I43" i="23"/>
  <c r="I44"/>
  <c r="F45"/>
  <c r="G45"/>
  <c r="H45"/>
  <c r="H48"/>
  <c r="E53" i="14"/>
  <c r="I45" i="23"/>
  <c r="I46"/>
  <c r="I47"/>
  <c r="D16" i="20"/>
  <c r="G16"/>
  <c r="J16"/>
  <c r="M16"/>
  <c r="F23"/>
  <c r="F42" i="14"/>
  <c r="F75"/>
  <c r="C24" i="20"/>
  <c r="C34"/>
  <c r="D24"/>
  <c r="E24"/>
  <c r="E43" i="14"/>
  <c r="E76"/>
  <c r="G24" i="20"/>
  <c r="G34"/>
  <c r="H24"/>
  <c r="H34"/>
  <c r="I24"/>
  <c r="J24"/>
  <c r="F25"/>
  <c r="F26"/>
  <c r="F27"/>
  <c r="F28"/>
  <c r="F29"/>
  <c r="F30"/>
  <c r="F31"/>
  <c r="F33"/>
  <c r="C35"/>
  <c r="E110"/>
  <c r="H35"/>
  <c r="H110"/>
  <c r="I35"/>
  <c r="I110"/>
  <c r="J35"/>
  <c r="J110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60"/>
  <c r="F57"/>
  <c r="C61"/>
  <c r="D61"/>
  <c r="E61"/>
  <c r="G61"/>
  <c r="H61"/>
  <c r="I61"/>
  <c r="J61"/>
  <c r="F62"/>
  <c r="F63"/>
  <c r="F64"/>
  <c r="F65"/>
  <c r="F66"/>
  <c r="F67"/>
  <c r="F68"/>
  <c r="F70"/>
  <c r="F71"/>
  <c r="F72"/>
  <c r="F74"/>
  <c r="F75"/>
  <c r="F76"/>
  <c r="F77"/>
  <c r="F78"/>
  <c r="F79"/>
  <c r="F73"/>
  <c r="F91"/>
  <c r="F92"/>
  <c r="F93"/>
  <c r="F94"/>
  <c r="C95"/>
  <c r="C109"/>
  <c r="D95"/>
  <c r="D109"/>
  <c r="E95"/>
  <c r="E109"/>
  <c r="G95"/>
  <c r="H95"/>
  <c r="I95"/>
  <c r="J95"/>
  <c r="J109"/>
  <c r="F96"/>
  <c r="F97"/>
  <c r="C98"/>
  <c r="D98"/>
  <c r="E98"/>
  <c r="G98"/>
  <c r="H98"/>
  <c r="I98"/>
  <c r="J98"/>
  <c r="F99"/>
  <c r="F100"/>
  <c r="F102"/>
  <c r="F103"/>
  <c r="F104"/>
  <c r="F105"/>
  <c r="F111"/>
  <c r="F114"/>
  <c r="F115"/>
  <c r="F116"/>
  <c r="F117"/>
  <c r="F119"/>
  <c r="F120"/>
  <c r="D121"/>
  <c r="E121"/>
  <c r="G121"/>
  <c r="H121"/>
  <c r="I121"/>
  <c r="F121"/>
  <c r="J121"/>
  <c r="C42" i="14"/>
  <c r="C75"/>
  <c r="D42"/>
  <c r="E42"/>
  <c r="C43"/>
  <c r="C76"/>
  <c r="D43"/>
  <c r="D76"/>
  <c r="G44"/>
  <c r="H44"/>
  <c r="I44"/>
  <c r="J44"/>
  <c r="C48"/>
  <c r="D48"/>
  <c r="E48"/>
  <c r="C49"/>
  <c r="D49"/>
  <c r="E49"/>
  <c r="C50"/>
  <c r="D50"/>
  <c r="E50"/>
  <c r="F50"/>
  <c r="C51"/>
  <c r="D51"/>
  <c r="E51"/>
  <c r="C52"/>
  <c r="D52"/>
  <c r="E52"/>
  <c r="D55"/>
  <c r="G58"/>
  <c r="H58"/>
  <c r="I58"/>
  <c r="J58"/>
  <c r="C69"/>
  <c r="D69"/>
  <c r="E69"/>
  <c r="F69"/>
  <c r="C70"/>
  <c r="D70"/>
  <c r="E70"/>
  <c r="F70"/>
  <c r="C72"/>
  <c r="D72"/>
  <c r="E72"/>
  <c r="F72"/>
  <c r="C73"/>
  <c r="D73"/>
  <c r="E73"/>
  <c r="F73"/>
  <c r="C74"/>
  <c r="D74"/>
  <c r="E74"/>
  <c r="F74"/>
  <c r="C80"/>
  <c r="D80"/>
  <c r="E80"/>
  <c r="F80"/>
  <c r="C102"/>
  <c r="D102"/>
  <c r="E102"/>
  <c r="F103"/>
  <c r="F104"/>
  <c r="F105"/>
  <c r="F102"/>
  <c r="C106"/>
  <c r="D106"/>
  <c r="E106"/>
  <c r="F107"/>
  <c r="F108"/>
  <c r="F109"/>
  <c r="F112"/>
  <c r="E118"/>
  <c r="E124"/>
  <c r="G124"/>
  <c r="H124"/>
  <c r="I124"/>
  <c r="J124"/>
  <c r="E127"/>
  <c r="F127"/>
  <c r="E131"/>
  <c r="F131"/>
  <c r="E132"/>
  <c r="F132"/>
  <c r="H109" i="20"/>
  <c r="F48" i="23"/>
  <c r="C53" i="14"/>
  <c r="I12" i="23"/>
  <c r="L48"/>
  <c r="I34" i="20"/>
  <c r="I34" i="23"/>
  <c r="AA14" i="25"/>
  <c r="E34" i="20"/>
  <c r="G109"/>
  <c r="F95"/>
  <c r="D34"/>
  <c r="G48" i="23"/>
  <c r="D53" i="14"/>
  <c r="AA15" i="25"/>
  <c r="AA10"/>
  <c r="F24" i="20"/>
  <c r="F43" i="14"/>
  <c r="J34" i="20"/>
  <c r="I24" i="23"/>
  <c r="AA13" i="25"/>
  <c r="AA11"/>
  <c r="AC16"/>
  <c r="H48" i="26"/>
  <c r="I39" i="23"/>
  <c r="J90" i="20"/>
  <c r="J112"/>
  <c r="E90"/>
  <c r="E59" i="14"/>
  <c r="F34" i="20"/>
  <c r="E64" i="14"/>
  <c r="D110" i="20"/>
  <c r="D48" i="26"/>
  <c r="D88"/>
  <c r="D91"/>
  <c r="F61"/>
  <c r="H68"/>
  <c r="F50"/>
  <c r="I87"/>
  <c r="C26"/>
  <c r="C48"/>
  <c r="F79"/>
  <c r="I68"/>
  <c r="J68"/>
  <c r="F68"/>
  <c r="E68"/>
  <c r="E26"/>
  <c r="F70"/>
  <c r="G48"/>
  <c r="G87"/>
  <c r="E87"/>
  <c r="J87"/>
  <c r="I90" i="20"/>
  <c r="I112"/>
  <c r="C90"/>
  <c r="D64" i="14"/>
  <c r="G110" i="20"/>
  <c r="D90"/>
  <c r="D44" i="14"/>
  <c r="F76"/>
  <c r="F44"/>
  <c r="C44"/>
  <c r="E44"/>
  <c r="E75"/>
  <c r="D75"/>
  <c r="C110" i="20"/>
  <c r="F106" i="14"/>
  <c r="F98" i="20"/>
  <c r="F69"/>
  <c r="F109"/>
  <c r="H90"/>
  <c r="F61"/>
  <c r="G90"/>
  <c r="E60" i="14"/>
  <c r="D60"/>
  <c r="G64"/>
  <c r="F64"/>
  <c r="J48" i="23"/>
  <c r="I48"/>
  <c r="F77" i="26"/>
  <c r="H87"/>
  <c r="F72"/>
  <c r="C87"/>
  <c r="F34"/>
  <c r="J26"/>
  <c r="J48"/>
  <c r="I26"/>
  <c r="F30"/>
  <c r="F17"/>
  <c r="F7"/>
  <c r="K37" i="24"/>
  <c r="I7"/>
  <c r="F55" i="14"/>
  <c r="AE16" i="25"/>
  <c r="AA16"/>
  <c r="G16"/>
  <c r="AA12"/>
  <c r="V16"/>
  <c r="V17"/>
  <c r="J101" i="20"/>
  <c r="J106"/>
  <c r="J107"/>
  <c r="E112"/>
  <c r="E45" i="14"/>
  <c r="E67"/>
  <c r="E101" i="20"/>
  <c r="E106"/>
  <c r="E46" i="14"/>
  <c r="G17" i="25"/>
  <c r="I101" i="20"/>
  <c r="I106"/>
  <c r="I108"/>
  <c r="E88" i="26"/>
  <c r="E91"/>
  <c r="C88"/>
  <c r="C91"/>
  <c r="J88"/>
  <c r="J91"/>
  <c r="G88"/>
  <c r="G91"/>
  <c r="C101" i="20"/>
  <c r="C106"/>
  <c r="F8" i="23"/>
  <c r="F22"/>
  <c r="C112" i="20"/>
  <c r="C45" i="14"/>
  <c r="C61"/>
  <c r="C59"/>
  <c r="D59"/>
  <c r="D112" i="20"/>
  <c r="D45" i="14"/>
  <c r="D101" i="20"/>
  <c r="D106"/>
  <c r="L17" i="25"/>
  <c r="Q17"/>
  <c r="F26" i="26"/>
  <c r="F87"/>
  <c r="H91"/>
  <c r="G101" i="20"/>
  <c r="G106"/>
  <c r="G112"/>
  <c r="F110"/>
  <c r="F90"/>
  <c r="F60" i="14"/>
  <c r="H101" i="20"/>
  <c r="H106"/>
  <c r="H112"/>
  <c r="M8" i="23"/>
  <c r="J108" i="20"/>
  <c r="L8" i="23"/>
  <c r="I107" i="20"/>
  <c r="E107"/>
  <c r="E108"/>
  <c r="E68" i="14"/>
  <c r="E61"/>
  <c r="AA17" i="25"/>
  <c r="C108" i="20"/>
  <c r="C107"/>
  <c r="C46" i="14"/>
  <c r="C63"/>
  <c r="C68"/>
  <c r="C67"/>
  <c r="E62"/>
  <c r="E63"/>
  <c r="E58"/>
  <c r="G8" i="23"/>
  <c r="G22"/>
  <c r="D108" i="20"/>
  <c r="D107"/>
  <c r="D46" i="14"/>
  <c r="D61"/>
  <c r="D68"/>
  <c r="D67"/>
  <c r="C62"/>
  <c r="H107" i="20"/>
  <c r="H108"/>
  <c r="F59" i="14"/>
  <c r="F112" i="20"/>
  <c r="F45" i="14"/>
  <c r="F101" i="20"/>
  <c r="F106"/>
  <c r="J22" i="23"/>
  <c r="G108" i="20"/>
  <c r="G107"/>
  <c r="I91" i="26"/>
  <c r="F48"/>
  <c r="F91"/>
  <c r="C58" i="14"/>
  <c r="D62"/>
  <c r="D63"/>
  <c r="D58"/>
  <c r="I8" i="23"/>
  <c r="I22"/>
  <c r="F107" i="20"/>
  <c r="F108"/>
  <c r="F46" i="14"/>
  <c r="F68"/>
  <c r="F67"/>
  <c r="F61"/>
  <c r="F62"/>
  <c r="F63"/>
  <c r="F58"/>
  <c r="K22" i="23"/>
  <c r="L11"/>
  <c r="M9"/>
  <c r="M11"/>
  <c r="M22"/>
  <c r="L22"/>
</calcChain>
</file>

<file path=xl/sharedStrings.xml><?xml version="1.0" encoding="utf-8"?>
<sst xmlns="http://schemas.openxmlformats.org/spreadsheetml/2006/main" count="1473" uniqueCount="483">
  <si>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</si>
  <si>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</si>
  <si>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</si>
  <si>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</si>
  <si>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</si>
  <si>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</si>
  <si>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</si>
  <si>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</si>
  <si>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</si>
  <si>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</si>
  <si>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</si>
  <si>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</si>
  <si>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</si>
  <si>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</si>
  <si>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</si>
  <si>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</si>
  <si>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</si>
  <si>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</si>
  <si>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</si>
  <si>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</si>
  <si>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</si>
  <si>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</si>
  <si>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</si>
  <si>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</si>
  <si>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</si>
  <si>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</si>
  <si>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</si>
  <si>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</si>
  <si>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</si>
  <si>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</si>
  <si>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</si>
  <si>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</si>
  <si>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</si>
  <si>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</si>
  <si>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</si>
  <si>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</si>
  <si>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</si>
  <si>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</si>
  <si>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</si>
  <si>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</si>
  <si>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</si>
  <si>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</si>
  <si>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</si>
  <si>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</si>
  <si>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</si>
  <si>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</si>
  <si>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</si>
  <si>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</si>
  <si>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</si>
  <si>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</si>
  <si>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</si>
  <si>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</si>
  <si>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</si>
  <si>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</si>
  <si>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</si>
  <si>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</si>
  <si>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</si>
  <si>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</si>
  <si>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</si>
  <si>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</si>
  <si>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</si>
  <si>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</si>
  <si>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</si>
  <si>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</si>
  <si>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</si>
  <si>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</si>
  <si>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</si>
  <si>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</si>
  <si>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</si>
  <si>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</si>
  <si>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</si>
  <si>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</si>
  <si>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</si>
  <si>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</si>
  <si>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</si>
  <si>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</si>
  <si>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</si>
  <si>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</si>
  <si>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</si>
  <si>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</si>
  <si>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</si>
  <si>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</si>
  <si>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</si>
  <si>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</si>
  <si>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</si>
  <si>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</si>
  <si>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</si>
  <si>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</si>
  <si>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</si>
  <si>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</si>
  <si>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</si>
  <si>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</si>
  <si>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</si>
  <si>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</si>
  <si>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</si>
  <si>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</si>
  <si>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</si>
  <si>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</si>
  <si>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</si>
  <si>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</si>
  <si>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</si>
  <si>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</si>
  <si>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</si>
  <si>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</si>
  <si>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</si>
  <si>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</si>
  <si>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</si>
  <si>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</si>
  <si>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</si>
  <si>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</si>
  <si>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</si>
  <si>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</si>
  <si>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</si>
  <si>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</si>
  <si>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</si>
  <si>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</si>
  <si>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</si>
  <si>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</si>
  <si>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</si>
  <si>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</si>
  <si>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</si>
  <si>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</si>
  <si>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</si>
  <si>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</si>
  <si>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</si>
  <si>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</si>
  <si>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</si>
  <si>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</si>
  <si>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</si>
  <si>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</si>
  <si>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</si>
  <si>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</si>
  <si>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</si>
  <si>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</si>
  <si>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</si>
  <si>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</si>
  <si>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</si>
  <si>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</si>
  <si>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</si>
  <si>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</si>
  <si>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</si>
  <si>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</si>
  <si>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</si>
  <si>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</si>
  <si>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</si>
  <si>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</si>
  <si>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</si>
  <si>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</si>
  <si>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</si>
  <si>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</si>
  <si>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</si>
  <si>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</si>
  <si>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</si>
  <si>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</si>
  <si>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</si>
  <si>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</si>
  <si>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</si>
  <si>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</si>
  <si>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</si>
  <si>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</si>
  <si>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</si>
  <si>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</si>
  <si>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</si>
  <si>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</si>
  <si>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</si>
  <si>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</si>
  <si>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</si>
  <si>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</si>
  <si>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</si>
  <si>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</si>
  <si>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</si>
  <si>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</si>
  <si>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</si>
  <si>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</si>
  <si>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</si>
  <si>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</si>
  <si>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</si>
  <si>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</si>
  <si>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</si>
  <si>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</si>
  <si>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</si>
  <si>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</si>
  <si>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</si>
  <si>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</si>
  <si>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</si>
  <si>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</si>
  <si>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</si>
  <si>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</si>
  <si>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</si>
  <si>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</si>
  <si>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</si>
  <si>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</si>
  <si>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</si>
  <si>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</si>
  <si>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</si>
  <si>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</si>
  <si>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</si>
  <si>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</si>
  <si>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</si>
  <si>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</si>
  <si>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</si>
  <si>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</si>
  <si>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</si>
  <si>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</si>
  <si>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</si>
  <si>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</si>
  <si>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</si>
  <si>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</si>
  <si>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</si>
  <si>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</si>
  <si>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</si>
  <si>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</si>
  <si>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</si>
  <si>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</si>
  <si>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</si>
  <si>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</si>
  <si>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</si>
  <si>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</si>
  <si>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</si>
  <si>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</si>
  <si>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</si>
  <si>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</si>
  <si>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</si>
  <si>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</si>
  <si>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</si>
  <si>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</si>
  <si>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</si>
  <si>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</si>
  <si>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</si>
  <si>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</si>
  <si>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</si>
  <si>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</si>
  <si>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</si>
  <si>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</si>
  <si>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</si>
  <si>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</si>
  <si>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</si>
  <si>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</si>
  <si>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</si>
  <si>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</si>
  <si>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</si>
  <si>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</si>
  <si>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</si>
  <si>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</si>
  <si>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</si>
  <si>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</si>
  <si>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</si>
  <si>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</si>
  <si>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</si>
  <si>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</si>
  <si>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</si>
  <si>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 xml:space="preserve">                                                         (посада)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</si>
  <si>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</si>
  <si>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</si>
  <si>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</si>
  <si>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</si>
  <si>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</si>
  <si>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</si>
  <si>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</si>
  <si>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</si>
  <si>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</si>
  <si>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</si>
  <si>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</si>
  <si>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</si>
  <si>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</si>
  <si>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</si>
  <si>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</si>
  <si>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</si>
  <si>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</si>
  <si>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</si>
  <si>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</si>
  <si>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</si>
  <si>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</si>
  <si>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</si>
  <si>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</si>
  <si>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</si>
  <si>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</si>
  <si>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</si>
  <si>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</si>
  <si>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</si>
  <si>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</si>
  <si>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</si>
  <si>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</si>
  <si>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</si>
  <si>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</si>
  <si>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</si>
  <si>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</si>
  <si>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</si>
  <si>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</si>
  <si>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</si>
  <si>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</si>
  <si>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</si>
  <si>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</si>
  <si>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</si>
  <si>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</si>
  <si>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</si>
  <si>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</si>
  <si>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</si>
  <si>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</si>
  <si>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</si>
  <si>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</si>
  <si>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</si>
  <si>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</si>
  <si>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</si>
  <si>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</si>
  <si>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</si>
  <si>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</si>
  <si>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</si>
  <si>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</si>
  <si>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</si>
  <si>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</si>
  <si>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</si>
  <si>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</si>
  <si>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</si>
  <si>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</si>
  <si>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</si>
  <si>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</si>
  <si>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</si>
  <si>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</si>
  <si>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</si>
  <si>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</si>
  <si>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</si>
  <si>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</si>
  <si>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</si>
  <si>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</si>
  <si>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</si>
  <si>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</si>
  <si>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</si>
  <si>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</si>
  <si>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</si>
  <si>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</si>
  <si>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</si>
  <si>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</si>
  <si>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</si>
  <si>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</si>
  <si>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</si>
  <si>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</si>
  <si>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</si>
  <si>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</si>
  <si>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</si>
  <si>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</si>
  <si>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</si>
  <si>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</si>
  <si>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</si>
  <si>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</si>
  <si>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</si>
  <si>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</si>
  <si>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</si>
  <si>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</si>
  <si>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</si>
  <si>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</si>
  <si>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</si>
  <si>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</si>
  <si>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</si>
  <si>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</si>
  <si>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</si>
  <si>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</si>
  <si>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</si>
  <si>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</si>
  <si>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</si>
  <si>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</si>
  <si>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</si>
  <si>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</si>
  <si>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</si>
  <si>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</si>
  <si>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</si>
  <si>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r>
      <t xml:space="preserve">Керівник   </t>
    </r>
    <r>
      <rPr>
        <sz val="14"/>
        <rFont val="Times New Roman"/>
        <family val="1"/>
        <charset val="204"/>
      </rPr>
      <t>______________________________</t>
    </r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</si>
  <si>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</si>
  <si>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</si>
  <si>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</si>
  <si>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</si>
  <si>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</si>
  <si>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</si>
  <si>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</si>
  <si>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</si>
  <si>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</si>
  <si>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</si>
  <si>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</si>
  <si>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</si>
  <si>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</si>
  <si>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</si>
  <si>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</si>
  <si>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</si>
  <si>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</si>
  <si>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</si>
  <si>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</si>
  <si>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</si>
  <si>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</si>
  <si>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</si>
  <si>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</si>
  <si>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</si>
  <si>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</si>
  <si>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</si>
  <si>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</si>
  <si>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</si>
  <si>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</si>
  <si>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</si>
  <si>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</si>
  <si>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</si>
  <si>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</si>
  <si>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</si>
  <si>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</si>
  <si>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</si>
  <si>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</si>
  <si>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</si>
  <si>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</si>
  <si>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</si>
  <si>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</si>
  <si>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</si>
  <si>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</si>
  <si>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</si>
  <si>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</si>
  <si>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</si>
  <si>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</t>
  </si>
  <si>
    <t xml:space="preserve">  (підпис)       </t>
  </si>
  <si>
    <t>Комунальне некомерційне підприємство «Центр спортивної боротьби» Чернігівської міської ради</t>
  </si>
  <si>
    <t>комунальне підприємство</t>
  </si>
  <si>
    <t>Управління у справах сім'ї молоді та спорту</t>
  </si>
  <si>
    <t>за СПОДУ</t>
  </si>
  <si>
    <t>Інша діяльність у сфері спорту</t>
  </si>
  <si>
    <t>93.19.</t>
  </si>
  <si>
    <t>м. Чернігів, вул. Музейна, 4 б</t>
  </si>
  <si>
    <t>050-268-90-15</t>
  </si>
  <si>
    <t xml:space="preserve">НОТКІН Костянтин </t>
  </si>
  <si>
    <t>на 2026 рік</t>
  </si>
  <si>
    <t>Фактичний показник за 2024 минулий рік</t>
  </si>
  <si>
    <t>Плановий показник поточного 2025 року</t>
  </si>
  <si>
    <t>Фактичний показник поточного року за останній звітний період 9 місяців 2025 року_</t>
  </si>
  <si>
    <t>Плановий 2026 рік</t>
  </si>
  <si>
    <t>КНП «Центр спортивної боротьби» ЧМР</t>
  </si>
  <si>
    <t>1051/1</t>
  </si>
  <si>
    <t>1086/1</t>
  </si>
  <si>
    <t>1086/10</t>
  </si>
  <si>
    <t>1086/2</t>
  </si>
  <si>
    <t>електроенергія</t>
  </si>
  <si>
    <t>1086/3</t>
  </si>
  <si>
    <t>водопостачання та вовод.</t>
  </si>
  <si>
    <t>1086/4</t>
  </si>
  <si>
    <t>дрова для опалення</t>
  </si>
  <si>
    <t>1086/5</t>
  </si>
  <si>
    <t>вивіз сміття</t>
  </si>
  <si>
    <t>1086/6</t>
  </si>
  <si>
    <t>господарське приладдя</t>
  </si>
  <si>
    <t>1086/7</t>
  </si>
  <si>
    <t>поточний ремонт приміщень</t>
  </si>
  <si>
    <t>1086/8</t>
  </si>
  <si>
    <t>будівельні матеріали для поточ. ремонту приміщень та інвентарю</t>
  </si>
  <si>
    <t>1086/9</t>
  </si>
  <si>
    <t>послуги банку</t>
  </si>
  <si>
    <r>
      <t>Керівник             __________________</t>
    </r>
    <r>
      <rPr>
        <u/>
        <sz val="14"/>
        <rFont val="Times New Roman"/>
        <family val="1"/>
        <charset val="204"/>
      </rPr>
      <t>директо</t>
    </r>
    <r>
      <rPr>
        <sz val="14"/>
        <rFont val="Times New Roman"/>
        <family val="1"/>
        <charset val="204"/>
      </rPr>
      <t>р__________________</t>
    </r>
  </si>
  <si>
    <t xml:space="preserve">Костянтин НОТКІН </t>
  </si>
  <si>
    <r>
      <t>Керівник</t>
    </r>
    <r>
      <rPr>
        <sz val="14"/>
        <rFont val="Times New Roman"/>
        <family val="1"/>
        <charset val="204"/>
      </rPr>
      <t xml:space="preserve">   _______________</t>
    </r>
    <r>
      <rPr>
        <u/>
        <sz val="14"/>
        <rFont val="Times New Roman"/>
        <family val="1"/>
        <charset val="204"/>
      </rPr>
      <t>директор</t>
    </r>
    <r>
      <rPr>
        <sz val="14"/>
        <rFont val="Times New Roman"/>
        <family val="1"/>
        <charset val="204"/>
      </rPr>
      <t>________</t>
    </r>
  </si>
  <si>
    <r>
      <t xml:space="preserve">Керівник       </t>
    </r>
    <r>
      <rPr>
        <sz val="14"/>
        <rFont val="Times New Roman"/>
        <family val="1"/>
        <charset val="204"/>
      </rPr>
      <t>_________</t>
    </r>
    <r>
      <rPr>
        <u/>
        <sz val="14"/>
        <rFont val="Times New Roman"/>
        <family val="1"/>
        <charset val="204"/>
      </rPr>
      <t>директор</t>
    </r>
    <r>
      <rPr>
        <sz val="14"/>
        <rFont val="Times New Roman"/>
        <family val="1"/>
        <charset val="204"/>
      </rPr>
      <t>_____________________</t>
    </r>
  </si>
  <si>
    <r>
      <t>Керівник</t>
    </r>
    <r>
      <rPr>
        <sz val="14"/>
        <rFont val="Times New Roman"/>
        <family val="1"/>
        <charset val="204"/>
      </rPr>
      <t xml:space="preserve">               __________________директор___________________</t>
    </r>
  </si>
  <si>
    <r>
      <t>Керівник               __________________</t>
    </r>
    <r>
      <rPr>
        <b/>
        <u/>
        <sz val="14"/>
        <rFont val="Times New Roman"/>
        <family val="1"/>
        <charset val="204"/>
      </rPr>
      <t>директор</t>
    </r>
    <r>
      <rPr>
        <b/>
        <sz val="14"/>
        <rFont val="Times New Roman"/>
        <family val="1"/>
        <charset val="204"/>
      </rPr>
      <t>___________________</t>
    </r>
  </si>
  <si>
    <r>
      <t>Керівник   _______</t>
    </r>
    <r>
      <rPr>
        <b/>
        <u/>
        <sz val="14"/>
        <rFont val="Times New Roman"/>
        <family val="1"/>
        <charset val="204"/>
      </rPr>
      <t>директор</t>
    </r>
    <r>
      <rPr>
        <b/>
        <sz val="14"/>
        <rFont val="Times New Roman"/>
        <family val="1"/>
        <charset val="204"/>
      </rPr>
      <t>______</t>
    </r>
  </si>
  <si>
    <t>2118/1</t>
  </si>
  <si>
    <t>військовий збір</t>
  </si>
  <si>
    <t>3042/1</t>
  </si>
  <si>
    <t>3042/2</t>
  </si>
  <si>
    <t>за рахунок внутрівідомчої передачи (ІМНМА)</t>
  </si>
  <si>
    <t>за рахунок коштів від  операційної оренди нерухомого майна</t>
  </si>
  <si>
    <t xml:space="preserve">дотація з місцевого бюджету </t>
  </si>
  <si>
    <t>3070/1</t>
  </si>
  <si>
    <t>благодійна допомога</t>
  </si>
  <si>
    <t>3070/2</t>
  </si>
  <si>
    <t>надходження від опрераційної оренди активів</t>
  </si>
  <si>
    <t>3070/3</t>
  </si>
  <si>
    <t>3157/1</t>
  </si>
  <si>
    <t>3157/2</t>
  </si>
  <si>
    <t xml:space="preserve">комунальні послуги </t>
  </si>
  <si>
    <t>1051/2</t>
  </si>
  <si>
    <t>3070/4</t>
  </si>
  <si>
    <t>надходження від проведення змагань</t>
  </si>
  <si>
    <t>витрати на оцінку майна і виготовл. технічн. паспорту будівлі</t>
  </si>
  <si>
    <t>Інші джерела (внутрішньовідомча передача)</t>
  </si>
  <si>
    <t>навчання адмін. персоналу</t>
  </si>
  <si>
    <t>1051/3</t>
  </si>
  <si>
    <t>Власні кошти (від опер. оренди та благод. внесків)</t>
  </si>
  <si>
    <t>придбання (виготовлення) основних засобів  (тренажери)</t>
  </si>
  <si>
    <t>Рішення виконавчого комітету</t>
  </si>
  <si>
    <t>Чернігівської міської ради</t>
  </si>
  <si>
    <t>26 січня 2026 року №51</t>
  </si>
</sst>
</file>

<file path=xl/styles.xml><?xml version="1.0" encoding="utf-8"?>
<styleSheet xmlns="http://schemas.openxmlformats.org/spreadsheetml/2006/main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82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u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0"/>
      <color indexed="8"/>
      <name val="Arial Cyr"/>
      <charset val="204"/>
    </font>
    <font>
      <b/>
      <sz val="14"/>
      <color indexed="10"/>
      <name val="Times New Roman"/>
      <family val="1"/>
      <charset val="204"/>
    </font>
    <font>
      <u/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u/>
      <sz val="10"/>
      <name val="Arial Cyr"/>
      <charset val="204"/>
    </font>
    <font>
      <b/>
      <u/>
      <sz val="14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" fillId="0" borderId="0"/>
    <xf numFmtId="0" fontId="81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98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173" fontId="6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22" borderId="3" xfId="0" applyNumberFormat="1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vertical="center"/>
    </xf>
    <xf numFmtId="0" fontId="68" fillId="0" borderId="0" xfId="0" applyFont="1" applyFill="1" applyBorder="1" applyAlignment="1">
      <alignment horizontal="right" vertical="center"/>
    </xf>
    <xf numFmtId="0" fontId="68" fillId="0" borderId="0" xfId="0" applyFont="1" applyFill="1" applyBorder="1" applyAlignment="1">
      <alignment horizontal="center" vertical="center"/>
    </xf>
    <xf numFmtId="0" fontId="68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22" borderId="3" xfId="0" applyFont="1" applyFill="1" applyBorder="1" applyAlignment="1">
      <alignment horizontal="center" vertical="center"/>
    </xf>
    <xf numFmtId="164" fontId="4" fillId="22" borderId="3" xfId="0" applyNumberFormat="1" applyFont="1" applyFill="1" applyBorder="1" applyAlignment="1">
      <alignment horizontal="center" vertical="center" wrapText="1"/>
    </xf>
    <xf numFmtId="0" fontId="4" fillId="22" borderId="3" xfId="243" applyFont="1" applyFill="1" applyBorder="1" applyAlignment="1">
      <alignment horizontal="left" vertical="center" wrapText="1"/>
    </xf>
    <xf numFmtId="0" fontId="5" fillId="22" borderId="3" xfId="0" applyFont="1" applyFill="1" applyBorder="1" applyAlignment="1">
      <alignment horizontal="left" vertical="center" wrapText="1"/>
    </xf>
    <xf numFmtId="0" fontId="5" fillId="22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22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22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22" borderId="3" xfId="0" quotePrefix="1" applyFont="1" applyFill="1" applyBorder="1" applyAlignment="1">
      <alignment horizontal="center" vertical="center"/>
    </xf>
    <xf numFmtId="0" fontId="5" fillId="22" borderId="15" xfId="0" quotePrefix="1" applyFont="1" applyFill="1" applyBorder="1" applyAlignment="1">
      <alignment horizontal="center" vertical="center"/>
    </xf>
    <xf numFmtId="0" fontId="5" fillId="22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22" borderId="3" xfId="0" applyNumberFormat="1" applyFont="1" applyFill="1" applyBorder="1" applyAlignment="1">
      <alignment horizontal="center" wrapText="1"/>
    </xf>
    <xf numFmtId="178" fontId="5" fillId="22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8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8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/>
    </xf>
    <xf numFmtId="173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5" fillId="22" borderId="0" xfId="0" applyFont="1" applyFill="1" applyBorder="1" applyAlignment="1">
      <alignment wrapText="1"/>
    </xf>
    <xf numFmtId="0" fontId="4" fillId="0" borderId="17" xfId="0" applyFont="1" applyFill="1" applyBorder="1" applyAlignment="1">
      <alignment vertical="center" wrapText="1"/>
    </xf>
    <xf numFmtId="173" fontId="5" fillId="0" borderId="0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shrinkToFit="1"/>
    </xf>
    <xf numFmtId="164" fontId="4" fillId="0" borderId="3" xfId="0" applyNumberFormat="1" applyFont="1" applyFill="1" applyBorder="1" applyAlignment="1">
      <alignment horizontal="center" wrapText="1"/>
    </xf>
    <xf numFmtId="0" fontId="68" fillId="0" borderId="0" xfId="0" quotePrefix="1" applyFont="1" applyFill="1" applyBorder="1" applyAlignment="1">
      <alignment horizontal="left" vertical="center"/>
    </xf>
    <xf numFmtId="0" fontId="69" fillId="0" borderId="0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8" fillId="0" borderId="3" xfId="0" applyFont="1" applyFill="1" applyBorder="1" applyAlignment="1">
      <alignment vertical="center" wrapText="1"/>
    </xf>
    <xf numFmtId="0" fontId="5" fillId="22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22" borderId="3" xfId="0" applyFont="1" applyFill="1" applyBorder="1" applyAlignment="1" applyProtection="1">
      <alignment horizontal="left" vertical="center" wrapText="1"/>
      <protection locked="0"/>
    </xf>
    <xf numFmtId="0" fontId="5" fillId="22" borderId="3" xfId="0" applyFont="1" applyFill="1" applyBorder="1" applyAlignment="1" applyProtection="1">
      <alignment horizontal="left" vertical="center" wrapText="1"/>
      <protection locked="0"/>
    </xf>
    <xf numFmtId="0" fontId="4" fillId="22" borderId="3" xfId="0" quotePrefix="1" applyFont="1" applyFill="1" applyBorder="1" applyAlignment="1">
      <alignment horizontal="center" vertical="center"/>
    </xf>
    <xf numFmtId="0" fontId="4" fillId="22" borderId="3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left" vertical="center" wrapText="1"/>
    </xf>
    <xf numFmtId="0" fontId="71" fillId="0" borderId="0" xfId="0" applyFont="1"/>
    <xf numFmtId="3" fontId="5" fillId="27" borderId="3" xfId="0" applyNumberFormat="1" applyFont="1" applyFill="1" applyBorder="1" applyAlignment="1">
      <alignment horizontal="center" vertical="center" wrapText="1"/>
    </xf>
    <xf numFmtId="3" fontId="6" fillId="22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1" fontId="5" fillId="22" borderId="3" xfId="0" applyNumberFormat="1" applyFont="1" applyFill="1" applyBorder="1" applyAlignment="1">
      <alignment horizontal="right" vertical="center" wrapText="1"/>
    </xf>
    <xf numFmtId="181" fontId="5" fillId="22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right" vertical="center" wrapText="1"/>
    </xf>
    <xf numFmtId="180" fontId="5" fillId="22" borderId="3" xfId="0" applyNumberFormat="1" applyFont="1" applyFill="1" applyBorder="1" applyAlignment="1">
      <alignment horizontal="right" vertical="center" wrapText="1"/>
    </xf>
    <xf numFmtId="180" fontId="5" fillId="22" borderId="3" xfId="0" applyNumberFormat="1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left" vertical="center" wrapText="1"/>
    </xf>
    <xf numFmtId="0" fontId="68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68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20" xfId="235" applyNumberFormat="1" applyFont="1" applyFill="1" applyBorder="1" applyAlignment="1">
      <alignment horizontal="center" vertical="center" wrapText="1"/>
    </xf>
    <xf numFmtId="0" fontId="4" fillId="0" borderId="21" xfId="235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68" fillId="0" borderId="3" xfId="0" applyFont="1" applyFill="1" applyBorder="1" applyAlignment="1">
      <alignment horizontal="left" vertical="center"/>
    </xf>
    <xf numFmtId="0" fontId="68" fillId="0" borderId="3" xfId="0" applyFont="1" applyBorder="1" applyAlignment="1">
      <alignment horizontal="left"/>
    </xf>
    <xf numFmtId="0" fontId="68" fillId="0" borderId="3" xfId="0" applyFont="1" applyBorder="1" applyAlignment="1">
      <alignment horizontal="left" wrapText="1"/>
    </xf>
    <xf numFmtId="0" fontId="68" fillId="0" borderId="3" xfId="0" applyFont="1" applyBorder="1" applyAlignment="1">
      <alignment horizontal="left" vertical="center"/>
    </xf>
    <xf numFmtId="172" fontId="4" fillId="0" borderId="3" xfId="0" applyNumberFormat="1" applyFont="1" applyFill="1" applyBorder="1" applyAlignment="1">
      <alignment horizontal="right" vertical="center" wrapText="1"/>
    </xf>
    <xf numFmtId="179" fontId="5" fillId="0" borderId="3" xfId="226" applyNumberFormat="1" applyFont="1" applyFill="1" applyBorder="1" applyAlignment="1">
      <alignment horizontal="right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173" fontId="5" fillId="0" borderId="3" xfId="0" applyNumberFormat="1" applyFont="1" applyFill="1" applyBorder="1" applyAlignment="1">
      <alignment vertical="center" wrapText="1"/>
    </xf>
    <xf numFmtId="173" fontId="4" fillId="27" borderId="3" xfId="0" applyNumberFormat="1" applyFont="1" applyFill="1" applyBorder="1" applyAlignment="1">
      <alignment vertical="center" wrapText="1"/>
    </xf>
    <xf numFmtId="173" fontId="4" fillId="27" borderId="3" xfId="0" applyNumberFormat="1" applyFont="1" applyFill="1" applyBorder="1" applyAlignment="1">
      <alignment horizontal="right" vertical="center" wrapText="1"/>
    </xf>
    <xf numFmtId="164" fontId="5" fillId="0" borderId="3" xfId="0" applyNumberFormat="1" applyFont="1" applyFill="1" applyBorder="1" applyAlignment="1">
      <alignment horizontal="right" vertical="center" wrapText="1"/>
    </xf>
    <xf numFmtId="173" fontId="4" fillId="29" borderId="3" xfId="0" applyNumberFormat="1" applyFont="1" applyFill="1" applyBorder="1" applyAlignment="1">
      <alignment horizontal="center" vertical="center" wrapText="1"/>
    </xf>
    <xf numFmtId="173" fontId="4" fillId="29" borderId="3" xfId="0" applyNumberFormat="1" applyFont="1" applyFill="1" applyBorder="1" applyAlignment="1">
      <alignment horizontal="right" vertical="center" wrapText="1"/>
    </xf>
    <xf numFmtId="173" fontId="5" fillId="0" borderId="3" xfId="0" applyNumberFormat="1" applyFont="1" applyFill="1" applyBorder="1" applyAlignment="1">
      <alignment horizontal="right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173" fontId="5" fillId="29" borderId="3" xfId="0" applyNumberFormat="1" applyFont="1" applyFill="1" applyBorder="1" applyAlignment="1">
      <alignment horizontal="right" vertical="center" wrapText="1"/>
    </xf>
    <xf numFmtId="0" fontId="76" fillId="22" borderId="0" xfId="0" applyFont="1" applyFill="1" applyBorder="1" applyAlignment="1"/>
    <xf numFmtId="0" fontId="5" fillId="0" borderId="0" xfId="0" applyFont="1" applyFill="1" applyAlignment="1"/>
    <xf numFmtId="0" fontId="4" fillId="0" borderId="16" xfId="0" applyFont="1" applyFill="1" applyBorder="1" applyAlignment="1">
      <alignment horizontal="left" vertical="center" wrapText="1"/>
    </xf>
    <xf numFmtId="173" fontId="77" fillId="0" borderId="0" xfId="0" applyNumberFormat="1" applyFont="1" applyFill="1" applyBorder="1" applyAlignment="1"/>
    <xf numFmtId="0" fontId="78" fillId="0" borderId="0" xfId="0" applyFont="1"/>
    <xf numFmtId="1" fontId="5" fillId="0" borderId="3" xfId="0" applyNumberFormat="1" applyFont="1" applyFill="1" applyBorder="1" applyAlignment="1">
      <alignment horizontal="right" vertical="center" wrapText="1"/>
    </xf>
    <xf numFmtId="164" fontId="4" fillId="27" borderId="22" xfId="0" applyNumberFormat="1" applyFont="1" applyFill="1" applyBorder="1" applyAlignment="1">
      <alignment horizontal="center" vertical="center" wrapText="1"/>
    </xf>
    <xf numFmtId="164" fontId="4" fillId="30" borderId="3" xfId="0" applyNumberFormat="1" applyFont="1" applyFill="1" applyBorder="1" applyAlignment="1">
      <alignment horizontal="center" vertical="center" wrapText="1"/>
    </xf>
    <xf numFmtId="180" fontId="5" fillId="0" borderId="14" xfId="0" applyNumberFormat="1" applyFont="1" applyFill="1" applyBorder="1" applyAlignment="1">
      <alignment horizontal="center" vertical="center" wrapText="1"/>
    </xf>
    <xf numFmtId="180" fontId="6" fillId="22" borderId="14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center" vertical="center" wrapText="1"/>
    </xf>
    <xf numFmtId="180" fontId="5" fillId="0" borderId="2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right" vertical="center" wrapText="1"/>
    </xf>
    <xf numFmtId="3" fontId="4" fillId="27" borderId="3" xfId="0" applyNumberFormat="1" applyFont="1" applyFill="1" applyBorder="1" applyAlignment="1">
      <alignment horizontal="right" vertical="center" wrapText="1"/>
    </xf>
    <xf numFmtId="173" fontId="4" fillId="0" borderId="3" xfId="0" applyNumberFormat="1" applyFont="1" applyFill="1" applyBorder="1" applyAlignment="1">
      <alignment horizontal="right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4" fontId="4" fillId="29" borderId="3" xfId="0" applyNumberFormat="1" applyFont="1" applyFill="1" applyBorder="1" applyAlignment="1">
      <alignment horizontal="right" vertical="center" wrapText="1"/>
    </xf>
    <xf numFmtId="3" fontId="5" fillId="27" borderId="3" xfId="0" applyNumberFormat="1" applyFont="1" applyFill="1" applyBorder="1" applyAlignment="1">
      <alignment horizontal="right" vertical="center" wrapText="1"/>
    </xf>
    <xf numFmtId="3" fontId="6" fillId="22" borderId="3" xfId="0" applyNumberFormat="1" applyFont="1" applyFill="1" applyBorder="1" applyAlignment="1">
      <alignment horizontal="right" vertical="center" wrapText="1"/>
    </xf>
    <xf numFmtId="172" fontId="4" fillId="27" borderId="3" xfId="0" applyNumberFormat="1" applyFont="1" applyFill="1" applyBorder="1" applyAlignment="1">
      <alignment horizontal="center" vertical="center" wrapText="1"/>
    </xf>
    <xf numFmtId="172" fontId="5" fillId="29" borderId="3" xfId="0" applyNumberFormat="1" applyFont="1" applyFill="1" applyBorder="1" applyAlignment="1">
      <alignment horizontal="center" vertical="center" wrapText="1"/>
    </xf>
    <xf numFmtId="172" fontId="4" fillId="29" borderId="3" xfId="0" applyNumberFormat="1" applyFont="1" applyFill="1" applyBorder="1" applyAlignment="1">
      <alignment horizontal="center" vertical="center" wrapText="1"/>
    </xf>
    <xf numFmtId="172" fontId="4" fillId="30" borderId="3" xfId="0" applyNumberFormat="1" applyFont="1" applyFill="1" applyBorder="1" applyAlignment="1">
      <alignment horizontal="center" vertical="center" wrapText="1"/>
    </xf>
    <xf numFmtId="173" fontId="4" fillId="30" borderId="3" xfId="0" applyNumberFormat="1" applyFont="1" applyFill="1" applyBorder="1" applyAlignment="1">
      <alignment horizontal="right" vertical="center" wrapText="1"/>
    </xf>
    <xf numFmtId="164" fontId="5" fillId="29" borderId="3" xfId="0" applyNumberFormat="1" applyFont="1" applyFill="1" applyBorder="1" applyAlignment="1">
      <alignment horizontal="right" vertical="center" wrapText="1"/>
    </xf>
    <xf numFmtId="172" fontId="4" fillId="29" borderId="3" xfId="0" applyNumberFormat="1" applyFont="1" applyFill="1" applyBorder="1" applyAlignment="1">
      <alignment horizontal="center" vertical="center" wrapText="1"/>
    </xf>
    <xf numFmtId="173" fontId="4" fillId="29" borderId="3" xfId="0" applyNumberFormat="1" applyFont="1" applyFill="1" applyBorder="1" applyAlignment="1">
      <alignment horizontal="right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172" fontId="0" fillId="0" borderId="0" xfId="0" applyNumberFormat="1" applyFont="1"/>
    <xf numFmtId="173" fontId="4" fillId="27" borderId="22" xfId="0" applyNumberFormat="1" applyFont="1" applyFill="1" applyBorder="1" applyAlignment="1">
      <alignment horizontal="right" vertical="center" wrapText="1"/>
    </xf>
    <xf numFmtId="172" fontId="4" fillId="27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wrapText="1"/>
    </xf>
    <xf numFmtId="0" fontId="70" fillId="0" borderId="0" xfId="0" applyFont="1" applyFill="1" applyBorder="1" applyAlignment="1">
      <alignment horizontal="left" vertical="center"/>
    </xf>
    <xf numFmtId="0" fontId="80" fillId="0" borderId="0" xfId="0" applyFont="1" applyFill="1" applyAlignment="1">
      <alignment horizontal="left" vertical="center"/>
    </xf>
    <xf numFmtId="0" fontId="80" fillId="0" borderId="0" xfId="0" applyFont="1" applyFill="1" applyBorder="1" applyAlignment="1">
      <alignment vertical="center"/>
    </xf>
    <xf numFmtId="0" fontId="80" fillId="0" borderId="0" xfId="0" applyFont="1" applyFill="1" applyBorder="1" applyAlignment="1">
      <alignment horizontal="left" vertical="center"/>
    </xf>
    <xf numFmtId="0" fontId="73" fillId="0" borderId="0" xfId="0" applyFont="1" applyFill="1" applyBorder="1" applyAlignment="1">
      <alignment horizontal="left" vertical="center" wrapText="1"/>
    </xf>
    <xf numFmtId="0" fontId="68" fillId="0" borderId="0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 wrapText="1"/>
    </xf>
    <xf numFmtId="0" fontId="72" fillId="0" borderId="0" xfId="0" applyFont="1" applyFill="1" applyBorder="1" applyAlignment="1">
      <alignment horizontal="center" vertical="center"/>
    </xf>
    <xf numFmtId="0" fontId="68" fillId="0" borderId="13" xfId="0" applyFont="1" applyFill="1" applyBorder="1" applyAlignment="1">
      <alignment horizontal="center" vertical="center" wrapText="1"/>
    </xf>
    <xf numFmtId="0" fontId="68" fillId="0" borderId="21" xfId="0" applyFont="1" applyFill="1" applyBorder="1" applyAlignment="1">
      <alignment horizontal="center" vertical="center" wrapText="1"/>
    </xf>
    <xf numFmtId="0" fontId="68" fillId="0" borderId="2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68" fillId="0" borderId="15" xfId="0" applyFont="1" applyFill="1" applyBorder="1" applyAlignment="1">
      <alignment horizontal="left" vertical="center" wrapText="1"/>
    </xf>
    <xf numFmtId="0" fontId="68" fillId="0" borderId="14" xfId="0" applyFont="1" applyFill="1" applyBorder="1" applyAlignment="1">
      <alignment horizontal="left" vertical="center" wrapText="1"/>
    </xf>
    <xf numFmtId="0" fontId="68" fillId="0" borderId="13" xfId="0" applyFont="1" applyFill="1" applyBorder="1" applyAlignment="1">
      <alignment horizontal="left" vertical="center" wrapText="1"/>
    </xf>
    <xf numFmtId="0" fontId="68" fillId="0" borderId="20" xfId="0" applyFont="1" applyFill="1" applyBorder="1" applyAlignment="1">
      <alignment horizontal="left" vertical="center" wrapText="1"/>
    </xf>
    <xf numFmtId="0" fontId="68" fillId="0" borderId="21" xfId="0" applyFont="1" applyFill="1" applyBorder="1" applyAlignment="1">
      <alignment horizontal="left" vertical="center" wrapText="1"/>
    </xf>
    <xf numFmtId="0" fontId="68" fillId="0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68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14" fontId="68" fillId="0" borderId="3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left"/>
    </xf>
    <xf numFmtId="173" fontId="5" fillId="0" borderId="0" xfId="0" applyNumberFormat="1" applyFont="1" applyFill="1" applyBorder="1" applyAlignment="1">
      <alignment horizontal="center" wrapText="1"/>
    </xf>
    <xf numFmtId="173" fontId="5" fillId="0" borderId="0" xfId="0" quotePrefix="1" applyNumberFormat="1" applyFont="1" applyFill="1" applyBorder="1" applyAlignment="1">
      <alignment horizontal="center" wrapText="1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center" vertical="center" wrapText="1"/>
    </xf>
    <xf numFmtId="0" fontId="4" fillId="0" borderId="21" xfId="235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68" fillId="0" borderId="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75" fillId="22" borderId="13" xfId="0" applyFont="1" applyFill="1" applyBorder="1" applyAlignment="1">
      <alignment horizontal="left" vertical="center"/>
    </xf>
    <xf numFmtId="0" fontId="4" fillId="22" borderId="20" xfId="0" applyFont="1" applyFill="1" applyBorder="1" applyAlignment="1">
      <alignment horizontal="left" vertical="center"/>
    </xf>
    <xf numFmtId="0" fontId="4" fillId="22" borderId="21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20" xfId="0" quotePrefix="1" applyFont="1" applyFill="1" applyBorder="1" applyAlignment="1">
      <alignment horizontal="left" vertical="center"/>
    </xf>
    <xf numFmtId="0" fontId="4" fillId="0" borderId="21" xfId="0" quotePrefix="1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20" xfId="243" applyFont="1" applyFill="1" applyBorder="1" applyAlignment="1">
      <alignment horizontal="left" vertical="center" wrapText="1"/>
    </xf>
    <xf numFmtId="0" fontId="4" fillId="0" borderId="21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3" xfId="243" applyFont="1" applyFill="1" applyBorder="1" applyAlignment="1">
      <alignment horizontal="left" vertical="center" wrapText="1"/>
    </xf>
    <xf numFmtId="0" fontId="5" fillId="0" borderId="20" xfId="243" applyFont="1" applyFill="1" applyBorder="1" applyAlignment="1">
      <alignment horizontal="left" vertical="center" wrapText="1"/>
    </xf>
    <xf numFmtId="0" fontId="5" fillId="0" borderId="21" xfId="243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20" xfId="243" applyFont="1" applyFill="1" applyBorder="1" applyAlignment="1">
      <alignment horizontal="left" wrapText="1"/>
    </xf>
    <xf numFmtId="0" fontId="4" fillId="0" borderId="21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20" xfId="0" applyFill="1" applyBorder="1" applyAlignment="1">
      <alignment vertical="top"/>
    </xf>
    <xf numFmtId="0" fontId="0" fillId="0" borderId="21" xfId="0" applyFill="1" applyBorder="1" applyAlignment="1">
      <alignment vertical="top"/>
    </xf>
    <xf numFmtId="0" fontId="5" fillId="0" borderId="13" xfId="243" applyFont="1" applyFill="1" applyBorder="1" applyAlignment="1">
      <alignment horizontal="center" vertical="center"/>
    </xf>
    <xf numFmtId="0" fontId="5" fillId="0" borderId="20" xfId="243" applyFont="1" applyFill="1" applyBorder="1" applyAlignment="1">
      <alignment horizontal="center" vertical="center"/>
    </xf>
    <xf numFmtId="0" fontId="5" fillId="0" borderId="21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173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/>
    </xf>
    <xf numFmtId="0" fontId="5" fillId="22" borderId="0" xfId="0" applyFont="1" applyFill="1" applyBorder="1" applyAlignment="1">
      <alignment horizontal="left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center" vertical="center" wrapText="1"/>
    </xf>
    <xf numFmtId="173" fontId="5" fillId="0" borderId="0" xfId="0" quotePrefix="1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0" fontId="5" fillId="22" borderId="15" xfId="0" applyFont="1" applyFill="1" applyBorder="1" applyAlignment="1">
      <alignment horizontal="center" vertical="center" wrapText="1"/>
    </xf>
    <xf numFmtId="0" fontId="5" fillId="22" borderId="27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3" xfId="0" applyFont="1" applyFill="1" applyBorder="1" applyAlignment="1">
      <alignment horizontal="center" vertical="center" wrapText="1"/>
    </xf>
    <xf numFmtId="0" fontId="5" fillId="22" borderId="20" xfId="0" applyFont="1" applyFill="1" applyBorder="1" applyAlignment="1">
      <alignment horizontal="center" vertical="center" wrapText="1"/>
    </xf>
    <xf numFmtId="0" fontId="5" fillId="22" borderId="21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 wrapText="1"/>
    </xf>
    <xf numFmtId="0" fontId="5" fillId="0" borderId="27" xfId="243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20" xfId="0" applyNumberFormat="1" applyFont="1" applyFill="1" applyBorder="1" applyAlignment="1">
      <alignment vertical="center" wrapText="1"/>
    </xf>
    <xf numFmtId="49" fontId="5" fillId="0" borderId="21" xfId="0" applyNumberFormat="1" applyFont="1" applyFill="1" applyBorder="1" applyAlignment="1">
      <alignment vertical="center" wrapText="1"/>
    </xf>
    <xf numFmtId="0" fontId="6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Font="1" applyAlignment="1">
      <alignment horizontal="center" vertical="top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20" xfId="0" applyNumberFormat="1" applyFont="1" applyFill="1" applyBorder="1" applyAlignment="1">
      <alignment horizontal="left" vertical="center" wrapText="1"/>
    </xf>
    <xf numFmtId="3" fontId="4" fillId="0" borderId="21" xfId="0" applyNumberFormat="1" applyFont="1" applyFill="1" applyBorder="1" applyAlignment="1">
      <alignment horizontal="left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21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21" xfId="0" applyNumberFormat="1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</cellXfs>
  <cellStyles count="351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 2" xfId="289"/>
    <cellStyle name="Процентный 2 10" xfId="290"/>
    <cellStyle name="Процентный 2 11" xfId="291"/>
    <cellStyle name="Процентный 2 12" xfId="292"/>
    <cellStyle name="Процентный 2 13" xfId="293"/>
    <cellStyle name="Процентный 2 14" xfId="294"/>
    <cellStyle name="Процентный 2 15" xfId="295"/>
    <cellStyle name="Процентный 2 16" xfId="296"/>
    <cellStyle name="Процентный 2 2" xfId="297"/>
    <cellStyle name="Процентный 2 3" xfId="298"/>
    <cellStyle name="Процентный 2 4" xfId="299"/>
    <cellStyle name="Процентный 2 5" xfId="300"/>
    <cellStyle name="Процентный 2 6" xfId="301"/>
    <cellStyle name="Процентный 2 7" xfId="302"/>
    <cellStyle name="Процентный 2 8" xfId="303"/>
    <cellStyle name="Процентный 2 9" xfId="304"/>
    <cellStyle name="Процентный 3" xfId="305"/>
    <cellStyle name="Процентный 4" xfId="306"/>
    <cellStyle name="Процентный 4 2" xfId="307"/>
    <cellStyle name="Связанная ячейка 2" xfId="308"/>
    <cellStyle name="Связанная ячейка 3" xfId="309"/>
    <cellStyle name="Стиль 1" xfId="310"/>
    <cellStyle name="Стиль 1 2" xfId="311"/>
    <cellStyle name="Стиль 1 3" xfId="312"/>
    <cellStyle name="Стиль 1 4" xfId="313"/>
    <cellStyle name="Стиль 1 5" xfId="314"/>
    <cellStyle name="Стиль 1 6" xfId="315"/>
    <cellStyle name="Стиль 1 7" xfId="316"/>
    <cellStyle name="Текст предупреждения 2" xfId="317"/>
    <cellStyle name="Текст предупреждения 3" xfId="318"/>
    <cellStyle name="Тысячи [0]_1.62" xfId="319"/>
    <cellStyle name="Тысячи_1.62" xfId="320"/>
    <cellStyle name="Финансовый 2" xfId="321"/>
    <cellStyle name="Финансовый 2 10" xfId="322"/>
    <cellStyle name="Финансовый 2 11" xfId="323"/>
    <cellStyle name="Финансовый 2 12" xfId="324"/>
    <cellStyle name="Финансовый 2 13" xfId="325"/>
    <cellStyle name="Финансовый 2 14" xfId="326"/>
    <cellStyle name="Финансовый 2 15" xfId="327"/>
    <cellStyle name="Финансовый 2 16" xfId="328"/>
    <cellStyle name="Финансовый 2 17" xfId="329"/>
    <cellStyle name="Финансовый 2 2" xfId="330"/>
    <cellStyle name="Финансовый 2 3" xfId="331"/>
    <cellStyle name="Финансовый 2 4" xfId="332"/>
    <cellStyle name="Финансовый 2 5" xfId="333"/>
    <cellStyle name="Финансовый 2 6" xfId="334"/>
    <cellStyle name="Финансовый 2 7" xfId="335"/>
    <cellStyle name="Финансовый 2 8" xfId="336"/>
    <cellStyle name="Финансовый 2 9" xfId="337"/>
    <cellStyle name="Финансовый 3" xfId="338"/>
    <cellStyle name="Финансовый 3 2" xfId="339"/>
    <cellStyle name="Финансовый 4" xfId="340"/>
    <cellStyle name="Финансовый 4 2" xfId="341"/>
    <cellStyle name="Финансовый 4 3" xfId="342"/>
    <cellStyle name="Финансовый 5" xfId="343"/>
    <cellStyle name="Финансовый 6" xfId="344"/>
    <cellStyle name="Финансовый 7" xfId="345"/>
    <cellStyle name="Хороший 2" xfId="346"/>
    <cellStyle name="Хороший 3" xfId="347"/>
    <cellStyle name="числовой" xfId="348"/>
    <cellStyle name="Ю" xfId="349"/>
    <cellStyle name="Ю-FreeSet_10" xfId="35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_ф3"/>
      <sheetName val="_Ф4"/>
      <sheetName val="_Ф5"/>
      <sheetName val="Ф7_цены"/>
      <sheetName val="Ф8_цены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Ini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812"/>
      <sheetName val="Ф2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  <sheetName val="Ener 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банк"/>
      <sheetName val="дез"/>
      <sheetName val="связь"/>
      <sheetName val="компод"/>
      <sheetName val="пож"/>
      <sheetName val="проезд"/>
      <sheetName val="страх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банк"/>
      <sheetName val="дез"/>
      <sheetName val="связь"/>
      <sheetName val="компод"/>
      <sheetName val="пож"/>
      <sheetName val="проезд"/>
      <sheetName val="страх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рік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7"/>
  <sheetViews>
    <sheetView tabSelected="1" zoomScale="70" zoomScaleNormal="70" zoomScaleSheetLayoutView="65" workbookViewId="0">
      <selection activeCell="H11" sqref="H11"/>
    </sheetView>
  </sheetViews>
  <sheetFormatPr defaultRowHeight="18.75"/>
  <cols>
    <col min="1" max="1" width="83.28515625" style="3" customWidth="1"/>
    <col min="2" max="2" width="10.85546875" style="14" customWidth="1"/>
    <col min="3" max="5" width="23" style="14" customWidth="1"/>
    <col min="6" max="6" width="23" style="3" customWidth="1"/>
    <col min="7" max="8" width="24.85546875" style="3" customWidth="1"/>
    <col min="9" max="9" width="24.5703125" style="3" customWidth="1"/>
    <col min="10" max="10" width="26.140625" style="3" customWidth="1"/>
    <col min="11" max="11" width="9.140625" style="3"/>
    <col min="12" max="12" width="10.5703125" style="3" customWidth="1"/>
    <col min="13" max="16384" width="9.140625" style="3"/>
  </cols>
  <sheetData>
    <row r="1" spans="1:10" ht="18" customHeight="1">
      <c r="A1" s="48"/>
      <c r="G1" s="137"/>
    </row>
    <row r="2" spans="1:10" ht="18" customHeight="1">
      <c r="A2" s="48"/>
      <c r="G2" s="153"/>
      <c r="H2" s="153"/>
      <c r="I2" s="153"/>
    </row>
    <row r="3" spans="1:10" ht="8.25" customHeight="1">
      <c r="A3" s="234"/>
      <c r="B3" s="234"/>
      <c r="C3" s="50"/>
      <c r="D3" s="48"/>
      <c r="E3" s="48"/>
      <c r="F3" s="48"/>
      <c r="G3" s="137"/>
      <c r="H3" s="153"/>
      <c r="I3" s="153"/>
      <c r="J3" s="153"/>
    </row>
    <row r="4" spans="1:10" ht="18" customHeight="1">
      <c r="A4" s="235"/>
      <c r="B4" s="235"/>
      <c r="C4" s="50"/>
      <c r="D4" s="48"/>
      <c r="E4" s="48"/>
      <c r="F4" s="48"/>
      <c r="G4" s="235"/>
      <c r="H4" s="235"/>
      <c r="I4" s="235"/>
      <c r="J4" s="235"/>
    </row>
    <row r="5" spans="1:10" ht="18" customHeight="1">
      <c r="A5" s="237"/>
      <c r="B5" s="237"/>
      <c r="C5" s="237"/>
      <c r="D5" s="237"/>
      <c r="E5" s="237"/>
      <c r="F5" s="237"/>
      <c r="G5" s="237"/>
      <c r="H5" s="237"/>
      <c r="I5" s="237"/>
      <c r="J5" s="237"/>
    </row>
    <row r="6" spans="1:10" ht="18.75" customHeight="1">
      <c r="A6" s="234"/>
      <c r="B6" s="236"/>
      <c r="C6" s="48"/>
      <c r="D6" s="49"/>
      <c r="E6" s="49"/>
      <c r="F6" s="49"/>
      <c r="G6" s="48"/>
      <c r="H6" s="231" t="s">
        <v>0</v>
      </c>
      <c r="J6" s="149"/>
    </row>
    <row r="7" spans="1:10" ht="15" customHeight="1">
      <c r="A7" s="153"/>
      <c r="B7" s="50"/>
      <c r="C7" s="50"/>
      <c r="D7" s="49"/>
      <c r="E7" s="49"/>
      <c r="F7" s="49"/>
      <c r="H7" s="231"/>
      <c r="J7" s="149"/>
    </row>
    <row r="8" spans="1:10" ht="24.75" customHeight="1">
      <c r="A8" s="50"/>
      <c r="B8" s="50"/>
      <c r="C8" s="50"/>
      <c r="D8" s="153"/>
      <c r="E8" s="149"/>
      <c r="F8" s="149"/>
      <c r="H8" s="232" t="s">
        <v>480</v>
      </c>
      <c r="J8" s="48"/>
    </row>
    <row r="9" spans="1:10" ht="30.75" customHeight="1">
      <c r="A9" s="50"/>
      <c r="B9" s="50"/>
      <c r="C9" s="50"/>
      <c r="D9" s="153"/>
      <c r="E9" s="149"/>
      <c r="F9" s="149"/>
      <c r="H9" s="232" t="s">
        <v>481</v>
      </c>
      <c r="J9" s="48"/>
    </row>
    <row r="10" spans="1:10" ht="30" customHeight="1">
      <c r="A10" s="109"/>
      <c r="B10" s="48"/>
      <c r="C10" s="48"/>
      <c r="D10" s="48"/>
      <c r="E10" s="110"/>
      <c r="F10" s="230"/>
      <c r="G10" s="48"/>
      <c r="H10" s="233" t="s">
        <v>482</v>
      </c>
      <c r="J10" s="153"/>
    </row>
    <row r="11" spans="1:10" ht="13.5" customHeight="1">
      <c r="A11" s="109"/>
      <c r="B11" s="48"/>
      <c r="C11" s="48"/>
      <c r="D11" s="48"/>
      <c r="E11" s="110"/>
      <c r="F11" s="230"/>
      <c r="G11" s="153"/>
      <c r="H11" s="153"/>
      <c r="I11" s="153"/>
      <c r="J11" s="153"/>
    </row>
    <row r="12" spans="1:10" ht="18" customHeight="1">
      <c r="A12" s="235"/>
      <c r="B12" s="248"/>
      <c r="C12" s="148"/>
      <c r="D12" s="148"/>
      <c r="E12" s="48"/>
      <c r="F12" s="48"/>
      <c r="G12" s="96"/>
      <c r="H12" s="96"/>
      <c r="I12" s="96"/>
      <c r="J12" s="96"/>
    </row>
    <row r="13" spans="1:10" ht="18" customHeight="1">
      <c r="A13" s="249"/>
      <c r="B13" s="249"/>
      <c r="C13" s="249"/>
      <c r="D13" s="249"/>
      <c r="E13" s="50"/>
      <c r="F13" s="49"/>
      <c r="G13" s="48"/>
      <c r="H13" s="48"/>
      <c r="I13" s="48"/>
      <c r="J13" s="48"/>
    </row>
    <row r="14" spans="1:10" ht="18" customHeight="1">
      <c r="A14" s="153"/>
      <c r="B14" s="153"/>
      <c r="C14" s="153"/>
      <c r="D14" s="153"/>
      <c r="E14" s="50"/>
      <c r="F14" s="49"/>
      <c r="G14" s="153"/>
      <c r="H14" s="153"/>
      <c r="I14" s="153"/>
      <c r="J14" s="153"/>
    </row>
    <row r="15" spans="1:10" ht="18" customHeight="1">
      <c r="A15" s="235"/>
      <c r="B15" s="248"/>
      <c r="C15" s="235"/>
      <c r="D15" s="248"/>
      <c r="E15" s="50"/>
      <c r="F15" s="49"/>
      <c r="G15" s="148"/>
      <c r="H15" s="148"/>
      <c r="I15" s="148"/>
      <c r="J15" s="148"/>
    </row>
    <row r="16" spans="1:10" ht="18" customHeight="1">
      <c r="A16" s="148"/>
      <c r="B16" s="150"/>
      <c r="C16" s="148"/>
      <c r="D16" s="150"/>
      <c r="E16" s="50"/>
      <c r="F16" s="49"/>
      <c r="G16" s="96"/>
      <c r="H16" s="96"/>
      <c r="I16" s="96"/>
      <c r="J16" s="96"/>
    </row>
    <row r="17" spans="1:10" ht="18" customHeight="1">
      <c r="A17" s="148"/>
      <c r="B17" s="150"/>
      <c r="C17" s="148"/>
      <c r="D17" s="150"/>
      <c r="E17" s="50"/>
      <c r="F17" s="49"/>
      <c r="G17" s="148"/>
      <c r="H17" s="148"/>
      <c r="I17" s="148"/>
      <c r="J17" s="148"/>
    </row>
    <row r="18" spans="1:10" ht="18" customHeight="1">
      <c r="A18" s="148"/>
      <c r="B18" s="150"/>
      <c r="C18" s="148"/>
      <c r="D18" s="150"/>
      <c r="E18" s="50"/>
      <c r="F18" s="49"/>
      <c r="G18" s="111"/>
      <c r="H18" s="111"/>
      <c r="I18" s="111"/>
      <c r="J18" s="111"/>
    </row>
    <row r="19" spans="1:10" ht="43.5" customHeight="1">
      <c r="A19" s="235"/>
      <c r="B19" s="235"/>
      <c r="C19" s="235"/>
      <c r="D19" s="235"/>
      <c r="E19" s="49"/>
      <c r="F19" s="49"/>
      <c r="G19" s="238" t="s">
        <v>1</v>
      </c>
      <c r="H19" s="239"/>
      <c r="I19" s="247" t="s">
        <v>2</v>
      </c>
      <c r="J19" s="247"/>
    </row>
    <row r="20" spans="1:10" ht="28.5" customHeight="1">
      <c r="A20" s="272" t="s">
        <v>3</v>
      </c>
      <c r="B20" s="247" t="s">
        <v>415</v>
      </c>
      <c r="C20" s="247"/>
      <c r="D20" s="247"/>
      <c r="E20" s="247"/>
      <c r="F20" s="247"/>
      <c r="G20" s="242" t="s">
        <v>4</v>
      </c>
      <c r="H20" s="242">
        <v>42703876</v>
      </c>
      <c r="I20" s="250" t="s">
        <v>5</v>
      </c>
      <c r="J20" s="251"/>
    </row>
    <row r="21" spans="1:10" ht="28.5" customHeight="1">
      <c r="A21" s="272"/>
      <c r="B21" s="247"/>
      <c r="C21" s="247"/>
      <c r="D21" s="247"/>
      <c r="E21" s="247"/>
      <c r="F21" s="247"/>
      <c r="G21" s="243"/>
      <c r="H21" s="243"/>
      <c r="I21" s="250"/>
      <c r="J21" s="247"/>
    </row>
    <row r="22" spans="1:10" ht="28.5" customHeight="1">
      <c r="A22" s="124" t="s">
        <v>6</v>
      </c>
      <c r="B22" s="241" t="s">
        <v>416</v>
      </c>
      <c r="C22" s="241"/>
      <c r="D22" s="241"/>
      <c r="E22" s="241"/>
      <c r="F22" s="241"/>
      <c r="G22" s="124" t="s">
        <v>7</v>
      </c>
      <c r="H22" s="179">
        <v>150</v>
      </c>
      <c r="I22" s="250" t="s">
        <v>5</v>
      </c>
      <c r="J22" s="251"/>
    </row>
    <row r="23" spans="1:10" ht="28.5" customHeight="1">
      <c r="A23" s="124" t="s">
        <v>8</v>
      </c>
      <c r="B23" s="241" t="s">
        <v>417</v>
      </c>
      <c r="C23" s="241"/>
      <c r="D23" s="241"/>
      <c r="E23" s="241"/>
      <c r="F23" s="241"/>
      <c r="G23" s="124" t="s">
        <v>418</v>
      </c>
      <c r="H23" s="179"/>
      <c r="I23" s="250"/>
      <c r="J23" s="247"/>
    </row>
    <row r="24" spans="1:10" ht="28.5" customHeight="1">
      <c r="A24" s="124" t="s">
        <v>9</v>
      </c>
      <c r="B24" s="244" t="s">
        <v>419</v>
      </c>
      <c r="C24" s="245"/>
      <c r="D24" s="245"/>
      <c r="E24" s="245"/>
      <c r="F24" s="246"/>
      <c r="G24" s="124" t="s">
        <v>10</v>
      </c>
      <c r="H24" s="179" t="s">
        <v>420</v>
      </c>
      <c r="I24" s="250" t="s">
        <v>5</v>
      </c>
      <c r="J24" s="253"/>
    </row>
    <row r="25" spans="1:10" ht="28.5" customHeight="1">
      <c r="A25" s="124" t="s">
        <v>11</v>
      </c>
      <c r="B25" s="238"/>
      <c r="C25" s="240"/>
      <c r="D25" s="240"/>
      <c r="E25" s="240"/>
      <c r="F25" s="240"/>
      <c r="G25" s="240"/>
      <c r="H25" s="239"/>
      <c r="I25" s="250"/>
      <c r="J25" s="254"/>
    </row>
    <row r="26" spans="1:10" ht="28.5" customHeight="1">
      <c r="A26" s="124" t="s">
        <v>12</v>
      </c>
      <c r="B26" s="238"/>
      <c r="C26" s="240"/>
      <c r="D26" s="240"/>
      <c r="E26" s="240"/>
      <c r="F26" s="240"/>
      <c r="G26" s="240"/>
      <c r="H26" s="239"/>
      <c r="I26" s="250" t="s">
        <v>5</v>
      </c>
      <c r="J26" s="255"/>
    </row>
    <row r="27" spans="1:10" ht="28.5" customHeight="1">
      <c r="A27" s="124" t="s">
        <v>13</v>
      </c>
      <c r="B27" s="238"/>
      <c r="C27" s="240"/>
      <c r="D27" s="240"/>
      <c r="E27" s="240"/>
      <c r="F27" s="240"/>
      <c r="G27" s="240"/>
      <c r="H27" s="239"/>
      <c r="I27" s="250"/>
      <c r="J27" s="255"/>
    </row>
    <row r="28" spans="1:10" ht="28.5" customHeight="1">
      <c r="A28" s="124" t="s">
        <v>14</v>
      </c>
      <c r="B28" s="244">
        <v>6</v>
      </c>
      <c r="C28" s="245"/>
      <c r="D28" s="245"/>
      <c r="E28" s="245"/>
      <c r="F28" s="245"/>
      <c r="G28" s="245"/>
      <c r="H28" s="246"/>
      <c r="I28" s="250" t="s">
        <v>5</v>
      </c>
      <c r="J28" s="255"/>
    </row>
    <row r="29" spans="1:10" ht="28.5" customHeight="1">
      <c r="A29" s="124" t="s">
        <v>15</v>
      </c>
      <c r="B29" s="244" t="s">
        <v>421</v>
      </c>
      <c r="C29" s="245"/>
      <c r="D29" s="245"/>
      <c r="E29" s="245"/>
      <c r="F29" s="245"/>
      <c r="G29" s="245"/>
      <c r="H29" s="246"/>
      <c r="I29" s="250"/>
      <c r="J29" s="255"/>
    </row>
    <row r="30" spans="1:10" ht="28.5" customHeight="1">
      <c r="A30" s="124" t="s">
        <v>16</v>
      </c>
      <c r="B30" s="244" t="s">
        <v>422</v>
      </c>
      <c r="C30" s="245"/>
      <c r="D30" s="245"/>
      <c r="E30" s="245"/>
      <c r="F30" s="245"/>
      <c r="G30" s="246"/>
      <c r="H30" s="272" t="s">
        <v>17</v>
      </c>
      <c r="I30" s="272"/>
      <c r="J30" s="51"/>
    </row>
    <row r="31" spans="1:10" ht="28.5" customHeight="1">
      <c r="A31" s="124" t="s">
        <v>18</v>
      </c>
      <c r="B31" s="244" t="s">
        <v>423</v>
      </c>
      <c r="C31" s="245"/>
      <c r="D31" s="245"/>
      <c r="E31" s="245"/>
      <c r="F31" s="245"/>
      <c r="G31" s="246"/>
      <c r="H31" s="272" t="s">
        <v>19</v>
      </c>
      <c r="I31" s="272"/>
      <c r="J31" s="51"/>
    </row>
    <row r="32" spans="1:10" ht="18.75" customHeight="1">
      <c r="A32" s="98"/>
      <c r="B32" s="98"/>
      <c r="C32" s="98"/>
      <c r="D32" s="98"/>
      <c r="E32" s="98"/>
      <c r="F32" s="98"/>
      <c r="G32" s="98"/>
      <c r="H32" s="96"/>
      <c r="I32" s="48"/>
      <c r="J32" s="50"/>
    </row>
    <row r="33" spans="1:10" ht="18.95" customHeight="1"/>
    <row r="34" spans="1:10" ht="24" customHeight="1">
      <c r="A34" s="237" t="s">
        <v>20</v>
      </c>
      <c r="B34" s="237"/>
      <c r="C34" s="237"/>
      <c r="D34" s="237"/>
      <c r="E34" s="237"/>
      <c r="F34" s="237"/>
      <c r="G34" s="237"/>
      <c r="H34" s="237"/>
      <c r="I34" s="237"/>
      <c r="J34" s="237"/>
    </row>
    <row r="35" spans="1:10" ht="18" customHeight="1">
      <c r="A35" s="237" t="s">
        <v>424</v>
      </c>
      <c r="B35" s="237"/>
      <c r="C35" s="237"/>
      <c r="D35" s="237"/>
      <c r="E35" s="237"/>
      <c r="F35" s="237"/>
      <c r="G35" s="237"/>
      <c r="H35" s="237"/>
      <c r="I35" s="237"/>
      <c r="J35" s="237"/>
    </row>
    <row r="36" spans="1:10" ht="18" customHeight="1">
      <c r="A36" s="237" t="s">
        <v>21</v>
      </c>
      <c r="B36" s="237"/>
      <c r="C36" s="237"/>
      <c r="D36" s="237"/>
      <c r="E36" s="237"/>
      <c r="F36" s="237"/>
      <c r="G36" s="237"/>
      <c r="H36" s="237"/>
      <c r="I36" s="237"/>
      <c r="J36" s="237"/>
    </row>
    <row r="37" spans="1:10" ht="13.5" customHeight="1">
      <c r="B37" s="15"/>
      <c r="C37" s="4"/>
      <c r="D37" s="15"/>
      <c r="E37" s="15"/>
      <c r="F37" s="15"/>
      <c r="G37" s="15"/>
      <c r="H37" s="15"/>
      <c r="I37" s="15"/>
      <c r="J37" s="15"/>
    </row>
    <row r="38" spans="1:10" ht="31.5" customHeight="1">
      <c r="A38" s="259" t="s">
        <v>22</v>
      </c>
      <c r="B38" s="250" t="s">
        <v>23</v>
      </c>
      <c r="C38" s="261" t="s">
        <v>24</v>
      </c>
      <c r="D38" s="261" t="s">
        <v>25</v>
      </c>
      <c r="E38" s="270" t="s">
        <v>26</v>
      </c>
      <c r="F38" s="250" t="s">
        <v>27</v>
      </c>
      <c r="G38" s="276" t="s">
        <v>28</v>
      </c>
      <c r="H38" s="277"/>
      <c r="I38" s="277"/>
      <c r="J38" s="278"/>
    </row>
    <row r="39" spans="1:10" ht="54.75" customHeight="1">
      <c r="A39" s="259"/>
      <c r="B39" s="250"/>
      <c r="C39" s="262"/>
      <c r="D39" s="262"/>
      <c r="E39" s="271"/>
      <c r="F39" s="250"/>
      <c r="G39" s="151" t="s">
        <v>29</v>
      </c>
      <c r="H39" s="151" t="s">
        <v>30</v>
      </c>
      <c r="I39" s="151" t="s">
        <v>31</v>
      </c>
      <c r="J39" s="151" t="s">
        <v>32</v>
      </c>
    </row>
    <row r="40" spans="1:10" ht="20.100000000000001" customHeight="1">
      <c r="A40" s="156">
        <v>1</v>
      </c>
      <c r="B40" s="151">
        <v>2</v>
      </c>
      <c r="C40" s="151">
        <v>3</v>
      </c>
      <c r="D40" s="151">
        <v>4</v>
      </c>
      <c r="E40" s="151">
        <v>5</v>
      </c>
      <c r="F40" s="151">
        <v>6</v>
      </c>
      <c r="G40" s="151">
        <v>7</v>
      </c>
      <c r="H40" s="151">
        <v>8</v>
      </c>
      <c r="I40" s="151">
        <v>9</v>
      </c>
      <c r="J40" s="151">
        <v>10</v>
      </c>
    </row>
    <row r="41" spans="1:10" ht="24.95" customHeight="1">
      <c r="A41" s="258" t="s">
        <v>33</v>
      </c>
      <c r="B41" s="258"/>
      <c r="C41" s="258"/>
      <c r="D41" s="258"/>
      <c r="E41" s="258"/>
      <c r="F41" s="258"/>
      <c r="G41" s="258"/>
      <c r="H41" s="258"/>
      <c r="I41" s="258"/>
      <c r="J41" s="258"/>
    </row>
    <row r="42" spans="1:10" ht="18.75" customHeight="1">
      <c r="A42" s="27" t="s">
        <v>34</v>
      </c>
      <c r="B42" s="53">
        <v>1000</v>
      </c>
      <c r="C42" s="44">
        <f ca="1">'I. Інф. до фін.плану'!C23</f>
        <v>0</v>
      </c>
      <c r="D42" s="44">
        <f ca="1">'I. Інф. до фін.плану'!D23</f>
        <v>0</v>
      </c>
      <c r="E42" s="44">
        <f ca="1">'I. Інф. до фін.плану'!E23</f>
        <v>0</v>
      </c>
      <c r="F42" s="44">
        <f ca="1">'I. Інф. до фін.плану'!F23</f>
        <v>0</v>
      </c>
      <c r="G42" s="55"/>
      <c r="H42" s="55"/>
      <c r="I42" s="55"/>
      <c r="J42" s="55"/>
    </row>
    <row r="43" spans="1:10" ht="18.75" customHeight="1">
      <c r="A43" s="27" t="s">
        <v>35</v>
      </c>
      <c r="B43" s="156">
        <v>1010</v>
      </c>
      <c r="C43" s="44">
        <f ca="1">'I. Інф. до фін.плану'!C24</f>
        <v>0</v>
      </c>
      <c r="D43" s="44">
        <f ca="1">'I. Інф. до фін.плану'!D24</f>
        <v>0</v>
      </c>
      <c r="E43" s="44">
        <f ca="1">'I. Інф. до фін.плану'!E24</f>
        <v>0</v>
      </c>
      <c r="F43" s="44">
        <f ca="1">'I. Інф. до фін.плану'!F24</f>
        <v>0</v>
      </c>
      <c r="G43" s="31"/>
      <c r="H43" s="31"/>
      <c r="I43" s="31"/>
      <c r="J43" s="31"/>
    </row>
    <row r="44" spans="1:10" ht="18.75" customHeight="1">
      <c r="A44" s="28" t="s">
        <v>36</v>
      </c>
      <c r="B44" s="154">
        <v>1020</v>
      </c>
      <c r="C44" s="44">
        <f t="shared" ref="C44:J44" si="0">SUM(C42,C43)</f>
        <v>0</v>
      </c>
      <c r="D44" s="44">
        <f t="shared" si="0"/>
        <v>0</v>
      </c>
      <c r="E44" s="44">
        <f t="shared" si="0"/>
        <v>0</v>
      </c>
      <c r="F44" s="44">
        <f t="shared" si="0"/>
        <v>0</v>
      </c>
      <c r="G44" s="44">
        <f t="shared" si="0"/>
        <v>0</v>
      </c>
      <c r="H44" s="44">
        <f t="shared" si="0"/>
        <v>0</v>
      </c>
      <c r="I44" s="44">
        <f t="shared" si="0"/>
        <v>0</v>
      </c>
      <c r="J44" s="44">
        <f t="shared" si="0"/>
        <v>0</v>
      </c>
    </row>
    <row r="45" spans="1:10" ht="18.75" customHeight="1">
      <c r="A45" s="29" t="s">
        <v>37</v>
      </c>
      <c r="B45" s="154">
        <v>1300</v>
      </c>
      <c r="C45" s="44">
        <f ca="1">'I. Інф. до фін.плану'!C112</f>
        <v>14.000000000000171</v>
      </c>
      <c r="D45" s="44">
        <f ca="1">'I. Інф. до фін.плану'!D112</f>
        <v>137.60000000000008</v>
      </c>
      <c r="E45" s="44">
        <f ca="1">'I. Інф. до фін.плану'!E112</f>
        <v>0</v>
      </c>
      <c r="F45" s="44">
        <f ca="1">'I. Інф. до фін.плану'!F112</f>
        <v>38.799999999999613</v>
      </c>
      <c r="G45" s="108" t="s">
        <v>38</v>
      </c>
      <c r="H45" s="108" t="s">
        <v>38</v>
      </c>
      <c r="I45" s="108" t="s">
        <v>38</v>
      </c>
      <c r="J45" s="108" t="s">
        <v>38</v>
      </c>
    </row>
    <row r="46" spans="1:10" ht="18.75" customHeight="1">
      <c r="A46" s="16" t="s">
        <v>39</v>
      </c>
      <c r="B46" s="54">
        <v>1200</v>
      </c>
      <c r="C46" s="44">
        <f ca="1">'I. Інф. до фін.плану'!C106</f>
        <v>-137.19999999999982</v>
      </c>
      <c r="D46" s="44">
        <f ca="1">'I. Інф. до фін.плану'!D106</f>
        <v>-34.699999999999932</v>
      </c>
      <c r="E46" s="44">
        <f ca="1">'I. Інф. до фін.плану'!E106</f>
        <v>-188.50000000000011</v>
      </c>
      <c r="F46" s="44">
        <f ca="1">'I. Інф. до фін.плану'!F106</f>
        <v>-136.70000000000039</v>
      </c>
      <c r="G46" s="42"/>
      <c r="H46" s="42"/>
      <c r="I46" s="42"/>
      <c r="J46" s="42"/>
    </row>
    <row r="47" spans="1:10" ht="24" customHeight="1">
      <c r="A47" s="260" t="s">
        <v>40</v>
      </c>
      <c r="B47" s="260"/>
      <c r="C47" s="260"/>
      <c r="D47" s="260"/>
      <c r="E47" s="260"/>
      <c r="F47" s="260"/>
      <c r="G47" s="260"/>
      <c r="H47" s="260"/>
      <c r="I47" s="260"/>
      <c r="J47" s="260"/>
    </row>
    <row r="48" spans="1:10" ht="18.75" customHeight="1">
      <c r="A48" s="57" t="s">
        <v>41</v>
      </c>
      <c r="B48" s="156">
        <v>2111</v>
      </c>
      <c r="C48" s="44">
        <f ca="1">'ІІ. Розп. ч.п. та розр. з бюд.'!F25</f>
        <v>0</v>
      </c>
      <c r="D48" s="44">
        <f ca="1">'ІІ. Розп. ч.п. та розр. з бюд.'!G25</f>
        <v>0</v>
      </c>
      <c r="E48" s="44">
        <f ca="1">'ІІ. Розп. ч.п. та розр. з бюд.'!H25</f>
        <v>0</v>
      </c>
      <c r="F48" s="44">
        <f ca="1">'ІІ. Розп. ч.п. та розр. з бюд.'!I25</f>
        <v>0</v>
      </c>
      <c r="G48" s="31" t="s">
        <v>38</v>
      </c>
      <c r="H48" s="31" t="s">
        <v>38</v>
      </c>
      <c r="I48" s="31" t="s">
        <v>38</v>
      </c>
      <c r="J48" s="31" t="s">
        <v>38</v>
      </c>
    </row>
    <row r="49" spans="1:10" ht="37.5" customHeight="1">
      <c r="A49" s="57" t="s">
        <v>42</v>
      </c>
      <c r="B49" s="156">
        <v>2112</v>
      </c>
      <c r="C49" s="44">
        <f ca="1">'ІІ. Розп. ч.п. та розр. з бюд.'!F26</f>
        <v>0</v>
      </c>
      <c r="D49" s="44">
        <f ca="1">'ІІ. Розп. ч.п. та розр. з бюд.'!G26</f>
        <v>0</v>
      </c>
      <c r="E49" s="44">
        <f ca="1">'ІІ. Розп. ч.п. та розр. з бюд.'!H26</f>
        <v>0</v>
      </c>
      <c r="F49" s="44">
        <f ca="1">'ІІ. Розп. ч.п. та розр. з бюд.'!I26</f>
        <v>0</v>
      </c>
      <c r="G49" s="31" t="s">
        <v>38</v>
      </c>
      <c r="H49" s="31" t="s">
        <v>38</v>
      </c>
      <c r="I49" s="31" t="s">
        <v>38</v>
      </c>
      <c r="J49" s="31" t="s">
        <v>38</v>
      </c>
    </row>
    <row r="50" spans="1:10" ht="37.5" customHeight="1">
      <c r="A50" s="58" t="s">
        <v>43</v>
      </c>
      <c r="B50" s="19">
        <v>2113</v>
      </c>
      <c r="C50" s="45" t="str">
        <f ca="1">'ІІ. Розп. ч.п. та розр. з бюд.'!F27</f>
        <v>(    )</v>
      </c>
      <c r="D50" s="45" t="str">
        <f ca="1">'ІІ. Розп. ч.п. та розр. з бюд.'!G27</f>
        <v>(    )</v>
      </c>
      <c r="E50" s="45" t="str">
        <f ca="1">'ІІ. Розп. ч.п. та розр. з бюд.'!H27</f>
        <v>(    )</v>
      </c>
      <c r="F50" s="45">
        <f ca="1">'ІІ. Розп. ч.п. та розр. з бюд.'!I27</f>
        <v>0</v>
      </c>
      <c r="G50" s="31" t="s">
        <v>38</v>
      </c>
      <c r="H50" s="31" t="s">
        <v>38</v>
      </c>
      <c r="I50" s="31" t="s">
        <v>38</v>
      </c>
      <c r="J50" s="31" t="s">
        <v>38</v>
      </c>
    </row>
    <row r="51" spans="1:10" ht="37.5" customHeight="1">
      <c r="A51" s="58" t="s">
        <v>44</v>
      </c>
      <c r="B51" s="19">
        <v>2131</v>
      </c>
      <c r="C51" s="44">
        <f ca="1">'ІІ. Розп. ч.п. та розр. з бюд.'!F40</f>
        <v>0</v>
      </c>
      <c r="D51" s="44">
        <f ca="1">'ІІ. Розп. ч.п. та розр. з бюд.'!G40</f>
        <v>0</v>
      </c>
      <c r="E51" s="44">
        <f ca="1">'ІІ. Розп. ч.п. та розр. з бюд.'!H40</f>
        <v>0</v>
      </c>
      <c r="F51" s="44">
        <f ca="1">'ІІ. Розп. ч.п. та розр. з бюд.'!I40</f>
        <v>0</v>
      </c>
      <c r="G51" s="31" t="s">
        <v>38</v>
      </c>
      <c r="H51" s="31" t="s">
        <v>38</v>
      </c>
      <c r="I51" s="31" t="s">
        <v>38</v>
      </c>
      <c r="J51" s="31" t="s">
        <v>38</v>
      </c>
    </row>
    <row r="52" spans="1:10" ht="63" customHeight="1">
      <c r="A52" s="58" t="s">
        <v>45</v>
      </c>
      <c r="B52" s="19">
        <v>2132</v>
      </c>
      <c r="C52" s="44">
        <f ca="1">'ІІ. Розп. ч.п. та розр. з бюд.'!F41</f>
        <v>0</v>
      </c>
      <c r="D52" s="44">
        <f ca="1">'ІІ. Розп. ч.п. та розр. з бюд.'!G41</f>
        <v>0</v>
      </c>
      <c r="E52" s="44">
        <f ca="1">'ІІ. Розп. ч.п. та розр. з бюд.'!H41</f>
        <v>0</v>
      </c>
      <c r="F52" s="44">
        <f ca="1">'ІІ. Розп. ч.п. та розр. з бюд.'!I41</f>
        <v>0</v>
      </c>
      <c r="G52" s="31" t="s">
        <v>38</v>
      </c>
      <c r="H52" s="31" t="s">
        <v>38</v>
      </c>
      <c r="I52" s="31" t="s">
        <v>38</v>
      </c>
      <c r="J52" s="31" t="s">
        <v>38</v>
      </c>
    </row>
    <row r="53" spans="1:10" ht="25.15" customHeight="1">
      <c r="A53" s="56" t="s">
        <v>46</v>
      </c>
      <c r="B53" s="41">
        <v>2200</v>
      </c>
      <c r="C53" s="44">
        <f ca="1">'ІІ. Розп. ч.п. та розр. з бюд.'!F48</f>
        <v>367</v>
      </c>
      <c r="D53" s="44">
        <f ca="1">'ІІ. Розп. ч.п. та розр. з бюд.'!G48</f>
        <v>392</v>
      </c>
      <c r="E53" s="44">
        <f ca="1">'ІІ. Розп. ч.п. та розр. з бюд.'!H48</f>
        <v>424.70000000000005</v>
      </c>
      <c r="F53" s="44">
        <f ca="1">'ІІ. Розп. ч.п. та розр. з бюд.'!I48</f>
        <v>500</v>
      </c>
      <c r="G53" s="221">
        <f>(F53*12%)+F53</f>
        <v>560</v>
      </c>
      <c r="H53" s="221">
        <f>(G53*7%)+G53</f>
        <v>599.20000000000005</v>
      </c>
      <c r="I53" s="221">
        <f>(H53*7%)+H53</f>
        <v>641.14400000000001</v>
      </c>
      <c r="J53" s="221">
        <f>(I53*7%)+I53</f>
        <v>686.02408000000003</v>
      </c>
    </row>
    <row r="54" spans="1:10" ht="24.95" customHeight="1">
      <c r="A54" s="273" t="s">
        <v>47</v>
      </c>
      <c r="B54" s="274"/>
      <c r="C54" s="274"/>
      <c r="D54" s="274"/>
      <c r="E54" s="274"/>
      <c r="F54" s="274"/>
      <c r="G54" s="274"/>
      <c r="H54" s="274"/>
      <c r="I54" s="274"/>
      <c r="J54" s="275"/>
    </row>
    <row r="55" spans="1:10" s="5" customFormat="1" ht="20.100000000000001" customHeight="1">
      <c r="A55" s="25" t="s">
        <v>48</v>
      </c>
      <c r="B55" s="9">
        <v>4000</v>
      </c>
      <c r="C55" s="217">
        <f ca="1">'ІV кап. інвеат. V кред. '!F7</f>
        <v>90.1</v>
      </c>
      <c r="D55" s="217">
        <f ca="1">'ІV кап. інвеат. V кред. '!G7</f>
        <v>62.7</v>
      </c>
      <c r="E55" s="217">
        <f ca="1">'ІV кап. інвеат. V кред. '!H7</f>
        <v>96.1</v>
      </c>
      <c r="F55" s="217">
        <f ca="1">'ІV кап. інвеат. V кред. '!I7</f>
        <v>96.8</v>
      </c>
      <c r="G55" s="93"/>
      <c r="H55" s="93"/>
      <c r="I55" s="93"/>
      <c r="J55" s="93"/>
    </row>
    <row r="56" spans="1:10" ht="24.95" customHeight="1">
      <c r="A56" s="267" t="s">
        <v>49</v>
      </c>
      <c r="B56" s="268"/>
      <c r="C56" s="268"/>
      <c r="D56" s="268"/>
      <c r="E56" s="268"/>
      <c r="F56" s="268"/>
      <c r="G56" s="268"/>
      <c r="H56" s="268"/>
      <c r="I56" s="268"/>
      <c r="J56" s="269"/>
    </row>
    <row r="57" spans="1:10" ht="19.5" customHeight="1">
      <c r="A57" s="136" t="s">
        <v>50</v>
      </c>
      <c r="B57" s="135"/>
      <c r="C57" s="157"/>
      <c r="D57" s="157"/>
      <c r="E57" s="157"/>
      <c r="F57" s="157"/>
      <c r="G57" s="157"/>
      <c r="H57" s="157"/>
      <c r="I57" s="157"/>
      <c r="J57" s="158"/>
    </row>
    <row r="58" spans="1:10" ht="56.25" customHeight="1">
      <c r="A58" s="38" t="s">
        <v>51</v>
      </c>
      <c r="B58" s="163">
        <v>5010</v>
      </c>
      <c r="C58" s="140" t="e">
        <f t="shared" ref="C58:J58" si="1">C46/C42</f>
        <v>#DIV/0!</v>
      </c>
      <c r="D58" s="140" t="e">
        <f t="shared" si="1"/>
        <v>#DIV/0!</v>
      </c>
      <c r="E58" s="140" t="e">
        <f t="shared" si="1"/>
        <v>#DIV/0!</v>
      </c>
      <c r="F58" s="140" t="e">
        <f t="shared" si="1"/>
        <v>#DIV/0!</v>
      </c>
      <c r="G58" s="140" t="e">
        <f t="shared" si="1"/>
        <v>#DIV/0!</v>
      </c>
      <c r="H58" s="140" t="e">
        <f t="shared" si="1"/>
        <v>#DIV/0!</v>
      </c>
      <c r="I58" s="140" t="e">
        <f t="shared" si="1"/>
        <v>#DIV/0!</v>
      </c>
      <c r="J58" s="140" t="e">
        <f t="shared" si="1"/>
        <v>#DIV/0!</v>
      </c>
    </row>
    <row r="59" spans="1:10" ht="93.75">
      <c r="A59" s="38" t="s">
        <v>52</v>
      </c>
      <c r="B59" s="163">
        <v>5011</v>
      </c>
      <c r="C59" s="140">
        <f ca="1">'I. Інф. до фін.плану'!C90/ABS('I. Інф. до фін.плану'!C24+'I. Інф. до фін.плану'!C35+'I. Інф. до фін.плану'!C61+'I. Інф. до фін.плану'!C73)</f>
        <v>-8.2905311499184134E-2</v>
      </c>
      <c r="D59" s="140">
        <f ca="1">'I. Інф. до фін.плану'!D90/ABS('I. Інф. до фін.плану'!D24+'I. Інф. до фін.плану'!D35+'I. Інф. до фін.плану'!D61+'I. Інф. до фін.плану'!D73)</f>
        <v>-1.8742573187857801E-2</v>
      </c>
      <c r="E59" s="140">
        <f ca="1">'I. Інф. до фін.плану'!E90/ABS('I. Інф. до фін.плану'!E24+'I. Інф. до фін.плану'!E35+'I. Інф. до фін.плану'!E61+'I. Інф. до фін.плану'!E73)</f>
        <v>-0.10454797559622857</v>
      </c>
      <c r="F59" s="140">
        <f ca="1">'I. Інф. до фін.плану'!F90/ABS('I. Інф. до фін.плану'!F24+'I. Інф. до фін.плану'!F35+'I. Інф. до фін.плану'!F61+'I. Інф. до фін.плану'!F73)</f>
        <v>-6.7539525691699798E-2</v>
      </c>
      <c r="G59" s="141"/>
      <c r="H59" s="141"/>
      <c r="I59" s="142" t="s">
        <v>38</v>
      </c>
      <c r="J59" s="142" t="s">
        <v>38</v>
      </c>
    </row>
    <row r="60" spans="1:10" ht="234.75" customHeight="1">
      <c r="A60" s="38" t="s">
        <v>53</v>
      </c>
      <c r="B60" s="163">
        <v>5012</v>
      </c>
      <c r="C60" s="141">
        <v>0.50019999999999998</v>
      </c>
      <c r="D60" s="140">
        <f ca="1">((('I. Інф. до фін.плану'!D24+'I. Інф. до фін.плану'!D35+'I. Інф. до фін.плану'!D61+'I. Інф. до фін.плану'!D73)-('I. Інф. до фін.плану'!C24+'I. Інф. до фін.плану'!C35+'I. Інф. до фін.плану'!C61+'I. Інф. до фін.плану'!C73))/('I. Інф. до фін.плану'!C24+'I. Інф. до фін.плану'!C35+'I. Інф. до фін.плану'!C61+'I. Інф. до фін.плану'!C73))-((D77-100)/100)</f>
        <v>2.3738292343948419E-2</v>
      </c>
      <c r="E60" s="140">
        <f ca="1">((('I. Інф. до фін.плану'!E24+'I. Інф. до фін.плану'!E35+'I. Інф. до фін.плану'!E61+'I. Інф. до фін.плану'!E73)-('I. Інф. до фін.плану'!C24+'I. Інф. до фін.плану'!C35+'I. Інф. до фін.плану'!C61+'I. Інф. до фін.плану'!C73))/('I. Інф. до фін.плану'!C24+'I. Інф. до фін.плану'!C35+'I. Інф. до фін.плану'!C61+'I. Інф. до фін.плану'!C73))-((E77-100)/100)</f>
        <v>-1.9508187805909682E-2</v>
      </c>
      <c r="F60" s="140">
        <f ca="1">((('I. Інф. до фін.плану'!F24+'I. Інф. до фін.плану'!F35+'I. Інф. до фін.плану'!F61+'I. Інф. до фін.плану'!F73)-('I. Інф. до фін.плану'!D24+'I. Інф. до фін.плану'!D35+'I. Інф. до фін.плану'!D61+'I. Інф. до фін.плану'!D73))/('I. Інф. до фін.плану'!D24+'I. Інф. до фін.плану'!D35+'I. Інф. до фін.плану'!D61+'I. Інф. до фін.плану'!D73))-((F77-100)/100)</f>
        <v>-5.7732526736524875E-3</v>
      </c>
      <c r="G60" s="141"/>
      <c r="H60" s="141"/>
      <c r="I60" s="142" t="s">
        <v>38</v>
      </c>
      <c r="J60" s="142" t="s">
        <v>38</v>
      </c>
    </row>
    <row r="61" spans="1:10" ht="56.25">
      <c r="A61" s="26" t="s">
        <v>54</v>
      </c>
      <c r="B61" s="163">
        <v>5013</v>
      </c>
      <c r="C61" s="140" t="e">
        <f>C45/C42</f>
        <v>#DIV/0!</v>
      </c>
      <c r="D61" s="140" t="e">
        <f>D45/D42</f>
        <v>#DIV/0!</v>
      </c>
      <c r="E61" s="140" t="e">
        <f>E45/E42</f>
        <v>#DIV/0!</v>
      </c>
      <c r="F61" s="140" t="e">
        <f>F45/F42</f>
        <v>#DIV/0!</v>
      </c>
      <c r="G61" s="141"/>
      <c r="H61" s="141"/>
      <c r="I61" s="142" t="s">
        <v>38</v>
      </c>
      <c r="J61" s="142" t="s">
        <v>38</v>
      </c>
    </row>
    <row r="62" spans="1:10" ht="45.75" customHeight="1">
      <c r="A62" s="26" t="s">
        <v>55</v>
      </c>
      <c r="B62" s="163">
        <v>5014</v>
      </c>
      <c r="C62" s="140" t="e">
        <f>IF(AND(C46&lt;0,C99&lt;0),C46/C99*-1,C46/C99)</f>
        <v>#DIV/0!</v>
      </c>
      <c r="D62" s="140" t="e">
        <f>IF(AND(D46&lt;0,D99&lt;0),D46/D99*-1,D46/D99)</f>
        <v>#DIV/0!</v>
      </c>
      <c r="E62" s="140" t="e">
        <f>IF(AND(E46&lt;0,E99&lt;0),E46/E99*-1,E46/E99)</f>
        <v>#DIV/0!</v>
      </c>
      <c r="F62" s="140" t="e">
        <f>IF(AND(F46&lt;0,F99&lt;0),F46/F99*-1,F46/F99)</f>
        <v>#DIV/0!</v>
      </c>
      <c r="G62" s="143"/>
      <c r="H62" s="143"/>
      <c r="I62" s="144" t="s">
        <v>38</v>
      </c>
      <c r="J62" s="144" t="s">
        <v>38</v>
      </c>
    </row>
    <row r="63" spans="1:10" ht="45.75" customHeight="1">
      <c r="A63" s="38" t="s">
        <v>56</v>
      </c>
      <c r="B63" s="163">
        <v>5015</v>
      </c>
      <c r="C63" s="140" t="e">
        <f>(C46/C89)</f>
        <v>#DIV/0!</v>
      </c>
      <c r="D63" s="140" t="e">
        <f>(D46/D89)</f>
        <v>#DIV/0!</v>
      </c>
      <c r="E63" s="140" t="e">
        <f>(E46/E89)</f>
        <v>#DIV/0!</v>
      </c>
      <c r="F63" s="140" t="e">
        <f>(F46/F89)</f>
        <v>#DIV/0!</v>
      </c>
      <c r="G63" s="143"/>
      <c r="H63" s="143"/>
      <c r="I63" s="144" t="s">
        <v>38</v>
      </c>
      <c r="J63" s="144" t="s">
        <v>38</v>
      </c>
    </row>
    <row r="64" spans="1:10" ht="131.25" customHeight="1">
      <c r="A64" s="38" t="s">
        <v>57</v>
      </c>
      <c r="B64" s="163">
        <v>5016</v>
      </c>
      <c r="C64" s="141"/>
      <c r="D64" s="140" t="e">
        <f>((D42-C42)/C42)-((D77-100)/100)</f>
        <v>#DIV/0!</v>
      </c>
      <c r="E64" s="140" t="e">
        <f>((E42-C42)/C42)-((E77-100)/100)</f>
        <v>#DIV/0!</v>
      </c>
      <c r="F64" s="140" t="e">
        <f>((F42-D42)/D42)-((F77-100)/100)</f>
        <v>#DIV/0!</v>
      </c>
      <c r="G64" s="140" t="e">
        <f>((G42-F42)/F42)-((G77-100)/100)</f>
        <v>#DIV/0!</v>
      </c>
      <c r="H64" s="140" t="e">
        <f>((H42-G42)/G42)-((H77-100)/100)</f>
        <v>#DIV/0!</v>
      </c>
      <c r="I64" s="143"/>
      <c r="J64" s="143"/>
    </row>
    <row r="65" spans="1:10">
      <c r="A65" s="37" t="s">
        <v>58</v>
      </c>
      <c r="B65" s="163"/>
      <c r="C65" s="141"/>
      <c r="D65" s="141"/>
      <c r="E65" s="141"/>
      <c r="F65" s="141"/>
      <c r="G65" s="143"/>
      <c r="H65" s="143"/>
      <c r="I65" s="143"/>
      <c r="J65" s="143"/>
    </row>
    <row r="66" spans="1:10" ht="75">
      <c r="A66" s="39" t="s">
        <v>59</v>
      </c>
      <c r="B66" s="162">
        <v>5020</v>
      </c>
      <c r="C66" s="140" t="e">
        <f>C99/(C90+C92)</f>
        <v>#DIV/0!</v>
      </c>
      <c r="D66" s="140" t="e">
        <f>D99/(D90+D92)</f>
        <v>#DIV/0!</v>
      </c>
      <c r="E66" s="140" t="e">
        <f>E99/(E90+E92)</f>
        <v>#DIV/0!</v>
      </c>
      <c r="F66" s="140" t="e">
        <f>F99/(F90+F92)</f>
        <v>#DIV/0!</v>
      </c>
      <c r="G66" s="141"/>
      <c r="H66" s="141"/>
      <c r="I66" s="142" t="s">
        <v>38</v>
      </c>
      <c r="J66" s="142" t="s">
        <v>38</v>
      </c>
    </row>
    <row r="67" spans="1:10" ht="37.5">
      <c r="A67" s="26" t="s">
        <v>60</v>
      </c>
      <c r="B67" s="162">
        <v>5021</v>
      </c>
      <c r="C67" s="140" t="e">
        <f ca="1">C45/ABS('I. Інф. до фін.плану'!C94)</f>
        <v>#VALUE!</v>
      </c>
      <c r="D67" s="140" t="e">
        <f ca="1">D45/ABS('I. Інф. до фін.плану'!D94)</f>
        <v>#VALUE!</v>
      </c>
      <c r="E67" s="140" t="e">
        <f ca="1">E45/ABS('I. Інф. до фін.плану'!E94)</f>
        <v>#VALUE!</v>
      </c>
      <c r="F67" s="140" t="e">
        <f ca="1">F45/ABS('I. Інф. до фін.плану'!F94)</f>
        <v>#DIV/0!</v>
      </c>
      <c r="G67" s="141"/>
      <c r="H67" s="141"/>
      <c r="I67" s="142" t="s">
        <v>38</v>
      </c>
      <c r="J67" s="142" t="s">
        <v>38</v>
      </c>
    </row>
    <row r="68" spans="1:10" ht="93.75">
      <c r="A68" s="26" t="s">
        <v>61</v>
      </c>
      <c r="B68" s="162">
        <v>5022</v>
      </c>
      <c r="C68" s="140">
        <f>((C93+C91)-(C88+C87))/C45</f>
        <v>-0.14285714285714113</v>
      </c>
      <c r="D68" s="140">
        <f>((D93+D91)-(D88+D87))/D45</f>
        <v>0</v>
      </c>
      <c r="E68" s="140" t="e">
        <f>((E93+E91)-(E88+E87))/E45</f>
        <v>#DIV/0!</v>
      </c>
      <c r="F68" s="140">
        <f>((F93+F91)-(F88+F87))/F45</f>
        <v>0</v>
      </c>
      <c r="G68" s="141"/>
      <c r="H68" s="141"/>
      <c r="I68" s="142" t="s">
        <v>38</v>
      </c>
      <c r="J68" s="142" t="s">
        <v>38</v>
      </c>
    </row>
    <row r="69" spans="1:10" ht="63" customHeight="1">
      <c r="A69" s="26" t="s">
        <v>62</v>
      </c>
      <c r="B69" s="162">
        <v>5023</v>
      </c>
      <c r="C69" s="140" t="e">
        <f>(C93+C91)/C99</f>
        <v>#DIV/0!</v>
      </c>
      <c r="D69" s="140" t="e">
        <f>(D93+D91)/D99</f>
        <v>#DIV/0!</v>
      </c>
      <c r="E69" s="140" t="e">
        <f>(E93+E91)/E99</f>
        <v>#DIV/0!</v>
      </c>
      <c r="F69" s="140" t="e">
        <f>(F93+F91)/F99</f>
        <v>#DIV/0!</v>
      </c>
      <c r="G69" s="141"/>
      <c r="H69" s="141"/>
      <c r="I69" s="142" t="s">
        <v>38</v>
      </c>
      <c r="J69" s="142" t="s">
        <v>38</v>
      </c>
    </row>
    <row r="70" spans="1:10" ht="75">
      <c r="A70" s="26" t="s">
        <v>63</v>
      </c>
      <c r="B70" s="162">
        <v>5024</v>
      </c>
      <c r="C70" s="140" t="e">
        <f>(C90+C92)/C89</f>
        <v>#DIV/0!</v>
      </c>
      <c r="D70" s="140" t="e">
        <f>(D90+D92)/D89</f>
        <v>#DIV/0!</v>
      </c>
      <c r="E70" s="140" t="e">
        <f>(E90+E92)/E89</f>
        <v>#DIV/0!</v>
      </c>
      <c r="F70" s="140" t="e">
        <f>(F90+F92)/F89</f>
        <v>#DIV/0!</v>
      </c>
      <c r="G70" s="143"/>
      <c r="H70" s="143"/>
      <c r="I70" s="144" t="s">
        <v>38</v>
      </c>
      <c r="J70" s="144" t="s">
        <v>38</v>
      </c>
    </row>
    <row r="71" spans="1:10">
      <c r="A71" s="37" t="s">
        <v>64</v>
      </c>
      <c r="B71" s="162"/>
      <c r="C71" s="141"/>
      <c r="D71" s="141"/>
      <c r="E71" s="141"/>
      <c r="F71" s="141"/>
      <c r="G71" s="143"/>
      <c r="H71" s="143"/>
      <c r="I71" s="144"/>
      <c r="J71" s="144"/>
    </row>
    <row r="72" spans="1:10" ht="58.5" customHeight="1">
      <c r="A72" s="26" t="s">
        <v>65</v>
      </c>
      <c r="B72" s="162">
        <v>5030</v>
      </c>
      <c r="C72" s="140" t="e">
        <f>C83/C92</f>
        <v>#DIV/0!</v>
      </c>
      <c r="D72" s="140" t="e">
        <f>D83/D92</f>
        <v>#DIV/0!</v>
      </c>
      <c r="E72" s="140" t="e">
        <f>E83/E92</f>
        <v>#DIV/0!</v>
      </c>
      <c r="F72" s="140" t="e">
        <f>F83/F92</f>
        <v>#DIV/0!</v>
      </c>
      <c r="G72" s="143"/>
      <c r="H72" s="143"/>
      <c r="I72" s="144" t="s">
        <v>38</v>
      </c>
      <c r="J72" s="144" t="s">
        <v>38</v>
      </c>
    </row>
    <row r="73" spans="1:10" ht="56.25">
      <c r="A73" s="26" t="s">
        <v>66</v>
      </c>
      <c r="B73" s="162">
        <v>5031</v>
      </c>
      <c r="C73" s="140" t="e">
        <f>(C83-C84)/C92</f>
        <v>#DIV/0!</v>
      </c>
      <c r="D73" s="140" t="e">
        <f>(D83-D84)/D92</f>
        <v>#DIV/0!</v>
      </c>
      <c r="E73" s="140" t="e">
        <f>(E83-E84)/E92</f>
        <v>#DIV/0!</v>
      </c>
      <c r="F73" s="140" t="e">
        <f>(F83-F84)/F92</f>
        <v>#DIV/0!</v>
      </c>
      <c r="G73" s="143"/>
      <c r="H73" s="143"/>
      <c r="I73" s="144" t="s">
        <v>38</v>
      </c>
      <c r="J73" s="144" t="s">
        <v>38</v>
      </c>
    </row>
    <row r="74" spans="1:10" ht="56.25">
      <c r="A74" s="26" t="s">
        <v>67</v>
      </c>
      <c r="B74" s="162">
        <v>5032</v>
      </c>
      <c r="C74" s="140" t="e">
        <f>(C88+C87)/C92</f>
        <v>#DIV/0!</v>
      </c>
      <c r="D74" s="140" t="e">
        <f>(D88+D87)/D92</f>
        <v>#DIV/0!</v>
      </c>
      <c r="E74" s="140" t="e">
        <f>(E88+E87)/E92</f>
        <v>#DIV/0!</v>
      </c>
      <c r="F74" s="140" t="e">
        <f>(F88+F87)/F92</f>
        <v>#DIV/0!</v>
      </c>
      <c r="G74" s="143"/>
      <c r="H74" s="143"/>
      <c r="I74" s="144" t="s">
        <v>38</v>
      </c>
      <c r="J74" s="144" t="s">
        <v>38</v>
      </c>
    </row>
    <row r="75" spans="1:10" ht="75">
      <c r="A75" s="26" t="s">
        <v>68</v>
      </c>
      <c r="B75" s="162">
        <v>5033</v>
      </c>
      <c r="C75" s="140" t="e">
        <f>C85*365/C42</f>
        <v>#DIV/0!</v>
      </c>
      <c r="D75" s="140" t="e">
        <f>D85*365/D42</f>
        <v>#DIV/0!</v>
      </c>
      <c r="E75" s="140" t="e">
        <f>E85*365/E42</f>
        <v>#DIV/0!</v>
      </c>
      <c r="F75" s="140" t="e">
        <f>F85*365/F42</f>
        <v>#DIV/0!</v>
      </c>
      <c r="G75" s="143"/>
      <c r="H75" s="143"/>
      <c r="I75" s="144" t="s">
        <v>38</v>
      </c>
      <c r="J75" s="144" t="s">
        <v>38</v>
      </c>
    </row>
    <row r="76" spans="1:10" ht="75">
      <c r="A76" s="26" t="s">
        <v>69</v>
      </c>
      <c r="B76" s="162">
        <v>5034</v>
      </c>
      <c r="C76" s="140" t="e">
        <f>C94*365/ABS(C43)</f>
        <v>#DIV/0!</v>
      </c>
      <c r="D76" s="140" t="e">
        <f>D94*365/ABS(D43)</f>
        <v>#DIV/0!</v>
      </c>
      <c r="E76" s="140" t="e">
        <f>E94*365/ABS(E43)</f>
        <v>#DIV/0!</v>
      </c>
      <c r="F76" s="140" t="e">
        <f>F94*365/ABS(F43)</f>
        <v>#DIV/0!</v>
      </c>
      <c r="G76" s="143"/>
      <c r="H76" s="143"/>
      <c r="I76" s="144" t="s">
        <v>38</v>
      </c>
      <c r="J76" s="144" t="s">
        <v>38</v>
      </c>
    </row>
    <row r="77" spans="1:10" ht="37.5">
      <c r="A77" s="26" t="s">
        <v>70</v>
      </c>
      <c r="B77" s="162">
        <v>5040</v>
      </c>
      <c r="C77" s="145">
        <v>112</v>
      </c>
      <c r="D77" s="145">
        <v>109.5</v>
      </c>
      <c r="E77" s="145">
        <v>110.9</v>
      </c>
      <c r="F77" s="145">
        <v>109.9</v>
      </c>
      <c r="G77" s="146"/>
      <c r="H77" s="146"/>
      <c r="I77" s="147" t="s">
        <v>38</v>
      </c>
      <c r="J77" s="147" t="s">
        <v>38</v>
      </c>
    </row>
    <row r="78" spans="1:10" ht="24.95" customHeight="1">
      <c r="A78" s="257" t="s">
        <v>71</v>
      </c>
      <c r="B78" s="256"/>
      <c r="C78" s="256"/>
      <c r="D78" s="256"/>
      <c r="E78" s="256"/>
      <c r="F78" s="256"/>
      <c r="G78" s="256"/>
      <c r="H78" s="256"/>
      <c r="I78" s="256"/>
      <c r="J78" s="256"/>
    </row>
    <row r="79" spans="1:10" ht="18.75" customHeight="1">
      <c r="A79" s="26" t="s">
        <v>72</v>
      </c>
      <c r="B79" s="156">
        <v>6000</v>
      </c>
      <c r="C79" s="31"/>
      <c r="D79" s="31"/>
      <c r="E79" s="31"/>
      <c r="F79" s="31"/>
      <c r="G79" s="10" t="s">
        <v>38</v>
      </c>
      <c r="H79" s="10" t="s">
        <v>38</v>
      </c>
      <c r="I79" s="10" t="s">
        <v>38</v>
      </c>
      <c r="J79" s="10" t="s">
        <v>38</v>
      </c>
    </row>
    <row r="80" spans="1:10" ht="18.75" customHeight="1">
      <c r="A80" s="26" t="s">
        <v>73</v>
      </c>
      <c r="B80" s="156">
        <v>6001</v>
      </c>
      <c r="C80" s="44">
        <f>C81-C82</f>
        <v>5321</v>
      </c>
      <c r="D80" s="44">
        <f>D81-D82</f>
        <v>5328</v>
      </c>
      <c r="E80" s="44">
        <f>E81-E82</f>
        <v>5228</v>
      </c>
      <c r="F80" s="44">
        <f>F81-F82</f>
        <v>5277</v>
      </c>
      <c r="G80" s="10" t="s">
        <v>38</v>
      </c>
      <c r="H80" s="10" t="s">
        <v>38</v>
      </c>
      <c r="I80" s="10" t="s">
        <v>38</v>
      </c>
      <c r="J80" s="10" t="s">
        <v>38</v>
      </c>
    </row>
    <row r="81" spans="1:10" ht="18.75" customHeight="1">
      <c r="A81" s="26" t="s">
        <v>74</v>
      </c>
      <c r="B81" s="156">
        <v>6002</v>
      </c>
      <c r="C81" s="31">
        <v>6283</v>
      </c>
      <c r="D81" s="31">
        <v>6346</v>
      </c>
      <c r="E81" s="31">
        <v>6379</v>
      </c>
      <c r="F81" s="31">
        <v>6476</v>
      </c>
      <c r="G81" s="10" t="s">
        <v>38</v>
      </c>
      <c r="H81" s="10" t="s">
        <v>38</v>
      </c>
      <c r="I81" s="10" t="s">
        <v>38</v>
      </c>
      <c r="J81" s="10" t="s">
        <v>38</v>
      </c>
    </row>
    <row r="82" spans="1:10" ht="18.75" customHeight="1">
      <c r="A82" s="26" t="s">
        <v>75</v>
      </c>
      <c r="B82" s="156">
        <v>6003</v>
      </c>
      <c r="C82" s="31">
        <v>962</v>
      </c>
      <c r="D82" s="31">
        <v>1018</v>
      </c>
      <c r="E82" s="31">
        <v>1151</v>
      </c>
      <c r="F82" s="31">
        <v>1199</v>
      </c>
      <c r="G82" s="10" t="s">
        <v>38</v>
      </c>
      <c r="H82" s="10" t="s">
        <v>38</v>
      </c>
      <c r="I82" s="10" t="s">
        <v>38</v>
      </c>
      <c r="J82" s="10" t="s">
        <v>38</v>
      </c>
    </row>
    <row r="83" spans="1:10" ht="18.75" customHeight="1">
      <c r="A83" s="26" t="s">
        <v>76</v>
      </c>
      <c r="B83" s="156">
        <v>6010</v>
      </c>
      <c r="C83" s="31"/>
      <c r="D83" s="31"/>
      <c r="E83" s="31"/>
      <c r="F83" s="31"/>
      <c r="G83" s="10" t="s">
        <v>38</v>
      </c>
      <c r="H83" s="10" t="s">
        <v>38</v>
      </c>
      <c r="I83" s="10" t="s">
        <v>38</v>
      </c>
      <c r="J83" s="10" t="s">
        <v>38</v>
      </c>
    </row>
    <row r="84" spans="1:10" ht="18.75" customHeight="1">
      <c r="A84" s="26" t="s">
        <v>77</v>
      </c>
      <c r="B84" s="156">
        <v>6011</v>
      </c>
      <c r="C84" s="31"/>
      <c r="D84" s="31"/>
      <c r="E84" s="31"/>
      <c r="F84" s="31"/>
      <c r="G84" s="10" t="s">
        <v>38</v>
      </c>
      <c r="H84" s="10" t="s">
        <v>38</v>
      </c>
      <c r="I84" s="10" t="s">
        <v>38</v>
      </c>
      <c r="J84" s="10" t="s">
        <v>38</v>
      </c>
    </row>
    <row r="85" spans="1:10" ht="18.75" customHeight="1">
      <c r="A85" s="26" t="s">
        <v>78</v>
      </c>
      <c r="B85" s="156">
        <v>6012</v>
      </c>
      <c r="C85" s="31"/>
      <c r="D85" s="31"/>
      <c r="E85" s="31"/>
      <c r="F85" s="31"/>
      <c r="G85" s="10" t="s">
        <v>38</v>
      </c>
      <c r="H85" s="10" t="s">
        <v>38</v>
      </c>
      <c r="I85" s="10" t="s">
        <v>38</v>
      </c>
      <c r="J85" s="10" t="s">
        <v>38</v>
      </c>
    </row>
    <row r="86" spans="1:10" ht="18.600000000000001" customHeight="1">
      <c r="A86" s="26" t="s">
        <v>79</v>
      </c>
      <c r="B86" s="156">
        <v>6013</v>
      </c>
      <c r="C86" s="31"/>
      <c r="D86" s="31"/>
      <c r="E86" s="31"/>
      <c r="F86" s="31"/>
      <c r="G86" s="10" t="s">
        <v>38</v>
      </c>
      <c r="H86" s="10" t="s">
        <v>38</v>
      </c>
      <c r="I86" s="10" t="s">
        <v>38</v>
      </c>
      <c r="J86" s="10" t="s">
        <v>38</v>
      </c>
    </row>
    <row r="87" spans="1:10" ht="18.600000000000001" customHeight="1">
      <c r="A87" s="26" t="s">
        <v>80</v>
      </c>
      <c r="B87" s="156">
        <v>6014</v>
      </c>
      <c r="C87" s="31"/>
      <c r="D87" s="31"/>
      <c r="E87" s="31"/>
      <c r="F87" s="31"/>
      <c r="G87" s="10" t="s">
        <v>38</v>
      </c>
      <c r="H87" s="10" t="s">
        <v>38</v>
      </c>
      <c r="I87" s="10" t="s">
        <v>38</v>
      </c>
      <c r="J87" s="10" t="s">
        <v>38</v>
      </c>
    </row>
    <row r="88" spans="1:10" ht="18.600000000000001" customHeight="1">
      <c r="A88" s="26" t="s">
        <v>81</v>
      </c>
      <c r="B88" s="156">
        <v>6015</v>
      </c>
      <c r="C88" s="31">
        <v>2</v>
      </c>
      <c r="D88" s="31"/>
      <c r="E88" s="31"/>
      <c r="F88" s="31"/>
      <c r="G88" s="10" t="s">
        <v>38</v>
      </c>
      <c r="H88" s="10" t="s">
        <v>38</v>
      </c>
      <c r="I88" s="10" t="s">
        <v>38</v>
      </c>
      <c r="J88" s="10" t="s">
        <v>38</v>
      </c>
    </row>
    <row r="89" spans="1:10" s="5" customFormat="1" ht="20.100000000000001" customHeight="1">
      <c r="A89" s="25" t="s">
        <v>82</v>
      </c>
      <c r="B89" s="154">
        <v>6020</v>
      </c>
      <c r="C89" s="43"/>
      <c r="D89" s="43"/>
      <c r="E89" s="43"/>
      <c r="F89" s="43"/>
      <c r="G89" s="42" t="s">
        <v>38</v>
      </c>
      <c r="H89" s="42" t="s">
        <v>38</v>
      </c>
      <c r="I89" s="42" t="s">
        <v>38</v>
      </c>
      <c r="J89" s="42" t="s">
        <v>38</v>
      </c>
    </row>
    <row r="90" spans="1:10" ht="18.600000000000001" customHeight="1">
      <c r="A90" s="26" t="s">
        <v>83</v>
      </c>
      <c r="B90" s="156">
        <v>6030</v>
      </c>
      <c r="C90" s="31"/>
      <c r="D90" s="31"/>
      <c r="E90" s="31"/>
      <c r="F90" s="31"/>
      <c r="G90" s="10" t="s">
        <v>38</v>
      </c>
      <c r="H90" s="10" t="s">
        <v>38</v>
      </c>
      <c r="I90" s="10" t="s">
        <v>38</v>
      </c>
      <c r="J90" s="10" t="s">
        <v>38</v>
      </c>
    </row>
    <row r="91" spans="1:10" ht="18.600000000000001" customHeight="1">
      <c r="A91" s="26" t="s">
        <v>84</v>
      </c>
      <c r="B91" s="156">
        <v>6031</v>
      </c>
      <c r="C91" s="31"/>
      <c r="D91" s="31"/>
      <c r="E91" s="31"/>
      <c r="F91" s="31"/>
      <c r="G91" s="10" t="s">
        <v>38</v>
      </c>
      <c r="H91" s="10" t="s">
        <v>38</v>
      </c>
      <c r="I91" s="10" t="s">
        <v>38</v>
      </c>
      <c r="J91" s="10" t="s">
        <v>38</v>
      </c>
    </row>
    <row r="92" spans="1:10" ht="18.600000000000001" customHeight="1">
      <c r="A92" s="26" t="s">
        <v>85</v>
      </c>
      <c r="B92" s="156">
        <v>6040</v>
      </c>
      <c r="C92" s="31"/>
      <c r="D92" s="31"/>
      <c r="E92" s="31"/>
      <c r="F92" s="31"/>
      <c r="G92" s="10" t="s">
        <v>38</v>
      </c>
      <c r="H92" s="10" t="s">
        <v>38</v>
      </c>
      <c r="I92" s="10" t="s">
        <v>38</v>
      </c>
      <c r="J92" s="10" t="s">
        <v>38</v>
      </c>
    </row>
    <row r="93" spans="1:10" ht="18.600000000000001" customHeight="1">
      <c r="A93" s="26" t="s">
        <v>86</v>
      </c>
      <c r="B93" s="156">
        <v>6041</v>
      </c>
      <c r="C93" s="31"/>
      <c r="D93" s="31"/>
      <c r="E93" s="31"/>
      <c r="F93" s="31"/>
      <c r="G93" s="10" t="s">
        <v>38</v>
      </c>
      <c r="H93" s="10" t="s">
        <v>38</v>
      </c>
      <c r="I93" s="10" t="s">
        <v>38</v>
      </c>
      <c r="J93" s="10" t="s">
        <v>38</v>
      </c>
    </row>
    <row r="94" spans="1:10" ht="18.75" customHeight="1">
      <c r="A94" s="26" t="s">
        <v>87</v>
      </c>
      <c r="B94" s="156">
        <v>6042</v>
      </c>
      <c r="C94" s="31"/>
      <c r="D94" s="31"/>
      <c r="E94" s="31"/>
      <c r="F94" s="31"/>
      <c r="G94" s="10" t="s">
        <v>38</v>
      </c>
      <c r="H94" s="10" t="s">
        <v>38</v>
      </c>
      <c r="I94" s="10" t="s">
        <v>38</v>
      </c>
      <c r="J94" s="10" t="s">
        <v>38</v>
      </c>
    </row>
    <row r="95" spans="1:10" ht="19.5" customHeight="1">
      <c r="A95" s="26" t="s">
        <v>88</v>
      </c>
      <c r="B95" s="156">
        <v>6043</v>
      </c>
      <c r="C95" s="31"/>
      <c r="D95" s="31"/>
      <c r="E95" s="31"/>
      <c r="F95" s="31"/>
      <c r="G95" s="10" t="s">
        <v>38</v>
      </c>
      <c r="H95" s="10" t="s">
        <v>38</v>
      </c>
      <c r="I95" s="10" t="s">
        <v>38</v>
      </c>
      <c r="J95" s="10" t="s">
        <v>38</v>
      </c>
    </row>
    <row r="96" spans="1:10" s="5" customFormat="1" ht="18.75" customHeight="1">
      <c r="A96" s="25" t="s">
        <v>89</v>
      </c>
      <c r="B96" s="154">
        <v>6050</v>
      </c>
      <c r="C96" s="55"/>
      <c r="D96" s="55"/>
      <c r="E96" s="55"/>
      <c r="F96" s="55"/>
      <c r="G96" s="42" t="s">
        <v>38</v>
      </c>
      <c r="H96" s="42" t="s">
        <v>38</v>
      </c>
      <c r="I96" s="42" t="s">
        <v>38</v>
      </c>
      <c r="J96" s="42" t="s">
        <v>38</v>
      </c>
    </row>
    <row r="97" spans="1:10" ht="18.75" customHeight="1">
      <c r="A97" s="26" t="s">
        <v>90</v>
      </c>
      <c r="B97" s="156">
        <v>6060</v>
      </c>
      <c r="C97" s="31"/>
      <c r="D97" s="31"/>
      <c r="E97" s="31"/>
      <c r="F97" s="31"/>
      <c r="G97" s="10" t="s">
        <v>38</v>
      </c>
      <c r="H97" s="10" t="s">
        <v>38</v>
      </c>
      <c r="I97" s="10" t="s">
        <v>38</v>
      </c>
      <c r="J97" s="10" t="s">
        <v>38</v>
      </c>
    </row>
    <row r="98" spans="1:10" ht="18.75" customHeight="1">
      <c r="A98" s="26" t="s">
        <v>91</v>
      </c>
      <c r="B98" s="156">
        <v>6070</v>
      </c>
      <c r="C98" s="31"/>
      <c r="D98" s="31"/>
      <c r="E98" s="31"/>
      <c r="F98" s="31"/>
      <c r="G98" s="10" t="s">
        <v>38</v>
      </c>
      <c r="H98" s="10" t="s">
        <v>38</v>
      </c>
      <c r="I98" s="10" t="s">
        <v>38</v>
      </c>
      <c r="J98" s="10" t="s">
        <v>38</v>
      </c>
    </row>
    <row r="99" spans="1:10" s="5" customFormat="1" ht="18.75" customHeight="1">
      <c r="A99" s="25" t="s">
        <v>92</v>
      </c>
      <c r="B99" s="154">
        <v>6080</v>
      </c>
      <c r="C99" s="43"/>
      <c r="D99" s="43"/>
      <c r="E99" s="43"/>
      <c r="F99" s="43"/>
      <c r="G99" s="42" t="s">
        <v>38</v>
      </c>
      <c r="H99" s="42" t="s">
        <v>38</v>
      </c>
      <c r="I99" s="42" t="s">
        <v>38</v>
      </c>
      <c r="J99" s="42" t="s">
        <v>38</v>
      </c>
    </row>
    <row r="100" spans="1:10" s="5" customFormat="1" ht="27" customHeight="1">
      <c r="A100" s="256" t="s">
        <v>93</v>
      </c>
      <c r="B100" s="256"/>
      <c r="C100" s="256"/>
      <c r="D100" s="256"/>
      <c r="E100" s="256"/>
      <c r="F100" s="256"/>
      <c r="G100" s="256"/>
      <c r="H100" s="256"/>
      <c r="I100" s="256"/>
      <c r="J100" s="256"/>
    </row>
    <row r="101" spans="1:10" s="5" customFormat="1" ht="18.75" customHeight="1">
      <c r="A101" s="114" t="s">
        <v>94</v>
      </c>
      <c r="B101" s="155">
        <v>7000</v>
      </c>
      <c r="C101" s="154"/>
      <c r="D101" s="154"/>
      <c r="E101" s="154"/>
      <c r="F101" s="44">
        <f ca="1">'ІV кап. інвеат. V кред. '!C37</f>
        <v>0</v>
      </c>
      <c r="G101" s="154"/>
      <c r="H101" s="154"/>
      <c r="I101" s="154"/>
      <c r="J101" s="154"/>
    </row>
    <row r="102" spans="1:10" s="5" customFormat="1" ht="18.75" customHeight="1">
      <c r="A102" s="37" t="s">
        <v>95</v>
      </c>
      <c r="B102" s="115" t="s">
        <v>96</v>
      </c>
      <c r="C102" s="44">
        <f>SUM(C103:C105)</f>
        <v>0</v>
      </c>
      <c r="D102" s="44">
        <f>SUM(D103:D105)</f>
        <v>0</v>
      </c>
      <c r="E102" s="44">
        <f>SUM(E103:E105)</f>
        <v>0</v>
      </c>
      <c r="F102" s="44">
        <f ca="1">SUM(F103:F105)</f>
        <v>0</v>
      </c>
      <c r="G102" s="43"/>
      <c r="H102" s="43"/>
      <c r="I102" s="43"/>
      <c r="J102" s="43"/>
    </row>
    <row r="103" spans="1:10" s="5" customFormat="1" ht="18.75" customHeight="1">
      <c r="A103" s="26" t="s">
        <v>97</v>
      </c>
      <c r="B103" s="116" t="s">
        <v>98</v>
      </c>
      <c r="C103" s="47"/>
      <c r="D103" s="47"/>
      <c r="E103" s="47"/>
      <c r="F103" s="31">
        <f ca="1">'ІV кап. інвеат. V кред. '!E28</f>
        <v>0</v>
      </c>
      <c r="G103" s="31" t="s">
        <v>38</v>
      </c>
      <c r="H103" s="31" t="s">
        <v>38</v>
      </c>
      <c r="I103" s="31" t="s">
        <v>38</v>
      </c>
      <c r="J103" s="31" t="s">
        <v>38</v>
      </c>
    </row>
    <row r="104" spans="1:10" s="5" customFormat="1" ht="18.75" customHeight="1">
      <c r="A104" s="26" t="s">
        <v>99</v>
      </c>
      <c r="B104" s="116" t="s">
        <v>100</v>
      </c>
      <c r="C104" s="31"/>
      <c r="D104" s="31"/>
      <c r="E104" s="31"/>
      <c r="F104" s="31">
        <f ca="1">'ІV кап. інвеат. V кред. '!E31</f>
        <v>0</v>
      </c>
      <c r="G104" s="31" t="s">
        <v>38</v>
      </c>
      <c r="H104" s="31" t="s">
        <v>38</v>
      </c>
      <c r="I104" s="31" t="s">
        <v>38</v>
      </c>
      <c r="J104" s="31" t="s">
        <v>38</v>
      </c>
    </row>
    <row r="105" spans="1:10" s="5" customFormat="1" ht="18.75" customHeight="1">
      <c r="A105" s="26" t="s">
        <v>101</v>
      </c>
      <c r="B105" s="116" t="s">
        <v>102</v>
      </c>
      <c r="C105" s="31"/>
      <c r="D105" s="31"/>
      <c r="E105" s="31"/>
      <c r="F105" s="31">
        <f ca="1">'ІV кап. інвеат. V кред. '!E34</f>
        <v>0</v>
      </c>
      <c r="G105" s="31" t="s">
        <v>38</v>
      </c>
      <c r="H105" s="31" t="s">
        <v>38</v>
      </c>
      <c r="I105" s="31" t="s">
        <v>38</v>
      </c>
      <c r="J105" s="31" t="s">
        <v>38</v>
      </c>
    </row>
    <row r="106" spans="1:10" s="5" customFormat="1" ht="18.75" customHeight="1">
      <c r="A106" s="25" t="s">
        <v>103</v>
      </c>
      <c r="B106" s="117" t="s">
        <v>104</v>
      </c>
      <c r="C106" s="44">
        <f>SUM(C107:C109)</f>
        <v>0</v>
      </c>
      <c r="D106" s="44">
        <f>SUM(D107:D109)</f>
        <v>0</v>
      </c>
      <c r="E106" s="44">
        <f>SUM(E107:E109)</f>
        <v>0</v>
      </c>
      <c r="F106" s="44">
        <f ca="1">SUM(F107:F109)</f>
        <v>0</v>
      </c>
      <c r="G106" s="43"/>
      <c r="H106" s="43"/>
      <c r="I106" s="43"/>
      <c r="J106" s="43"/>
    </row>
    <row r="107" spans="1:10" s="5" customFormat="1" ht="18.75" customHeight="1">
      <c r="A107" s="26" t="s">
        <v>97</v>
      </c>
      <c r="B107" s="116" t="s">
        <v>105</v>
      </c>
      <c r="C107" s="31"/>
      <c r="D107" s="31"/>
      <c r="E107" s="31"/>
      <c r="F107" s="31" t="str">
        <f ca="1">'ІV кап. інвеат. V кред. '!F28</f>
        <v>(    )</v>
      </c>
      <c r="G107" s="31" t="s">
        <v>38</v>
      </c>
      <c r="H107" s="31" t="s">
        <v>38</v>
      </c>
      <c r="I107" s="31" t="s">
        <v>38</v>
      </c>
      <c r="J107" s="31" t="s">
        <v>38</v>
      </c>
    </row>
    <row r="108" spans="1:10" s="5" customFormat="1" ht="18.75" customHeight="1">
      <c r="A108" s="26" t="s">
        <v>99</v>
      </c>
      <c r="B108" s="116" t="s">
        <v>106</v>
      </c>
      <c r="C108" s="31"/>
      <c r="D108" s="31"/>
      <c r="E108" s="31"/>
      <c r="F108" s="31" t="str">
        <f ca="1">'ІV кап. інвеат. V кред. '!F31</f>
        <v>(    )</v>
      </c>
      <c r="G108" s="31" t="s">
        <v>38</v>
      </c>
      <c r="H108" s="31" t="s">
        <v>38</v>
      </c>
      <c r="I108" s="31" t="s">
        <v>38</v>
      </c>
      <c r="J108" s="31" t="s">
        <v>38</v>
      </c>
    </row>
    <row r="109" spans="1:10" ht="18.75" customHeight="1">
      <c r="A109" s="26" t="s">
        <v>101</v>
      </c>
      <c r="B109" s="116" t="s">
        <v>107</v>
      </c>
      <c r="C109" s="31"/>
      <c r="D109" s="31"/>
      <c r="E109" s="31"/>
      <c r="F109" s="31" t="str">
        <f ca="1">'ІV кап. інвеат. V кред. '!F34</f>
        <v>(    )</v>
      </c>
      <c r="G109" s="31" t="s">
        <v>38</v>
      </c>
      <c r="H109" s="31" t="s">
        <v>38</v>
      </c>
      <c r="I109" s="31" t="s">
        <v>38</v>
      </c>
      <c r="J109" s="31" t="s">
        <v>38</v>
      </c>
    </row>
    <row r="110" spans="1:10" ht="18.75" customHeight="1">
      <c r="A110" s="118" t="s">
        <v>108</v>
      </c>
      <c r="B110" s="155">
        <v>7030</v>
      </c>
      <c r="C110" s="43"/>
      <c r="D110" s="43"/>
      <c r="E110" s="43"/>
      <c r="F110" s="44">
        <f ca="1">'ІV кап. інвеат. V кред. '!L37</f>
        <v>0</v>
      </c>
      <c r="G110" s="43"/>
      <c r="H110" s="43"/>
      <c r="I110" s="43"/>
      <c r="J110" s="43"/>
    </row>
    <row r="111" spans="1:10" ht="27" customHeight="1" thickBot="1">
      <c r="A111" s="256" t="s">
        <v>109</v>
      </c>
      <c r="B111" s="256"/>
      <c r="C111" s="256"/>
      <c r="D111" s="256"/>
      <c r="E111" s="256"/>
      <c r="F111" s="256"/>
      <c r="G111" s="256"/>
      <c r="H111" s="256"/>
      <c r="I111" s="256"/>
      <c r="J111" s="256"/>
    </row>
    <row r="112" spans="1:10" s="14" customFormat="1" ht="60.75" customHeight="1">
      <c r="A112" s="129" t="s">
        <v>110</v>
      </c>
      <c r="B112" s="52" t="s">
        <v>111</v>
      </c>
      <c r="C112" s="204">
        <f>SUM(C113:C117)</f>
        <v>5</v>
      </c>
      <c r="D112" s="45">
        <f>SUM(D113:D117)</f>
        <v>6</v>
      </c>
      <c r="E112" s="227">
        <v>5.5</v>
      </c>
      <c r="F112" s="44">
        <f>SUM(F113:F117)</f>
        <v>5.5</v>
      </c>
      <c r="G112" s="44">
        <v>6</v>
      </c>
      <c r="H112" s="44">
        <v>6</v>
      </c>
      <c r="I112" s="44">
        <v>6</v>
      </c>
      <c r="J112" s="44">
        <v>6</v>
      </c>
    </row>
    <row r="113" spans="1:10" s="14" customFormat="1" ht="18.75" customHeight="1">
      <c r="A113" s="130" t="s">
        <v>112</v>
      </c>
      <c r="B113" s="40" t="s">
        <v>113</v>
      </c>
      <c r="C113" s="31"/>
      <c r="D113" s="31"/>
      <c r="E113" s="31"/>
      <c r="F113" s="31"/>
      <c r="G113" s="10" t="s">
        <v>38</v>
      </c>
      <c r="H113" s="10" t="s">
        <v>38</v>
      </c>
      <c r="I113" s="10" t="s">
        <v>38</v>
      </c>
      <c r="J113" s="10" t="s">
        <v>38</v>
      </c>
    </row>
    <row r="114" spans="1:10" s="14" customFormat="1" ht="18.75" customHeight="1">
      <c r="A114" s="130" t="s">
        <v>114</v>
      </c>
      <c r="B114" s="40" t="s">
        <v>115</v>
      </c>
      <c r="C114" s="31"/>
      <c r="D114" s="31"/>
      <c r="E114" s="31"/>
      <c r="F114" s="31"/>
      <c r="G114" s="10" t="s">
        <v>38</v>
      </c>
      <c r="H114" s="10" t="s">
        <v>38</v>
      </c>
      <c r="I114" s="10" t="s">
        <v>38</v>
      </c>
      <c r="J114" s="10" t="s">
        <v>38</v>
      </c>
    </row>
    <row r="115" spans="1:10" s="14" customFormat="1" ht="18.75" customHeight="1">
      <c r="A115" s="57" t="s">
        <v>116</v>
      </c>
      <c r="B115" s="40" t="s">
        <v>117</v>
      </c>
      <c r="C115" s="31">
        <v>1</v>
      </c>
      <c r="D115" s="31">
        <v>1</v>
      </c>
      <c r="E115" s="31">
        <v>1</v>
      </c>
      <c r="F115" s="31">
        <v>1</v>
      </c>
      <c r="G115" s="10" t="s">
        <v>38</v>
      </c>
      <c r="H115" s="10" t="s">
        <v>38</v>
      </c>
      <c r="I115" s="10" t="s">
        <v>38</v>
      </c>
      <c r="J115" s="10" t="s">
        <v>38</v>
      </c>
    </row>
    <row r="116" spans="1:10" s="14" customFormat="1" ht="18.75" customHeight="1">
      <c r="A116" s="57" t="s">
        <v>118</v>
      </c>
      <c r="B116" s="40" t="s">
        <v>119</v>
      </c>
      <c r="C116" s="31">
        <v>1.5</v>
      </c>
      <c r="D116" s="31">
        <v>2</v>
      </c>
      <c r="E116" s="31">
        <v>1.5</v>
      </c>
      <c r="F116" s="31">
        <v>1.5</v>
      </c>
      <c r="G116" s="10" t="s">
        <v>38</v>
      </c>
      <c r="H116" s="10" t="s">
        <v>38</v>
      </c>
      <c r="I116" s="10" t="s">
        <v>38</v>
      </c>
      <c r="J116" s="10" t="s">
        <v>38</v>
      </c>
    </row>
    <row r="117" spans="1:10" s="14" customFormat="1" ht="18.75" customHeight="1">
      <c r="A117" s="57" t="s">
        <v>120</v>
      </c>
      <c r="B117" s="40" t="s">
        <v>121</v>
      </c>
      <c r="C117" s="31">
        <v>2.5</v>
      </c>
      <c r="D117" s="31">
        <v>3</v>
      </c>
      <c r="E117" s="31">
        <v>2.5</v>
      </c>
      <c r="F117" s="31">
        <v>3</v>
      </c>
      <c r="G117" s="10" t="s">
        <v>38</v>
      </c>
      <c r="H117" s="10" t="s">
        <v>38</v>
      </c>
      <c r="I117" s="10" t="s">
        <v>38</v>
      </c>
      <c r="J117" s="10" t="s">
        <v>38</v>
      </c>
    </row>
    <row r="118" spans="1:10" s="14" customFormat="1" ht="18.75" customHeight="1">
      <c r="A118" s="129" t="s">
        <v>122</v>
      </c>
      <c r="B118" s="52" t="s">
        <v>123</v>
      </c>
      <c r="C118" s="44">
        <f>SUM(C119:C123)</f>
        <v>876.8</v>
      </c>
      <c r="D118" s="44">
        <v>945.4</v>
      </c>
      <c r="E118" s="44">
        <f ca="1">'I. Інф. до фін.плану'!E117</f>
        <v>943.7</v>
      </c>
      <c r="F118" s="44">
        <f ca="1">'I. Інф. до фін.плану'!F117</f>
        <v>1110.9000000000001</v>
      </c>
      <c r="G118" s="221">
        <f>(F118*12%)+F118</f>
        <v>1244.2080000000001</v>
      </c>
      <c r="H118" s="221">
        <f>(G118*7%)+G118</f>
        <v>1331.3025600000001</v>
      </c>
      <c r="I118" s="221">
        <f>(H118*7%)+H118</f>
        <v>1424.4937392000002</v>
      </c>
      <c r="J118" s="221">
        <f>(I118*7%)+I118</f>
        <v>1524.2083009440003</v>
      </c>
    </row>
    <row r="119" spans="1:10" s="14" customFormat="1" ht="18.75" customHeight="1">
      <c r="A119" s="26" t="s">
        <v>112</v>
      </c>
      <c r="B119" s="40" t="s">
        <v>124</v>
      </c>
      <c r="C119" s="31"/>
      <c r="D119" s="31"/>
      <c r="E119" s="31"/>
      <c r="F119" s="31"/>
      <c r="G119" s="10" t="s">
        <v>38</v>
      </c>
      <c r="H119" s="10" t="s">
        <v>38</v>
      </c>
      <c r="I119" s="10" t="s">
        <v>38</v>
      </c>
      <c r="J119" s="10" t="s">
        <v>38</v>
      </c>
    </row>
    <row r="120" spans="1:10" s="14" customFormat="1" ht="18.75" customHeight="1">
      <c r="A120" s="26" t="s">
        <v>114</v>
      </c>
      <c r="B120" s="40" t="s">
        <v>125</v>
      </c>
      <c r="C120" s="31"/>
      <c r="D120" s="31"/>
      <c r="E120" s="31"/>
      <c r="F120" s="31"/>
      <c r="G120" s="10" t="s">
        <v>38</v>
      </c>
      <c r="H120" s="10" t="s">
        <v>38</v>
      </c>
      <c r="I120" s="10" t="s">
        <v>38</v>
      </c>
      <c r="J120" s="10" t="s">
        <v>38</v>
      </c>
    </row>
    <row r="121" spans="1:10" s="14" customFormat="1" ht="18.75" customHeight="1">
      <c r="A121" s="6" t="s">
        <v>116</v>
      </c>
      <c r="B121" s="40" t="s">
        <v>126</v>
      </c>
      <c r="C121" s="31">
        <v>289.39999999999998</v>
      </c>
      <c r="D121" s="31">
        <v>306.3</v>
      </c>
      <c r="E121" s="31">
        <v>272.2</v>
      </c>
      <c r="F121" s="31">
        <v>396</v>
      </c>
      <c r="G121" s="10" t="s">
        <v>38</v>
      </c>
      <c r="H121" s="10" t="s">
        <v>38</v>
      </c>
      <c r="I121" s="10" t="s">
        <v>38</v>
      </c>
      <c r="J121" s="10" t="s">
        <v>38</v>
      </c>
    </row>
    <row r="122" spans="1:10" s="14" customFormat="1" ht="18.75" customHeight="1">
      <c r="A122" s="6" t="s">
        <v>118</v>
      </c>
      <c r="B122" s="40" t="s">
        <v>127</v>
      </c>
      <c r="C122" s="31">
        <v>340.2</v>
      </c>
      <c r="D122" s="31">
        <v>288.60000000000002</v>
      </c>
      <c r="E122" s="31">
        <v>414.4</v>
      </c>
      <c r="F122" s="31">
        <v>363.4</v>
      </c>
      <c r="G122" s="10" t="s">
        <v>38</v>
      </c>
      <c r="H122" s="10" t="s">
        <v>38</v>
      </c>
      <c r="I122" s="10" t="s">
        <v>38</v>
      </c>
      <c r="J122" s="10" t="s">
        <v>38</v>
      </c>
    </row>
    <row r="123" spans="1:10" s="14" customFormat="1" ht="18.75" customHeight="1">
      <c r="A123" s="6" t="s">
        <v>120</v>
      </c>
      <c r="B123" s="40" t="s">
        <v>128</v>
      </c>
      <c r="C123" s="31">
        <v>247.2</v>
      </c>
      <c r="D123" s="31">
        <v>350</v>
      </c>
      <c r="E123" s="31">
        <v>257.10000000000002</v>
      </c>
      <c r="F123" s="31">
        <v>351.5</v>
      </c>
      <c r="G123" s="10" t="s">
        <v>38</v>
      </c>
      <c r="H123" s="10" t="s">
        <v>38</v>
      </c>
      <c r="I123" s="10" t="s">
        <v>38</v>
      </c>
      <c r="J123" s="10" t="s">
        <v>38</v>
      </c>
    </row>
    <row r="124" spans="1:10" s="14" customFormat="1" ht="37.5">
      <c r="A124" s="25" t="s">
        <v>129</v>
      </c>
      <c r="B124" s="52" t="s">
        <v>130</v>
      </c>
      <c r="C124" s="205">
        <f>(C118/C112)/12*1000</f>
        <v>14613.333333333332</v>
      </c>
      <c r="D124" s="210">
        <f>(D118/D112)/12*1000</f>
        <v>13130.555555555555</v>
      </c>
      <c r="E124" s="44">
        <f t="shared" ref="E124:J124" si="2">(E118/E112)/12*1000</f>
        <v>14298.484848484848</v>
      </c>
      <c r="F124" s="44">
        <v>15429</v>
      </c>
      <c r="G124" s="44">
        <f t="shared" si="2"/>
        <v>17280.666666666668</v>
      </c>
      <c r="H124" s="44">
        <f t="shared" si="2"/>
        <v>18490.313333333335</v>
      </c>
      <c r="I124" s="44">
        <f t="shared" si="2"/>
        <v>19784.635266666668</v>
      </c>
      <c r="J124" s="44">
        <f t="shared" si="2"/>
        <v>21169.559735333336</v>
      </c>
    </row>
    <row r="125" spans="1:10" s="14" customFormat="1" ht="18.75" customHeight="1">
      <c r="A125" s="26" t="s">
        <v>131</v>
      </c>
      <c r="B125" s="40" t="s">
        <v>132</v>
      </c>
      <c r="C125" s="206"/>
      <c r="D125" s="211"/>
      <c r="E125" s="138"/>
      <c r="F125" s="138"/>
      <c r="G125" s="10" t="s">
        <v>38</v>
      </c>
      <c r="H125" s="10" t="s">
        <v>38</v>
      </c>
      <c r="I125" s="10" t="s">
        <v>38</v>
      </c>
      <c r="J125" s="10" t="s">
        <v>38</v>
      </c>
    </row>
    <row r="126" spans="1:10" s="14" customFormat="1" ht="18.75" customHeight="1">
      <c r="A126" s="26" t="s">
        <v>133</v>
      </c>
      <c r="B126" s="40" t="s">
        <v>134</v>
      </c>
      <c r="C126" s="206"/>
      <c r="D126" s="211"/>
      <c r="E126" s="138"/>
      <c r="F126" s="138"/>
      <c r="G126" s="10" t="s">
        <v>38</v>
      </c>
      <c r="H126" s="10" t="s">
        <v>38</v>
      </c>
      <c r="I126" s="10" t="s">
        <v>38</v>
      </c>
      <c r="J126" s="10" t="s">
        <v>38</v>
      </c>
    </row>
    <row r="127" spans="1:10" s="14" customFormat="1" ht="18.75" customHeight="1">
      <c r="A127" s="6" t="s">
        <v>135</v>
      </c>
      <c r="B127" s="40" t="s">
        <v>136</v>
      </c>
      <c r="C127" s="44">
        <f>SUM(C128:C130)</f>
        <v>38750</v>
      </c>
      <c r="D127" s="211">
        <f>(D121/D115)/12*1000</f>
        <v>25525.000000000004</v>
      </c>
      <c r="E127" s="211">
        <f>(E121/E115)/12*1000</f>
        <v>22683.333333333332</v>
      </c>
      <c r="F127" s="211">
        <f>(F121/F115)/12*1000</f>
        <v>33000</v>
      </c>
      <c r="G127" s="10" t="s">
        <v>38</v>
      </c>
      <c r="H127" s="10" t="s">
        <v>38</v>
      </c>
      <c r="I127" s="10" t="s">
        <v>38</v>
      </c>
      <c r="J127" s="10" t="s">
        <v>38</v>
      </c>
    </row>
    <row r="128" spans="1:10" s="123" customFormat="1" ht="18.75" customHeight="1">
      <c r="A128" s="120" t="s">
        <v>137</v>
      </c>
      <c r="B128" s="121" t="s">
        <v>138</v>
      </c>
      <c r="C128" s="207">
        <v>15500</v>
      </c>
      <c r="D128" s="216">
        <v>15500</v>
      </c>
      <c r="E128" s="216">
        <v>20000</v>
      </c>
      <c r="F128" s="216">
        <v>20000</v>
      </c>
      <c r="G128" s="122" t="s">
        <v>38</v>
      </c>
      <c r="H128" s="122" t="s">
        <v>38</v>
      </c>
      <c r="I128" s="122" t="s">
        <v>38</v>
      </c>
      <c r="J128" s="122" t="s">
        <v>38</v>
      </c>
    </row>
    <row r="129" spans="1:10" s="123" customFormat="1" ht="18.75" customHeight="1">
      <c r="A129" s="120" t="s">
        <v>139</v>
      </c>
      <c r="B129" s="121" t="s">
        <v>140</v>
      </c>
      <c r="C129" s="207">
        <v>23250</v>
      </c>
      <c r="D129" s="216">
        <v>23250</v>
      </c>
      <c r="E129" s="216">
        <v>30000</v>
      </c>
      <c r="F129" s="216">
        <v>30000</v>
      </c>
      <c r="G129" s="122" t="s">
        <v>38</v>
      </c>
      <c r="H129" s="122" t="s">
        <v>38</v>
      </c>
      <c r="I129" s="122" t="s">
        <v>38</v>
      </c>
      <c r="J129" s="122" t="s">
        <v>38</v>
      </c>
    </row>
    <row r="130" spans="1:10" s="123" customFormat="1" ht="18.75" customHeight="1">
      <c r="A130" s="120" t="s">
        <v>141</v>
      </c>
      <c r="B130" s="121" t="s">
        <v>142</v>
      </c>
      <c r="C130" s="207"/>
      <c r="D130" s="216">
        <v>0</v>
      </c>
      <c r="E130" s="216"/>
      <c r="F130" s="139"/>
      <c r="G130" s="122" t="s">
        <v>38</v>
      </c>
      <c r="H130" s="122" t="s">
        <v>38</v>
      </c>
      <c r="I130" s="122" t="s">
        <v>38</v>
      </c>
      <c r="J130" s="122" t="s">
        <v>38</v>
      </c>
    </row>
    <row r="131" spans="1:10" s="14" customFormat="1" ht="18.75" customHeight="1">
      <c r="A131" s="6" t="s">
        <v>143</v>
      </c>
      <c r="B131" s="40" t="s">
        <v>144</v>
      </c>
      <c r="C131" s="208">
        <f t="shared" ref="C131:F132" si="3">(C122/C116)/12*1000</f>
        <v>18900</v>
      </c>
      <c r="D131" s="215">
        <f t="shared" si="3"/>
        <v>12025</v>
      </c>
      <c r="E131" s="215">
        <f t="shared" si="3"/>
        <v>23022.222222222223</v>
      </c>
      <c r="F131" s="215">
        <f t="shared" si="3"/>
        <v>20188.888888888887</v>
      </c>
      <c r="G131" s="10" t="s">
        <v>38</v>
      </c>
      <c r="H131" s="10" t="s">
        <v>38</v>
      </c>
      <c r="I131" s="10" t="s">
        <v>38</v>
      </c>
      <c r="J131" s="10" t="s">
        <v>38</v>
      </c>
    </row>
    <row r="132" spans="1:10" s="14" customFormat="1" ht="18.75" customHeight="1" thickBot="1">
      <c r="A132" s="6" t="s">
        <v>145</v>
      </c>
      <c r="B132" s="40" t="s">
        <v>146</v>
      </c>
      <c r="C132" s="209">
        <f t="shared" si="3"/>
        <v>8240</v>
      </c>
      <c r="D132" s="215">
        <f t="shared" si="3"/>
        <v>9722.2222222222226</v>
      </c>
      <c r="E132" s="215">
        <f t="shared" si="3"/>
        <v>8570</v>
      </c>
      <c r="F132" s="215">
        <f t="shared" si="3"/>
        <v>9763.8888888888887</v>
      </c>
      <c r="G132" s="10" t="s">
        <v>38</v>
      </c>
      <c r="H132" s="10" t="s">
        <v>38</v>
      </c>
      <c r="I132" s="10" t="s">
        <v>38</v>
      </c>
      <c r="J132" s="10" t="s">
        <v>38</v>
      </c>
    </row>
    <row r="133" spans="1:10" s="14" customFormat="1" ht="18.75" customHeight="1">
      <c r="A133" s="21"/>
      <c r="C133" s="20"/>
      <c r="D133" s="22"/>
      <c r="E133" s="22"/>
      <c r="F133" s="22"/>
      <c r="G133" s="172"/>
      <c r="H133" s="172"/>
      <c r="I133" s="172"/>
      <c r="J133" s="172"/>
    </row>
    <row r="134" spans="1:10" s="14" customFormat="1" ht="18.75" customHeight="1">
      <c r="A134" s="21"/>
      <c r="C134" s="95"/>
      <c r="D134" s="22"/>
      <c r="E134" s="22"/>
      <c r="F134" s="22"/>
      <c r="G134" s="172"/>
      <c r="H134" s="172"/>
      <c r="I134" s="172"/>
      <c r="J134" s="172"/>
    </row>
    <row r="135" spans="1:10" s="14" customFormat="1" ht="18.75" customHeight="1">
      <c r="A135" s="181" t="s">
        <v>451</v>
      </c>
      <c r="B135" s="102"/>
      <c r="C135" s="265" t="s">
        <v>147</v>
      </c>
      <c r="D135" s="266"/>
      <c r="E135" s="266"/>
      <c r="F135" s="266"/>
      <c r="G135" s="101"/>
      <c r="H135" s="252" t="s">
        <v>450</v>
      </c>
      <c r="I135" s="252"/>
    </row>
    <row r="136" spans="1:10" s="14" customFormat="1" ht="18.75" customHeight="1">
      <c r="A136" s="152" t="s">
        <v>148</v>
      </c>
      <c r="B136" s="103"/>
      <c r="C136" s="263" t="s">
        <v>149</v>
      </c>
      <c r="D136" s="263"/>
      <c r="E136" s="263"/>
      <c r="F136" s="263"/>
      <c r="G136" s="100"/>
      <c r="H136" s="264" t="s">
        <v>150</v>
      </c>
      <c r="I136" s="264"/>
      <c r="J136" s="264"/>
    </row>
    <row r="137" spans="1:10" s="14" customFormat="1">
      <c r="A137" s="18"/>
      <c r="F137" s="3"/>
      <c r="G137" s="3"/>
      <c r="H137" s="3"/>
      <c r="I137" s="3"/>
      <c r="J137" s="3"/>
    </row>
    <row r="138" spans="1:10" s="14" customFormat="1">
      <c r="A138" s="18"/>
      <c r="F138" s="3"/>
      <c r="G138" s="3"/>
      <c r="H138" s="3"/>
      <c r="I138" s="3"/>
      <c r="J138" s="3"/>
    </row>
    <row r="139" spans="1:10" s="14" customFormat="1">
      <c r="A139" s="18"/>
      <c r="F139" s="3"/>
      <c r="G139" s="3"/>
      <c r="H139" s="3"/>
      <c r="I139" s="3"/>
      <c r="J139" s="3"/>
    </row>
    <row r="140" spans="1:10" s="14" customFormat="1">
      <c r="A140" s="18"/>
      <c r="F140" s="3"/>
      <c r="G140" s="3"/>
      <c r="H140" s="3"/>
      <c r="I140" s="3"/>
      <c r="J140" s="3"/>
    </row>
    <row r="141" spans="1:10" s="14" customFormat="1">
      <c r="A141" s="18"/>
      <c r="F141" s="3"/>
      <c r="G141" s="3"/>
      <c r="H141" s="3"/>
      <c r="I141" s="3"/>
      <c r="J141" s="3"/>
    </row>
    <row r="142" spans="1:10" s="14" customFormat="1">
      <c r="A142" s="18"/>
      <c r="F142" s="3"/>
      <c r="G142" s="3"/>
      <c r="H142" s="3"/>
      <c r="I142" s="3"/>
      <c r="J142" s="3"/>
    </row>
    <row r="143" spans="1:10" s="14" customFormat="1">
      <c r="A143" s="18"/>
      <c r="F143" s="3"/>
      <c r="G143" s="3"/>
      <c r="H143" s="3"/>
      <c r="I143" s="3"/>
      <c r="J143" s="3"/>
    </row>
    <row r="144" spans="1:10" s="14" customFormat="1">
      <c r="A144" s="18"/>
      <c r="F144" s="3"/>
      <c r="G144" s="3"/>
      <c r="H144" s="3"/>
      <c r="I144" s="3"/>
      <c r="J144" s="3"/>
    </row>
    <row r="145" spans="1:10" s="14" customFormat="1">
      <c r="A145" s="18"/>
      <c r="F145" s="3"/>
      <c r="G145" s="3"/>
      <c r="H145" s="3"/>
      <c r="I145" s="3"/>
      <c r="J145" s="3"/>
    </row>
    <row r="146" spans="1:10" s="14" customFormat="1">
      <c r="A146" s="18"/>
      <c r="F146" s="3"/>
      <c r="G146" s="3"/>
      <c r="H146" s="3"/>
      <c r="I146" s="3"/>
      <c r="J146" s="3"/>
    </row>
    <row r="147" spans="1:10" s="14" customFormat="1">
      <c r="A147" s="18"/>
      <c r="F147" s="3"/>
      <c r="G147" s="3"/>
      <c r="H147" s="3"/>
      <c r="I147" s="3"/>
      <c r="J147" s="3"/>
    </row>
    <row r="148" spans="1:10" s="14" customFormat="1">
      <c r="A148" s="18"/>
      <c r="F148" s="3"/>
      <c r="G148" s="3"/>
      <c r="H148" s="3"/>
      <c r="I148" s="3"/>
      <c r="J148" s="3"/>
    </row>
    <row r="149" spans="1:10" s="14" customFormat="1">
      <c r="A149" s="18"/>
      <c r="F149" s="3"/>
      <c r="G149" s="3"/>
      <c r="H149" s="3"/>
      <c r="I149" s="3"/>
      <c r="J149" s="3"/>
    </row>
    <row r="150" spans="1:10" s="14" customFormat="1">
      <c r="A150" s="18"/>
      <c r="F150" s="3"/>
      <c r="G150" s="3"/>
      <c r="H150" s="3"/>
      <c r="I150" s="3"/>
      <c r="J150" s="3"/>
    </row>
    <row r="151" spans="1:10" s="14" customFormat="1">
      <c r="A151" s="18"/>
      <c r="F151" s="3"/>
      <c r="G151" s="3"/>
      <c r="H151" s="3"/>
      <c r="I151" s="3"/>
      <c r="J151" s="3"/>
    </row>
    <row r="152" spans="1:10" s="14" customFormat="1">
      <c r="A152" s="18"/>
      <c r="F152" s="3"/>
      <c r="G152" s="3"/>
      <c r="H152" s="3"/>
      <c r="I152" s="3"/>
      <c r="J152" s="3"/>
    </row>
    <row r="153" spans="1:10" s="14" customFormat="1">
      <c r="A153" s="18"/>
      <c r="F153" s="3"/>
      <c r="G153" s="3"/>
      <c r="H153" s="3"/>
      <c r="I153" s="3"/>
      <c r="J153" s="3"/>
    </row>
    <row r="154" spans="1:10" s="14" customFormat="1">
      <c r="A154" s="18"/>
      <c r="F154" s="3"/>
      <c r="G154" s="3"/>
      <c r="H154" s="3"/>
      <c r="I154" s="3"/>
      <c r="J154" s="3"/>
    </row>
    <row r="155" spans="1:10" s="14" customFormat="1">
      <c r="A155" s="18"/>
      <c r="F155" s="3"/>
      <c r="G155" s="3"/>
      <c r="H155" s="3"/>
      <c r="I155" s="3"/>
      <c r="J155" s="3"/>
    </row>
    <row r="156" spans="1:10" s="14" customFormat="1">
      <c r="A156" s="18"/>
      <c r="F156" s="3"/>
      <c r="G156" s="3"/>
      <c r="H156" s="3"/>
      <c r="I156" s="3"/>
      <c r="J156" s="3"/>
    </row>
    <row r="157" spans="1:10" s="14" customFormat="1">
      <c r="A157" s="18"/>
      <c r="F157" s="3"/>
      <c r="G157" s="3"/>
      <c r="H157" s="3"/>
      <c r="I157" s="3"/>
      <c r="J157" s="3"/>
    </row>
    <row r="158" spans="1:10" s="14" customFormat="1">
      <c r="A158" s="18"/>
      <c r="F158" s="3"/>
      <c r="G158" s="3"/>
      <c r="H158" s="3"/>
      <c r="I158" s="3"/>
      <c r="J158" s="3"/>
    </row>
    <row r="159" spans="1:10" s="14" customFormat="1">
      <c r="A159" s="18"/>
      <c r="F159" s="3"/>
      <c r="G159" s="3"/>
      <c r="H159" s="3"/>
      <c r="I159" s="3"/>
      <c r="J159" s="3"/>
    </row>
    <row r="160" spans="1:10" s="14" customFormat="1">
      <c r="A160" s="18"/>
      <c r="F160" s="3"/>
      <c r="G160" s="3"/>
      <c r="H160" s="3"/>
      <c r="I160" s="3"/>
      <c r="J160" s="3"/>
    </row>
    <row r="161" spans="1:10" s="14" customFormat="1">
      <c r="A161" s="18"/>
      <c r="F161" s="3"/>
      <c r="G161" s="3"/>
      <c r="H161" s="3"/>
      <c r="I161" s="3"/>
      <c r="J161" s="3"/>
    </row>
    <row r="162" spans="1:10" s="14" customFormat="1">
      <c r="A162" s="18"/>
      <c r="F162" s="3"/>
      <c r="G162" s="3"/>
      <c r="H162" s="3"/>
      <c r="I162" s="3"/>
      <c r="J162" s="3"/>
    </row>
    <row r="163" spans="1:10" s="14" customFormat="1">
      <c r="A163" s="18"/>
      <c r="F163" s="3"/>
      <c r="G163" s="3"/>
      <c r="H163" s="3"/>
      <c r="I163" s="3"/>
      <c r="J163" s="3"/>
    </row>
    <row r="164" spans="1:10" s="14" customFormat="1">
      <c r="A164" s="18"/>
      <c r="F164" s="3"/>
      <c r="G164" s="3"/>
      <c r="H164" s="3"/>
      <c r="I164" s="3"/>
      <c r="J164" s="3"/>
    </row>
    <row r="165" spans="1:10" s="14" customFormat="1">
      <c r="A165" s="18"/>
      <c r="F165" s="3"/>
      <c r="G165" s="3"/>
      <c r="H165" s="3"/>
      <c r="I165" s="3"/>
      <c r="J165" s="3"/>
    </row>
    <row r="166" spans="1:10" s="14" customFormat="1">
      <c r="A166" s="18"/>
      <c r="F166" s="3"/>
      <c r="G166" s="3"/>
      <c r="H166" s="3"/>
      <c r="I166" s="3"/>
      <c r="J166" s="3"/>
    </row>
    <row r="167" spans="1:10" s="14" customFormat="1">
      <c r="A167" s="18"/>
      <c r="F167" s="3"/>
      <c r="G167" s="3"/>
      <c r="H167" s="3"/>
      <c r="I167" s="3"/>
      <c r="J167" s="3"/>
    </row>
    <row r="168" spans="1:10" s="14" customFormat="1">
      <c r="A168" s="18"/>
      <c r="F168" s="3"/>
      <c r="G168" s="3"/>
      <c r="H168" s="3"/>
      <c r="I168" s="3"/>
      <c r="J168" s="3"/>
    </row>
    <row r="169" spans="1:10" s="14" customFormat="1">
      <c r="A169" s="18"/>
      <c r="F169" s="3"/>
      <c r="G169" s="3"/>
      <c r="H169" s="3"/>
      <c r="I169" s="3"/>
      <c r="J169" s="3"/>
    </row>
    <row r="170" spans="1:10" s="14" customFormat="1">
      <c r="A170" s="18"/>
      <c r="F170" s="3"/>
      <c r="G170" s="3"/>
      <c r="H170" s="3"/>
      <c r="I170" s="3"/>
      <c r="J170" s="3"/>
    </row>
    <row r="171" spans="1:10" s="14" customFormat="1">
      <c r="A171" s="18"/>
      <c r="F171" s="3"/>
      <c r="G171" s="3"/>
      <c r="H171" s="3"/>
      <c r="I171" s="3"/>
      <c r="J171" s="3"/>
    </row>
    <row r="172" spans="1:10" s="14" customFormat="1">
      <c r="A172" s="18"/>
      <c r="F172" s="3"/>
      <c r="G172" s="3"/>
      <c r="H172" s="3"/>
      <c r="I172" s="3"/>
      <c r="J172" s="3"/>
    </row>
    <row r="173" spans="1:10" s="14" customFormat="1">
      <c r="A173" s="18"/>
      <c r="F173" s="3"/>
      <c r="G173" s="3"/>
      <c r="H173" s="3"/>
      <c r="I173" s="3"/>
      <c r="J173" s="3"/>
    </row>
    <row r="174" spans="1:10" s="14" customFormat="1">
      <c r="A174" s="18"/>
      <c r="F174" s="3"/>
      <c r="G174" s="3"/>
      <c r="H174" s="3"/>
      <c r="I174" s="3"/>
      <c r="J174" s="3"/>
    </row>
    <row r="175" spans="1:10" s="14" customFormat="1">
      <c r="A175" s="18"/>
      <c r="F175" s="3"/>
      <c r="G175" s="3"/>
      <c r="H175" s="3"/>
      <c r="I175" s="3"/>
      <c r="J175" s="3"/>
    </row>
    <row r="176" spans="1:10" s="14" customFormat="1">
      <c r="A176" s="18"/>
      <c r="F176" s="3"/>
      <c r="G176" s="3"/>
      <c r="H176" s="3"/>
      <c r="I176" s="3"/>
      <c r="J176" s="3"/>
    </row>
    <row r="177" spans="1:10" s="14" customFormat="1">
      <c r="A177" s="18"/>
      <c r="F177" s="3"/>
      <c r="G177" s="3"/>
      <c r="H177" s="3"/>
      <c r="I177" s="3"/>
      <c r="J177" s="3"/>
    </row>
    <row r="178" spans="1:10" s="14" customFormat="1">
      <c r="A178" s="18"/>
      <c r="F178" s="3"/>
      <c r="G178" s="3"/>
      <c r="H178" s="3"/>
      <c r="I178" s="3"/>
      <c r="J178" s="3"/>
    </row>
    <row r="179" spans="1:10" s="14" customFormat="1">
      <c r="A179" s="18"/>
      <c r="F179" s="3"/>
      <c r="G179" s="3"/>
      <c r="H179" s="3"/>
      <c r="I179" s="3"/>
      <c r="J179" s="3"/>
    </row>
    <row r="180" spans="1:10" s="14" customFormat="1">
      <c r="A180" s="18"/>
      <c r="F180" s="3"/>
      <c r="G180" s="3"/>
      <c r="H180" s="3"/>
      <c r="I180" s="3"/>
      <c r="J180" s="3"/>
    </row>
    <row r="181" spans="1:10" s="14" customFormat="1">
      <c r="A181" s="18"/>
      <c r="F181" s="3"/>
      <c r="G181" s="3"/>
      <c r="H181" s="3"/>
      <c r="I181" s="3"/>
      <c r="J181" s="3"/>
    </row>
    <row r="182" spans="1:10" s="14" customFormat="1">
      <c r="A182" s="18"/>
      <c r="F182" s="3"/>
      <c r="G182" s="3"/>
      <c r="H182" s="3"/>
      <c r="I182" s="3"/>
      <c r="J182" s="3"/>
    </row>
    <row r="183" spans="1:10" s="14" customFormat="1">
      <c r="A183" s="18"/>
      <c r="F183" s="3"/>
      <c r="G183" s="3"/>
      <c r="H183" s="3"/>
      <c r="I183" s="3"/>
      <c r="J183" s="3"/>
    </row>
    <row r="184" spans="1:10" s="14" customFormat="1">
      <c r="A184" s="18"/>
      <c r="F184" s="3"/>
      <c r="G184" s="3"/>
      <c r="H184" s="3"/>
      <c r="I184" s="3"/>
      <c r="J184" s="3"/>
    </row>
    <row r="185" spans="1:10" s="14" customFormat="1">
      <c r="A185" s="18"/>
      <c r="F185" s="3"/>
      <c r="G185" s="3"/>
      <c r="H185" s="3"/>
      <c r="I185" s="3"/>
      <c r="J185" s="3"/>
    </row>
    <row r="186" spans="1:10" s="14" customFormat="1">
      <c r="A186" s="18"/>
      <c r="F186" s="3"/>
      <c r="G186" s="3"/>
      <c r="H186" s="3"/>
      <c r="I186" s="3"/>
      <c r="J186" s="3"/>
    </row>
    <row r="187" spans="1:10" s="14" customFormat="1">
      <c r="A187" s="18"/>
      <c r="F187" s="3"/>
      <c r="G187" s="3"/>
      <c r="H187" s="3"/>
      <c r="I187" s="3"/>
      <c r="J187" s="3"/>
    </row>
    <row r="188" spans="1:10" s="14" customFormat="1">
      <c r="A188" s="18"/>
      <c r="F188" s="3"/>
      <c r="G188" s="3"/>
      <c r="H188" s="3"/>
      <c r="I188" s="3"/>
      <c r="J188" s="3"/>
    </row>
    <row r="189" spans="1:10" s="14" customFormat="1">
      <c r="A189" s="18"/>
      <c r="F189" s="3"/>
      <c r="G189" s="3"/>
      <c r="H189" s="3"/>
      <c r="I189" s="3"/>
      <c r="J189" s="3"/>
    </row>
    <row r="190" spans="1:10" s="14" customFormat="1">
      <c r="A190" s="18"/>
      <c r="F190" s="3"/>
      <c r="G190" s="3"/>
      <c r="H190" s="3"/>
      <c r="I190" s="3"/>
      <c r="J190" s="3"/>
    </row>
    <row r="191" spans="1:10" s="14" customFormat="1">
      <c r="A191" s="18"/>
      <c r="F191" s="3"/>
      <c r="G191" s="3"/>
      <c r="H191" s="3"/>
      <c r="I191" s="3"/>
      <c r="J191" s="3"/>
    </row>
    <row r="192" spans="1:10" s="14" customFormat="1">
      <c r="A192" s="18"/>
      <c r="F192" s="3"/>
      <c r="G192" s="3"/>
      <c r="H192" s="3"/>
      <c r="I192" s="3"/>
      <c r="J192" s="3"/>
    </row>
    <row r="193" spans="1:10" s="14" customFormat="1">
      <c r="A193" s="18"/>
      <c r="F193" s="3"/>
      <c r="G193" s="3"/>
      <c r="H193" s="3"/>
      <c r="I193" s="3"/>
      <c r="J193" s="3"/>
    </row>
    <row r="194" spans="1:10" s="14" customFormat="1">
      <c r="A194" s="18"/>
      <c r="F194" s="3"/>
      <c r="G194" s="3"/>
      <c r="H194" s="3"/>
      <c r="I194" s="3"/>
      <c r="J194" s="3"/>
    </row>
    <row r="195" spans="1:10" s="14" customFormat="1">
      <c r="A195" s="18"/>
      <c r="F195" s="3"/>
      <c r="G195" s="3"/>
      <c r="H195" s="3"/>
      <c r="I195" s="3"/>
      <c r="J195" s="3"/>
    </row>
    <row r="196" spans="1:10" s="14" customFormat="1">
      <c r="A196" s="18"/>
      <c r="F196" s="3"/>
      <c r="G196" s="3"/>
      <c r="H196" s="3"/>
      <c r="I196" s="3"/>
      <c r="J196" s="3"/>
    </row>
    <row r="197" spans="1:10" s="14" customFormat="1">
      <c r="A197" s="18"/>
      <c r="F197" s="3"/>
      <c r="G197" s="3"/>
      <c r="H197" s="3"/>
      <c r="I197" s="3"/>
      <c r="J197" s="3"/>
    </row>
    <row r="198" spans="1:10" s="14" customFormat="1">
      <c r="A198" s="18"/>
      <c r="F198" s="3"/>
      <c r="G198" s="3"/>
      <c r="H198" s="3"/>
      <c r="I198" s="3"/>
      <c r="J198" s="3"/>
    </row>
    <row r="199" spans="1:10" s="14" customFormat="1">
      <c r="A199" s="18"/>
      <c r="F199" s="3"/>
      <c r="G199" s="3"/>
      <c r="H199" s="3"/>
      <c r="I199" s="3"/>
      <c r="J199" s="3"/>
    </row>
    <row r="200" spans="1:10" s="14" customFormat="1">
      <c r="A200" s="18"/>
      <c r="F200" s="3"/>
      <c r="G200" s="3"/>
      <c r="H200" s="3"/>
      <c r="I200" s="3"/>
      <c r="J200" s="3"/>
    </row>
    <row r="201" spans="1:10" s="14" customFormat="1">
      <c r="A201" s="18"/>
      <c r="F201" s="3"/>
      <c r="G201" s="3"/>
      <c r="H201" s="3"/>
      <c r="I201" s="3"/>
      <c r="J201" s="3"/>
    </row>
    <row r="202" spans="1:10" s="14" customFormat="1">
      <c r="A202" s="18"/>
      <c r="F202" s="3"/>
      <c r="G202" s="3"/>
      <c r="H202" s="3"/>
      <c r="I202" s="3"/>
      <c r="J202" s="3"/>
    </row>
    <row r="203" spans="1:10" s="14" customFormat="1">
      <c r="A203" s="18"/>
      <c r="F203" s="3"/>
      <c r="G203" s="3"/>
      <c r="H203" s="3"/>
      <c r="I203" s="3"/>
      <c r="J203" s="3"/>
    </row>
    <row r="204" spans="1:10" s="14" customFormat="1">
      <c r="A204" s="18"/>
      <c r="F204" s="3"/>
      <c r="G204" s="3"/>
      <c r="H204" s="3"/>
      <c r="I204" s="3"/>
      <c r="J204" s="3"/>
    </row>
    <row r="205" spans="1:10" s="14" customFormat="1">
      <c r="A205" s="18"/>
      <c r="F205" s="3"/>
      <c r="G205" s="3"/>
      <c r="H205" s="3"/>
      <c r="I205" s="3"/>
      <c r="J205" s="3"/>
    </row>
    <row r="206" spans="1:10" s="14" customFormat="1">
      <c r="A206" s="18"/>
      <c r="F206" s="3"/>
      <c r="G206" s="3"/>
      <c r="H206" s="3"/>
      <c r="I206" s="3"/>
      <c r="J206" s="3"/>
    </row>
    <row r="207" spans="1:10" s="14" customFormat="1">
      <c r="A207" s="18"/>
      <c r="F207" s="3"/>
      <c r="G207" s="3"/>
      <c r="H207" s="3"/>
      <c r="I207" s="3"/>
      <c r="J207" s="3"/>
    </row>
    <row r="208" spans="1:10" s="14" customFormat="1">
      <c r="A208" s="18"/>
      <c r="F208" s="3"/>
      <c r="G208" s="3"/>
      <c r="H208" s="3"/>
      <c r="I208" s="3"/>
      <c r="J208" s="3"/>
    </row>
    <row r="209" spans="1:10" s="14" customFormat="1">
      <c r="A209" s="18"/>
      <c r="F209" s="3"/>
      <c r="G209" s="3"/>
      <c r="H209" s="3"/>
      <c r="I209" s="3"/>
      <c r="J209" s="3"/>
    </row>
    <row r="210" spans="1:10" s="14" customFormat="1">
      <c r="A210" s="18"/>
      <c r="F210" s="3"/>
      <c r="G210" s="3"/>
      <c r="H210" s="3"/>
      <c r="I210" s="3"/>
      <c r="J210" s="3"/>
    </row>
    <row r="211" spans="1:10" s="14" customFormat="1">
      <c r="A211" s="18"/>
      <c r="F211" s="3"/>
      <c r="G211" s="3"/>
      <c r="H211" s="3"/>
      <c r="I211" s="3"/>
      <c r="J211" s="3"/>
    </row>
    <row r="212" spans="1:10" s="14" customFormat="1">
      <c r="A212" s="18"/>
      <c r="F212" s="3"/>
      <c r="G212" s="3"/>
      <c r="H212" s="3"/>
      <c r="I212" s="3"/>
      <c r="J212" s="3"/>
    </row>
    <row r="213" spans="1:10" s="14" customFormat="1">
      <c r="A213" s="18"/>
      <c r="F213" s="3"/>
      <c r="G213" s="3"/>
      <c r="H213" s="3"/>
      <c r="I213" s="3"/>
      <c r="J213" s="3"/>
    </row>
    <row r="214" spans="1:10" s="14" customFormat="1">
      <c r="A214" s="18"/>
      <c r="F214" s="3"/>
      <c r="G214" s="3"/>
      <c r="H214" s="3"/>
      <c r="I214" s="3"/>
      <c r="J214" s="3"/>
    </row>
    <row r="215" spans="1:10" s="14" customFormat="1">
      <c r="A215" s="18"/>
      <c r="F215" s="3"/>
      <c r="G215" s="3"/>
      <c r="H215" s="3"/>
      <c r="I215" s="3"/>
      <c r="J215" s="3"/>
    </row>
    <row r="216" spans="1:10" s="14" customFormat="1">
      <c r="A216" s="18"/>
      <c r="F216" s="3"/>
      <c r="G216" s="3"/>
      <c r="H216" s="3"/>
      <c r="I216" s="3"/>
      <c r="J216" s="3"/>
    </row>
    <row r="217" spans="1:10" s="14" customFormat="1">
      <c r="A217" s="18"/>
      <c r="F217" s="3"/>
      <c r="G217" s="3"/>
      <c r="H217" s="3"/>
      <c r="I217" s="3"/>
      <c r="J217" s="3"/>
    </row>
    <row r="218" spans="1:10" s="14" customFormat="1">
      <c r="A218" s="18"/>
      <c r="F218" s="3"/>
      <c r="G218" s="3"/>
      <c r="H218" s="3"/>
      <c r="I218" s="3"/>
      <c r="J218" s="3"/>
    </row>
    <row r="219" spans="1:10" s="14" customFormat="1">
      <c r="A219" s="18"/>
      <c r="F219" s="3"/>
      <c r="G219" s="3"/>
      <c r="H219" s="3"/>
      <c r="I219" s="3"/>
      <c r="J219" s="3"/>
    </row>
    <row r="220" spans="1:10" s="14" customFormat="1">
      <c r="A220" s="18"/>
      <c r="F220" s="3"/>
      <c r="G220" s="3"/>
      <c r="H220" s="3"/>
      <c r="I220" s="3"/>
      <c r="J220" s="3"/>
    </row>
    <row r="221" spans="1:10" s="14" customFormat="1">
      <c r="A221" s="18"/>
      <c r="F221" s="3"/>
      <c r="G221" s="3"/>
      <c r="H221" s="3"/>
      <c r="I221" s="3"/>
      <c r="J221" s="3"/>
    </row>
    <row r="222" spans="1:10" s="14" customFormat="1">
      <c r="A222" s="18"/>
      <c r="F222" s="3"/>
      <c r="G222" s="3"/>
      <c r="H222" s="3"/>
      <c r="I222" s="3"/>
      <c r="J222" s="3"/>
    </row>
    <row r="223" spans="1:10" s="14" customFormat="1">
      <c r="A223" s="18"/>
      <c r="F223" s="3"/>
      <c r="G223" s="3"/>
      <c r="H223" s="3"/>
      <c r="I223" s="3"/>
      <c r="J223" s="3"/>
    </row>
    <row r="224" spans="1:10" s="14" customFormat="1">
      <c r="A224" s="18"/>
      <c r="F224" s="3"/>
      <c r="G224" s="3"/>
      <c r="H224" s="3"/>
      <c r="I224" s="3"/>
      <c r="J224" s="3"/>
    </row>
    <row r="225" spans="1:10" s="14" customFormat="1">
      <c r="A225" s="18"/>
      <c r="F225" s="3"/>
      <c r="G225" s="3"/>
      <c r="H225" s="3"/>
      <c r="I225" s="3"/>
      <c r="J225" s="3"/>
    </row>
    <row r="226" spans="1:10" s="14" customFormat="1">
      <c r="A226" s="18"/>
      <c r="F226" s="3"/>
      <c r="G226" s="3"/>
      <c r="H226" s="3"/>
      <c r="I226" s="3"/>
      <c r="J226" s="3"/>
    </row>
    <row r="227" spans="1:10" s="14" customFormat="1">
      <c r="A227" s="18"/>
      <c r="F227" s="3"/>
      <c r="G227" s="3"/>
      <c r="H227" s="3"/>
      <c r="I227" s="3"/>
      <c r="J227" s="3"/>
    </row>
    <row r="228" spans="1:10" s="14" customFormat="1">
      <c r="A228" s="18"/>
      <c r="F228" s="3"/>
      <c r="G228" s="3"/>
      <c r="H228" s="3"/>
      <c r="I228" s="3"/>
      <c r="J228" s="3"/>
    </row>
    <row r="229" spans="1:10" s="14" customFormat="1">
      <c r="A229" s="18"/>
      <c r="F229" s="3"/>
      <c r="G229" s="3"/>
      <c r="H229" s="3"/>
      <c r="I229" s="3"/>
      <c r="J229" s="3"/>
    </row>
    <row r="230" spans="1:10" s="14" customFormat="1">
      <c r="A230" s="18"/>
      <c r="F230" s="3"/>
      <c r="G230" s="3"/>
      <c r="H230" s="3"/>
      <c r="I230" s="3"/>
      <c r="J230" s="3"/>
    </row>
    <row r="231" spans="1:10" s="14" customFormat="1">
      <c r="A231" s="18"/>
      <c r="F231" s="3"/>
      <c r="G231" s="3"/>
      <c r="H231" s="3"/>
      <c r="I231" s="3"/>
      <c r="J231" s="3"/>
    </row>
    <row r="232" spans="1:10" s="14" customFormat="1">
      <c r="A232" s="18"/>
      <c r="F232" s="3"/>
      <c r="G232" s="3"/>
      <c r="H232" s="3"/>
      <c r="I232" s="3"/>
      <c r="J232" s="3"/>
    </row>
    <row r="233" spans="1:10" s="14" customFormat="1">
      <c r="A233" s="18"/>
      <c r="F233" s="3"/>
      <c r="G233" s="3"/>
      <c r="H233" s="3"/>
      <c r="I233" s="3"/>
      <c r="J233" s="3"/>
    </row>
    <row r="234" spans="1:10" s="14" customFormat="1">
      <c r="A234" s="18"/>
      <c r="F234" s="3"/>
      <c r="G234" s="3"/>
      <c r="H234" s="3"/>
      <c r="I234" s="3"/>
      <c r="J234" s="3"/>
    </row>
    <row r="235" spans="1:10" s="14" customFormat="1">
      <c r="A235" s="18"/>
      <c r="F235" s="3"/>
      <c r="G235" s="3"/>
      <c r="H235" s="3"/>
      <c r="I235" s="3"/>
      <c r="J235" s="3"/>
    </row>
    <row r="236" spans="1:10" s="14" customFormat="1">
      <c r="A236" s="18"/>
      <c r="F236" s="3"/>
      <c r="G236" s="3"/>
      <c r="H236" s="3"/>
      <c r="I236" s="3"/>
      <c r="J236" s="3"/>
    </row>
    <row r="237" spans="1:10" s="14" customFormat="1">
      <c r="A237" s="18"/>
      <c r="F237" s="3"/>
      <c r="G237" s="3"/>
      <c r="H237" s="3"/>
      <c r="I237" s="3"/>
      <c r="J237" s="3"/>
    </row>
    <row r="238" spans="1:10" s="14" customFormat="1">
      <c r="A238" s="18"/>
      <c r="F238" s="3"/>
      <c r="G238" s="3"/>
      <c r="H238" s="3"/>
      <c r="I238" s="3"/>
      <c r="J238" s="3"/>
    </row>
    <row r="239" spans="1:10" s="14" customFormat="1">
      <c r="A239" s="18"/>
      <c r="F239" s="3"/>
      <c r="G239" s="3"/>
      <c r="H239" s="3"/>
      <c r="I239" s="3"/>
      <c r="J239" s="3"/>
    </row>
    <row r="240" spans="1:10" s="14" customFormat="1">
      <c r="A240" s="18"/>
      <c r="F240" s="3"/>
      <c r="G240" s="3"/>
      <c r="H240" s="3"/>
      <c r="I240" s="3"/>
      <c r="J240" s="3"/>
    </row>
    <row r="241" spans="1:10" s="14" customFormat="1">
      <c r="A241" s="18"/>
      <c r="F241" s="3"/>
      <c r="G241" s="3"/>
      <c r="H241" s="3"/>
      <c r="I241" s="3"/>
      <c r="J241" s="3"/>
    </row>
    <row r="242" spans="1:10" s="14" customFormat="1">
      <c r="A242" s="18"/>
      <c r="F242" s="3"/>
      <c r="G242" s="3"/>
      <c r="H242" s="3"/>
      <c r="I242" s="3"/>
      <c r="J242" s="3"/>
    </row>
    <row r="243" spans="1:10" s="14" customFormat="1">
      <c r="A243" s="18"/>
      <c r="F243" s="3"/>
      <c r="G243" s="3"/>
      <c r="H243" s="3"/>
      <c r="I243" s="3"/>
      <c r="J243" s="3"/>
    </row>
    <row r="244" spans="1:10" s="14" customFormat="1">
      <c r="A244" s="18"/>
      <c r="F244" s="3"/>
      <c r="G244" s="3"/>
      <c r="H244" s="3"/>
      <c r="I244" s="3"/>
      <c r="J244" s="3"/>
    </row>
    <row r="245" spans="1:10" s="14" customFormat="1">
      <c r="A245" s="18"/>
      <c r="F245" s="3"/>
      <c r="G245" s="3"/>
      <c r="H245" s="3"/>
      <c r="I245" s="3"/>
      <c r="J245" s="3"/>
    </row>
    <row r="246" spans="1:10" s="14" customFormat="1">
      <c r="A246" s="18"/>
      <c r="F246" s="3"/>
      <c r="G246" s="3"/>
      <c r="H246" s="3"/>
      <c r="I246" s="3"/>
      <c r="J246" s="3"/>
    </row>
    <row r="247" spans="1:10" s="14" customFormat="1">
      <c r="A247" s="18"/>
      <c r="F247" s="3"/>
      <c r="G247" s="3"/>
      <c r="H247" s="3"/>
      <c r="I247" s="3"/>
      <c r="J247" s="3"/>
    </row>
    <row r="248" spans="1:10" s="14" customFormat="1">
      <c r="A248" s="18"/>
      <c r="F248" s="3"/>
      <c r="G248" s="3"/>
      <c r="H248" s="3"/>
      <c r="I248" s="3"/>
      <c r="J248" s="3"/>
    </row>
    <row r="249" spans="1:10" s="14" customFormat="1">
      <c r="A249" s="18"/>
      <c r="F249" s="3"/>
      <c r="G249" s="3"/>
      <c r="H249" s="3"/>
      <c r="I249" s="3"/>
      <c r="J249" s="3"/>
    </row>
    <row r="250" spans="1:10" s="14" customFormat="1">
      <c r="A250" s="18"/>
      <c r="F250" s="3"/>
      <c r="G250" s="3"/>
      <c r="H250" s="3"/>
      <c r="I250" s="3"/>
      <c r="J250" s="3"/>
    </row>
    <row r="251" spans="1:10" s="14" customFormat="1">
      <c r="A251" s="18"/>
      <c r="F251" s="3"/>
      <c r="G251" s="3"/>
      <c r="H251" s="3"/>
      <c r="I251" s="3"/>
      <c r="J251" s="3"/>
    </row>
    <row r="252" spans="1:10" s="14" customFormat="1">
      <c r="A252" s="18"/>
      <c r="F252" s="3"/>
      <c r="G252" s="3"/>
      <c r="H252" s="3"/>
      <c r="I252" s="3"/>
      <c r="J252" s="3"/>
    </row>
    <row r="253" spans="1:10" s="14" customFormat="1">
      <c r="A253" s="18"/>
      <c r="F253" s="3"/>
      <c r="G253" s="3"/>
      <c r="H253" s="3"/>
      <c r="I253" s="3"/>
      <c r="J253" s="3"/>
    </row>
    <row r="254" spans="1:10" s="14" customFormat="1">
      <c r="A254" s="18"/>
      <c r="F254" s="3"/>
      <c r="G254" s="3"/>
      <c r="H254" s="3"/>
      <c r="I254" s="3"/>
      <c r="J254" s="3"/>
    </row>
    <row r="255" spans="1:10" s="14" customFormat="1">
      <c r="A255" s="18"/>
      <c r="F255" s="3"/>
      <c r="G255" s="3"/>
      <c r="H255" s="3"/>
      <c r="I255" s="3"/>
      <c r="J255" s="3"/>
    </row>
    <row r="256" spans="1:10" s="14" customFormat="1">
      <c r="A256" s="18"/>
      <c r="F256" s="3"/>
      <c r="G256" s="3"/>
      <c r="H256" s="3"/>
      <c r="I256" s="3"/>
      <c r="J256" s="3"/>
    </row>
    <row r="257" spans="1:10" s="14" customFormat="1">
      <c r="A257" s="18"/>
      <c r="F257" s="3"/>
      <c r="G257" s="3"/>
      <c r="H257" s="3"/>
      <c r="I257" s="3"/>
      <c r="J257" s="3"/>
    </row>
    <row r="258" spans="1:10" s="14" customFormat="1">
      <c r="A258" s="18"/>
      <c r="F258" s="3"/>
      <c r="G258" s="3"/>
      <c r="H258" s="3"/>
      <c r="I258" s="3"/>
      <c r="J258" s="3"/>
    </row>
    <row r="259" spans="1:10" s="14" customFormat="1">
      <c r="A259" s="18"/>
      <c r="F259" s="3"/>
      <c r="G259" s="3"/>
      <c r="H259" s="3"/>
      <c r="I259" s="3"/>
      <c r="J259" s="3"/>
    </row>
    <row r="260" spans="1:10" s="14" customFormat="1">
      <c r="A260" s="18"/>
      <c r="F260" s="3"/>
      <c r="G260" s="3"/>
      <c r="H260" s="3"/>
      <c r="I260" s="3"/>
      <c r="J260" s="3"/>
    </row>
    <row r="261" spans="1:10" s="14" customFormat="1">
      <c r="A261" s="18"/>
      <c r="F261" s="3"/>
      <c r="G261" s="3"/>
      <c r="H261" s="3"/>
      <c r="I261" s="3"/>
      <c r="J261" s="3"/>
    </row>
    <row r="262" spans="1:10" s="14" customFormat="1">
      <c r="A262" s="18"/>
      <c r="F262" s="3"/>
      <c r="G262" s="3"/>
      <c r="H262" s="3"/>
      <c r="I262" s="3"/>
      <c r="J262" s="3"/>
    </row>
    <row r="263" spans="1:10" s="14" customFormat="1">
      <c r="A263" s="18"/>
      <c r="F263" s="3"/>
      <c r="G263" s="3"/>
      <c r="H263" s="3"/>
      <c r="I263" s="3"/>
      <c r="J263" s="3"/>
    </row>
    <row r="264" spans="1:10" s="14" customFormat="1">
      <c r="A264" s="18"/>
      <c r="F264" s="3"/>
      <c r="G264" s="3"/>
      <c r="H264" s="3"/>
      <c r="I264" s="3"/>
      <c r="J264" s="3"/>
    </row>
    <row r="265" spans="1:10" s="14" customFormat="1">
      <c r="A265" s="18"/>
      <c r="F265" s="3"/>
      <c r="G265" s="3"/>
      <c r="H265" s="3"/>
      <c r="I265" s="3"/>
      <c r="J265" s="3"/>
    </row>
    <row r="266" spans="1:10" s="14" customFormat="1">
      <c r="A266" s="18"/>
      <c r="F266" s="3"/>
      <c r="G266" s="3"/>
      <c r="H266" s="3"/>
      <c r="I266" s="3"/>
      <c r="J266" s="3"/>
    </row>
    <row r="267" spans="1:10" s="14" customFormat="1">
      <c r="A267" s="18"/>
      <c r="F267" s="3"/>
      <c r="G267" s="3"/>
      <c r="H267" s="3"/>
      <c r="I267" s="3"/>
      <c r="J267" s="3"/>
    </row>
    <row r="268" spans="1:10" s="14" customFormat="1">
      <c r="A268" s="18"/>
      <c r="F268" s="3"/>
      <c r="G268" s="3"/>
      <c r="H268" s="3"/>
      <c r="I268" s="3"/>
      <c r="J268" s="3"/>
    </row>
    <row r="269" spans="1:10" s="14" customFormat="1">
      <c r="A269" s="18"/>
      <c r="F269" s="3"/>
      <c r="G269" s="3"/>
      <c r="H269" s="3"/>
      <c r="I269" s="3"/>
      <c r="J269" s="3"/>
    </row>
    <row r="270" spans="1:10" s="14" customFormat="1">
      <c r="A270" s="18"/>
      <c r="F270" s="3"/>
      <c r="G270" s="3"/>
      <c r="H270" s="3"/>
      <c r="I270" s="3"/>
      <c r="J270" s="3"/>
    </row>
    <row r="271" spans="1:10" s="14" customFormat="1">
      <c r="A271" s="18"/>
      <c r="F271" s="3"/>
      <c r="G271" s="3"/>
      <c r="H271" s="3"/>
      <c r="I271" s="3"/>
      <c r="J271" s="3"/>
    </row>
    <row r="272" spans="1:10" s="14" customFormat="1">
      <c r="A272" s="18"/>
      <c r="F272" s="3"/>
      <c r="G272" s="3"/>
      <c r="H272" s="3"/>
      <c r="I272" s="3"/>
      <c r="J272" s="3"/>
    </row>
    <row r="273" spans="1:10" s="14" customFormat="1">
      <c r="A273" s="18"/>
      <c r="F273" s="3"/>
      <c r="G273" s="3"/>
      <c r="H273" s="3"/>
      <c r="I273" s="3"/>
      <c r="J273" s="3"/>
    </row>
    <row r="274" spans="1:10" s="14" customFormat="1">
      <c r="A274" s="18"/>
      <c r="F274" s="3"/>
      <c r="G274" s="3"/>
      <c r="H274" s="3"/>
      <c r="I274" s="3"/>
      <c r="J274" s="3"/>
    </row>
    <row r="275" spans="1:10" s="14" customFormat="1">
      <c r="A275" s="18"/>
      <c r="F275" s="3"/>
      <c r="G275" s="3"/>
      <c r="H275" s="3"/>
      <c r="I275" s="3"/>
      <c r="J275" s="3"/>
    </row>
    <row r="276" spans="1:10" s="14" customFormat="1">
      <c r="A276" s="18"/>
      <c r="F276" s="3"/>
      <c r="G276" s="3"/>
      <c r="H276" s="3"/>
      <c r="I276" s="3"/>
      <c r="J276" s="3"/>
    </row>
    <row r="277" spans="1:10" s="14" customFormat="1">
      <c r="A277" s="18"/>
      <c r="F277" s="3"/>
      <c r="G277" s="3"/>
      <c r="H277" s="3"/>
      <c r="I277" s="3"/>
      <c r="J277" s="3"/>
    </row>
    <row r="278" spans="1:10" s="14" customFormat="1">
      <c r="A278" s="18"/>
      <c r="F278" s="3"/>
      <c r="G278" s="3"/>
      <c r="H278" s="3"/>
      <c r="I278" s="3"/>
      <c r="J278" s="3"/>
    </row>
    <row r="279" spans="1:10" s="14" customFormat="1">
      <c r="A279" s="18"/>
      <c r="F279" s="3"/>
      <c r="G279" s="3"/>
      <c r="H279" s="3"/>
      <c r="I279" s="3"/>
      <c r="J279" s="3"/>
    </row>
    <row r="280" spans="1:10" s="14" customFormat="1">
      <c r="A280" s="18"/>
      <c r="F280" s="3"/>
      <c r="G280" s="3"/>
      <c r="H280" s="3"/>
      <c r="I280" s="3"/>
      <c r="J280" s="3"/>
    </row>
    <row r="281" spans="1:10" s="14" customFormat="1">
      <c r="A281" s="18"/>
      <c r="F281" s="3"/>
      <c r="G281" s="3"/>
      <c r="H281" s="3"/>
      <c r="I281" s="3"/>
      <c r="J281" s="3"/>
    </row>
    <row r="282" spans="1:10" s="14" customFormat="1">
      <c r="A282" s="18"/>
      <c r="F282" s="3"/>
      <c r="G282" s="3"/>
      <c r="H282" s="3"/>
      <c r="I282" s="3"/>
      <c r="J282" s="3"/>
    </row>
    <row r="283" spans="1:10" s="14" customFormat="1">
      <c r="A283" s="18"/>
      <c r="F283" s="3"/>
      <c r="G283" s="3"/>
      <c r="H283" s="3"/>
      <c r="I283" s="3"/>
      <c r="J283" s="3"/>
    </row>
    <row r="284" spans="1:10" s="14" customFormat="1">
      <c r="A284" s="18"/>
      <c r="F284" s="3"/>
      <c r="G284" s="3"/>
      <c r="H284" s="3"/>
      <c r="I284" s="3"/>
      <c r="J284" s="3"/>
    </row>
    <row r="285" spans="1:10" s="14" customFormat="1">
      <c r="A285" s="18"/>
      <c r="F285" s="3"/>
      <c r="G285" s="3"/>
      <c r="H285" s="3"/>
      <c r="I285" s="3"/>
      <c r="J285" s="3"/>
    </row>
    <row r="286" spans="1:10" s="14" customFormat="1">
      <c r="A286" s="18"/>
      <c r="F286" s="3"/>
      <c r="G286" s="3"/>
      <c r="H286" s="3"/>
      <c r="I286" s="3"/>
      <c r="J286" s="3"/>
    </row>
    <row r="287" spans="1:10" s="14" customFormat="1">
      <c r="A287" s="18"/>
      <c r="F287" s="3"/>
      <c r="G287" s="3"/>
      <c r="H287" s="3"/>
      <c r="I287" s="3"/>
      <c r="J287" s="3"/>
    </row>
  </sheetData>
  <mergeCells count="59">
    <mergeCell ref="H30:I30"/>
    <mergeCell ref="A35:J35"/>
    <mergeCell ref="E38:E39"/>
    <mergeCell ref="H31:I31"/>
    <mergeCell ref="I19:J19"/>
    <mergeCell ref="A20:A21"/>
    <mergeCell ref="A54:J54"/>
    <mergeCell ref="I28:I29"/>
    <mergeCell ref="J28:J29"/>
    <mergeCell ref="B29:H29"/>
    <mergeCell ref="G38:J38"/>
    <mergeCell ref="B28:H28"/>
    <mergeCell ref="C136:F136"/>
    <mergeCell ref="H136:J136"/>
    <mergeCell ref="C135:F135"/>
    <mergeCell ref="A34:J34"/>
    <mergeCell ref="F38:F39"/>
    <mergeCell ref="A56:J56"/>
    <mergeCell ref="A100:J100"/>
    <mergeCell ref="C38:C39"/>
    <mergeCell ref="B38:B39"/>
    <mergeCell ref="A36:J36"/>
    <mergeCell ref="B26:H26"/>
    <mergeCell ref="A111:J111"/>
    <mergeCell ref="A78:J78"/>
    <mergeCell ref="A41:J41"/>
    <mergeCell ref="A38:A39"/>
    <mergeCell ref="A47:J47"/>
    <mergeCell ref="D38:D39"/>
    <mergeCell ref="B27:H27"/>
    <mergeCell ref="B30:G30"/>
    <mergeCell ref="B31:G31"/>
    <mergeCell ref="A13:D13"/>
    <mergeCell ref="I20:I21"/>
    <mergeCell ref="I22:I23"/>
    <mergeCell ref="J22:J23"/>
    <mergeCell ref="J20:J21"/>
    <mergeCell ref="H135:I135"/>
    <mergeCell ref="I26:I27"/>
    <mergeCell ref="I24:I25"/>
    <mergeCell ref="J24:J25"/>
    <mergeCell ref="J26:J27"/>
    <mergeCell ref="B25:H25"/>
    <mergeCell ref="B22:F22"/>
    <mergeCell ref="G20:G21"/>
    <mergeCell ref="H20:H21"/>
    <mergeCell ref="B24:F24"/>
    <mergeCell ref="B20:F21"/>
    <mergeCell ref="B23:F23"/>
    <mergeCell ref="A3:B3"/>
    <mergeCell ref="G4:J4"/>
    <mergeCell ref="A4:B4"/>
    <mergeCell ref="A6:B6"/>
    <mergeCell ref="A5:J5"/>
    <mergeCell ref="A19:D19"/>
    <mergeCell ref="G19:H19"/>
    <mergeCell ref="A15:B15"/>
    <mergeCell ref="C15:D15"/>
    <mergeCell ref="A12:B12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46" max="9" man="1"/>
    <brk id="64" max="9" man="1"/>
    <brk id="89" max="9" man="1"/>
  </rowBreaks>
  <ignoredErrors>
    <ignoredError sqref="B112 B1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O273"/>
  <sheetViews>
    <sheetView topLeftCell="B1" zoomScale="80" zoomScaleNormal="80" zoomScaleSheetLayoutView="80" workbookViewId="0">
      <selection activeCell="C31" sqref="C31"/>
    </sheetView>
  </sheetViews>
  <sheetFormatPr defaultRowHeight="18.75"/>
  <cols>
    <col min="1" max="1" width="89.85546875" style="3" customWidth="1"/>
    <col min="2" max="2" width="14.85546875" style="14" customWidth="1"/>
    <col min="3" max="5" width="19.85546875" style="14" customWidth="1"/>
    <col min="6" max="15" width="19.85546875" style="3" customWidth="1"/>
    <col min="16" max="16384" width="9.140625" style="3"/>
  </cols>
  <sheetData>
    <row r="1" spans="1:15">
      <c r="A1" s="292" t="s">
        <v>151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3"/>
      <c r="M1" s="293"/>
      <c r="N1" s="293"/>
    </row>
    <row r="2" spans="1:15" ht="13.5" customHeight="1"/>
    <row r="3" spans="1:15">
      <c r="A3" s="280" t="s">
        <v>152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</row>
    <row r="4" spans="1:15" ht="9" customHeight="1">
      <c r="A4" s="2"/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>
      <c r="A5" s="160" t="s">
        <v>153</v>
      </c>
      <c r="B5" s="282" t="s">
        <v>154</v>
      </c>
      <c r="C5" s="283"/>
      <c r="D5" s="283"/>
      <c r="E5" s="283"/>
      <c r="F5" s="259" t="s">
        <v>155</v>
      </c>
      <c r="G5" s="259"/>
      <c r="H5" s="259"/>
      <c r="I5" s="259"/>
      <c r="J5" s="259"/>
      <c r="K5" s="259"/>
      <c r="L5" s="259"/>
      <c r="M5" s="259"/>
      <c r="N5" s="259"/>
      <c r="O5" s="259"/>
    </row>
    <row r="6" spans="1:15" ht="18.75" customHeight="1">
      <c r="A6" s="160">
        <v>1</v>
      </c>
      <c r="B6" s="282">
        <v>2</v>
      </c>
      <c r="C6" s="283"/>
      <c r="D6" s="283"/>
      <c r="E6" s="283"/>
      <c r="F6" s="259">
        <v>3</v>
      </c>
      <c r="G6" s="259"/>
      <c r="H6" s="259"/>
      <c r="I6" s="259"/>
      <c r="J6" s="259"/>
      <c r="K6" s="259"/>
      <c r="L6" s="259"/>
      <c r="M6" s="259"/>
      <c r="N6" s="259"/>
      <c r="O6" s="259"/>
    </row>
    <row r="7" spans="1:15" ht="18.75" customHeight="1">
      <c r="A7" s="30">
        <v>42703876</v>
      </c>
      <c r="B7" s="294" t="s">
        <v>429</v>
      </c>
      <c r="C7" s="295"/>
      <c r="D7" s="295"/>
      <c r="E7" s="295"/>
      <c r="F7" s="296" t="s">
        <v>419</v>
      </c>
      <c r="G7" s="296"/>
      <c r="H7" s="296"/>
      <c r="I7" s="296"/>
      <c r="J7" s="296"/>
      <c r="K7" s="296"/>
      <c r="L7" s="296"/>
      <c r="M7" s="296"/>
      <c r="N7" s="296"/>
      <c r="O7" s="296"/>
    </row>
    <row r="8" spans="1:15">
      <c r="A8" s="2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ht="18.75" customHeight="1">
      <c r="A9" s="284" t="s">
        <v>156</v>
      </c>
      <c r="B9" s="285"/>
      <c r="C9" s="285"/>
      <c r="D9" s="285"/>
      <c r="E9" s="285"/>
      <c r="F9" s="285"/>
      <c r="G9" s="285"/>
      <c r="H9" s="285"/>
      <c r="I9" s="285"/>
      <c r="J9" s="285"/>
      <c r="K9" s="2"/>
      <c r="L9" s="2"/>
      <c r="M9" s="2"/>
      <c r="N9" s="2"/>
      <c r="O9" s="2"/>
    </row>
    <row r="10" spans="1:15" ht="7.5" customHeight="1">
      <c r="A10" s="12"/>
      <c r="B10" s="1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67.5" customHeight="1">
      <c r="A11" s="261" t="s">
        <v>157</v>
      </c>
      <c r="B11" s="276" t="s">
        <v>158</v>
      </c>
      <c r="C11" s="278"/>
      <c r="D11" s="250" t="s">
        <v>425</v>
      </c>
      <c r="E11" s="250"/>
      <c r="F11" s="250"/>
      <c r="G11" s="250" t="s">
        <v>426</v>
      </c>
      <c r="H11" s="250"/>
      <c r="I11" s="250"/>
      <c r="J11" s="276" t="s">
        <v>427</v>
      </c>
      <c r="K11" s="277"/>
      <c r="L11" s="278"/>
      <c r="M11" s="250" t="s">
        <v>428</v>
      </c>
      <c r="N11" s="250"/>
      <c r="O11" s="250"/>
    </row>
    <row r="12" spans="1:15" ht="150" customHeight="1">
      <c r="A12" s="262"/>
      <c r="B12" s="151" t="s">
        <v>159</v>
      </c>
      <c r="C12" s="151" t="s">
        <v>160</v>
      </c>
      <c r="D12" s="151" t="s">
        <v>161</v>
      </c>
      <c r="E12" s="151" t="s">
        <v>162</v>
      </c>
      <c r="F12" s="151" t="s">
        <v>163</v>
      </c>
      <c r="G12" s="151" t="s">
        <v>161</v>
      </c>
      <c r="H12" s="151" t="s">
        <v>162</v>
      </c>
      <c r="I12" s="151" t="s">
        <v>163</v>
      </c>
      <c r="J12" s="151" t="s">
        <v>161</v>
      </c>
      <c r="K12" s="151" t="s">
        <v>162</v>
      </c>
      <c r="L12" s="151" t="s">
        <v>163</v>
      </c>
      <c r="M12" s="151" t="s">
        <v>161</v>
      </c>
      <c r="N12" s="151" t="s">
        <v>162</v>
      </c>
      <c r="O12" s="151" t="s">
        <v>163</v>
      </c>
    </row>
    <row r="13" spans="1:15">
      <c r="A13" s="151">
        <v>1</v>
      </c>
      <c r="B13" s="151">
        <v>2</v>
      </c>
      <c r="C13" s="151">
        <v>3</v>
      </c>
      <c r="D13" s="151">
        <v>4</v>
      </c>
      <c r="E13" s="151">
        <v>5</v>
      </c>
      <c r="F13" s="151">
        <v>6</v>
      </c>
      <c r="G13" s="151">
        <v>7</v>
      </c>
      <c r="H13" s="156">
        <v>8</v>
      </c>
      <c r="I13" s="156">
        <v>9</v>
      </c>
      <c r="J13" s="156">
        <v>10</v>
      </c>
      <c r="K13" s="156">
        <v>11</v>
      </c>
      <c r="L13" s="156">
        <v>12</v>
      </c>
      <c r="M13" s="156">
        <v>13</v>
      </c>
      <c r="N13" s="156">
        <v>14</v>
      </c>
      <c r="O13" s="156">
        <v>15</v>
      </c>
    </row>
    <row r="14" spans="1:15">
      <c r="A14" s="151" t="s">
        <v>419</v>
      </c>
      <c r="B14" s="10"/>
      <c r="C14" s="10"/>
      <c r="D14" s="32"/>
      <c r="E14" s="32"/>
      <c r="F14" s="34"/>
      <c r="G14" s="32"/>
      <c r="H14" s="32"/>
      <c r="I14" s="34"/>
      <c r="J14" s="32"/>
      <c r="K14" s="32"/>
      <c r="L14" s="34"/>
      <c r="M14" s="32"/>
      <c r="N14" s="32"/>
      <c r="O14" s="34"/>
    </row>
    <row r="15" spans="1:15">
      <c r="A15" s="6"/>
      <c r="B15" s="10"/>
      <c r="C15" s="10"/>
      <c r="D15" s="32"/>
      <c r="E15" s="32"/>
      <c r="F15" s="34"/>
      <c r="G15" s="32"/>
      <c r="H15" s="32"/>
      <c r="I15" s="34"/>
      <c r="J15" s="32"/>
      <c r="K15" s="32"/>
      <c r="L15" s="34"/>
      <c r="M15" s="32"/>
      <c r="N15" s="32"/>
      <c r="O15" s="34"/>
    </row>
    <row r="16" spans="1:15">
      <c r="A16" s="8" t="s">
        <v>164</v>
      </c>
      <c r="B16" s="42">
        <v>100</v>
      </c>
      <c r="C16" s="42">
        <v>100</v>
      </c>
      <c r="D16" s="178">
        <f>SUM(D14:D15)</f>
        <v>0</v>
      </c>
      <c r="E16" s="33"/>
      <c r="F16" s="35"/>
      <c r="G16" s="178">
        <f>SUM(G14:G15)</f>
        <v>0</v>
      </c>
      <c r="H16" s="33"/>
      <c r="I16" s="35"/>
      <c r="J16" s="178">
        <f>SUM(J14:J15)</f>
        <v>0</v>
      </c>
      <c r="K16" s="33"/>
      <c r="L16" s="35"/>
      <c r="M16" s="178">
        <f>SUM(M14:M15)</f>
        <v>0</v>
      </c>
      <c r="N16" s="33"/>
      <c r="O16" s="35"/>
    </row>
    <row r="18" spans="1:15">
      <c r="A18" s="280" t="s">
        <v>165</v>
      </c>
      <c r="B18" s="286"/>
      <c r="C18" s="286"/>
      <c r="D18" s="286"/>
      <c r="E18" s="286"/>
      <c r="F18" s="286"/>
      <c r="G18" s="286"/>
      <c r="H18" s="286"/>
      <c r="I18" s="286"/>
      <c r="J18" s="286"/>
      <c r="K18" s="286"/>
    </row>
    <row r="19" spans="1:15" ht="11.25" customHeight="1">
      <c r="A19" s="159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5" ht="44.25" customHeight="1">
      <c r="A20" s="287" t="s">
        <v>22</v>
      </c>
      <c r="B20" s="261" t="s">
        <v>23</v>
      </c>
      <c r="C20" s="261" t="s">
        <v>24</v>
      </c>
      <c r="D20" s="261" t="s">
        <v>25</v>
      </c>
      <c r="E20" s="270" t="s">
        <v>166</v>
      </c>
      <c r="F20" s="261" t="s">
        <v>167</v>
      </c>
      <c r="G20" s="276" t="s">
        <v>168</v>
      </c>
      <c r="H20" s="277"/>
      <c r="I20" s="277"/>
      <c r="J20" s="278"/>
      <c r="K20" s="303" t="s">
        <v>169</v>
      </c>
      <c r="L20" s="304"/>
      <c r="M20" s="304"/>
      <c r="N20" s="304"/>
      <c r="O20" s="304"/>
    </row>
    <row r="21" spans="1:15" ht="52.5" customHeight="1">
      <c r="A21" s="288"/>
      <c r="B21" s="262"/>
      <c r="C21" s="262"/>
      <c r="D21" s="262"/>
      <c r="E21" s="271"/>
      <c r="F21" s="262"/>
      <c r="G21" s="166" t="s">
        <v>170</v>
      </c>
      <c r="H21" s="166" t="s">
        <v>171</v>
      </c>
      <c r="I21" s="166" t="s">
        <v>172</v>
      </c>
      <c r="J21" s="166" t="s">
        <v>173</v>
      </c>
      <c r="K21" s="250"/>
      <c r="L21" s="304"/>
      <c r="M21" s="304"/>
      <c r="N21" s="304"/>
      <c r="O21" s="304"/>
    </row>
    <row r="22" spans="1:15">
      <c r="A22" s="156">
        <v>1</v>
      </c>
      <c r="B22" s="151">
        <v>2</v>
      </c>
      <c r="C22" s="151">
        <v>3</v>
      </c>
      <c r="D22" s="151">
        <v>4</v>
      </c>
      <c r="E22" s="151">
        <v>5</v>
      </c>
      <c r="F22" s="151">
        <v>6</v>
      </c>
      <c r="G22" s="151">
        <v>7</v>
      </c>
      <c r="H22" s="151">
        <v>8</v>
      </c>
      <c r="I22" s="151">
        <v>9</v>
      </c>
      <c r="J22" s="151">
        <v>10</v>
      </c>
      <c r="K22" s="282">
        <v>11</v>
      </c>
      <c r="L22" s="283"/>
      <c r="M22" s="283"/>
      <c r="N22" s="283"/>
      <c r="O22" s="283"/>
    </row>
    <row r="23" spans="1:15" s="5" customFormat="1" ht="18.75" customHeight="1">
      <c r="A23" s="8" t="s">
        <v>34</v>
      </c>
      <c r="B23" s="9">
        <v>1000</v>
      </c>
      <c r="C23" s="43"/>
      <c r="D23" s="43"/>
      <c r="E23" s="43"/>
      <c r="F23" s="46">
        <f>SUM(G23:J23)</f>
        <v>0</v>
      </c>
      <c r="G23" s="43"/>
      <c r="H23" s="43"/>
      <c r="I23" s="43"/>
      <c r="J23" s="43"/>
      <c r="K23" s="256"/>
      <c r="L23" s="256"/>
      <c r="M23" s="256"/>
      <c r="N23" s="256"/>
      <c r="O23" s="256"/>
    </row>
    <row r="24" spans="1:15" s="5" customFormat="1" ht="18.75" customHeight="1">
      <c r="A24" s="8" t="s">
        <v>35</v>
      </c>
      <c r="B24" s="9">
        <v>1010</v>
      </c>
      <c r="C24" s="46">
        <f>SUM(C25:C33)</f>
        <v>0</v>
      </c>
      <c r="D24" s="46">
        <f>SUM(D25:D33)</f>
        <v>0</v>
      </c>
      <c r="E24" s="46">
        <f>SUM(E25:E33)</f>
        <v>0</v>
      </c>
      <c r="F24" s="46">
        <f t="shared" ref="F24:F89" si="0">SUM(G24:J24)</f>
        <v>0</v>
      </c>
      <c r="G24" s="46">
        <f>SUM(G25:G33)</f>
        <v>0</v>
      </c>
      <c r="H24" s="46">
        <f>SUM(H25:H33)</f>
        <v>0</v>
      </c>
      <c r="I24" s="46">
        <f>SUM(I25:I33)</f>
        <v>0</v>
      </c>
      <c r="J24" s="46">
        <f>SUM(J25:J33)</f>
        <v>0</v>
      </c>
      <c r="K24" s="256"/>
      <c r="L24" s="256"/>
      <c r="M24" s="256"/>
      <c r="N24" s="256"/>
      <c r="O24" s="256"/>
    </row>
    <row r="25" spans="1:15" ht="18.75" customHeight="1">
      <c r="A25" s="6" t="s">
        <v>174</v>
      </c>
      <c r="B25" s="151">
        <v>1011</v>
      </c>
      <c r="C25" s="31" t="s">
        <v>175</v>
      </c>
      <c r="D25" s="31" t="s">
        <v>175</v>
      </c>
      <c r="E25" s="31" t="s">
        <v>175</v>
      </c>
      <c r="F25" s="36">
        <f t="shared" si="0"/>
        <v>0</v>
      </c>
      <c r="G25" s="31" t="s">
        <v>175</v>
      </c>
      <c r="H25" s="31" t="s">
        <v>175</v>
      </c>
      <c r="I25" s="31" t="s">
        <v>175</v>
      </c>
      <c r="J25" s="31" t="s">
        <v>175</v>
      </c>
      <c r="K25" s="256"/>
      <c r="L25" s="256"/>
      <c r="M25" s="256"/>
      <c r="N25" s="256"/>
      <c r="O25" s="256"/>
    </row>
    <row r="26" spans="1:15" ht="18.75" customHeight="1">
      <c r="A26" s="6" t="s">
        <v>176</v>
      </c>
      <c r="B26" s="151">
        <v>1012</v>
      </c>
      <c r="C26" s="31" t="s">
        <v>175</v>
      </c>
      <c r="D26" s="31" t="s">
        <v>175</v>
      </c>
      <c r="E26" s="31" t="s">
        <v>175</v>
      </c>
      <c r="F26" s="36">
        <f t="shared" si="0"/>
        <v>0</v>
      </c>
      <c r="G26" s="31" t="s">
        <v>175</v>
      </c>
      <c r="H26" s="31" t="s">
        <v>175</v>
      </c>
      <c r="I26" s="31" t="s">
        <v>175</v>
      </c>
      <c r="J26" s="31" t="s">
        <v>175</v>
      </c>
      <c r="K26" s="256"/>
      <c r="L26" s="256"/>
      <c r="M26" s="256"/>
      <c r="N26" s="256"/>
      <c r="O26" s="256"/>
    </row>
    <row r="27" spans="1:15" ht="18.75" customHeight="1">
      <c r="A27" s="6" t="s">
        <v>177</v>
      </c>
      <c r="B27" s="151">
        <v>1013</v>
      </c>
      <c r="C27" s="31" t="s">
        <v>175</v>
      </c>
      <c r="D27" s="31" t="s">
        <v>175</v>
      </c>
      <c r="E27" s="31" t="s">
        <v>175</v>
      </c>
      <c r="F27" s="36">
        <f t="shared" si="0"/>
        <v>0</v>
      </c>
      <c r="G27" s="31" t="s">
        <v>175</v>
      </c>
      <c r="H27" s="31" t="s">
        <v>175</v>
      </c>
      <c r="I27" s="31" t="s">
        <v>175</v>
      </c>
      <c r="J27" s="31" t="s">
        <v>175</v>
      </c>
      <c r="K27" s="256"/>
      <c r="L27" s="256"/>
      <c r="M27" s="256"/>
      <c r="N27" s="256"/>
      <c r="O27" s="256"/>
    </row>
    <row r="28" spans="1:15" ht="18.75" customHeight="1">
      <c r="A28" s="6" t="s">
        <v>122</v>
      </c>
      <c r="B28" s="151">
        <v>1014</v>
      </c>
      <c r="C28" s="31" t="s">
        <v>175</v>
      </c>
      <c r="D28" s="31" t="s">
        <v>175</v>
      </c>
      <c r="E28" s="31" t="s">
        <v>175</v>
      </c>
      <c r="F28" s="36">
        <f t="shared" si="0"/>
        <v>0</v>
      </c>
      <c r="G28" s="31" t="s">
        <v>175</v>
      </c>
      <c r="H28" s="31" t="s">
        <v>175</v>
      </c>
      <c r="I28" s="31" t="s">
        <v>175</v>
      </c>
      <c r="J28" s="31" t="s">
        <v>175</v>
      </c>
      <c r="K28" s="256"/>
      <c r="L28" s="256"/>
      <c r="M28" s="256"/>
      <c r="N28" s="256"/>
      <c r="O28" s="256"/>
    </row>
    <row r="29" spans="1:15" ht="18.75" customHeight="1">
      <c r="A29" s="6" t="s">
        <v>178</v>
      </c>
      <c r="B29" s="151">
        <v>1015</v>
      </c>
      <c r="C29" s="31" t="s">
        <v>175</v>
      </c>
      <c r="D29" s="31" t="s">
        <v>175</v>
      </c>
      <c r="E29" s="31" t="s">
        <v>175</v>
      </c>
      <c r="F29" s="36">
        <f t="shared" si="0"/>
        <v>0</v>
      </c>
      <c r="G29" s="31" t="s">
        <v>175</v>
      </c>
      <c r="H29" s="31" t="s">
        <v>175</v>
      </c>
      <c r="I29" s="31" t="s">
        <v>175</v>
      </c>
      <c r="J29" s="31" t="s">
        <v>175</v>
      </c>
      <c r="K29" s="256"/>
      <c r="L29" s="256"/>
      <c r="M29" s="256"/>
      <c r="N29" s="256"/>
      <c r="O29" s="256"/>
    </row>
    <row r="30" spans="1:15" ht="46.5" customHeight="1">
      <c r="A30" s="6" t="s">
        <v>179</v>
      </c>
      <c r="B30" s="151">
        <v>1016</v>
      </c>
      <c r="C30" s="31" t="s">
        <v>175</v>
      </c>
      <c r="D30" s="31" t="s">
        <v>175</v>
      </c>
      <c r="E30" s="31" t="s">
        <v>175</v>
      </c>
      <c r="F30" s="36">
        <f t="shared" si="0"/>
        <v>0</v>
      </c>
      <c r="G30" s="31" t="s">
        <v>175</v>
      </c>
      <c r="H30" s="31" t="s">
        <v>175</v>
      </c>
      <c r="I30" s="31" t="s">
        <v>175</v>
      </c>
      <c r="J30" s="31" t="s">
        <v>175</v>
      </c>
      <c r="K30" s="256"/>
      <c r="L30" s="256"/>
      <c r="M30" s="256"/>
      <c r="N30" s="256"/>
      <c r="O30" s="256"/>
    </row>
    <row r="31" spans="1:15" ht="18.75" customHeight="1">
      <c r="A31" s="6" t="s">
        <v>180</v>
      </c>
      <c r="B31" s="151">
        <v>1017</v>
      </c>
      <c r="C31" s="31" t="s">
        <v>175</v>
      </c>
      <c r="D31" s="31" t="s">
        <v>175</v>
      </c>
      <c r="E31" s="31" t="s">
        <v>175</v>
      </c>
      <c r="F31" s="36">
        <f t="shared" si="0"/>
        <v>0</v>
      </c>
      <c r="G31" s="31" t="s">
        <v>175</v>
      </c>
      <c r="H31" s="31" t="s">
        <v>175</v>
      </c>
      <c r="I31" s="31" t="s">
        <v>175</v>
      </c>
      <c r="J31" s="31" t="s">
        <v>175</v>
      </c>
      <c r="K31" s="256"/>
      <c r="L31" s="256"/>
      <c r="M31" s="256"/>
      <c r="N31" s="256"/>
      <c r="O31" s="256"/>
    </row>
    <row r="32" spans="1:15" ht="18.75" customHeight="1">
      <c r="A32" s="6" t="s">
        <v>181</v>
      </c>
      <c r="B32" s="151">
        <v>1018</v>
      </c>
      <c r="C32" s="31" t="s">
        <v>175</v>
      </c>
      <c r="D32" s="31" t="s">
        <v>175</v>
      </c>
      <c r="E32" s="31" t="s">
        <v>175</v>
      </c>
      <c r="F32" s="36"/>
      <c r="G32" s="31" t="s">
        <v>175</v>
      </c>
      <c r="H32" s="31" t="s">
        <v>175</v>
      </c>
      <c r="I32" s="31" t="s">
        <v>175</v>
      </c>
      <c r="J32" s="31" t="s">
        <v>175</v>
      </c>
      <c r="K32" s="289"/>
      <c r="L32" s="290"/>
      <c r="M32" s="290"/>
      <c r="N32" s="290"/>
      <c r="O32" s="291"/>
    </row>
    <row r="33" spans="1:15" ht="18.75" customHeight="1">
      <c r="A33" s="6" t="s">
        <v>182</v>
      </c>
      <c r="B33" s="151">
        <v>1019</v>
      </c>
      <c r="C33" s="31" t="s">
        <v>175</v>
      </c>
      <c r="D33" s="31" t="s">
        <v>175</v>
      </c>
      <c r="E33" s="31" t="s">
        <v>175</v>
      </c>
      <c r="F33" s="36">
        <f t="shared" si="0"/>
        <v>0</v>
      </c>
      <c r="G33" s="31" t="s">
        <v>175</v>
      </c>
      <c r="H33" s="31" t="s">
        <v>175</v>
      </c>
      <c r="I33" s="31" t="s">
        <v>175</v>
      </c>
      <c r="J33" s="31" t="s">
        <v>175</v>
      </c>
      <c r="K33" s="256"/>
      <c r="L33" s="256"/>
      <c r="M33" s="256"/>
      <c r="N33" s="256"/>
      <c r="O33" s="256"/>
    </row>
    <row r="34" spans="1:15" ht="18.75" customHeight="1">
      <c r="A34" s="8" t="s">
        <v>183</v>
      </c>
      <c r="B34" s="9">
        <v>1020</v>
      </c>
      <c r="C34" s="44">
        <f>SUM(C23,C24)</f>
        <v>0</v>
      </c>
      <c r="D34" s="44">
        <f t="shared" ref="D34:J34" si="1">SUM(D23,D24)</f>
        <v>0</v>
      </c>
      <c r="E34" s="44">
        <f t="shared" si="1"/>
        <v>0</v>
      </c>
      <c r="F34" s="44">
        <f t="shared" si="1"/>
        <v>0</v>
      </c>
      <c r="G34" s="44">
        <f t="shared" si="1"/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256"/>
      <c r="L34" s="256"/>
      <c r="M34" s="256"/>
      <c r="N34" s="256"/>
      <c r="O34" s="256"/>
    </row>
    <row r="35" spans="1:15" s="5" customFormat="1" ht="18.75" customHeight="1">
      <c r="A35" s="8" t="s">
        <v>184</v>
      </c>
      <c r="B35" s="9">
        <v>1030</v>
      </c>
      <c r="C35" s="194">
        <f>SUM(C36:C55,C60)</f>
        <v>-946</v>
      </c>
      <c r="D35" s="194">
        <f>SUM(D36:D55,D57)</f>
        <v>-930.8</v>
      </c>
      <c r="E35" s="194">
        <f>SUM(E36:E55,E57)</f>
        <v>-1071.6000000000001</v>
      </c>
      <c r="F35" s="224">
        <f>SUM(G35:J35)</f>
        <v>-1141.7</v>
      </c>
      <c r="G35" s="194">
        <f>SUM(G36:G55,G60,G57)</f>
        <v>-269.89999999999998</v>
      </c>
      <c r="H35" s="194">
        <f>SUM(H36:H55,H60)</f>
        <v>-247.3</v>
      </c>
      <c r="I35" s="194">
        <f>SUM(I36:I55,I60)</f>
        <v>-271.7</v>
      </c>
      <c r="J35" s="194">
        <f>SUM(J36:J55,J60)</f>
        <v>-352.8</v>
      </c>
      <c r="K35" s="256"/>
      <c r="L35" s="256"/>
      <c r="M35" s="256"/>
      <c r="N35" s="256"/>
      <c r="O35" s="256"/>
    </row>
    <row r="36" spans="1:15" ht="18.75" customHeight="1">
      <c r="A36" s="6" t="s">
        <v>185</v>
      </c>
      <c r="B36" s="75">
        <v>1031</v>
      </c>
      <c r="C36" s="195" t="s">
        <v>175</v>
      </c>
      <c r="D36" s="195" t="s">
        <v>175</v>
      </c>
      <c r="E36" s="195" t="s">
        <v>175</v>
      </c>
      <c r="F36" s="197">
        <f t="shared" si="0"/>
        <v>0</v>
      </c>
      <c r="G36" s="195" t="s">
        <v>175</v>
      </c>
      <c r="H36" s="195" t="s">
        <v>175</v>
      </c>
      <c r="I36" s="195" t="s">
        <v>175</v>
      </c>
      <c r="J36" s="195" t="s">
        <v>175</v>
      </c>
      <c r="K36" s="256"/>
      <c r="L36" s="256"/>
      <c r="M36" s="256"/>
      <c r="N36" s="256"/>
      <c r="O36" s="256"/>
    </row>
    <row r="37" spans="1:15" ht="18.75" customHeight="1">
      <c r="A37" s="6" t="s">
        <v>186</v>
      </c>
      <c r="B37" s="75">
        <v>1032</v>
      </c>
      <c r="C37" s="195" t="s">
        <v>175</v>
      </c>
      <c r="D37" s="195" t="s">
        <v>175</v>
      </c>
      <c r="E37" s="195" t="s">
        <v>175</v>
      </c>
      <c r="F37" s="197">
        <f t="shared" si="0"/>
        <v>0</v>
      </c>
      <c r="G37" s="195" t="s">
        <v>175</v>
      </c>
      <c r="H37" s="195" t="s">
        <v>175</v>
      </c>
      <c r="I37" s="195" t="s">
        <v>175</v>
      </c>
      <c r="J37" s="195" t="s">
        <v>175</v>
      </c>
      <c r="K37" s="256"/>
      <c r="L37" s="256"/>
      <c r="M37" s="256"/>
      <c r="N37" s="256"/>
      <c r="O37" s="256"/>
    </row>
    <row r="38" spans="1:15" ht="18.75" customHeight="1">
      <c r="A38" s="6" t="s">
        <v>187</v>
      </c>
      <c r="B38" s="75">
        <v>1033</v>
      </c>
      <c r="C38" s="195" t="s">
        <v>175</v>
      </c>
      <c r="D38" s="195" t="s">
        <v>175</v>
      </c>
      <c r="E38" s="195" t="s">
        <v>175</v>
      </c>
      <c r="F38" s="197">
        <f t="shared" si="0"/>
        <v>0</v>
      </c>
      <c r="G38" s="195" t="s">
        <v>175</v>
      </c>
      <c r="H38" s="195" t="s">
        <v>175</v>
      </c>
      <c r="I38" s="195" t="s">
        <v>175</v>
      </c>
      <c r="J38" s="195" t="s">
        <v>175</v>
      </c>
      <c r="K38" s="256"/>
      <c r="L38" s="256"/>
      <c r="M38" s="256"/>
      <c r="N38" s="256"/>
      <c r="O38" s="256"/>
    </row>
    <row r="39" spans="1:15" ht="18.75" customHeight="1">
      <c r="A39" s="6" t="s">
        <v>188</v>
      </c>
      <c r="B39" s="75">
        <v>1034</v>
      </c>
      <c r="C39" s="195" t="s">
        <v>175</v>
      </c>
      <c r="D39" s="195" t="s">
        <v>175</v>
      </c>
      <c r="E39" s="195" t="s">
        <v>175</v>
      </c>
      <c r="F39" s="197">
        <f t="shared" si="0"/>
        <v>0</v>
      </c>
      <c r="G39" s="195" t="s">
        <v>175</v>
      </c>
      <c r="H39" s="195" t="s">
        <v>175</v>
      </c>
      <c r="I39" s="195" t="s">
        <v>175</v>
      </c>
      <c r="J39" s="195" t="s">
        <v>175</v>
      </c>
      <c r="K39" s="256"/>
      <c r="L39" s="256"/>
      <c r="M39" s="256"/>
      <c r="N39" s="256"/>
      <c r="O39" s="256"/>
    </row>
    <row r="40" spans="1:15" ht="18.75" customHeight="1">
      <c r="A40" s="6" t="s">
        <v>189</v>
      </c>
      <c r="B40" s="75">
        <v>1035</v>
      </c>
      <c r="C40" s="195" t="s">
        <v>175</v>
      </c>
      <c r="D40" s="195" t="s">
        <v>175</v>
      </c>
      <c r="E40" s="195" t="s">
        <v>175</v>
      </c>
      <c r="F40" s="197">
        <f t="shared" si="0"/>
        <v>0</v>
      </c>
      <c r="G40" s="195" t="s">
        <v>175</v>
      </c>
      <c r="H40" s="195" t="s">
        <v>175</v>
      </c>
      <c r="I40" s="195" t="s">
        <v>175</v>
      </c>
      <c r="J40" s="195" t="s">
        <v>175</v>
      </c>
      <c r="K40" s="256"/>
      <c r="L40" s="256"/>
      <c r="M40" s="256"/>
      <c r="N40" s="256"/>
      <c r="O40" s="256"/>
    </row>
    <row r="41" spans="1:15" ht="18.75" customHeight="1">
      <c r="A41" s="6" t="s">
        <v>190</v>
      </c>
      <c r="B41" s="75">
        <v>1036</v>
      </c>
      <c r="C41" s="195" t="s">
        <v>175</v>
      </c>
      <c r="D41" s="195" t="s">
        <v>175</v>
      </c>
      <c r="E41" s="195" t="s">
        <v>175</v>
      </c>
      <c r="F41" s="197">
        <f t="shared" si="0"/>
        <v>0</v>
      </c>
      <c r="G41" s="195" t="s">
        <v>175</v>
      </c>
      <c r="H41" s="195" t="s">
        <v>175</v>
      </c>
      <c r="I41" s="195" t="s">
        <v>175</v>
      </c>
      <c r="J41" s="195" t="s">
        <v>175</v>
      </c>
      <c r="K41" s="256"/>
      <c r="L41" s="256"/>
      <c r="M41" s="256"/>
      <c r="N41" s="256"/>
      <c r="O41" s="256"/>
    </row>
    <row r="42" spans="1:15" ht="18.75" customHeight="1">
      <c r="A42" s="6" t="s">
        <v>191</v>
      </c>
      <c r="B42" s="75">
        <v>1037</v>
      </c>
      <c r="C42" s="195" t="s">
        <v>175</v>
      </c>
      <c r="D42" s="195" t="s">
        <v>175</v>
      </c>
      <c r="E42" s="195" t="s">
        <v>175</v>
      </c>
      <c r="F42" s="197">
        <f t="shared" si="0"/>
        <v>0</v>
      </c>
      <c r="G42" s="195" t="s">
        <v>175</v>
      </c>
      <c r="H42" s="195" t="s">
        <v>175</v>
      </c>
      <c r="I42" s="195" t="s">
        <v>175</v>
      </c>
      <c r="J42" s="195" t="s">
        <v>175</v>
      </c>
      <c r="K42" s="256"/>
      <c r="L42" s="256"/>
      <c r="M42" s="256"/>
      <c r="N42" s="256"/>
      <c r="O42" s="256"/>
    </row>
    <row r="43" spans="1:15" ht="18.75" customHeight="1">
      <c r="A43" s="6" t="s">
        <v>192</v>
      </c>
      <c r="B43" s="75">
        <v>1038</v>
      </c>
      <c r="C43" s="195">
        <v>-629.6</v>
      </c>
      <c r="D43" s="195">
        <v>-594.9</v>
      </c>
      <c r="E43" s="195">
        <v>-686.6</v>
      </c>
      <c r="F43" s="197">
        <f t="shared" si="0"/>
        <v>-759.4</v>
      </c>
      <c r="G43" s="195">
        <v>-204</v>
      </c>
      <c r="H43" s="195">
        <v>-174</v>
      </c>
      <c r="I43" s="195">
        <v>-207.4</v>
      </c>
      <c r="J43" s="195">
        <v>-174</v>
      </c>
      <c r="K43" s="256"/>
      <c r="L43" s="256"/>
      <c r="M43" s="256"/>
      <c r="N43" s="256"/>
      <c r="O43" s="256"/>
    </row>
    <row r="44" spans="1:15" ht="18.75" customHeight="1">
      <c r="A44" s="6" t="s">
        <v>193</v>
      </c>
      <c r="B44" s="75">
        <v>1039</v>
      </c>
      <c r="C44" s="195">
        <v>-138.5</v>
      </c>
      <c r="D44" s="195">
        <v>-130.9</v>
      </c>
      <c r="E44" s="195">
        <v>-151.1</v>
      </c>
      <c r="F44" s="197">
        <f t="shared" si="0"/>
        <v>-167.09999999999997</v>
      </c>
      <c r="G44" s="195">
        <v>-44.9</v>
      </c>
      <c r="H44" s="195">
        <v>-38.299999999999997</v>
      </c>
      <c r="I44" s="195">
        <v>-45.6</v>
      </c>
      <c r="J44" s="195">
        <v>-38.299999999999997</v>
      </c>
      <c r="K44" s="256"/>
      <c r="L44" s="256"/>
      <c r="M44" s="256"/>
      <c r="N44" s="256"/>
      <c r="O44" s="256"/>
    </row>
    <row r="45" spans="1:15" ht="37.5">
      <c r="A45" s="6" t="s">
        <v>194</v>
      </c>
      <c r="B45" s="75">
        <v>1040</v>
      </c>
      <c r="C45" s="195">
        <v>-151.19999999999999</v>
      </c>
      <c r="D45" s="195">
        <v>-172.3</v>
      </c>
      <c r="E45" s="195">
        <v>-188.5</v>
      </c>
      <c r="F45" s="197">
        <f t="shared" si="0"/>
        <v>-175.5</v>
      </c>
      <c r="G45" s="195" t="s">
        <v>175</v>
      </c>
      <c r="H45" s="195">
        <v>-35</v>
      </c>
      <c r="I45" s="195" t="s">
        <v>175</v>
      </c>
      <c r="J45" s="195">
        <v>-140.5</v>
      </c>
      <c r="K45" s="256"/>
      <c r="L45" s="256"/>
      <c r="M45" s="256"/>
      <c r="N45" s="256"/>
      <c r="O45" s="256"/>
    </row>
    <row r="46" spans="1:15" ht="37.5">
      <c r="A46" s="6" t="s">
        <v>195</v>
      </c>
      <c r="B46" s="75">
        <v>1041</v>
      </c>
      <c r="C46" s="195" t="s">
        <v>175</v>
      </c>
      <c r="D46" s="195" t="s">
        <v>175</v>
      </c>
      <c r="E46" s="195" t="s">
        <v>175</v>
      </c>
      <c r="F46" s="197">
        <f t="shared" si="0"/>
        <v>0</v>
      </c>
      <c r="G46" s="195" t="s">
        <v>175</v>
      </c>
      <c r="H46" s="195" t="s">
        <v>175</v>
      </c>
      <c r="I46" s="195" t="s">
        <v>175</v>
      </c>
      <c r="J46" s="195" t="s">
        <v>175</v>
      </c>
      <c r="K46" s="256"/>
      <c r="L46" s="256"/>
      <c r="M46" s="256"/>
      <c r="N46" s="256"/>
      <c r="O46" s="256"/>
    </row>
    <row r="47" spans="1:15" ht="18.75" customHeight="1">
      <c r="A47" s="6" t="s">
        <v>196</v>
      </c>
      <c r="B47" s="75">
        <v>1042</v>
      </c>
      <c r="C47" s="195">
        <v>-9.5</v>
      </c>
      <c r="D47" s="195">
        <v>-11</v>
      </c>
      <c r="E47" s="195">
        <v>-10.7</v>
      </c>
      <c r="F47" s="197">
        <f t="shared" si="0"/>
        <v>-11</v>
      </c>
      <c r="G47" s="195">
        <v>-11</v>
      </c>
      <c r="H47" s="195" t="s">
        <v>175</v>
      </c>
      <c r="I47" s="195" t="s">
        <v>175</v>
      </c>
      <c r="J47" s="195" t="s">
        <v>175</v>
      </c>
      <c r="K47" s="256"/>
      <c r="L47" s="256"/>
      <c r="M47" s="256"/>
      <c r="N47" s="256"/>
      <c r="O47" s="256"/>
    </row>
    <row r="48" spans="1:15" ht="18.75" customHeight="1">
      <c r="A48" s="6" t="s">
        <v>197</v>
      </c>
      <c r="B48" s="75">
        <v>1043</v>
      </c>
      <c r="C48" s="195" t="s">
        <v>175</v>
      </c>
      <c r="D48" s="195" t="s">
        <v>175</v>
      </c>
      <c r="E48" s="195"/>
      <c r="F48" s="197">
        <f t="shared" si="0"/>
        <v>0</v>
      </c>
      <c r="G48" s="195" t="s">
        <v>175</v>
      </c>
      <c r="H48" s="195" t="s">
        <v>175</v>
      </c>
      <c r="I48" s="195" t="s">
        <v>175</v>
      </c>
      <c r="J48" s="195" t="s">
        <v>175</v>
      </c>
      <c r="K48" s="256"/>
      <c r="L48" s="256"/>
      <c r="M48" s="256"/>
      <c r="N48" s="256"/>
      <c r="O48" s="256"/>
    </row>
    <row r="49" spans="1:15" ht="18.75" customHeight="1">
      <c r="A49" s="6" t="s">
        <v>198</v>
      </c>
      <c r="B49" s="75">
        <v>1044</v>
      </c>
      <c r="C49" s="195" t="s">
        <v>175</v>
      </c>
      <c r="D49" s="195" t="s">
        <v>175</v>
      </c>
      <c r="E49" s="195" t="s">
        <v>175</v>
      </c>
      <c r="F49" s="197">
        <f t="shared" si="0"/>
        <v>0</v>
      </c>
      <c r="G49" s="195" t="s">
        <v>175</v>
      </c>
      <c r="H49" s="195" t="s">
        <v>175</v>
      </c>
      <c r="I49" s="195" t="s">
        <v>175</v>
      </c>
      <c r="J49" s="195" t="s">
        <v>175</v>
      </c>
      <c r="K49" s="256"/>
      <c r="L49" s="256"/>
      <c r="M49" s="256"/>
      <c r="N49" s="256"/>
      <c r="O49" s="256"/>
    </row>
    <row r="50" spans="1:15" ht="18.75" customHeight="1">
      <c r="A50" s="6" t="s">
        <v>199</v>
      </c>
      <c r="B50" s="75">
        <v>1045</v>
      </c>
      <c r="C50" s="195" t="s">
        <v>175</v>
      </c>
      <c r="D50" s="195" t="s">
        <v>175</v>
      </c>
      <c r="E50" s="195" t="s">
        <v>175</v>
      </c>
      <c r="F50" s="197">
        <f t="shared" si="0"/>
        <v>0</v>
      </c>
      <c r="G50" s="195" t="s">
        <v>175</v>
      </c>
      <c r="H50" s="195" t="s">
        <v>175</v>
      </c>
      <c r="I50" s="195" t="s">
        <v>175</v>
      </c>
      <c r="J50" s="195" t="s">
        <v>175</v>
      </c>
      <c r="K50" s="256"/>
      <c r="L50" s="256"/>
      <c r="M50" s="256"/>
      <c r="N50" s="256"/>
      <c r="O50" s="256"/>
    </row>
    <row r="51" spans="1:15" ht="18.75" customHeight="1">
      <c r="A51" s="6" t="s">
        <v>200</v>
      </c>
      <c r="B51" s="75">
        <v>1046</v>
      </c>
      <c r="C51" s="195" t="s">
        <v>175</v>
      </c>
      <c r="D51" s="195" t="s">
        <v>175</v>
      </c>
      <c r="E51" s="195" t="s">
        <v>175</v>
      </c>
      <c r="F51" s="197">
        <f t="shared" si="0"/>
        <v>0</v>
      </c>
      <c r="G51" s="195" t="s">
        <v>175</v>
      </c>
      <c r="H51" s="195" t="s">
        <v>175</v>
      </c>
      <c r="I51" s="195" t="s">
        <v>175</v>
      </c>
      <c r="J51" s="195" t="s">
        <v>175</v>
      </c>
      <c r="K51" s="256"/>
      <c r="L51" s="256"/>
      <c r="M51" s="256"/>
      <c r="N51" s="256"/>
      <c r="O51" s="256"/>
    </row>
    <row r="52" spans="1:15" ht="18.75" customHeight="1">
      <c r="A52" s="6" t="s">
        <v>201</v>
      </c>
      <c r="B52" s="75">
        <v>1047</v>
      </c>
      <c r="C52" s="195" t="s">
        <v>175</v>
      </c>
      <c r="D52" s="195" t="s">
        <v>175</v>
      </c>
      <c r="E52" s="195" t="s">
        <v>175</v>
      </c>
      <c r="F52" s="197">
        <f t="shared" si="0"/>
        <v>0</v>
      </c>
      <c r="G52" s="195" t="s">
        <v>175</v>
      </c>
      <c r="H52" s="195" t="s">
        <v>175</v>
      </c>
      <c r="I52" s="195" t="s">
        <v>175</v>
      </c>
      <c r="J52" s="195" t="s">
        <v>175</v>
      </c>
      <c r="K52" s="256"/>
      <c r="L52" s="256"/>
      <c r="M52" s="256"/>
      <c r="N52" s="256"/>
      <c r="O52" s="256"/>
    </row>
    <row r="53" spans="1:15" ht="18.75" customHeight="1">
      <c r="A53" s="6" t="s">
        <v>202</v>
      </c>
      <c r="B53" s="75">
        <v>1048</v>
      </c>
      <c r="C53" s="195" t="s">
        <v>175</v>
      </c>
      <c r="D53" s="195" t="s">
        <v>175</v>
      </c>
      <c r="E53" s="195" t="s">
        <v>175</v>
      </c>
      <c r="F53" s="197">
        <f t="shared" si="0"/>
        <v>0</v>
      </c>
      <c r="G53" s="195" t="s">
        <v>175</v>
      </c>
      <c r="H53" s="195" t="s">
        <v>175</v>
      </c>
      <c r="I53" s="195" t="s">
        <v>175</v>
      </c>
      <c r="J53" s="195" t="s">
        <v>175</v>
      </c>
      <c r="K53" s="256"/>
      <c r="L53" s="256"/>
      <c r="M53" s="256"/>
      <c r="N53" s="256"/>
      <c r="O53" s="256"/>
    </row>
    <row r="54" spans="1:15" ht="18.75" customHeight="1">
      <c r="A54" s="6" t="s">
        <v>203</v>
      </c>
      <c r="B54" s="75">
        <v>1049</v>
      </c>
      <c r="C54" s="195" t="s">
        <v>175</v>
      </c>
      <c r="D54" s="195" t="s">
        <v>175</v>
      </c>
      <c r="E54" s="195" t="s">
        <v>175</v>
      </c>
      <c r="F54" s="197">
        <f t="shared" si="0"/>
        <v>0</v>
      </c>
      <c r="G54" s="195" t="s">
        <v>175</v>
      </c>
      <c r="H54" s="195" t="s">
        <v>175</v>
      </c>
      <c r="I54" s="195" t="s">
        <v>175</v>
      </c>
      <c r="J54" s="195" t="s">
        <v>175</v>
      </c>
      <c r="K54" s="256"/>
      <c r="L54" s="256"/>
      <c r="M54" s="256"/>
      <c r="N54" s="256"/>
      <c r="O54" s="256"/>
    </row>
    <row r="55" spans="1:15" ht="37.5">
      <c r="A55" s="6" t="s">
        <v>204</v>
      </c>
      <c r="B55" s="75">
        <v>1050</v>
      </c>
      <c r="C55" s="195" t="s">
        <v>175</v>
      </c>
      <c r="D55" s="195" t="s">
        <v>175</v>
      </c>
      <c r="E55" s="195" t="s">
        <v>175</v>
      </c>
      <c r="F55" s="197">
        <f t="shared" si="0"/>
        <v>0</v>
      </c>
      <c r="G55" s="195" t="s">
        <v>175</v>
      </c>
      <c r="H55" s="195" t="s">
        <v>175</v>
      </c>
      <c r="I55" s="195" t="s">
        <v>175</v>
      </c>
      <c r="J55" s="195" t="s">
        <v>175</v>
      </c>
      <c r="K55" s="256"/>
      <c r="L55" s="256"/>
      <c r="M55" s="256"/>
      <c r="N55" s="256"/>
      <c r="O55" s="256"/>
    </row>
    <row r="56" spans="1:15" ht="18.75" customHeight="1">
      <c r="A56" s="6" t="s">
        <v>205</v>
      </c>
      <c r="B56" s="125" t="s">
        <v>206</v>
      </c>
      <c r="C56" s="195" t="s">
        <v>175</v>
      </c>
      <c r="D56" s="195" t="s">
        <v>175</v>
      </c>
      <c r="E56" s="195" t="s">
        <v>175</v>
      </c>
      <c r="F56" s="197">
        <f t="shared" si="0"/>
        <v>0</v>
      </c>
      <c r="G56" s="195" t="s">
        <v>175</v>
      </c>
      <c r="H56" s="195" t="s">
        <v>175</v>
      </c>
      <c r="I56" s="195" t="s">
        <v>175</v>
      </c>
      <c r="J56" s="195" t="s">
        <v>175</v>
      </c>
      <c r="K56" s="256"/>
      <c r="L56" s="256"/>
      <c r="M56" s="256"/>
      <c r="N56" s="256"/>
      <c r="O56" s="256"/>
    </row>
    <row r="57" spans="1:15" ht="18.75" customHeight="1">
      <c r="A57" s="6" t="s">
        <v>207</v>
      </c>
      <c r="B57" s="75">
        <v>1051</v>
      </c>
      <c r="C57" s="212">
        <f>C60+C58+C59</f>
        <v>-17.2</v>
      </c>
      <c r="D57" s="212">
        <f t="shared" ref="D57:J57" si="2">D60+D58+D59</f>
        <v>-21.7</v>
      </c>
      <c r="E57" s="212">
        <f t="shared" si="2"/>
        <v>-34.700000000000003</v>
      </c>
      <c r="F57" s="224">
        <f t="shared" si="2"/>
        <v>-28.7</v>
      </c>
      <c r="G57" s="212">
        <f>G60+G58+G59</f>
        <v>-10</v>
      </c>
      <c r="H57" s="212">
        <f t="shared" si="2"/>
        <v>0</v>
      </c>
      <c r="I57" s="212">
        <f t="shared" si="2"/>
        <v>-18.7</v>
      </c>
      <c r="J57" s="212">
        <f t="shared" si="2"/>
        <v>0</v>
      </c>
      <c r="K57" s="154"/>
      <c r="L57" s="154"/>
      <c r="M57" s="154"/>
      <c r="N57" s="154"/>
      <c r="O57" s="154"/>
    </row>
    <row r="58" spans="1:15" ht="18.75" customHeight="1">
      <c r="A58" s="6" t="s">
        <v>474</v>
      </c>
      <c r="B58" s="75" t="s">
        <v>430</v>
      </c>
      <c r="C58" s="195">
        <v>0</v>
      </c>
      <c r="D58" s="195"/>
      <c r="E58" s="195">
        <v>-21</v>
      </c>
      <c r="F58" s="197">
        <f t="shared" si="0"/>
        <v>0</v>
      </c>
      <c r="G58" s="195"/>
      <c r="H58" s="195"/>
      <c r="I58" s="195"/>
      <c r="J58" s="195"/>
      <c r="K58" s="154"/>
      <c r="L58" s="154"/>
      <c r="M58" s="154"/>
      <c r="N58" s="154"/>
      <c r="O58" s="154"/>
    </row>
    <row r="59" spans="1:15" ht="18.75" customHeight="1">
      <c r="A59" s="6" t="s">
        <v>476</v>
      </c>
      <c r="B59" s="75" t="s">
        <v>471</v>
      </c>
      <c r="C59" s="195"/>
      <c r="D59" s="195">
        <v>-4</v>
      </c>
      <c r="E59" s="195"/>
      <c r="F59" s="197">
        <f t="shared" si="0"/>
        <v>-10</v>
      </c>
      <c r="G59" s="195">
        <v>-10</v>
      </c>
      <c r="H59" s="195"/>
      <c r="I59" s="195"/>
      <c r="J59" s="195"/>
      <c r="K59" s="154"/>
      <c r="L59" s="154"/>
      <c r="M59" s="154"/>
      <c r="N59" s="154"/>
      <c r="O59" s="154"/>
    </row>
    <row r="60" spans="1:15" ht="18.75" customHeight="1">
      <c r="A60" s="6" t="s">
        <v>470</v>
      </c>
      <c r="B60" s="75" t="s">
        <v>477</v>
      </c>
      <c r="C60" s="195">
        <v>-17.2</v>
      </c>
      <c r="D60" s="195">
        <v>-17.7</v>
      </c>
      <c r="E60" s="195">
        <v>-13.7</v>
      </c>
      <c r="F60" s="197">
        <f t="shared" si="0"/>
        <v>-18.7</v>
      </c>
      <c r="G60" s="195"/>
      <c r="H60" s="195"/>
      <c r="I60" s="195">
        <v>-18.7</v>
      </c>
      <c r="J60" s="195"/>
      <c r="K60" s="256"/>
      <c r="L60" s="256"/>
      <c r="M60" s="256"/>
      <c r="N60" s="256"/>
      <c r="O60" s="256"/>
    </row>
    <row r="61" spans="1:15" s="5" customFormat="1" ht="18.75" customHeight="1">
      <c r="A61" s="8" t="s">
        <v>208</v>
      </c>
      <c r="B61" s="9">
        <v>1060</v>
      </c>
      <c r="C61" s="46">
        <f>SUM(C62:C68)</f>
        <v>0</v>
      </c>
      <c r="D61" s="46">
        <f>SUM(D62:D68)</f>
        <v>0</v>
      </c>
      <c r="E61" s="46">
        <f>SUM(E62:E68)</f>
        <v>0</v>
      </c>
      <c r="F61" s="46">
        <f t="shared" si="0"/>
        <v>0</v>
      </c>
      <c r="G61" s="46">
        <f>SUM(G62:G68)</f>
        <v>0</v>
      </c>
      <c r="H61" s="46">
        <f>SUM(H62:H68)</f>
        <v>0</v>
      </c>
      <c r="I61" s="46">
        <f>SUM(I62:I68)</f>
        <v>0</v>
      </c>
      <c r="J61" s="46">
        <f>SUM(J62:J68)</f>
        <v>0</v>
      </c>
      <c r="K61" s="256"/>
      <c r="L61" s="256"/>
      <c r="M61" s="256"/>
      <c r="N61" s="256"/>
      <c r="O61" s="256"/>
    </row>
    <row r="62" spans="1:15" ht="18.75" customHeight="1">
      <c r="A62" s="6" t="s">
        <v>209</v>
      </c>
      <c r="B62" s="7">
        <v>1061</v>
      </c>
      <c r="C62" s="31" t="s">
        <v>175</v>
      </c>
      <c r="D62" s="31" t="s">
        <v>175</v>
      </c>
      <c r="E62" s="31" t="s">
        <v>175</v>
      </c>
      <c r="F62" s="36">
        <f t="shared" si="0"/>
        <v>0</v>
      </c>
      <c r="G62" s="31" t="s">
        <v>175</v>
      </c>
      <c r="H62" s="31" t="s">
        <v>175</v>
      </c>
      <c r="I62" s="31" t="s">
        <v>175</v>
      </c>
      <c r="J62" s="31" t="s">
        <v>175</v>
      </c>
      <c r="K62" s="256"/>
      <c r="L62" s="256"/>
      <c r="M62" s="256"/>
      <c r="N62" s="256"/>
      <c r="O62" s="256"/>
    </row>
    <row r="63" spans="1:15" ht="18.75" customHeight="1">
      <c r="A63" s="6" t="s">
        <v>210</v>
      </c>
      <c r="B63" s="7">
        <v>1062</v>
      </c>
      <c r="C63" s="31" t="s">
        <v>175</v>
      </c>
      <c r="D63" s="31" t="s">
        <v>175</v>
      </c>
      <c r="E63" s="31" t="s">
        <v>175</v>
      </c>
      <c r="F63" s="36">
        <f t="shared" si="0"/>
        <v>0</v>
      </c>
      <c r="G63" s="31" t="s">
        <v>175</v>
      </c>
      <c r="H63" s="31" t="s">
        <v>175</v>
      </c>
      <c r="I63" s="31" t="s">
        <v>175</v>
      </c>
      <c r="J63" s="31" t="s">
        <v>175</v>
      </c>
      <c r="K63" s="256"/>
      <c r="L63" s="256"/>
      <c r="M63" s="256"/>
      <c r="N63" s="256"/>
      <c r="O63" s="256"/>
    </row>
    <row r="64" spans="1:15" ht="18.75" customHeight="1">
      <c r="A64" s="6" t="s">
        <v>192</v>
      </c>
      <c r="B64" s="7">
        <v>1063</v>
      </c>
      <c r="C64" s="31" t="s">
        <v>175</v>
      </c>
      <c r="D64" s="31" t="s">
        <v>175</v>
      </c>
      <c r="E64" s="31" t="s">
        <v>175</v>
      </c>
      <c r="F64" s="36">
        <f t="shared" si="0"/>
        <v>0</v>
      </c>
      <c r="G64" s="31" t="s">
        <v>175</v>
      </c>
      <c r="H64" s="31" t="s">
        <v>175</v>
      </c>
      <c r="I64" s="31" t="s">
        <v>175</v>
      </c>
      <c r="J64" s="31" t="s">
        <v>175</v>
      </c>
      <c r="K64" s="256"/>
      <c r="L64" s="256"/>
      <c r="M64" s="256"/>
      <c r="N64" s="256"/>
      <c r="O64" s="256"/>
    </row>
    <row r="65" spans="1:15" ht="18.75" customHeight="1">
      <c r="A65" s="6" t="s">
        <v>193</v>
      </c>
      <c r="B65" s="7">
        <v>1064</v>
      </c>
      <c r="C65" s="31" t="s">
        <v>175</v>
      </c>
      <c r="D65" s="31" t="s">
        <v>175</v>
      </c>
      <c r="E65" s="31" t="s">
        <v>175</v>
      </c>
      <c r="F65" s="36">
        <f t="shared" si="0"/>
        <v>0</v>
      </c>
      <c r="G65" s="31" t="s">
        <v>175</v>
      </c>
      <c r="H65" s="31" t="s">
        <v>175</v>
      </c>
      <c r="I65" s="31" t="s">
        <v>175</v>
      </c>
      <c r="J65" s="31" t="s">
        <v>175</v>
      </c>
      <c r="K65" s="256"/>
      <c r="L65" s="256"/>
      <c r="M65" s="256"/>
      <c r="N65" s="256"/>
      <c r="O65" s="256"/>
    </row>
    <row r="66" spans="1:15" ht="18.75" customHeight="1">
      <c r="A66" s="6" t="s">
        <v>211</v>
      </c>
      <c r="B66" s="7">
        <v>1065</v>
      </c>
      <c r="C66" s="31" t="s">
        <v>175</v>
      </c>
      <c r="D66" s="31" t="s">
        <v>175</v>
      </c>
      <c r="E66" s="31" t="s">
        <v>175</v>
      </c>
      <c r="F66" s="36">
        <f t="shared" si="0"/>
        <v>0</v>
      </c>
      <c r="G66" s="31" t="s">
        <v>175</v>
      </c>
      <c r="H66" s="31" t="s">
        <v>175</v>
      </c>
      <c r="I66" s="31" t="s">
        <v>175</v>
      </c>
      <c r="J66" s="31" t="s">
        <v>175</v>
      </c>
      <c r="K66" s="256"/>
      <c r="L66" s="256"/>
      <c r="M66" s="256"/>
      <c r="N66" s="256"/>
      <c r="O66" s="256"/>
    </row>
    <row r="67" spans="1:15" ht="18.75" customHeight="1">
      <c r="A67" s="6" t="s">
        <v>212</v>
      </c>
      <c r="B67" s="7">
        <v>1066</v>
      </c>
      <c r="C67" s="31" t="s">
        <v>175</v>
      </c>
      <c r="D67" s="31" t="s">
        <v>175</v>
      </c>
      <c r="E67" s="31" t="s">
        <v>175</v>
      </c>
      <c r="F67" s="36">
        <f t="shared" si="0"/>
        <v>0</v>
      </c>
      <c r="G67" s="31" t="s">
        <v>175</v>
      </c>
      <c r="H67" s="31" t="s">
        <v>175</v>
      </c>
      <c r="I67" s="31" t="s">
        <v>175</v>
      </c>
      <c r="J67" s="31" t="s">
        <v>175</v>
      </c>
      <c r="K67" s="256"/>
      <c r="L67" s="256"/>
      <c r="M67" s="256"/>
      <c r="N67" s="256"/>
      <c r="O67" s="256"/>
    </row>
    <row r="68" spans="1:15" ht="18.75" customHeight="1">
      <c r="A68" s="6" t="s">
        <v>213</v>
      </c>
      <c r="B68" s="7">
        <v>1067</v>
      </c>
      <c r="C68" s="31" t="s">
        <v>175</v>
      </c>
      <c r="D68" s="31" t="s">
        <v>175</v>
      </c>
      <c r="E68" s="31" t="s">
        <v>175</v>
      </c>
      <c r="F68" s="36">
        <f t="shared" si="0"/>
        <v>0</v>
      </c>
      <c r="G68" s="31" t="s">
        <v>175</v>
      </c>
      <c r="H68" s="31" t="s">
        <v>175</v>
      </c>
      <c r="I68" s="31" t="s">
        <v>175</v>
      </c>
      <c r="J68" s="31" t="s">
        <v>175</v>
      </c>
      <c r="K68" s="256"/>
      <c r="L68" s="256"/>
      <c r="M68" s="256"/>
      <c r="N68" s="256"/>
      <c r="O68" s="256"/>
    </row>
    <row r="69" spans="1:15" s="5" customFormat="1" ht="18.75" customHeight="1">
      <c r="A69" s="8" t="s">
        <v>214</v>
      </c>
      <c r="B69" s="9">
        <v>1070</v>
      </c>
      <c r="C69" s="194">
        <v>1517.7</v>
      </c>
      <c r="D69" s="194">
        <v>1816.7</v>
      </c>
      <c r="E69" s="194">
        <v>1614.5</v>
      </c>
      <c r="F69" s="224">
        <f t="shared" si="0"/>
        <v>1887.2999999999997</v>
      </c>
      <c r="G69" s="194">
        <v>473.8</v>
      </c>
      <c r="H69" s="194">
        <v>595.79999999999995</v>
      </c>
      <c r="I69" s="194">
        <v>416.1</v>
      </c>
      <c r="J69" s="194">
        <v>401.6</v>
      </c>
      <c r="K69" s="256"/>
      <c r="L69" s="256"/>
      <c r="M69" s="256"/>
      <c r="N69" s="256"/>
      <c r="O69" s="256"/>
    </row>
    <row r="70" spans="1:15" ht="18.75" customHeight="1">
      <c r="A70" s="6" t="s">
        <v>215</v>
      </c>
      <c r="B70" s="7">
        <v>1071</v>
      </c>
      <c r="C70" s="31"/>
      <c r="D70" s="31"/>
      <c r="E70" s="31"/>
      <c r="F70" s="225">
        <f t="shared" si="0"/>
        <v>0</v>
      </c>
      <c r="G70" s="31"/>
      <c r="H70" s="31"/>
      <c r="I70" s="31"/>
      <c r="J70" s="31"/>
      <c r="K70" s="256"/>
      <c r="L70" s="256"/>
      <c r="M70" s="256"/>
      <c r="N70" s="256"/>
      <c r="O70" s="256"/>
    </row>
    <row r="71" spans="1:15" ht="18.75" customHeight="1">
      <c r="A71" s="6" t="s">
        <v>216</v>
      </c>
      <c r="B71" s="7">
        <v>1072</v>
      </c>
      <c r="C71" s="31"/>
      <c r="D71" s="31"/>
      <c r="E71" s="31"/>
      <c r="F71" s="225">
        <f t="shared" si="0"/>
        <v>0</v>
      </c>
      <c r="G71" s="31"/>
      <c r="H71" s="31"/>
      <c r="I71" s="31"/>
      <c r="J71" s="31"/>
      <c r="K71" s="256"/>
      <c r="L71" s="256"/>
      <c r="M71" s="256"/>
      <c r="N71" s="256"/>
      <c r="O71" s="256"/>
    </row>
    <row r="72" spans="1:15" ht="18.75" customHeight="1">
      <c r="A72" s="6" t="s">
        <v>217</v>
      </c>
      <c r="B72" s="7">
        <v>1073</v>
      </c>
      <c r="C72" s="31"/>
      <c r="D72" s="31"/>
      <c r="E72" s="31"/>
      <c r="F72" s="225">
        <f t="shared" si="0"/>
        <v>0</v>
      </c>
      <c r="G72" s="31"/>
      <c r="H72" s="31"/>
      <c r="I72" s="31"/>
      <c r="J72" s="31"/>
      <c r="K72" s="256"/>
      <c r="L72" s="256"/>
      <c r="M72" s="256"/>
      <c r="N72" s="256"/>
      <c r="O72" s="256"/>
    </row>
    <row r="73" spans="1:15" s="5" customFormat="1" ht="18.75" customHeight="1">
      <c r="A73" s="107" t="s">
        <v>218</v>
      </c>
      <c r="B73" s="9">
        <v>1080</v>
      </c>
      <c r="C73" s="194">
        <f>C79</f>
        <v>-708.89999999999986</v>
      </c>
      <c r="D73" s="194">
        <f>D79</f>
        <v>-920.6</v>
      </c>
      <c r="E73" s="194">
        <f t="shared" ref="E73:J73" si="3">E79</f>
        <v>-731.4</v>
      </c>
      <c r="F73" s="224">
        <f t="shared" si="3"/>
        <v>-882.30000000000007</v>
      </c>
      <c r="G73" s="194">
        <f t="shared" si="3"/>
        <v>-192.7</v>
      </c>
      <c r="H73" s="194">
        <f t="shared" si="3"/>
        <v>-372.40000000000003</v>
      </c>
      <c r="I73" s="194">
        <f t="shared" si="3"/>
        <v>-139.10000000000002</v>
      </c>
      <c r="J73" s="194">
        <f t="shared" si="3"/>
        <v>-178.1</v>
      </c>
      <c r="K73" s="256"/>
      <c r="L73" s="256"/>
      <c r="M73" s="256"/>
      <c r="N73" s="256"/>
      <c r="O73" s="256"/>
    </row>
    <row r="74" spans="1:15" ht="18.75" customHeight="1">
      <c r="A74" s="6" t="s">
        <v>215</v>
      </c>
      <c r="B74" s="7">
        <v>1081</v>
      </c>
      <c r="C74" s="31" t="s">
        <v>175</v>
      </c>
      <c r="D74" s="31" t="s">
        <v>175</v>
      </c>
      <c r="E74" s="31" t="s">
        <v>175</v>
      </c>
      <c r="F74" s="36">
        <f t="shared" si="0"/>
        <v>0</v>
      </c>
      <c r="G74" s="31" t="s">
        <v>175</v>
      </c>
      <c r="H74" s="31" t="s">
        <v>175</v>
      </c>
      <c r="I74" s="31" t="s">
        <v>175</v>
      </c>
      <c r="J74" s="31" t="s">
        <v>175</v>
      </c>
      <c r="K74" s="256"/>
      <c r="L74" s="256"/>
      <c r="M74" s="256"/>
      <c r="N74" s="256"/>
      <c r="O74" s="256"/>
    </row>
    <row r="75" spans="1:15" ht="18.75" customHeight="1">
      <c r="A75" s="6" t="s">
        <v>219</v>
      </c>
      <c r="B75" s="7">
        <v>1082</v>
      </c>
      <c r="C75" s="31" t="s">
        <v>175</v>
      </c>
      <c r="D75" s="31" t="s">
        <v>175</v>
      </c>
      <c r="E75" s="31" t="s">
        <v>175</v>
      </c>
      <c r="F75" s="36">
        <f t="shared" si="0"/>
        <v>0</v>
      </c>
      <c r="G75" s="31" t="s">
        <v>175</v>
      </c>
      <c r="H75" s="31" t="s">
        <v>175</v>
      </c>
      <c r="I75" s="31" t="s">
        <v>175</v>
      </c>
      <c r="J75" s="31" t="s">
        <v>175</v>
      </c>
      <c r="K75" s="256"/>
      <c r="L75" s="256"/>
      <c r="M75" s="256"/>
      <c r="N75" s="256"/>
      <c r="O75" s="256"/>
    </row>
    <row r="76" spans="1:15" ht="18.75" customHeight="1">
      <c r="A76" s="6" t="s">
        <v>220</v>
      </c>
      <c r="B76" s="7">
        <v>1083</v>
      </c>
      <c r="C76" s="31" t="s">
        <v>175</v>
      </c>
      <c r="D76" s="31" t="s">
        <v>175</v>
      </c>
      <c r="E76" s="31" t="s">
        <v>175</v>
      </c>
      <c r="F76" s="36">
        <f t="shared" si="0"/>
        <v>0</v>
      </c>
      <c r="G76" s="31" t="s">
        <v>175</v>
      </c>
      <c r="H76" s="31" t="s">
        <v>175</v>
      </c>
      <c r="I76" s="31" t="s">
        <v>175</v>
      </c>
      <c r="J76" s="31" t="s">
        <v>175</v>
      </c>
      <c r="K76" s="256"/>
      <c r="L76" s="256"/>
      <c r="M76" s="256"/>
      <c r="N76" s="256"/>
      <c r="O76" s="256"/>
    </row>
    <row r="77" spans="1:15" ht="18.75" customHeight="1">
      <c r="A77" s="6" t="s">
        <v>221</v>
      </c>
      <c r="B77" s="7">
        <v>1084</v>
      </c>
      <c r="C77" s="31" t="s">
        <v>175</v>
      </c>
      <c r="D77" s="31" t="s">
        <v>175</v>
      </c>
      <c r="E77" s="31" t="s">
        <v>175</v>
      </c>
      <c r="F77" s="36">
        <f t="shared" si="0"/>
        <v>0</v>
      </c>
      <c r="G77" s="31" t="s">
        <v>175</v>
      </c>
      <c r="H77" s="31" t="s">
        <v>175</v>
      </c>
      <c r="I77" s="31" t="s">
        <v>175</v>
      </c>
      <c r="J77" s="31" t="s">
        <v>175</v>
      </c>
      <c r="K77" s="256"/>
      <c r="L77" s="256"/>
      <c r="M77" s="256"/>
      <c r="N77" s="256"/>
      <c r="O77" s="256"/>
    </row>
    <row r="78" spans="1:15" ht="18.75" customHeight="1">
      <c r="A78" s="6" t="s">
        <v>222</v>
      </c>
      <c r="B78" s="7">
        <v>1085</v>
      </c>
      <c r="C78" s="31" t="s">
        <v>175</v>
      </c>
      <c r="D78" s="31" t="s">
        <v>175</v>
      </c>
      <c r="E78" s="31" t="s">
        <v>175</v>
      </c>
      <c r="F78" s="36">
        <f t="shared" si="0"/>
        <v>0</v>
      </c>
      <c r="G78" s="31" t="s">
        <v>175</v>
      </c>
      <c r="H78" s="31" t="s">
        <v>175</v>
      </c>
      <c r="I78" s="31" t="s">
        <v>175</v>
      </c>
      <c r="J78" s="31" t="s">
        <v>175</v>
      </c>
      <c r="K78" s="256"/>
      <c r="L78" s="256"/>
      <c r="M78" s="256"/>
      <c r="N78" s="256"/>
      <c r="O78" s="256"/>
    </row>
    <row r="79" spans="1:15" ht="18.75" customHeight="1">
      <c r="A79" s="6" t="s">
        <v>223</v>
      </c>
      <c r="B79" s="7">
        <v>1086</v>
      </c>
      <c r="C79" s="186">
        <f>SUM(C80,C81,C82,C83,C84,C85,C86,C87,C88,C89)</f>
        <v>-708.89999999999986</v>
      </c>
      <c r="D79" s="212">
        <f t="shared" ref="D79:J79" si="4">D80+D81+D82+D83+D84+D85+D86+D87+D88+D89</f>
        <v>-920.6</v>
      </c>
      <c r="E79" s="212">
        <f t="shared" si="4"/>
        <v>-731.4</v>
      </c>
      <c r="F79" s="224">
        <f t="shared" si="4"/>
        <v>-882.30000000000007</v>
      </c>
      <c r="G79" s="212">
        <f t="shared" si="4"/>
        <v>-192.7</v>
      </c>
      <c r="H79" s="212">
        <f t="shared" si="4"/>
        <v>-372.40000000000003</v>
      </c>
      <c r="I79" s="212">
        <f t="shared" si="4"/>
        <v>-139.10000000000002</v>
      </c>
      <c r="J79" s="212">
        <f t="shared" si="4"/>
        <v>-178.1</v>
      </c>
      <c r="K79" s="154"/>
      <c r="L79" s="154"/>
      <c r="M79" s="154"/>
      <c r="N79" s="154"/>
      <c r="O79" s="154"/>
    </row>
    <row r="80" spans="1:15" ht="18.75" customHeight="1">
      <c r="A80" s="6" t="s">
        <v>192</v>
      </c>
      <c r="B80" s="7" t="s">
        <v>431</v>
      </c>
      <c r="C80" s="80">
        <v>-247.2</v>
      </c>
      <c r="D80" s="195">
        <v>-350.5</v>
      </c>
      <c r="E80" s="195">
        <v>-257.10000000000002</v>
      </c>
      <c r="F80" s="197">
        <f t="shared" si="0"/>
        <v>-351.5</v>
      </c>
      <c r="G80" s="195">
        <v>-85</v>
      </c>
      <c r="H80" s="195">
        <v>-88.1</v>
      </c>
      <c r="I80" s="195">
        <v>-93.4</v>
      </c>
      <c r="J80" s="195">
        <v>-85</v>
      </c>
      <c r="K80" s="154"/>
      <c r="L80" s="154"/>
      <c r="M80" s="154"/>
      <c r="N80" s="154"/>
      <c r="O80" s="154"/>
    </row>
    <row r="81" spans="1:15" ht="18.75" customHeight="1">
      <c r="A81" s="6" t="s">
        <v>193</v>
      </c>
      <c r="B81" s="7" t="s">
        <v>433</v>
      </c>
      <c r="C81" s="80">
        <v>-54.4</v>
      </c>
      <c r="D81" s="195">
        <v>-77.099999999999994</v>
      </c>
      <c r="E81" s="195">
        <v>-56.6</v>
      </c>
      <c r="F81" s="197">
        <f t="shared" si="0"/>
        <v>-77.3</v>
      </c>
      <c r="G81" s="195">
        <v>-18.7</v>
      </c>
      <c r="H81" s="195">
        <v>-19.399999999999999</v>
      </c>
      <c r="I81" s="195">
        <v>-20.5</v>
      </c>
      <c r="J81" s="195">
        <v>-18.7</v>
      </c>
      <c r="K81" s="154"/>
      <c r="L81" s="154"/>
      <c r="M81" s="154"/>
      <c r="N81" s="154"/>
      <c r="O81" s="154"/>
    </row>
    <row r="82" spans="1:15" ht="18.75" customHeight="1">
      <c r="A82" s="182" t="s">
        <v>434</v>
      </c>
      <c r="B82" s="7" t="s">
        <v>435</v>
      </c>
      <c r="C82" s="80">
        <v>-74.5</v>
      </c>
      <c r="D82" s="195">
        <v>-110.8</v>
      </c>
      <c r="E82" s="195">
        <v>-87.7</v>
      </c>
      <c r="F82" s="197">
        <f t="shared" si="0"/>
        <v>-78.900000000000006</v>
      </c>
      <c r="G82" s="195">
        <v>-28</v>
      </c>
      <c r="H82" s="195">
        <v>-20</v>
      </c>
      <c r="I82" s="195">
        <v>-2.9</v>
      </c>
      <c r="J82" s="195">
        <v>-28</v>
      </c>
      <c r="K82" s="154"/>
      <c r="L82" s="154"/>
      <c r="M82" s="154"/>
      <c r="N82" s="154"/>
      <c r="O82" s="154"/>
    </row>
    <row r="83" spans="1:15" ht="18.75" customHeight="1">
      <c r="A83" s="182" t="s">
        <v>436</v>
      </c>
      <c r="B83" s="7" t="s">
        <v>437</v>
      </c>
      <c r="C83" s="80">
        <v>-10.1</v>
      </c>
      <c r="D83" s="195">
        <v>-13</v>
      </c>
      <c r="E83" s="195">
        <v>-13.7</v>
      </c>
      <c r="F83" s="197">
        <f t="shared" si="0"/>
        <v>-11.5</v>
      </c>
      <c r="G83" s="195">
        <v>-4.2</v>
      </c>
      <c r="H83" s="195">
        <v>-3.1</v>
      </c>
      <c r="I83" s="195">
        <v>0</v>
      </c>
      <c r="J83" s="195">
        <v>-4.2</v>
      </c>
      <c r="K83" s="154"/>
      <c r="L83" s="154"/>
      <c r="M83" s="154"/>
      <c r="N83" s="154"/>
      <c r="O83" s="154"/>
    </row>
    <row r="84" spans="1:15" ht="18.75" customHeight="1">
      <c r="A84" s="182" t="s">
        <v>438</v>
      </c>
      <c r="B84" s="7" t="s">
        <v>439</v>
      </c>
      <c r="C84" s="80">
        <v>-95.6</v>
      </c>
      <c r="D84" s="195">
        <v>-100</v>
      </c>
      <c r="E84" s="195">
        <v>-85</v>
      </c>
      <c r="F84" s="197">
        <f t="shared" si="0"/>
        <v>-99.9</v>
      </c>
      <c r="G84" s="195">
        <v>-40</v>
      </c>
      <c r="H84" s="195">
        <v>0</v>
      </c>
      <c r="I84" s="195">
        <v>-20</v>
      </c>
      <c r="J84" s="195">
        <v>-39.9</v>
      </c>
      <c r="K84" s="154"/>
      <c r="L84" s="154"/>
      <c r="M84" s="154"/>
      <c r="N84" s="154"/>
      <c r="O84" s="154"/>
    </row>
    <row r="85" spans="1:15" ht="18.75" customHeight="1">
      <c r="A85" s="182" t="s">
        <v>440</v>
      </c>
      <c r="B85" s="7" t="s">
        <v>441</v>
      </c>
      <c r="C85" s="80">
        <v>-4.5999999999999996</v>
      </c>
      <c r="D85" s="195">
        <v>-6</v>
      </c>
      <c r="E85" s="195">
        <v>-5.0999999999999996</v>
      </c>
      <c r="F85" s="197">
        <f t="shared" si="0"/>
        <v>-6</v>
      </c>
      <c r="G85" s="195">
        <v>-1.5</v>
      </c>
      <c r="H85" s="195">
        <v>-1.5</v>
      </c>
      <c r="I85" s="195">
        <v>-1.5</v>
      </c>
      <c r="J85" s="195">
        <v>-1.5</v>
      </c>
      <c r="K85" s="154"/>
      <c r="L85" s="154"/>
      <c r="M85" s="154"/>
      <c r="N85" s="154"/>
      <c r="O85" s="154"/>
    </row>
    <row r="86" spans="1:15" ht="18.75" customHeight="1">
      <c r="A86" s="182" t="s">
        <v>442</v>
      </c>
      <c r="B86" s="7" t="s">
        <v>443</v>
      </c>
      <c r="C86" s="80">
        <v>-1.9</v>
      </c>
      <c r="D86" s="195">
        <v>-11.5</v>
      </c>
      <c r="E86" s="195">
        <v>-22.9</v>
      </c>
      <c r="F86" s="197">
        <f t="shared" si="0"/>
        <v>-14.5</v>
      </c>
      <c r="G86" s="195">
        <v>-14.5</v>
      </c>
      <c r="H86" s="195"/>
      <c r="I86" s="195"/>
      <c r="J86" s="195"/>
      <c r="K86" s="154"/>
      <c r="L86" s="154"/>
      <c r="M86" s="154"/>
      <c r="N86" s="154"/>
      <c r="O86" s="154"/>
    </row>
    <row r="87" spans="1:15" ht="18.75" customHeight="1">
      <c r="A87" s="183" t="s">
        <v>444</v>
      </c>
      <c r="B87" s="7" t="s">
        <v>445</v>
      </c>
      <c r="C87" s="80">
        <v>-189.8</v>
      </c>
      <c r="D87" s="195">
        <v>-199</v>
      </c>
      <c r="E87" s="195">
        <v>-179</v>
      </c>
      <c r="F87" s="197">
        <f t="shared" si="0"/>
        <v>-199</v>
      </c>
      <c r="G87" s="195"/>
      <c r="H87" s="195">
        <v>-199</v>
      </c>
      <c r="I87" s="195"/>
      <c r="J87" s="195"/>
      <c r="K87" s="154"/>
      <c r="L87" s="154"/>
      <c r="M87" s="154"/>
      <c r="N87" s="154"/>
      <c r="O87" s="154"/>
    </row>
    <row r="88" spans="1:15" ht="18.75" customHeight="1">
      <c r="A88" s="184" t="s">
        <v>446</v>
      </c>
      <c r="B88" s="7" t="s">
        <v>447</v>
      </c>
      <c r="C88" s="80">
        <v>-28</v>
      </c>
      <c r="D88" s="195">
        <v>-48.7</v>
      </c>
      <c r="E88" s="195">
        <v>-21.5</v>
      </c>
      <c r="F88" s="197">
        <f t="shared" si="0"/>
        <v>-40.5</v>
      </c>
      <c r="G88" s="195"/>
      <c r="H88" s="195">
        <v>-40.5</v>
      </c>
      <c r="I88" s="195"/>
      <c r="J88" s="195"/>
      <c r="K88" s="154"/>
      <c r="L88" s="154"/>
      <c r="M88" s="154"/>
      <c r="N88" s="154"/>
      <c r="O88" s="154"/>
    </row>
    <row r="89" spans="1:15" ht="18.75" customHeight="1">
      <c r="A89" s="185" t="s">
        <v>448</v>
      </c>
      <c r="B89" s="7" t="s">
        <v>432</v>
      </c>
      <c r="C89" s="80">
        <v>-2.8</v>
      </c>
      <c r="D89" s="195">
        <v>-4</v>
      </c>
      <c r="E89" s="195">
        <v>-2.8</v>
      </c>
      <c r="F89" s="197">
        <f t="shared" si="0"/>
        <v>-3.2</v>
      </c>
      <c r="G89" s="195">
        <v>-0.8</v>
      </c>
      <c r="H89" s="195">
        <v>-0.8</v>
      </c>
      <c r="I89" s="195">
        <v>-0.8</v>
      </c>
      <c r="J89" s="195">
        <v>-0.8</v>
      </c>
      <c r="K89" s="256"/>
      <c r="L89" s="256"/>
      <c r="M89" s="256"/>
      <c r="N89" s="256"/>
      <c r="O89" s="256"/>
    </row>
    <row r="90" spans="1:15" s="5" customFormat="1" ht="18.75" customHeight="1">
      <c r="A90" s="8" t="s">
        <v>224</v>
      </c>
      <c r="B90" s="9">
        <v>1100</v>
      </c>
      <c r="C90" s="191">
        <f>SUM(C34,C35,C61,C69,C73)</f>
        <v>-137.19999999999982</v>
      </c>
      <c r="D90" s="191">
        <f t="shared" ref="D90:J90" si="5">SUM(D34,D35,D61,D69,D73)</f>
        <v>-34.699999999999932</v>
      </c>
      <c r="E90" s="191">
        <f t="shared" si="5"/>
        <v>-188.50000000000011</v>
      </c>
      <c r="F90" s="191">
        <f t="shared" si="5"/>
        <v>-136.70000000000039</v>
      </c>
      <c r="G90" s="188">
        <f t="shared" si="5"/>
        <v>11.200000000000045</v>
      </c>
      <c r="H90" s="188">
        <f t="shared" si="5"/>
        <v>-23.900000000000091</v>
      </c>
      <c r="I90" s="188">
        <f t="shared" si="5"/>
        <v>5.3000000000000114</v>
      </c>
      <c r="J90" s="188">
        <f t="shared" si="5"/>
        <v>-129.29999999999998</v>
      </c>
      <c r="K90" s="256"/>
      <c r="L90" s="256"/>
      <c r="M90" s="256"/>
      <c r="N90" s="256"/>
      <c r="O90" s="256"/>
    </row>
    <row r="91" spans="1:15" s="5" customFormat="1" ht="18.75" customHeight="1">
      <c r="A91" s="8" t="s">
        <v>225</v>
      </c>
      <c r="B91" s="9">
        <v>1110</v>
      </c>
      <c r="C91" s="213"/>
      <c r="D91" s="213"/>
      <c r="E91" s="43"/>
      <c r="F91" s="214">
        <f t="shared" ref="F91:F100" si="6">SUM(G91:J91)</f>
        <v>0</v>
      </c>
      <c r="G91" s="43"/>
      <c r="H91" s="43"/>
      <c r="I91" s="43"/>
      <c r="J91" s="43"/>
      <c r="K91" s="256"/>
      <c r="L91" s="256"/>
      <c r="M91" s="256"/>
      <c r="N91" s="256"/>
      <c r="O91" s="256"/>
    </row>
    <row r="92" spans="1:15" s="5" customFormat="1" ht="18.75" customHeight="1">
      <c r="A92" s="8" t="s">
        <v>226</v>
      </c>
      <c r="B92" s="9">
        <v>1120</v>
      </c>
      <c r="C92" s="213" t="s">
        <v>175</v>
      </c>
      <c r="D92" s="213" t="s">
        <v>175</v>
      </c>
      <c r="E92" s="43" t="s">
        <v>175</v>
      </c>
      <c r="F92" s="214">
        <f t="shared" si="6"/>
        <v>0</v>
      </c>
      <c r="G92" s="43" t="s">
        <v>175</v>
      </c>
      <c r="H92" s="43" t="s">
        <v>175</v>
      </c>
      <c r="I92" s="43" t="s">
        <v>175</v>
      </c>
      <c r="J92" s="43" t="s">
        <v>175</v>
      </c>
      <c r="K92" s="256"/>
      <c r="L92" s="256"/>
      <c r="M92" s="256"/>
      <c r="N92" s="256"/>
      <c r="O92" s="256"/>
    </row>
    <row r="93" spans="1:15" s="5" customFormat="1" ht="18.75" customHeight="1">
      <c r="A93" s="8" t="s">
        <v>227</v>
      </c>
      <c r="B93" s="9">
        <v>1130</v>
      </c>
      <c r="C93" s="213"/>
      <c r="D93" s="213"/>
      <c r="E93" s="43"/>
      <c r="F93" s="214">
        <f t="shared" si="6"/>
        <v>0</v>
      </c>
      <c r="G93" s="43"/>
      <c r="H93" s="43"/>
      <c r="I93" s="43"/>
      <c r="J93" s="43"/>
      <c r="K93" s="256"/>
      <c r="L93" s="256"/>
      <c r="M93" s="256"/>
      <c r="N93" s="256"/>
      <c r="O93" s="256"/>
    </row>
    <row r="94" spans="1:15" s="5" customFormat="1" ht="18.75" customHeight="1">
      <c r="A94" s="8" t="s">
        <v>228</v>
      </c>
      <c r="B94" s="9">
        <v>1140</v>
      </c>
      <c r="C94" s="213" t="s">
        <v>175</v>
      </c>
      <c r="D94" s="213" t="s">
        <v>175</v>
      </c>
      <c r="E94" s="43" t="s">
        <v>175</v>
      </c>
      <c r="F94" s="214">
        <f t="shared" si="6"/>
        <v>0</v>
      </c>
      <c r="G94" s="43" t="s">
        <v>175</v>
      </c>
      <c r="H94" s="43" t="s">
        <v>175</v>
      </c>
      <c r="I94" s="43" t="s">
        <v>175</v>
      </c>
      <c r="J94" s="43" t="s">
        <v>175</v>
      </c>
      <c r="K94" s="256"/>
      <c r="L94" s="256"/>
      <c r="M94" s="256"/>
      <c r="N94" s="256"/>
      <c r="O94" s="256"/>
    </row>
    <row r="95" spans="1:15" s="5" customFormat="1" ht="18.75" customHeight="1">
      <c r="A95" s="8" t="s">
        <v>229</v>
      </c>
      <c r="B95" s="9">
        <v>1150</v>
      </c>
      <c r="C95" s="214">
        <f>SUM(C96:C97)</f>
        <v>0</v>
      </c>
      <c r="D95" s="214">
        <f t="shared" ref="D95:J95" si="7">SUM(D96:D97)</f>
        <v>0</v>
      </c>
      <c r="E95" s="46">
        <f t="shared" si="7"/>
        <v>0</v>
      </c>
      <c r="F95" s="214">
        <f t="shared" si="6"/>
        <v>0</v>
      </c>
      <c r="G95" s="46">
        <f t="shared" si="7"/>
        <v>0</v>
      </c>
      <c r="H95" s="46">
        <f t="shared" si="7"/>
        <v>0</v>
      </c>
      <c r="I95" s="46">
        <f t="shared" si="7"/>
        <v>0</v>
      </c>
      <c r="J95" s="46">
        <f t="shared" si="7"/>
        <v>0</v>
      </c>
      <c r="K95" s="256"/>
      <c r="L95" s="256"/>
      <c r="M95" s="256"/>
      <c r="N95" s="256"/>
      <c r="O95" s="256"/>
    </row>
    <row r="96" spans="1:15" ht="18.75" customHeight="1">
      <c r="A96" s="6" t="s">
        <v>215</v>
      </c>
      <c r="B96" s="7">
        <v>1151</v>
      </c>
      <c r="C96" s="192"/>
      <c r="D96" s="192"/>
      <c r="E96" s="31"/>
      <c r="F96" s="222">
        <f t="shared" si="6"/>
        <v>0</v>
      </c>
      <c r="G96" s="31"/>
      <c r="H96" s="31"/>
      <c r="I96" s="31"/>
      <c r="J96" s="31"/>
      <c r="K96" s="256"/>
      <c r="L96" s="256"/>
      <c r="M96" s="256"/>
      <c r="N96" s="256"/>
      <c r="O96" s="256"/>
    </row>
    <row r="97" spans="1:15" ht="18.75" customHeight="1">
      <c r="A97" s="6" t="s">
        <v>230</v>
      </c>
      <c r="B97" s="7">
        <v>1152</v>
      </c>
      <c r="C97" s="192"/>
      <c r="D97" s="192"/>
      <c r="E97" s="31"/>
      <c r="F97" s="222">
        <f t="shared" si="6"/>
        <v>0</v>
      </c>
      <c r="G97" s="31"/>
      <c r="H97" s="31"/>
      <c r="I97" s="31"/>
      <c r="J97" s="31"/>
      <c r="K97" s="256"/>
      <c r="L97" s="256"/>
      <c r="M97" s="256"/>
      <c r="N97" s="256"/>
      <c r="O97" s="256"/>
    </row>
    <row r="98" spans="1:15" s="5" customFormat="1" ht="18.75" customHeight="1">
      <c r="A98" s="8" t="s">
        <v>231</v>
      </c>
      <c r="B98" s="9">
        <v>1160</v>
      </c>
      <c r="C98" s="214">
        <f>SUM(C99:C100)</f>
        <v>0</v>
      </c>
      <c r="D98" s="214">
        <f t="shared" ref="D98:J98" si="8">SUM(D99:D100)</f>
        <v>0</v>
      </c>
      <c r="E98" s="46">
        <f t="shared" si="8"/>
        <v>0</v>
      </c>
      <c r="F98" s="214">
        <f t="shared" si="6"/>
        <v>0</v>
      </c>
      <c r="G98" s="46">
        <f t="shared" si="8"/>
        <v>0</v>
      </c>
      <c r="H98" s="46">
        <f t="shared" si="8"/>
        <v>0</v>
      </c>
      <c r="I98" s="46">
        <f t="shared" si="8"/>
        <v>0</v>
      </c>
      <c r="J98" s="46">
        <f t="shared" si="8"/>
        <v>0</v>
      </c>
      <c r="K98" s="256"/>
      <c r="L98" s="256"/>
      <c r="M98" s="256"/>
      <c r="N98" s="256"/>
      <c r="O98" s="256"/>
    </row>
    <row r="99" spans="1:15" ht="18.75" customHeight="1">
      <c r="A99" s="6" t="s">
        <v>215</v>
      </c>
      <c r="B99" s="7">
        <v>1161</v>
      </c>
      <c r="C99" s="192" t="s">
        <v>175</v>
      </c>
      <c r="D99" s="192" t="s">
        <v>175</v>
      </c>
      <c r="E99" s="31" t="s">
        <v>175</v>
      </c>
      <c r="F99" s="222">
        <f t="shared" si="6"/>
        <v>0</v>
      </c>
      <c r="G99" s="31" t="s">
        <v>175</v>
      </c>
      <c r="H99" s="31" t="s">
        <v>175</v>
      </c>
      <c r="I99" s="31" t="s">
        <v>175</v>
      </c>
      <c r="J99" s="31" t="s">
        <v>175</v>
      </c>
      <c r="K99" s="256"/>
      <c r="L99" s="256"/>
      <c r="M99" s="256"/>
      <c r="N99" s="256"/>
      <c r="O99" s="256"/>
    </row>
    <row r="100" spans="1:15" ht="18.75" customHeight="1">
      <c r="A100" s="6" t="s">
        <v>232</v>
      </c>
      <c r="B100" s="7">
        <v>1162</v>
      </c>
      <c r="C100" s="192" t="s">
        <v>175</v>
      </c>
      <c r="D100" s="192" t="s">
        <v>175</v>
      </c>
      <c r="E100" s="31" t="s">
        <v>175</v>
      </c>
      <c r="F100" s="222">
        <f t="shared" si="6"/>
        <v>0</v>
      </c>
      <c r="G100" s="31" t="s">
        <v>175</v>
      </c>
      <c r="H100" s="31" t="s">
        <v>175</v>
      </c>
      <c r="I100" s="31" t="s">
        <v>175</v>
      </c>
      <c r="J100" s="31" t="s">
        <v>175</v>
      </c>
      <c r="K100" s="256"/>
      <c r="L100" s="256"/>
      <c r="M100" s="256"/>
      <c r="N100" s="256"/>
      <c r="O100" s="256"/>
    </row>
    <row r="101" spans="1:15" ht="18.75" customHeight="1">
      <c r="A101" s="8" t="s">
        <v>233</v>
      </c>
      <c r="B101" s="9">
        <v>1170</v>
      </c>
      <c r="C101" s="191">
        <f>SUM(C90,C91,C92,C93,C94,C95,C98)</f>
        <v>-137.19999999999982</v>
      </c>
      <c r="D101" s="191">
        <f t="shared" ref="D101:J101" si="9">SUM(D90,D91,D92,D93,D94,D95,D98)</f>
        <v>-34.699999999999932</v>
      </c>
      <c r="E101" s="191">
        <f t="shared" si="9"/>
        <v>-188.50000000000011</v>
      </c>
      <c r="F101" s="191">
        <f t="shared" si="9"/>
        <v>-136.70000000000039</v>
      </c>
      <c r="G101" s="188">
        <f t="shared" si="9"/>
        <v>11.200000000000045</v>
      </c>
      <c r="H101" s="188">
        <f t="shared" si="9"/>
        <v>-23.900000000000091</v>
      </c>
      <c r="I101" s="188">
        <f t="shared" si="9"/>
        <v>5.3000000000000114</v>
      </c>
      <c r="J101" s="188">
        <f t="shared" si="9"/>
        <v>-129.29999999999998</v>
      </c>
      <c r="K101" s="256"/>
      <c r="L101" s="256"/>
      <c r="M101" s="256"/>
      <c r="N101" s="256"/>
      <c r="O101" s="256"/>
    </row>
    <row r="102" spans="1:15" ht="18.75" customHeight="1">
      <c r="A102" s="6" t="s">
        <v>234</v>
      </c>
      <c r="B102" s="151">
        <v>1180</v>
      </c>
      <c r="C102" s="192" t="s">
        <v>175</v>
      </c>
      <c r="D102" s="192" t="s">
        <v>175</v>
      </c>
      <c r="E102" s="192" t="s">
        <v>175</v>
      </c>
      <c r="F102" s="222">
        <f>SUM(G102:J102)</f>
        <v>0</v>
      </c>
      <c r="G102" s="31" t="s">
        <v>175</v>
      </c>
      <c r="H102" s="31" t="s">
        <v>175</v>
      </c>
      <c r="I102" s="31" t="s">
        <v>175</v>
      </c>
      <c r="J102" s="31" t="s">
        <v>175</v>
      </c>
      <c r="K102" s="256"/>
      <c r="L102" s="256"/>
      <c r="M102" s="256"/>
      <c r="N102" s="256"/>
      <c r="O102" s="256"/>
    </row>
    <row r="103" spans="1:15" ht="18.75" customHeight="1">
      <c r="A103" s="6" t="s">
        <v>235</v>
      </c>
      <c r="B103" s="151">
        <v>1181</v>
      </c>
      <c r="C103" s="192"/>
      <c r="D103" s="192"/>
      <c r="E103" s="192"/>
      <c r="F103" s="222">
        <f>SUM(G103:J103)</f>
        <v>0</v>
      </c>
      <c r="G103" s="31"/>
      <c r="H103" s="31"/>
      <c r="I103" s="31"/>
      <c r="J103" s="31"/>
      <c r="K103" s="256"/>
      <c r="L103" s="256"/>
      <c r="M103" s="256"/>
      <c r="N103" s="256"/>
      <c r="O103" s="256"/>
    </row>
    <row r="104" spans="1:15" ht="18.75" customHeight="1">
      <c r="A104" s="6" t="s">
        <v>236</v>
      </c>
      <c r="B104" s="7">
        <v>1190</v>
      </c>
      <c r="C104" s="192"/>
      <c r="D104" s="192"/>
      <c r="E104" s="192"/>
      <c r="F104" s="222">
        <f>SUM(G104:J104)</f>
        <v>0</v>
      </c>
      <c r="G104" s="31"/>
      <c r="H104" s="31"/>
      <c r="I104" s="31"/>
      <c r="J104" s="31"/>
      <c r="K104" s="256"/>
      <c r="L104" s="256"/>
      <c r="M104" s="256"/>
      <c r="N104" s="256"/>
      <c r="O104" s="256"/>
    </row>
    <row r="105" spans="1:15" ht="18.75" customHeight="1">
      <c r="A105" s="6" t="s">
        <v>237</v>
      </c>
      <c r="B105" s="156">
        <v>1191</v>
      </c>
      <c r="C105" s="192" t="s">
        <v>175</v>
      </c>
      <c r="D105" s="192" t="s">
        <v>175</v>
      </c>
      <c r="E105" s="192" t="s">
        <v>175</v>
      </c>
      <c r="F105" s="222">
        <f>SUM(G105:J105)</f>
        <v>0</v>
      </c>
      <c r="G105" s="31" t="s">
        <v>175</v>
      </c>
      <c r="H105" s="31" t="s">
        <v>175</v>
      </c>
      <c r="I105" s="31" t="s">
        <v>175</v>
      </c>
      <c r="J105" s="31" t="s">
        <v>175</v>
      </c>
      <c r="K105" s="256"/>
      <c r="L105" s="256"/>
      <c r="M105" s="256"/>
      <c r="N105" s="256"/>
      <c r="O105" s="256"/>
    </row>
    <row r="106" spans="1:15" ht="18.75" customHeight="1">
      <c r="A106" s="8" t="s">
        <v>238</v>
      </c>
      <c r="B106" s="9">
        <v>1200</v>
      </c>
      <c r="C106" s="191">
        <f>SUM(C101,C102,C103,C104,C105)</f>
        <v>-137.19999999999982</v>
      </c>
      <c r="D106" s="191">
        <f t="shared" ref="D106:J106" si="10">SUM(D101,D102,D103,D104,D105)</f>
        <v>-34.699999999999932</v>
      </c>
      <c r="E106" s="191">
        <f t="shared" si="10"/>
        <v>-188.50000000000011</v>
      </c>
      <c r="F106" s="191">
        <f t="shared" si="10"/>
        <v>-136.70000000000039</v>
      </c>
      <c r="G106" s="188">
        <f t="shared" si="10"/>
        <v>11.200000000000045</v>
      </c>
      <c r="H106" s="188">
        <f t="shared" si="10"/>
        <v>-23.900000000000091</v>
      </c>
      <c r="I106" s="188">
        <f t="shared" si="10"/>
        <v>5.3000000000000114</v>
      </c>
      <c r="J106" s="188">
        <f t="shared" si="10"/>
        <v>-129.29999999999998</v>
      </c>
      <c r="K106" s="256"/>
      <c r="L106" s="256"/>
      <c r="M106" s="256"/>
      <c r="N106" s="256"/>
      <c r="O106" s="256"/>
    </row>
    <row r="107" spans="1:15" ht="18.75" customHeight="1">
      <c r="A107" s="6" t="s">
        <v>239</v>
      </c>
      <c r="B107" s="156">
        <v>1201</v>
      </c>
      <c r="C107" s="94">
        <f t="shared" ref="C107:J107" si="11">IF(C106&gt;0,C106,0)</f>
        <v>0</v>
      </c>
      <c r="D107" s="94">
        <f t="shared" si="11"/>
        <v>0</v>
      </c>
      <c r="E107" s="94">
        <f t="shared" si="11"/>
        <v>0</v>
      </c>
      <c r="F107" s="94">
        <f t="shared" si="11"/>
        <v>0</v>
      </c>
      <c r="G107" s="94">
        <f t="shared" si="11"/>
        <v>11.200000000000045</v>
      </c>
      <c r="H107" s="94">
        <f t="shared" si="11"/>
        <v>0</v>
      </c>
      <c r="I107" s="94">
        <f t="shared" si="11"/>
        <v>5.3000000000000114</v>
      </c>
      <c r="J107" s="94">
        <f t="shared" si="11"/>
        <v>0</v>
      </c>
      <c r="K107" s="256"/>
      <c r="L107" s="256"/>
      <c r="M107" s="256"/>
      <c r="N107" s="256"/>
      <c r="O107" s="256"/>
    </row>
    <row r="108" spans="1:15" ht="18.75" customHeight="1">
      <c r="A108" s="6" t="s">
        <v>240</v>
      </c>
      <c r="B108" s="156">
        <v>1202</v>
      </c>
      <c r="C108" s="187">
        <f t="shared" ref="C108:J108" si="12">IF(C106&lt;0,C106,0)</f>
        <v>-137.19999999999982</v>
      </c>
      <c r="D108" s="94">
        <f t="shared" si="12"/>
        <v>-34.699999999999932</v>
      </c>
      <c r="E108" s="94">
        <f t="shared" si="12"/>
        <v>-188.50000000000011</v>
      </c>
      <c r="F108" s="94">
        <f t="shared" si="12"/>
        <v>-136.70000000000039</v>
      </c>
      <c r="G108" s="94">
        <f t="shared" si="12"/>
        <v>0</v>
      </c>
      <c r="H108" s="94">
        <f t="shared" si="12"/>
        <v>-23.900000000000091</v>
      </c>
      <c r="I108" s="94">
        <f t="shared" si="12"/>
        <v>0</v>
      </c>
      <c r="J108" s="94">
        <f t="shared" si="12"/>
        <v>-129.29999999999998</v>
      </c>
      <c r="K108" s="256"/>
      <c r="L108" s="256"/>
      <c r="M108" s="256"/>
      <c r="N108" s="256"/>
      <c r="O108" s="256"/>
    </row>
    <row r="109" spans="1:15" ht="18.75" customHeight="1">
      <c r="A109" s="8" t="s">
        <v>241</v>
      </c>
      <c r="B109" s="7">
        <v>1210</v>
      </c>
      <c r="C109" s="191">
        <f>SUM(C23,C69,C91,C93,C95,C103,C104)</f>
        <v>1517.7</v>
      </c>
      <c r="D109" s="191">
        <f t="shared" ref="D109:J109" si="13">SUM(D23,D69,D91,D93,D95,D103,D104)</f>
        <v>1816.7</v>
      </c>
      <c r="E109" s="191">
        <f t="shared" si="13"/>
        <v>1614.5</v>
      </c>
      <c r="F109" s="191">
        <f t="shared" si="13"/>
        <v>1887.2999999999997</v>
      </c>
      <c r="G109" s="191">
        <f t="shared" si="13"/>
        <v>473.8</v>
      </c>
      <c r="H109" s="191">
        <f t="shared" si="13"/>
        <v>595.79999999999995</v>
      </c>
      <c r="I109" s="191">
        <f t="shared" si="13"/>
        <v>416.1</v>
      </c>
      <c r="J109" s="191">
        <f t="shared" si="13"/>
        <v>401.6</v>
      </c>
      <c r="K109" s="256"/>
      <c r="L109" s="256"/>
      <c r="M109" s="256"/>
      <c r="N109" s="256"/>
      <c r="O109" s="256"/>
    </row>
    <row r="110" spans="1:15" ht="18.75" customHeight="1">
      <c r="A110" s="8" t="s">
        <v>242</v>
      </c>
      <c r="B110" s="7">
        <v>1220</v>
      </c>
      <c r="C110" s="191">
        <f>SUM(C24,C35,C61,C73,C92,C94,C98,C102,C105)</f>
        <v>-1654.8999999999999</v>
      </c>
      <c r="D110" s="191">
        <f t="shared" ref="D110:J110" si="14">SUM(D24,D35,D61,D73,D92,D94,D98,D102,D105)</f>
        <v>-1851.4</v>
      </c>
      <c r="E110" s="191">
        <f t="shared" si="14"/>
        <v>-1803</v>
      </c>
      <c r="F110" s="191">
        <f t="shared" si="14"/>
        <v>-2024</v>
      </c>
      <c r="G110" s="191">
        <f t="shared" si="14"/>
        <v>-462.59999999999997</v>
      </c>
      <c r="H110" s="191">
        <f t="shared" si="14"/>
        <v>-619.70000000000005</v>
      </c>
      <c r="I110" s="191">
        <f t="shared" si="14"/>
        <v>-410.8</v>
      </c>
      <c r="J110" s="191">
        <f t="shared" si="14"/>
        <v>-530.9</v>
      </c>
      <c r="K110" s="256"/>
      <c r="L110" s="256"/>
      <c r="M110" s="256"/>
      <c r="N110" s="256"/>
      <c r="O110" s="256"/>
    </row>
    <row r="111" spans="1:15" ht="18.75" customHeight="1">
      <c r="A111" s="6" t="s">
        <v>243</v>
      </c>
      <c r="B111" s="7">
        <v>1230</v>
      </c>
      <c r="C111" s="192"/>
      <c r="D111" s="31"/>
      <c r="E111" s="31"/>
      <c r="F111" s="36">
        <f>SUM(G111:J111)</f>
        <v>0</v>
      </c>
      <c r="G111" s="31"/>
      <c r="H111" s="31"/>
      <c r="I111" s="31"/>
      <c r="J111" s="31"/>
      <c r="K111" s="256"/>
      <c r="L111" s="256"/>
      <c r="M111" s="256"/>
      <c r="N111" s="256"/>
      <c r="O111" s="256"/>
    </row>
    <row r="112" spans="1:15" ht="38.25" customHeight="1">
      <c r="A112" s="132" t="s">
        <v>244</v>
      </c>
      <c r="B112" s="9">
        <v>1300</v>
      </c>
      <c r="C112" s="44">
        <f>C90+C119</f>
        <v>14.000000000000171</v>
      </c>
      <c r="D112" s="44">
        <f t="shared" ref="D112:J112" si="15">D90+D119</f>
        <v>137.60000000000008</v>
      </c>
      <c r="E112" s="44">
        <f t="shared" si="15"/>
        <v>0</v>
      </c>
      <c r="F112" s="44">
        <f t="shared" si="15"/>
        <v>38.799999999999613</v>
      </c>
      <c r="G112" s="44">
        <f t="shared" si="15"/>
        <v>11.200000000000045</v>
      </c>
      <c r="H112" s="44">
        <f t="shared" si="15"/>
        <v>11.099999999999909</v>
      </c>
      <c r="I112" s="44">
        <f t="shared" si="15"/>
        <v>5.3000000000000114</v>
      </c>
      <c r="J112" s="44">
        <f t="shared" si="15"/>
        <v>11.200000000000017</v>
      </c>
      <c r="K112" s="297"/>
      <c r="L112" s="298"/>
      <c r="M112" s="298"/>
      <c r="N112" s="298"/>
      <c r="O112" s="299"/>
    </row>
    <row r="113" spans="1:15" ht="18.75" customHeight="1">
      <c r="A113" s="300" t="s">
        <v>245</v>
      </c>
      <c r="B113" s="301"/>
      <c r="C113" s="301"/>
      <c r="D113" s="301"/>
      <c r="E113" s="301"/>
      <c r="F113" s="301"/>
      <c r="G113" s="301"/>
      <c r="H113" s="301"/>
      <c r="I113" s="301"/>
      <c r="J113" s="301"/>
      <c r="K113" s="301"/>
      <c r="L113" s="301"/>
      <c r="M113" s="301"/>
      <c r="N113" s="301"/>
      <c r="O113" s="302"/>
    </row>
    <row r="114" spans="1:15" ht="18.75" customHeight="1">
      <c r="A114" s="6" t="s">
        <v>246</v>
      </c>
      <c r="B114" s="7">
        <v>1400</v>
      </c>
      <c r="C114" s="189">
        <v>417.1</v>
      </c>
      <c r="D114" s="195">
        <v>500.7</v>
      </c>
      <c r="E114" s="195">
        <f>E115+E116</f>
        <v>423.5</v>
      </c>
      <c r="F114" s="197">
        <f t="shared" ref="F114:F120" si="16">SUM(G114:J114)</f>
        <v>463.00000000000006</v>
      </c>
      <c r="G114" s="197">
        <f>G115+G116</f>
        <v>86.7</v>
      </c>
      <c r="H114" s="197">
        <f>H115+H116</f>
        <v>262.60000000000002</v>
      </c>
      <c r="I114" s="197">
        <f>I115+I116</f>
        <v>41.6</v>
      </c>
      <c r="J114" s="197">
        <f>J115+J116</f>
        <v>72.100000000000009</v>
      </c>
      <c r="K114" s="256"/>
      <c r="L114" s="256"/>
      <c r="M114" s="256"/>
      <c r="N114" s="256"/>
      <c r="O114" s="256"/>
    </row>
    <row r="115" spans="1:15" ht="18.75" customHeight="1">
      <c r="A115" s="6" t="s">
        <v>247</v>
      </c>
      <c r="B115" s="71">
        <v>1401</v>
      </c>
      <c r="C115" s="189">
        <v>230</v>
      </c>
      <c r="D115" s="195">
        <v>272.2</v>
      </c>
      <c r="E115" s="195">
        <v>239</v>
      </c>
      <c r="F115" s="197">
        <f t="shared" si="16"/>
        <v>268.39999999999998</v>
      </c>
      <c r="G115" s="195">
        <v>18.7</v>
      </c>
      <c r="H115" s="195">
        <v>242.6</v>
      </c>
      <c r="I115" s="195">
        <v>2.9</v>
      </c>
      <c r="J115" s="195">
        <v>4.2</v>
      </c>
      <c r="K115" s="256"/>
      <c r="L115" s="256"/>
      <c r="M115" s="256"/>
      <c r="N115" s="256"/>
      <c r="O115" s="256"/>
    </row>
    <row r="116" spans="1:15" ht="18.75" customHeight="1">
      <c r="A116" s="6" t="s">
        <v>248</v>
      </c>
      <c r="B116" s="71">
        <v>1402</v>
      </c>
      <c r="C116" s="189">
        <v>187.1</v>
      </c>
      <c r="D116" s="195">
        <v>228.5</v>
      </c>
      <c r="E116" s="195">
        <v>184.5</v>
      </c>
      <c r="F116" s="197">
        <f t="shared" si="16"/>
        <v>194.60000000000002</v>
      </c>
      <c r="G116" s="195">
        <v>68</v>
      </c>
      <c r="H116" s="195">
        <v>20</v>
      </c>
      <c r="I116" s="195">
        <v>38.700000000000003</v>
      </c>
      <c r="J116" s="195">
        <v>67.900000000000006</v>
      </c>
      <c r="K116" s="256"/>
      <c r="L116" s="256"/>
      <c r="M116" s="256"/>
      <c r="N116" s="256"/>
      <c r="O116" s="256"/>
    </row>
    <row r="117" spans="1:15" ht="18.75" customHeight="1">
      <c r="A117" s="6" t="s">
        <v>122</v>
      </c>
      <c r="B117" s="72">
        <v>1410</v>
      </c>
      <c r="C117" s="189">
        <v>876.8</v>
      </c>
      <c r="D117" s="195">
        <v>945.4</v>
      </c>
      <c r="E117" s="195">
        <v>943.7</v>
      </c>
      <c r="F117" s="197">
        <f t="shared" si="16"/>
        <v>1110.9000000000001</v>
      </c>
      <c r="G117" s="195">
        <v>289</v>
      </c>
      <c r="H117" s="195">
        <v>262.10000000000002</v>
      </c>
      <c r="I117" s="195">
        <v>300.8</v>
      </c>
      <c r="J117" s="195">
        <v>259</v>
      </c>
      <c r="K117" s="256"/>
      <c r="L117" s="256"/>
      <c r="M117" s="256"/>
      <c r="N117" s="256"/>
      <c r="O117" s="256"/>
    </row>
    <row r="118" spans="1:15" ht="18.75" customHeight="1">
      <c r="A118" s="6" t="s">
        <v>178</v>
      </c>
      <c r="B118" s="72">
        <v>1420</v>
      </c>
      <c r="C118" s="189">
        <v>192.9</v>
      </c>
      <c r="D118" s="195">
        <v>208</v>
      </c>
      <c r="E118" s="195">
        <v>207.7</v>
      </c>
      <c r="F118" s="197">
        <f t="shared" si="16"/>
        <v>244.4</v>
      </c>
      <c r="G118" s="195">
        <v>63.6</v>
      </c>
      <c r="H118" s="195">
        <v>57.7</v>
      </c>
      <c r="I118" s="195">
        <v>66.099999999999994</v>
      </c>
      <c r="J118" s="195">
        <v>57</v>
      </c>
      <c r="K118" s="256"/>
      <c r="L118" s="256"/>
      <c r="M118" s="256"/>
      <c r="N118" s="256"/>
      <c r="O118" s="256"/>
    </row>
    <row r="119" spans="1:15" ht="18.75" customHeight="1">
      <c r="A119" s="6" t="s">
        <v>249</v>
      </c>
      <c r="B119" s="72">
        <v>1430</v>
      </c>
      <c r="C119" s="189">
        <v>151.19999999999999</v>
      </c>
      <c r="D119" s="195">
        <v>172.3</v>
      </c>
      <c r="E119" s="195">
        <v>188.5</v>
      </c>
      <c r="F119" s="197">
        <f t="shared" si="16"/>
        <v>175.5</v>
      </c>
      <c r="G119" s="195"/>
      <c r="H119" s="195">
        <v>35</v>
      </c>
      <c r="I119" s="195"/>
      <c r="J119" s="195">
        <v>140.5</v>
      </c>
      <c r="K119" s="256"/>
      <c r="L119" s="256"/>
      <c r="M119" s="256"/>
      <c r="N119" s="256"/>
      <c r="O119" s="256"/>
    </row>
    <row r="120" spans="1:15" ht="18.75" customHeight="1">
      <c r="A120" s="6" t="s">
        <v>250</v>
      </c>
      <c r="B120" s="72">
        <v>1440</v>
      </c>
      <c r="C120" s="189">
        <v>16.899999999999999</v>
      </c>
      <c r="D120" s="195">
        <v>25</v>
      </c>
      <c r="E120" s="195">
        <v>39.6</v>
      </c>
      <c r="F120" s="197">
        <f t="shared" si="16"/>
        <v>30.200000000000003</v>
      </c>
      <c r="G120" s="195">
        <v>23.3</v>
      </c>
      <c r="H120" s="195">
        <v>2.2999999999999998</v>
      </c>
      <c r="I120" s="195">
        <v>2.2999999999999998</v>
      </c>
      <c r="J120" s="195">
        <v>2.2999999999999998</v>
      </c>
      <c r="K120" s="256"/>
      <c r="L120" s="256"/>
      <c r="M120" s="256"/>
      <c r="N120" s="256"/>
      <c r="O120" s="256"/>
    </row>
    <row r="121" spans="1:15" ht="18.75" customHeight="1">
      <c r="A121" s="8" t="s">
        <v>164</v>
      </c>
      <c r="B121" s="73">
        <v>1450</v>
      </c>
      <c r="C121" s="190">
        <f>SUM(C114,C117:C120)</f>
        <v>1654.9000000000003</v>
      </c>
      <c r="D121" s="191">
        <f>SUM(D114,D117:D120)</f>
        <v>1851.3999999999999</v>
      </c>
      <c r="E121" s="191">
        <f>SUM(E114,E117:E120)</f>
        <v>1803</v>
      </c>
      <c r="F121" s="221">
        <f>SUM(G121:J121)</f>
        <v>2024</v>
      </c>
      <c r="G121" s="191">
        <f>SUM(G114,G117:G120)</f>
        <v>462.6</v>
      </c>
      <c r="H121" s="191">
        <f>SUM(H114,H117:H120)</f>
        <v>619.70000000000005</v>
      </c>
      <c r="I121" s="191">
        <f>SUM(I114,I117:I120)</f>
        <v>410.8</v>
      </c>
      <c r="J121" s="191">
        <f>SUM(J114,J117:J120)</f>
        <v>530.9</v>
      </c>
      <c r="K121" s="256"/>
      <c r="L121" s="256"/>
      <c r="M121" s="256"/>
      <c r="N121" s="256"/>
      <c r="O121" s="256"/>
    </row>
    <row r="122" spans="1:15" s="5" customFormat="1" ht="18.75" customHeight="1">
      <c r="A122" s="105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</row>
    <row r="123" spans="1:15" ht="18.75" customHeight="1">
      <c r="A123" s="99"/>
      <c r="B123" s="99"/>
      <c r="C123" s="99"/>
      <c r="D123" s="99"/>
      <c r="E123" s="99"/>
      <c r="F123" s="99"/>
      <c r="G123" s="99"/>
      <c r="H123" s="99"/>
      <c r="I123" s="99"/>
      <c r="J123" s="99"/>
      <c r="K123" s="99"/>
      <c r="L123" s="99"/>
      <c r="M123" s="99"/>
      <c r="N123" s="99"/>
      <c r="O123" s="99"/>
    </row>
    <row r="124" spans="1:15" ht="18.75" customHeight="1">
      <c r="A124" s="104" t="s">
        <v>449</v>
      </c>
      <c r="B124" s="99"/>
      <c r="C124" s="180"/>
      <c r="D124" s="180" t="s">
        <v>147</v>
      </c>
      <c r="E124" s="180"/>
      <c r="F124" s="99"/>
      <c r="G124" s="99"/>
      <c r="J124" s="198" t="s">
        <v>450</v>
      </c>
      <c r="K124" s="198"/>
      <c r="L124" s="198"/>
      <c r="M124" s="198"/>
      <c r="N124" s="198"/>
    </row>
    <row r="125" spans="1:15" ht="18.75" customHeight="1">
      <c r="A125" s="18" t="s">
        <v>251</v>
      </c>
      <c r="B125" s="99"/>
      <c r="D125" s="14" t="s">
        <v>149</v>
      </c>
      <c r="F125" s="99"/>
      <c r="G125" s="99"/>
      <c r="H125" s="279" t="s">
        <v>150</v>
      </c>
      <c r="I125" s="279"/>
      <c r="J125" s="279"/>
      <c r="K125" s="279"/>
      <c r="L125" s="279"/>
    </row>
    <row r="126" spans="1:15" ht="18.75" customHeight="1">
      <c r="A126" s="18"/>
      <c r="B126" s="99"/>
    </row>
    <row r="127" spans="1:15">
      <c r="A127" s="18"/>
    </row>
    <row r="128" spans="1:15">
      <c r="A128" s="18"/>
    </row>
    <row r="129" spans="1:1">
      <c r="A129" s="18"/>
    </row>
    <row r="130" spans="1:1">
      <c r="A130" s="18"/>
    </row>
    <row r="131" spans="1:1">
      <c r="A131" s="18"/>
    </row>
    <row r="132" spans="1:1">
      <c r="A132" s="18"/>
    </row>
    <row r="133" spans="1:1">
      <c r="A133" s="18"/>
    </row>
    <row r="134" spans="1:1">
      <c r="A134" s="18"/>
    </row>
    <row r="135" spans="1:1">
      <c r="A135" s="18"/>
    </row>
    <row r="136" spans="1:1">
      <c r="A136" s="18"/>
    </row>
    <row r="137" spans="1:1">
      <c r="A137" s="18"/>
    </row>
    <row r="138" spans="1:1">
      <c r="A138" s="18"/>
    </row>
    <row r="139" spans="1:1">
      <c r="A139" s="18"/>
    </row>
    <row r="140" spans="1:1">
      <c r="A140" s="18"/>
    </row>
    <row r="141" spans="1:1">
      <c r="A141" s="18"/>
    </row>
    <row r="142" spans="1:1">
      <c r="A142" s="18"/>
    </row>
    <row r="143" spans="1:1">
      <c r="A143" s="18"/>
    </row>
    <row r="144" spans="1:1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  <row r="261" spans="1:1">
      <c r="A261" s="18"/>
    </row>
    <row r="262" spans="1:1">
      <c r="A262" s="18"/>
    </row>
    <row r="263" spans="1:1">
      <c r="A263" s="18"/>
    </row>
    <row r="264" spans="1:1">
      <c r="A264" s="18"/>
    </row>
    <row r="265" spans="1:1">
      <c r="A265" s="18"/>
    </row>
    <row r="266" spans="1:1">
      <c r="A266" s="18"/>
    </row>
    <row r="267" spans="1:1">
      <c r="A267" s="18"/>
    </row>
    <row r="268" spans="1:1">
      <c r="A268" s="18"/>
    </row>
    <row r="269" spans="1:1">
      <c r="A269" s="18"/>
    </row>
    <row r="270" spans="1:1">
      <c r="A270" s="18"/>
    </row>
    <row r="271" spans="1:1">
      <c r="A271" s="18"/>
    </row>
    <row r="272" spans="1:1">
      <c r="A272" s="18"/>
    </row>
    <row r="273" spans="1:1">
      <c r="A273" s="18"/>
    </row>
  </sheetData>
  <mergeCells count="112">
    <mergeCell ref="F20:F21"/>
    <mergeCell ref="K64:O64"/>
    <mergeCell ref="K62:O62"/>
    <mergeCell ref="K63:O63"/>
    <mergeCell ref="K78:O78"/>
    <mergeCell ref="K89:O89"/>
    <mergeCell ref="K65:O65"/>
    <mergeCell ref="K73:O73"/>
    <mergeCell ref="K74:O74"/>
    <mergeCell ref="K75:O75"/>
    <mergeCell ref="K51:O51"/>
    <mergeCell ref="K52:O52"/>
    <mergeCell ref="K53:O53"/>
    <mergeCell ref="K54:O54"/>
    <mergeCell ref="E20:E21"/>
    <mergeCell ref="K107:O107"/>
    <mergeCell ref="G20:J20"/>
    <mergeCell ref="K100:O100"/>
    <mergeCell ref="K101:O101"/>
    <mergeCell ref="K102:O102"/>
    <mergeCell ref="K55:O55"/>
    <mergeCell ref="K56:O56"/>
    <mergeCell ref="K120:O120"/>
    <mergeCell ref="K121:O121"/>
    <mergeCell ref="K118:O118"/>
    <mergeCell ref="K119:O119"/>
    <mergeCell ref="A113:O113"/>
    <mergeCell ref="K109:O109"/>
    <mergeCell ref="K103:O103"/>
    <mergeCell ref="K104:O104"/>
    <mergeCell ref="K117:O117"/>
    <mergeCell ref="K112:O112"/>
    <mergeCell ref="K108:O108"/>
    <mergeCell ref="K110:O110"/>
    <mergeCell ref="K111:O111"/>
    <mergeCell ref="K114:O114"/>
    <mergeCell ref="K115:O115"/>
    <mergeCell ref="K116:O116"/>
    <mergeCell ref="K105:O105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35:O35"/>
    <mergeCell ref="K36:O36"/>
    <mergeCell ref="K41:O41"/>
    <mergeCell ref="K42:O42"/>
    <mergeCell ref="K43:O43"/>
    <mergeCell ref="K44:O44"/>
    <mergeCell ref="A20:A21"/>
    <mergeCell ref="K32:O32"/>
    <mergeCell ref="B20:B21"/>
    <mergeCell ref="C20:C21"/>
    <mergeCell ref="D20:D21"/>
    <mergeCell ref="K29:O29"/>
    <mergeCell ref="K27:O27"/>
    <mergeCell ref="K28:O28"/>
    <mergeCell ref="K20:O21"/>
    <mergeCell ref="K22:O22"/>
    <mergeCell ref="A18:K18"/>
    <mergeCell ref="K106:O106"/>
    <mergeCell ref="K94:O94"/>
    <mergeCell ref="K95:O95"/>
    <mergeCell ref="K96:O96"/>
    <mergeCell ref="K97:O97"/>
    <mergeCell ref="K98:O98"/>
    <mergeCell ref="K99:O99"/>
    <mergeCell ref="K90:O90"/>
    <mergeCell ref="K91:O91"/>
    <mergeCell ref="K92:O92"/>
    <mergeCell ref="K93:O93"/>
    <mergeCell ref="K72:O72"/>
    <mergeCell ref="K69:O69"/>
    <mergeCell ref="K70:O70"/>
    <mergeCell ref="K71:O71"/>
    <mergeCell ref="K76:O76"/>
    <mergeCell ref="K77:O77"/>
    <mergeCell ref="K26:O26"/>
    <mergeCell ref="K60:O60"/>
    <mergeCell ref="K61:O61"/>
    <mergeCell ref="K45:O45"/>
    <mergeCell ref="K46:O46"/>
    <mergeCell ref="K47:O47"/>
    <mergeCell ref="K48:O48"/>
    <mergeCell ref="K37:O37"/>
    <mergeCell ref="K33:O33"/>
    <mergeCell ref="K34:O34"/>
    <mergeCell ref="A11:A12"/>
    <mergeCell ref="K67:O67"/>
    <mergeCell ref="K66:O66"/>
    <mergeCell ref="K68:O68"/>
    <mergeCell ref="D11:F11"/>
    <mergeCell ref="M11:O11"/>
    <mergeCell ref="G11:I11"/>
    <mergeCell ref="K23:O23"/>
    <mergeCell ref="K24:O24"/>
    <mergeCell ref="K25:O25"/>
    <mergeCell ref="K38:O38"/>
    <mergeCell ref="B11:C11"/>
    <mergeCell ref="H125:L125"/>
    <mergeCell ref="A3:O3"/>
    <mergeCell ref="B5:E5"/>
    <mergeCell ref="F5:O5"/>
    <mergeCell ref="A9:J9"/>
    <mergeCell ref="K30:O30"/>
    <mergeCell ref="K31:O31"/>
    <mergeCell ref="J11:L11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52"/>
  <sheetViews>
    <sheetView zoomScale="60" zoomScaleNormal="60" zoomScaleSheetLayoutView="52" workbookViewId="0">
      <selection activeCell="S18" sqref="S18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309" t="s">
        <v>252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</row>
    <row r="3" spans="1:13" ht="13.5" customHeight="1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3" ht="41.25" customHeight="1">
      <c r="A4" s="312" t="s">
        <v>22</v>
      </c>
      <c r="B4" s="313"/>
      <c r="C4" s="313"/>
      <c r="D4" s="314"/>
      <c r="E4" s="310" t="s">
        <v>23</v>
      </c>
      <c r="F4" s="310" t="s">
        <v>253</v>
      </c>
      <c r="G4" s="310" t="s">
        <v>254</v>
      </c>
      <c r="H4" s="311" t="s">
        <v>26</v>
      </c>
      <c r="I4" s="250" t="s">
        <v>167</v>
      </c>
      <c r="J4" s="250" t="s">
        <v>168</v>
      </c>
      <c r="K4" s="250"/>
      <c r="L4" s="250"/>
      <c r="M4" s="250"/>
    </row>
    <row r="5" spans="1:13" ht="41.25" customHeight="1">
      <c r="A5" s="315"/>
      <c r="B5" s="252"/>
      <c r="C5" s="252"/>
      <c r="D5" s="316"/>
      <c r="E5" s="310"/>
      <c r="F5" s="310"/>
      <c r="G5" s="310"/>
      <c r="H5" s="311"/>
      <c r="I5" s="250"/>
      <c r="J5" s="166" t="s">
        <v>170</v>
      </c>
      <c r="K5" s="166" t="s">
        <v>171</v>
      </c>
      <c r="L5" s="166" t="s">
        <v>172</v>
      </c>
      <c r="M5" s="166" t="s">
        <v>173</v>
      </c>
    </row>
    <row r="6" spans="1:13" ht="18.75">
      <c r="A6" s="328">
        <v>1</v>
      </c>
      <c r="B6" s="329"/>
      <c r="C6" s="329"/>
      <c r="D6" s="330"/>
      <c r="E6" s="165">
        <v>2</v>
      </c>
      <c r="F6" s="165">
        <v>3</v>
      </c>
      <c r="G6" s="165">
        <v>4</v>
      </c>
      <c r="H6" s="165">
        <v>5</v>
      </c>
      <c r="I6" s="165">
        <v>6</v>
      </c>
      <c r="J6" s="165">
        <v>7</v>
      </c>
      <c r="K6" s="165">
        <v>8</v>
      </c>
      <c r="L6" s="165">
        <v>9</v>
      </c>
      <c r="M6" s="165">
        <v>10</v>
      </c>
    </row>
    <row r="7" spans="1:13" ht="18.75" customHeight="1">
      <c r="A7" s="308" t="s">
        <v>255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</row>
    <row r="8" spans="1:13" s="67" customFormat="1" ht="18.75" customHeight="1">
      <c r="A8" s="331" t="s">
        <v>39</v>
      </c>
      <c r="B8" s="332"/>
      <c r="C8" s="332"/>
      <c r="D8" s="333"/>
      <c r="E8" s="9">
        <v>1200</v>
      </c>
      <c r="F8" s="217">
        <f ca="1">'I. Інф. до фін.плану'!C106</f>
        <v>-137.19999999999982</v>
      </c>
      <c r="G8" s="217">
        <f ca="1">'I. Інф. до фін.плану'!D106</f>
        <v>-34.699999999999932</v>
      </c>
      <c r="H8" s="228">
        <f ca="1">'I. Інф. до фін.плану'!E106</f>
        <v>-188.50000000000011</v>
      </c>
      <c r="I8" s="228">
        <f ca="1">'I. Інф. до фін.плану'!F106</f>
        <v>-136.70000000000039</v>
      </c>
      <c r="J8" s="228">
        <f ca="1">'I. Інф. до фін.плану'!G106</f>
        <v>11.200000000000045</v>
      </c>
      <c r="K8" s="228">
        <f ca="1">'I. Інф. до фін.плану'!H106</f>
        <v>-23.900000000000091</v>
      </c>
      <c r="L8" s="228">
        <f ca="1">'I. Інф. до фін.плану'!I106</f>
        <v>5.3000000000000114</v>
      </c>
      <c r="M8" s="228">
        <f ca="1">'I. Інф. до фін.плану'!J106</f>
        <v>-129.29999999999998</v>
      </c>
    </row>
    <row r="9" spans="1:13" s="67" customFormat="1" ht="18.75" customHeight="1">
      <c r="A9" s="305" t="s">
        <v>256</v>
      </c>
      <c r="B9" s="306"/>
      <c r="C9" s="306"/>
      <c r="D9" s="307"/>
      <c r="E9" s="154">
        <v>2000</v>
      </c>
      <c r="F9" s="93"/>
      <c r="G9" s="93"/>
      <c r="H9" s="229">
        <v>-137.19999999999999</v>
      </c>
      <c r="I9" s="229">
        <f>H22</f>
        <v>-325.7000000000001</v>
      </c>
      <c r="J9" s="229">
        <f>I9</f>
        <v>-325.7000000000001</v>
      </c>
      <c r="K9" s="229">
        <f>J11+J8</f>
        <v>-314.50000000000006</v>
      </c>
      <c r="L9" s="229">
        <f>K11+K8</f>
        <v>-338.40000000000015</v>
      </c>
      <c r="M9" s="229">
        <f>L11+L8</f>
        <v>-333.10000000000014</v>
      </c>
    </row>
    <row r="10" spans="1:13" s="90" customFormat="1" ht="21.75" customHeight="1">
      <c r="A10" s="325" t="s">
        <v>257</v>
      </c>
      <c r="B10" s="326"/>
      <c r="C10" s="326"/>
      <c r="D10" s="327"/>
      <c r="E10" s="156">
        <v>2005</v>
      </c>
      <c r="F10" s="79" t="s">
        <v>175</v>
      </c>
      <c r="G10" s="79" t="s">
        <v>175</v>
      </c>
      <c r="H10" s="79" t="s">
        <v>175</v>
      </c>
      <c r="I10" s="218">
        <f t="shared" ref="I10:I48" si="0">SUM(J10:M10)</f>
        <v>0</v>
      </c>
      <c r="J10" s="79" t="s">
        <v>175</v>
      </c>
      <c r="K10" s="79" t="s">
        <v>175</v>
      </c>
      <c r="L10" s="79" t="s">
        <v>175</v>
      </c>
      <c r="M10" s="79" t="s">
        <v>175</v>
      </c>
    </row>
    <row r="11" spans="1:13" s="67" customFormat="1" ht="39.75" customHeight="1">
      <c r="A11" s="322" t="s">
        <v>258</v>
      </c>
      <c r="B11" s="323"/>
      <c r="C11" s="323"/>
      <c r="D11" s="324"/>
      <c r="E11" s="154">
        <v>2009</v>
      </c>
      <c r="F11" s="217">
        <f>SUM(F9:F10)</f>
        <v>0</v>
      </c>
      <c r="G11" s="217">
        <f t="shared" ref="G11:M11" si="1">SUM(G9:G10)</f>
        <v>0</v>
      </c>
      <c r="H11" s="217">
        <f t="shared" si="1"/>
        <v>-137.19999999999999</v>
      </c>
      <c r="I11" s="217">
        <f t="shared" si="1"/>
        <v>-325.7000000000001</v>
      </c>
      <c r="J11" s="217">
        <f t="shared" si="1"/>
        <v>-325.7000000000001</v>
      </c>
      <c r="K11" s="217">
        <f t="shared" si="1"/>
        <v>-314.50000000000006</v>
      </c>
      <c r="L11" s="217">
        <f t="shared" si="1"/>
        <v>-338.40000000000015</v>
      </c>
      <c r="M11" s="217">
        <f t="shared" si="1"/>
        <v>-333.10000000000014</v>
      </c>
    </row>
    <row r="12" spans="1:13" s="67" customFormat="1" ht="18.75" customHeight="1">
      <c r="A12" s="305" t="s">
        <v>259</v>
      </c>
      <c r="B12" s="306"/>
      <c r="C12" s="306"/>
      <c r="D12" s="307"/>
      <c r="E12" s="154">
        <v>2010</v>
      </c>
      <c r="F12" s="219">
        <f>SUM(F13:F14)</f>
        <v>0</v>
      </c>
      <c r="G12" s="219">
        <f>SUM(G13:G14)</f>
        <v>0</v>
      </c>
      <c r="H12" s="219">
        <f>SUM(H13:H14)</f>
        <v>0</v>
      </c>
      <c r="I12" s="219">
        <f t="shared" si="0"/>
        <v>0</v>
      </c>
      <c r="J12" s="219">
        <f>SUM(J13:J14)</f>
        <v>0</v>
      </c>
      <c r="K12" s="219">
        <f>SUM(K13:K14)</f>
        <v>0</v>
      </c>
      <c r="L12" s="219">
        <f>SUM(L13:L14)</f>
        <v>0</v>
      </c>
      <c r="M12" s="219">
        <f>SUM(M13:M14)</f>
        <v>0</v>
      </c>
    </row>
    <row r="13" spans="1:13" ht="18.75" customHeight="1">
      <c r="A13" s="320" t="s">
        <v>260</v>
      </c>
      <c r="B13" s="241"/>
      <c r="C13" s="241"/>
      <c r="D13" s="321"/>
      <c r="E13" s="156">
        <v>2011</v>
      </c>
      <c r="F13" s="79" t="s">
        <v>175</v>
      </c>
      <c r="G13" s="79" t="s">
        <v>175</v>
      </c>
      <c r="H13" s="79" t="s">
        <v>175</v>
      </c>
      <c r="I13" s="218">
        <f t="shared" si="0"/>
        <v>0</v>
      </c>
      <c r="J13" s="79" t="s">
        <v>175</v>
      </c>
      <c r="K13" s="79" t="s">
        <v>175</v>
      </c>
      <c r="L13" s="79" t="s">
        <v>175</v>
      </c>
      <c r="M13" s="79" t="s">
        <v>175</v>
      </c>
    </row>
    <row r="14" spans="1:13" ht="40.5" customHeight="1">
      <c r="A14" s="320" t="s">
        <v>261</v>
      </c>
      <c r="B14" s="241"/>
      <c r="C14" s="241"/>
      <c r="D14" s="321"/>
      <c r="E14" s="156">
        <v>2012</v>
      </c>
      <c r="F14" s="79" t="s">
        <v>175</v>
      </c>
      <c r="G14" s="79" t="s">
        <v>175</v>
      </c>
      <c r="H14" s="79" t="s">
        <v>175</v>
      </c>
      <c r="I14" s="218">
        <f t="shared" si="0"/>
        <v>0</v>
      </c>
      <c r="J14" s="79" t="s">
        <v>175</v>
      </c>
      <c r="K14" s="79" t="s">
        <v>175</v>
      </c>
      <c r="L14" s="79" t="s">
        <v>175</v>
      </c>
      <c r="M14" s="79" t="s">
        <v>175</v>
      </c>
    </row>
    <row r="15" spans="1:13" ht="18.75" customHeight="1">
      <c r="A15" s="320" t="s">
        <v>262</v>
      </c>
      <c r="B15" s="241"/>
      <c r="C15" s="241"/>
      <c r="D15" s="321"/>
      <c r="E15" s="156" t="s">
        <v>263</v>
      </c>
      <c r="F15" s="79" t="s">
        <v>175</v>
      </c>
      <c r="G15" s="79" t="s">
        <v>175</v>
      </c>
      <c r="H15" s="79" t="s">
        <v>175</v>
      </c>
      <c r="I15" s="218">
        <f t="shared" si="0"/>
        <v>0</v>
      </c>
      <c r="J15" s="79" t="s">
        <v>175</v>
      </c>
      <c r="K15" s="79" t="s">
        <v>175</v>
      </c>
      <c r="L15" s="79" t="s">
        <v>175</v>
      </c>
      <c r="M15" s="79" t="s">
        <v>175</v>
      </c>
    </row>
    <row r="16" spans="1:13" ht="18.75" customHeight="1">
      <c r="A16" s="320" t="s">
        <v>264</v>
      </c>
      <c r="B16" s="241"/>
      <c r="C16" s="241"/>
      <c r="D16" s="321"/>
      <c r="E16" s="156">
        <v>2020</v>
      </c>
      <c r="F16" s="79"/>
      <c r="G16" s="79"/>
      <c r="H16" s="79"/>
      <c r="I16" s="218">
        <f t="shared" si="0"/>
        <v>0</v>
      </c>
      <c r="J16" s="79"/>
      <c r="K16" s="79"/>
      <c r="L16" s="79"/>
      <c r="M16" s="79"/>
    </row>
    <row r="17" spans="1:13" ht="18.75" customHeight="1">
      <c r="A17" s="317" t="s">
        <v>265</v>
      </c>
      <c r="B17" s="318"/>
      <c r="C17" s="318"/>
      <c r="D17" s="319"/>
      <c r="E17" s="156">
        <v>2030</v>
      </c>
      <c r="F17" s="79" t="s">
        <v>175</v>
      </c>
      <c r="G17" s="79" t="s">
        <v>175</v>
      </c>
      <c r="H17" s="79" t="s">
        <v>175</v>
      </c>
      <c r="I17" s="218">
        <f t="shared" si="0"/>
        <v>0</v>
      </c>
      <c r="J17" s="79" t="s">
        <v>175</v>
      </c>
      <c r="K17" s="79" t="s">
        <v>175</v>
      </c>
      <c r="L17" s="79" t="s">
        <v>175</v>
      </c>
      <c r="M17" s="79" t="s">
        <v>175</v>
      </c>
    </row>
    <row r="18" spans="1:13" ht="18.75" customHeight="1">
      <c r="A18" s="317" t="s">
        <v>266</v>
      </c>
      <c r="B18" s="318"/>
      <c r="C18" s="318"/>
      <c r="D18" s="319"/>
      <c r="E18" s="156">
        <v>2031</v>
      </c>
      <c r="F18" s="79" t="s">
        <v>175</v>
      </c>
      <c r="G18" s="79" t="s">
        <v>175</v>
      </c>
      <c r="H18" s="79" t="s">
        <v>175</v>
      </c>
      <c r="I18" s="218">
        <f t="shared" si="0"/>
        <v>0</v>
      </c>
      <c r="J18" s="79" t="s">
        <v>175</v>
      </c>
      <c r="K18" s="79" t="s">
        <v>175</v>
      </c>
      <c r="L18" s="79" t="s">
        <v>175</v>
      </c>
      <c r="M18" s="79" t="s">
        <v>175</v>
      </c>
    </row>
    <row r="19" spans="1:13" ht="18.75" customHeight="1">
      <c r="A19" s="317" t="s">
        <v>267</v>
      </c>
      <c r="B19" s="318"/>
      <c r="C19" s="318"/>
      <c r="D19" s="319"/>
      <c r="E19" s="156">
        <v>2040</v>
      </c>
      <c r="F19" s="79" t="s">
        <v>175</v>
      </c>
      <c r="G19" s="79" t="s">
        <v>175</v>
      </c>
      <c r="H19" s="79" t="s">
        <v>175</v>
      </c>
      <c r="I19" s="218">
        <f t="shared" si="0"/>
        <v>0</v>
      </c>
      <c r="J19" s="79" t="s">
        <v>175</v>
      </c>
      <c r="K19" s="79" t="s">
        <v>175</v>
      </c>
      <c r="L19" s="79" t="s">
        <v>175</v>
      </c>
      <c r="M19" s="79" t="s">
        <v>175</v>
      </c>
    </row>
    <row r="20" spans="1:13" ht="18.75" customHeight="1">
      <c r="A20" s="317" t="s">
        <v>268</v>
      </c>
      <c r="B20" s="318"/>
      <c r="C20" s="318"/>
      <c r="D20" s="319"/>
      <c r="E20" s="156">
        <v>2050</v>
      </c>
      <c r="F20" s="79" t="s">
        <v>175</v>
      </c>
      <c r="G20" s="79" t="s">
        <v>175</v>
      </c>
      <c r="H20" s="79" t="s">
        <v>175</v>
      </c>
      <c r="I20" s="218">
        <f t="shared" si="0"/>
        <v>0</v>
      </c>
      <c r="J20" s="79" t="s">
        <v>175</v>
      </c>
      <c r="K20" s="79" t="s">
        <v>175</v>
      </c>
      <c r="L20" s="79" t="s">
        <v>175</v>
      </c>
      <c r="M20" s="79" t="s">
        <v>175</v>
      </c>
    </row>
    <row r="21" spans="1:13" ht="18.75" customHeight="1">
      <c r="A21" s="317" t="s">
        <v>269</v>
      </c>
      <c r="B21" s="318"/>
      <c r="C21" s="318"/>
      <c r="D21" s="319"/>
      <c r="E21" s="156">
        <v>2060</v>
      </c>
      <c r="F21" s="79" t="s">
        <v>175</v>
      </c>
      <c r="G21" s="79" t="s">
        <v>175</v>
      </c>
      <c r="H21" s="79" t="s">
        <v>175</v>
      </c>
      <c r="I21" s="218">
        <f t="shared" si="0"/>
        <v>0</v>
      </c>
      <c r="J21" s="79" t="s">
        <v>175</v>
      </c>
      <c r="K21" s="79" t="s">
        <v>175</v>
      </c>
      <c r="L21" s="79" t="s">
        <v>175</v>
      </c>
      <c r="M21" s="79" t="s">
        <v>175</v>
      </c>
    </row>
    <row r="22" spans="1:13" s="67" customFormat="1" ht="24.75" customHeight="1">
      <c r="A22" s="305" t="s">
        <v>270</v>
      </c>
      <c r="B22" s="306"/>
      <c r="C22" s="306"/>
      <c r="D22" s="307"/>
      <c r="E22" s="154">
        <v>2070</v>
      </c>
      <c r="F22" s="217">
        <f t="shared" ref="F22:M22" si="2">SUM(F8,F11:F12,F16:F17,F19:F21)</f>
        <v>-137.19999999999982</v>
      </c>
      <c r="G22" s="217">
        <f t="shared" si="2"/>
        <v>-34.699999999999932</v>
      </c>
      <c r="H22" s="217">
        <f t="shared" si="2"/>
        <v>-325.7000000000001</v>
      </c>
      <c r="I22" s="217">
        <f t="shared" si="2"/>
        <v>-462.40000000000049</v>
      </c>
      <c r="J22" s="217">
        <f t="shared" si="2"/>
        <v>-314.50000000000006</v>
      </c>
      <c r="K22" s="217">
        <f t="shared" si="2"/>
        <v>-338.40000000000015</v>
      </c>
      <c r="L22" s="217">
        <f t="shared" si="2"/>
        <v>-333.10000000000014</v>
      </c>
      <c r="M22" s="217">
        <f t="shared" si="2"/>
        <v>-462.40000000000009</v>
      </c>
    </row>
    <row r="23" spans="1:13" ht="27.75" customHeight="1">
      <c r="A23" s="308" t="s">
        <v>271</v>
      </c>
      <c r="B23" s="308"/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M23" s="308"/>
    </row>
    <row r="24" spans="1:13" ht="24.75" customHeight="1">
      <c r="A24" s="305" t="s">
        <v>272</v>
      </c>
      <c r="B24" s="306"/>
      <c r="C24" s="306"/>
      <c r="D24" s="307"/>
      <c r="E24" s="154">
        <v>2110</v>
      </c>
      <c r="F24" s="44">
        <f>SUM(F25:F33)</f>
        <v>16</v>
      </c>
      <c r="G24" s="44">
        <f>SUM(G25:G33)</f>
        <v>14</v>
      </c>
      <c r="H24" s="44">
        <f>SUM(H25:H33)</f>
        <v>47.2</v>
      </c>
      <c r="I24" s="205">
        <f t="shared" si="0"/>
        <v>55.6</v>
      </c>
      <c r="J24" s="44">
        <f>SUM(J25:J33)</f>
        <v>14.5</v>
      </c>
      <c r="K24" s="44">
        <f>SUM(K25:K33)</f>
        <v>13.1</v>
      </c>
      <c r="L24" s="44">
        <f>SUM(L25:L33)</f>
        <v>15</v>
      </c>
      <c r="M24" s="44">
        <f>SUM(M25:M33)</f>
        <v>13</v>
      </c>
    </row>
    <row r="25" spans="1:13" ht="18.75" customHeight="1">
      <c r="A25" s="320" t="s">
        <v>41</v>
      </c>
      <c r="B25" s="241"/>
      <c r="C25" s="241"/>
      <c r="D25" s="321"/>
      <c r="E25" s="156">
        <v>2111</v>
      </c>
      <c r="F25" s="31"/>
      <c r="G25" s="31"/>
      <c r="H25" s="31"/>
      <c r="I25" s="36">
        <f t="shared" si="0"/>
        <v>0</v>
      </c>
      <c r="J25" s="31"/>
      <c r="K25" s="31"/>
      <c r="L25" s="31"/>
      <c r="M25" s="31"/>
    </row>
    <row r="26" spans="1:13" ht="18.75" customHeight="1">
      <c r="A26" s="320" t="s">
        <v>42</v>
      </c>
      <c r="B26" s="241"/>
      <c r="C26" s="241"/>
      <c r="D26" s="321"/>
      <c r="E26" s="156">
        <v>2112</v>
      </c>
      <c r="F26" s="31"/>
      <c r="G26" s="31"/>
      <c r="H26" s="31"/>
      <c r="I26" s="36">
        <f t="shared" si="0"/>
        <v>0</v>
      </c>
      <c r="J26" s="31"/>
      <c r="K26" s="31"/>
      <c r="L26" s="31"/>
      <c r="M26" s="31"/>
    </row>
    <row r="27" spans="1:13" ht="18.75" customHeight="1">
      <c r="A27" s="317" t="s">
        <v>43</v>
      </c>
      <c r="B27" s="318"/>
      <c r="C27" s="318"/>
      <c r="D27" s="319"/>
      <c r="E27" s="19">
        <v>2113</v>
      </c>
      <c r="F27" s="31" t="s">
        <v>175</v>
      </c>
      <c r="G27" s="31" t="s">
        <v>175</v>
      </c>
      <c r="H27" s="31" t="s">
        <v>175</v>
      </c>
      <c r="I27" s="36">
        <f>SUM(J27:M27)</f>
        <v>0</v>
      </c>
      <c r="J27" s="31" t="s">
        <v>175</v>
      </c>
      <c r="K27" s="31" t="s">
        <v>175</v>
      </c>
      <c r="L27" s="31" t="s">
        <v>175</v>
      </c>
      <c r="M27" s="31" t="s">
        <v>175</v>
      </c>
    </row>
    <row r="28" spans="1:13" ht="18.75" customHeight="1">
      <c r="A28" s="317" t="s">
        <v>273</v>
      </c>
      <c r="B28" s="318"/>
      <c r="C28" s="318"/>
      <c r="D28" s="319"/>
      <c r="E28" s="19">
        <v>2114</v>
      </c>
      <c r="F28" s="31"/>
      <c r="G28" s="31"/>
      <c r="H28" s="31"/>
      <c r="I28" s="36">
        <f t="shared" si="0"/>
        <v>0</v>
      </c>
      <c r="J28" s="31"/>
      <c r="K28" s="31"/>
      <c r="L28" s="31"/>
      <c r="M28" s="31"/>
    </row>
    <row r="29" spans="1:13" ht="18.75" customHeight="1">
      <c r="A29" s="317" t="s">
        <v>274</v>
      </c>
      <c r="B29" s="318"/>
      <c r="C29" s="318"/>
      <c r="D29" s="319"/>
      <c r="E29" s="19">
        <v>2115</v>
      </c>
      <c r="F29" s="31"/>
      <c r="G29" s="31"/>
      <c r="H29" s="31"/>
      <c r="I29" s="36">
        <f t="shared" si="0"/>
        <v>0</v>
      </c>
      <c r="J29" s="31"/>
      <c r="K29" s="31"/>
      <c r="L29" s="31"/>
      <c r="M29" s="31"/>
    </row>
    <row r="30" spans="1:13" ht="18.75" customHeight="1">
      <c r="A30" s="317" t="s">
        <v>275</v>
      </c>
      <c r="B30" s="318"/>
      <c r="C30" s="318"/>
      <c r="D30" s="319"/>
      <c r="E30" s="19">
        <v>2116</v>
      </c>
      <c r="F30" s="31"/>
      <c r="G30" s="31"/>
      <c r="H30" s="31"/>
      <c r="I30" s="36">
        <f t="shared" si="0"/>
        <v>0</v>
      </c>
      <c r="J30" s="31"/>
      <c r="K30" s="31"/>
      <c r="L30" s="31"/>
      <c r="M30" s="31"/>
    </row>
    <row r="31" spans="1:13" ht="18.75" customHeight="1">
      <c r="A31" s="317" t="s">
        <v>276</v>
      </c>
      <c r="B31" s="318"/>
      <c r="C31" s="318"/>
      <c r="D31" s="319"/>
      <c r="E31" s="19">
        <v>2117</v>
      </c>
      <c r="F31" s="31"/>
      <c r="G31" s="31"/>
      <c r="H31" s="31"/>
      <c r="I31" s="36">
        <f t="shared" si="0"/>
        <v>0</v>
      </c>
      <c r="J31" s="31"/>
      <c r="K31" s="31"/>
      <c r="L31" s="31"/>
      <c r="M31" s="31"/>
    </row>
    <row r="32" spans="1:13" ht="18.75" customHeight="1">
      <c r="A32" s="317" t="s">
        <v>277</v>
      </c>
      <c r="B32" s="318"/>
      <c r="C32" s="318"/>
      <c r="D32" s="319"/>
      <c r="E32" s="19">
        <v>2118</v>
      </c>
      <c r="F32" s="31"/>
      <c r="G32" s="31"/>
      <c r="H32" s="31"/>
      <c r="I32" s="36">
        <f>SUM(J32:M32)</f>
        <v>0</v>
      </c>
      <c r="J32" s="31"/>
      <c r="K32" s="31"/>
      <c r="L32" s="31"/>
      <c r="M32" s="31"/>
    </row>
    <row r="33" spans="1:13" ht="18.75" customHeight="1">
      <c r="A33" s="317" t="s">
        <v>457</v>
      </c>
      <c r="B33" s="318"/>
      <c r="C33" s="318"/>
      <c r="D33" s="319"/>
      <c r="E33" s="19" t="s">
        <v>456</v>
      </c>
      <c r="F33" s="31">
        <v>16</v>
      </c>
      <c r="G33" s="31">
        <v>14</v>
      </c>
      <c r="H33" s="31">
        <v>47.2</v>
      </c>
      <c r="I33" s="36">
        <f t="shared" si="0"/>
        <v>55.6</v>
      </c>
      <c r="J33" s="31">
        <v>14.5</v>
      </c>
      <c r="K33" s="31">
        <v>13.1</v>
      </c>
      <c r="L33" s="31">
        <v>15</v>
      </c>
      <c r="M33" s="31">
        <v>13</v>
      </c>
    </row>
    <row r="34" spans="1:13" ht="24" customHeight="1">
      <c r="A34" s="305" t="s">
        <v>278</v>
      </c>
      <c r="B34" s="306"/>
      <c r="C34" s="306"/>
      <c r="D34" s="307"/>
      <c r="E34" s="41">
        <v>2120</v>
      </c>
      <c r="F34" s="44">
        <f>SUM(F35:F38)</f>
        <v>158</v>
      </c>
      <c r="G34" s="44">
        <f>SUM(G35:G38)</f>
        <v>170</v>
      </c>
      <c r="H34" s="44">
        <f>SUM(H35:H38)</f>
        <v>169.9</v>
      </c>
      <c r="I34" s="205">
        <f t="shared" si="0"/>
        <v>199.9</v>
      </c>
      <c r="J34" s="44">
        <f>SUM(J35:J38)</f>
        <v>52</v>
      </c>
      <c r="K34" s="44">
        <f>SUM(K35:K38)</f>
        <v>47.2</v>
      </c>
      <c r="L34" s="44">
        <f>SUM(L35:L38)</f>
        <v>54.1</v>
      </c>
      <c r="M34" s="44">
        <f>SUM(M35:M38)</f>
        <v>46.6</v>
      </c>
    </row>
    <row r="35" spans="1:13" ht="18.600000000000001" customHeight="1">
      <c r="A35" s="317" t="s">
        <v>276</v>
      </c>
      <c r="B35" s="318"/>
      <c r="C35" s="318"/>
      <c r="D35" s="319"/>
      <c r="E35" s="19">
        <v>2121</v>
      </c>
      <c r="F35" s="31">
        <v>158</v>
      </c>
      <c r="G35" s="31">
        <v>170</v>
      </c>
      <c r="H35" s="31">
        <v>169.9</v>
      </c>
      <c r="I35" s="36">
        <f t="shared" si="0"/>
        <v>199.9</v>
      </c>
      <c r="J35" s="31">
        <v>52</v>
      </c>
      <c r="K35" s="31">
        <v>47.2</v>
      </c>
      <c r="L35" s="31">
        <v>54.1</v>
      </c>
      <c r="M35" s="31">
        <v>46.6</v>
      </c>
    </row>
    <row r="36" spans="1:13" ht="18.600000000000001" customHeight="1">
      <c r="A36" s="317" t="s">
        <v>279</v>
      </c>
      <c r="B36" s="318"/>
      <c r="C36" s="318"/>
      <c r="D36" s="319"/>
      <c r="E36" s="19">
        <v>2122</v>
      </c>
      <c r="F36" s="31"/>
      <c r="G36" s="31"/>
      <c r="H36" s="31"/>
      <c r="I36" s="36">
        <f t="shared" si="0"/>
        <v>0</v>
      </c>
      <c r="J36" s="31"/>
      <c r="K36" s="31"/>
      <c r="L36" s="31"/>
      <c r="M36" s="31"/>
    </row>
    <row r="37" spans="1:13" ht="18.600000000000001" customHeight="1">
      <c r="A37" s="317" t="s">
        <v>280</v>
      </c>
      <c r="B37" s="318"/>
      <c r="C37" s="318"/>
      <c r="D37" s="319"/>
      <c r="E37" s="19">
        <v>2123</v>
      </c>
      <c r="F37" s="31"/>
      <c r="G37" s="31"/>
      <c r="H37" s="31"/>
      <c r="I37" s="36">
        <f t="shared" si="0"/>
        <v>0</v>
      </c>
      <c r="J37" s="31"/>
      <c r="K37" s="31"/>
      <c r="L37" s="31"/>
      <c r="M37" s="31"/>
    </row>
    <row r="38" spans="1:13" ht="18.600000000000001" customHeight="1">
      <c r="A38" s="317" t="s">
        <v>277</v>
      </c>
      <c r="B38" s="318"/>
      <c r="C38" s="318"/>
      <c r="D38" s="319"/>
      <c r="E38" s="19">
        <v>2124</v>
      </c>
      <c r="F38" s="31"/>
      <c r="G38" s="31"/>
      <c r="H38" s="31"/>
      <c r="I38" s="36">
        <f t="shared" si="0"/>
        <v>0</v>
      </c>
      <c r="J38" s="31"/>
      <c r="K38" s="31"/>
      <c r="L38" s="31"/>
      <c r="M38" s="31"/>
    </row>
    <row r="39" spans="1:13" ht="24" customHeight="1">
      <c r="A39" s="305" t="s">
        <v>281</v>
      </c>
      <c r="B39" s="306"/>
      <c r="C39" s="306"/>
      <c r="D39" s="307"/>
      <c r="E39" s="41">
        <v>2130</v>
      </c>
      <c r="F39" s="44">
        <f>SUM(F40:F44)</f>
        <v>193</v>
      </c>
      <c r="G39" s="44">
        <f>SUM(G40:G44)</f>
        <v>208</v>
      </c>
      <c r="H39" s="44">
        <f>SUM(H40:H44)</f>
        <v>207.6</v>
      </c>
      <c r="I39" s="205">
        <f t="shared" si="0"/>
        <v>244.5</v>
      </c>
      <c r="J39" s="44">
        <f>SUM(J40:J44)</f>
        <v>63.6</v>
      </c>
      <c r="K39" s="44">
        <f>SUM(K40:K44)</f>
        <v>57.7</v>
      </c>
      <c r="L39" s="44">
        <f>SUM(L40:L44)</f>
        <v>66.2</v>
      </c>
      <c r="M39" s="44">
        <f>SUM(M40:M44)</f>
        <v>57</v>
      </c>
    </row>
    <row r="40" spans="1:13" ht="18.75" customHeight="1">
      <c r="A40" s="317" t="s">
        <v>44</v>
      </c>
      <c r="B40" s="318"/>
      <c r="C40" s="318"/>
      <c r="D40" s="319"/>
      <c r="E40" s="19">
        <v>2131</v>
      </c>
      <c r="F40" s="31"/>
      <c r="G40" s="31"/>
      <c r="H40" s="31"/>
      <c r="I40" s="36">
        <f>SUM(J40:M40)</f>
        <v>0</v>
      </c>
      <c r="J40" s="31"/>
      <c r="K40" s="31"/>
      <c r="L40" s="31"/>
      <c r="M40" s="31"/>
    </row>
    <row r="41" spans="1:13" ht="41.25" customHeight="1">
      <c r="A41" s="317" t="s">
        <v>45</v>
      </c>
      <c r="B41" s="318"/>
      <c r="C41" s="318"/>
      <c r="D41" s="319"/>
      <c r="E41" s="19">
        <v>2132</v>
      </c>
      <c r="F41" s="31"/>
      <c r="G41" s="31"/>
      <c r="H41" s="31"/>
      <c r="I41" s="36">
        <f t="shared" si="0"/>
        <v>0</v>
      </c>
      <c r="J41" s="31"/>
      <c r="K41" s="31"/>
      <c r="L41" s="31"/>
      <c r="M41" s="31"/>
    </row>
    <row r="42" spans="1:13" ht="18.75" customHeight="1">
      <c r="A42" s="317" t="s">
        <v>282</v>
      </c>
      <c r="B42" s="318"/>
      <c r="C42" s="318"/>
      <c r="D42" s="319"/>
      <c r="E42" s="19">
        <v>2133</v>
      </c>
      <c r="F42" s="31"/>
      <c r="G42" s="31"/>
      <c r="H42" s="31"/>
      <c r="I42" s="36">
        <f t="shared" si="0"/>
        <v>0</v>
      </c>
      <c r="J42" s="31"/>
      <c r="K42" s="31"/>
      <c r="L42" s="31"/>
      <c r="M42" s="31"/>
    </row>
    <row r="43" spans="1:13" ht="18.75" customHeight="1">
      <c r="A43" s="317" t="s">
        <v>283</v>
      </c>
      <c r="B43" s="318"/>
      <c r="C43" s="318"/>
      <c r="D43" s="319"/>
      <c r="E43" s="19">
        <v>2134</v>
      </c>
      <c r="F43" s="31">
        <v>193</v>
      </c>
      <c r="G43" s="31">
        <v>208</v>
      </c>
      <c r="H43" s="31">
        <v>207.6</v>
      </c>
      <c r="I43" s="36">
        <f t="shared" si="0"/>
        <v>244.5</v>
      </c>
      <c r="J43" s="31">
        <v>63.6</v>
      </c>
      <c r="K43" s="31">
        <v>57.7</v>
      </c>
      <c r="L43" s="31">
        <v>66.2</v>
      </c>
      <c r="M43" s="31">
        <v>57</v>
      </c>
    </row>
    <row r="44" spans="1:13" ht="18.75" customHeight="1">
      <c r="A44" s="317" t="s">
        <v>284</v>
      </c>
      <c r="B44" s="318"/>
      <c r="C44" s="318"/>
      <c r="D44" s="319"/>
      <c r="E44" s="19">
        <v>2135</v>
      </c>
      <c r="F44" s="31"/>
      <c r="G44" s="31"/>
      <c r="H44" s="31"/>
      <c r="I44" s="36">
        <f t="shared" si="0"/>
        <v>0</v>
      </c>
      <c r="J44" s="31"/>
      <c r="K44" s="31"/>
      <c r="L44" s="31"/>
      <c r="M44" s="31"/>
    </row>
    <row r="45" spans="1:13" ht="18.75" customHeight="1">
      <c r="A45" s="305" t="s">
        <v>285</v>
      </c>
      <c r="B45" s="306"/>
      <c r="C45" s="306"/>
      <c r="D45" s="307"/>
      <c r="E45" s="41">
        <v>2140</v>
      </c>
      <c r="F45" s="44">
        <f>SUM(F46,F47)</f>
        <v>0</v>
      </c>
      <c r="G45" s="44">
        <f>SUM(G46,G47)</f>
        <v>0</v>
      </c>
      <c r="H45" s="44">
        <f>SUM(H46,H47)</f>
        <v>0</v>
      </c>
      <c r="I45" s="46">
        <f t="shared" si="0"/>
        <v>0</v>
      </c>
      <c r="J45" s="44">
        <v>0</v>
      </c>
      <c r="K45" s="44">
        <v>0</v>
      </c>
      <c r="L45" s="44">
        <v>0</v>
      </c>
      <c r="M45" s="44">
        <v>0</v>
      </c>
    </row>
    <row r="46" spans="1:13" ht="37.5" customHeight="1">
      <c r="A46" s="317" t="s">
        <v>286</v>
      </c>
      <c r="B46" s="318"/>
      <c r="C46" s="318"/>
      <c r="D46" s="319"/>
      <c r="E46" s="19">
        <v>2141</v>
      </c>
      <c r="F46" s="31"/>
      <c r="G46" s="31"/>
      <c r="H46" s="31"/>
      <c r="I46" s="36">
        <f t="shared" si="0"/>
        <v>0</v>
      </c>
      <c r="J46" s="31"/>
      <c r="K46" s="31"/>
      <c r="L46" s="31"/>
      <c r="M46" s="31"/>
    </row>
    <row r="47" spans="1:13" ht="18.75" customHeight="1">
      <c r="A47" s="317" t="s">
        <v>287</v>
      </c>
      <c r="B47" s="318"/>
      <c r="C47" s="318"/>
      <c r="D47" s="319"/>
      <c r="E47" s="19">
        <v>2142</v>
      </c>
      <c r="F47" s="31"/>
      <c r="G47" s="31"/>
      <c r="H47" s="31"/>
      <c r="I47" s="36">
        <f t="shared" si="0"/>
        <v>0</v>
      </c>
      <c r="J47" s="31"/>
      <c r="K47" s="31"/>
      <c r="L47" s="31"/>
      <c r="M47" s="31"/>
    </row>
    <row r="48" spans="1:13" ht="26.25" customHeight="1">
      <c r="A48" s="305" t="s">
        <v>46</v>
      </c>
      <c r="B48" s="306"/>
      <c r="C48" s="306"/>
      <c r="D48" s="307"/>
      <c r="E48" s="41">
        <v>2200</v>
      </c>
      <c r="F48" s="44">
        <f>SUM(F24,F34,F39,F45)</f>
        <v>367</v>
      </c>
      <c r="G48" s="44">
        <f>SUM(G24,G34,G39,G45)</f>
        <v>392</v>
      </c>
      <c r="H48" s="44">
        <f>SUM(H24,H34,H39,H45)</f>
        <v>424.70000000000005</v>
      </c>
      <c r="I48" s="205">
        <f t="shared" si="0"/>
        <v>500</v>
      </c>
      <c r="J48" s="44">
        <f>SUM(J24,J34,J39,J45)</f>
        <v>130.1</v>
      </c>
      <c r="K48" s="44">
        <f>SUM(K24,K34,K39,K45)</f>
        <v>118</v>
      </c>
      <c r="L48" s="44">
        <f>SUM(L24,L34,L39,L45)</f>
        <v>135.30000000000001</v>
      </c>
      <c r="M48" s="44">
        <f>SUM(M24,M34,M39,M45)</f>
        <v>116.6</v>
      </c>
    </row>
    <row r="49" spans="1:13" ht="15" customHeight="1">
      <c r="A49" s="60"/>
      <c r="B49" s="60"/>
      <c r="C49" s="60"/>
      <c r="D49" s="60"/>
      <c r="E49" s="59"/>
      <c r="F49" s="61"/>
      <c r="G49" s="62"/>
      <c r="H49" s="62"/>
      <c r="I49" s="61"/>
      <c r="J49" s="62"/>
      <c r="K49" s="62"/>
      <c r="L49" s="62"/>
      <c r="M49" s="62"/>
    </row>
    <row r="50" spans="1:13" ht="11.25" customHeight="1">
      <c r="A50" s="60"/>
      <c r="B50" s="60"/>
      <c r="C50" s="60"/>
      <c r="D50" s="60"/>
      <c r="E50" s="59"/>
      <c r="F50" s="61"/>
      <c r="G50" s="62"/>
      <c r="H50" s="62"/>
      <c r="I50" s="61"/>
      <c r="J50" s="62"/>
      <c r="K50" s="62"/>
      <c r="L50" s="62"/>
      <c r="M50" s="62"/>
    </row>
    <row r="51" spans="1:13" ht="46.5" customHeight="1">
      <c r="A51" s="181" t="s">
        <v>452</v>
      </c>
      <c r="B51" s="181"/>
      <c r="C51" s="181"/>
      <c r="D51" s="181"/>
      <c r="E51" s="102"/>
      <c r="F51" s="335" t="s">
        <v>147</v>
      </c>
      <c r="G51" s="335"/>
      <c r="H51" s="335"/>
      <c r="I51" s="335"/>
      <c r="J51" s="201" t="s">
        <v>450</v>
      </c>
      <c r="K51" s="202"/>
    </row>
    <row r="52" spans="1:13" ht="22.5" customHeight="1">
      <c r="A52" s="170" t="s">
        <v>288</v>
      </c>
      <c r="B52" s="170"/>
      <c r="C52" s="170"/>
      <c r="D52" s="170"/>
      <c r="E52" s="103"/>
      <c r="F52" s="336" t="s">
        <v>289</v>
      </c>
      <c r="G52" s="336"/>
      <c r="H52" s="336"/>
      <c r="I52" s="336"/>
      <c r="J52" s="334" t="s">
        <v>150</v>
      </c>
      <c r="K52" s="334"/>
      <c r="L52" s="199"/>
      <c r="M52" s="199"/>
    </row>
  </sheetData>
  <mergeCells count="54">
    <mergeCell ref="J52:K52"/>
    <mergeCell ref="A32:D32"/>
    <mergeCell ref="A41:D41"/>
    <mergeCell ref="A42:D42"/>
    <mergeCell ref="A43:D43"/>
    <mergeCell ref="A44:D44"/>
    <mergeCell ref="F51:I51"/>
    <mergeCell ref="F52:I52"/>
    <mergeCell ref="A45:D45"/>
    <mergeCell ref="A46:D46"/>
    <mergeCell ref="A47:D47"/>
    <mergeCell ref="A48:D48"/>
    <mergeCell ref="A29:D29"/>
    <mergeCell ref="A30:D30"/>
    <mergeCell ref="A31:D31"/>
    <mergeCell ref="A33:D33"/>
    <mergeCell ref="A40:D40"/>
    <mergeCell ref="A26:D26"/>
    <mergeCell ref="A39:D39"/>
    <mergeCell ref="A34:D34"/>
    <mergeCell ref="A35:D35"/>
    <mergeCell ref="A36:D36"/>
    <mergeCell ref="A37:D37"/>
    <mergeCell ref="A27:D27"/>
    <mergeCell ref="A28:D28"/>
    <mergeCell ref="A38:D38"/>
    <mergeCell ref="A6:D6"/>
    <mergeCell ref="A8:D8"/>
    <mergeCell ref="A9:D9"/>
    <mergeCell ref="A12:D12"/>
    <mergeCell ref="A7:M7"/>
    <mergeCell ref="A25:D25"/>
    <mergeCell ref="A10:D10"/>
    <mergeCell ref="A18:D18"/>
    <mergeCell ref="A14:D14"/>
    <mergeCell ref="A15:D15"/>
    <mergeCell ref="A16:D16"/>
    <mergeCell ref="A17:D17"/>
    <mergeCell ref="A19:D19"/>
    <mergeCell ref="A20:D20"/>
    <mergeCell ref="A21:D21"/>
    <mergeCell ref="A22:D22"/>
    <mergeCell ref="A13:D13"/>
    <mergeCell ref="A11:D11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honeticPr fontId="3" type="noConversion"/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95"/>
  <sheetViews>
    <sheetView zoomScale="80" zoomScaleNormal="80" zoomScaleSheetLayoutView="56" workbookViewId="0">
      <selection activeCell="E89" sqref="E89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45" t="s">
        <v>290</v>
      </c>
      <c r="B1" s="345"/>
      <c r="C1" s="345"/>
      <c r="D1" s="345"/>
      <c r="E1" s="345"/>
      <c r="F1" s="345"/>
      <c r="G1" s="345"/>
      <c r="H1" s="345"/>
      <c r="I1" s="345"/>
      <c r="J1" s="345"/>
    </row>
    <row r="2" spans="1:10" ht="18.75">
      <c r="A2" s="171"/>
      <c r="B2" s="171"/>
      <c r="C2" s="171"/>
      <c r="D2" s="171"/>
      <c r="E2" s="171"/>
      <c r="F2" s="171"/>
      <c r="G2" s="171"/>
      <c r="H2" s="171"/>
      <c r="I2" s="171"/>
      <c r="J2" s="171"/>
    </row>
    <row r="3" spans="1:10" ht="41.25" customHeight="1">
      <c r="A3" s="346" t="s">
        <v>22</v>
      </c>
      <c r="B3" s="311" t="s">
        <v>291</v>
      </c>
      <c r="C3" s="311" t="s">
        <v>253</v>
      </c>
      <c r="D3" s="311" t="s">
        <v>254</v>
      </c>
      <c r="E3" s="311" t="s">
        <v>26</v>
      </c>
      <c r="F3" s="250" t="s">
        <v>292</v>
      </c>
      <c r="G3" s="250" t="s">
        <v>168</v>
      </c>
      <c r="H3" s="250"/>
      <c r="I3" s="250"/>
      <c r="J3" s="250"/>
    </row>
    <row r="4" spans="1:10" ht="45.75" customHeight="1">
      <c r="A4" s="347"/>
      <c r="B4" s="311"/>
      <c r="C4" s="311"/>
      <c r="D4" s="311"/>
      <c r="E4" s="311"/>
      <c r="F4" s="250"/>
      <c r="G4" s="166" t="s">
        <v>170</v>
      </c>
      <c r="H4" s="166" t="s">
        <v>171</v>
      </c>
      <c r="I4" s="166" t="s">
        <v>172</v>
      </c>
      <c r="J4" s="166" t="s">
        <v>173</v>
      </c>
    </row>
    <row r="5" spans="1:10" ht="18.75" customHeight="1">
      <c r="A5" s="151">
        <v>1</v>
      </c>
      <c r="B5" s="166">
        <v>2</v>
      </c>
      <c r="C5" s="166">
        <v>3</v>
      </c>
      <c r="D5" s="166">
        <v>4</v>
      </c>
      <c r="E5" s="166">
        <v>5</v>
      </c>
      <c r="F5" s="166">
        <v>6</v>
      </c>
      <c r="G5" s="166">
        <v>7</v>
      </c>
      <c r="H5" s="166">
        <v>8</v>
      </c>
      <c r="I5" s="166">
        <v>9</v>
      </c>
      <c r="J5" s="166">
        <v>10</v>
      </c>
    </row>
    <row r="6" spans="1:10" ht="28.5" customHeight="1">
      <c r="A6" s="168" t="s">
        <v>293</v>
      </c>
      <c r="B6" s="169"/>
      <c r="C6" s="260"/>
      <c r="D6" s="260"/>
      <c r="E6" s="260"/>
      <c r="F6" s="260"/>
      <c r="G6" s="260"/>
      <c r="H6" s="260"/>
      <c r="I6" s="260"/>
      <c r="J6" s="260"/>
    </row>
    <row r="7" spans="1:10" ht="18.75" customHeight="1">
      <c r="A7" s="70" t="s">
        <v>294</v>
      </c>
      <c r="B7" s="74">
        <v>3000</v>
      </c>
      <c r="C7" s="217">
        <f>SUM(C8:C9,C11,C16:C17,C21)</f>
        <v>1609</v>
      </c>
      <c r="D7" s="217">
        <v>1817</v>
      </c>
      <c r="E7" s="217">
        <f t="shared" ref="E7:J7" si="0">SUM(E8:E9,E11,E16:E17,E21)</f>
        <v>1740.4</v>
      </c>
      <c r="F7" s="217">
        <f t="shared" si="0"/>
        <v>1984.1</v>
      </c>
      <c r="G7" s="217">
        <f t="shared" si="0"/>
        <v>462.6</v>
      </c>
      <c r="H7" s="217">
        <f t="shared" si="0"/>
        <v>654.59999999999991</v>
      </c>
      <c r="I7" s="217">
        <f t="shared" si="0"/>
        <v>449.7</v>
      </c>
      <c r="J7" s="217">
        <f t="shared" si="0"/>
        <v>417.20000000000005</v>
      </c>
    </row>
    <row r="8" spans="1:10" ht="18.75" customHeight="1">
      <c r="A8" s="6" t="s">
        <v>295</v>
      </c>
      <c r="B8" s="7">
        <v>3010</v>
      </c>
      <c r="C8" s="79">
        <v>183</v>
      </c>
      <c r="D8" s="79">
        <v>224</v>
      </c>
      <c r="E8" s="79">
        <v>199.9</v>
      </c>
      <c r="F8" s="218">
        <f t="shared" ref="F8:F81" si="1">SUM(G8:J8)</f>
        <v>190.29999999999998</v>
      </c>
      <c r="G8" s="79">
        <v>61</v>
      </c>
      <c r="H8" s="79">
        <v>34.299999999999997</v>
      </c>
      <c r="I8" s="79">
        <v>22.9</v>
      </c>
      <c r="J8" s="79">
        <v>72.099999999999994</v>
      </c>
    </row>
    <row r="9" spans="1:10" ht="18.75" customHeight="1">
      <c r="A9" s="6" t="s">
        <v>296</v>
      </c>
      <c r="B9" s="7">
        <v>3020</v>
      </c>
      <c r="C9" s="79"/>
      <c r="D9" s="79"/>
      <c r="E9" s="79"/>
      <c r="F9" s="218">
        <f t="shared" si="1"/>
        <v>0</v>
      </c>
      <c r="G9" s="79"/>
      <c r="H9" s="79"/>
      <c r="I9" s="79"/>
      <c r="J9" s="79"/>
    </row>
    <row r="10" spans="1:10" ht="18.75" customHeight="1">
      <c r="A10" s="6" t="s">
        <v>297</v>
      </c>
      <c r="B10" s="7">
        <v>3030</v>
      </c>
      <c r="C10" s="79"/>
      <c r="D10" s="79"/>
      <c r="E10" s="79"/>
      <c r="F10" s="218">
        <f t="shared" si="1"/>
        <v>0</v>
      </c>
      <c r="G10" s="79"/>
      <c r="H10" s="79"/>
      <c r="I10" s="79"/>
      <c r="J10" s="79"/>
    </row>
    <row r="11" spans="1:10" ht="18.75" customHeight="1">
      <c r="A11" s="6" t="s">
        <v>298</v>
      </c>
      <c r="B11" s="7">
        <v>3040</v>
      </c>
      <c r="C11" s="93">
        <f>C12+C13</f>
        <v>90</v>
      </c>
      <c r="D11" s="93">
        <f t="shared" ref="D11:J11" si="2">D12+D13</f>
        <v>63</v>
      </c>
      <c r="E11" s="93">
        <f>E12+E13+E14</f>
        <v>96.1</v>
      </c>
      <c r="F11" s="223">
        <f t="shared" si="2"/>
        <v>96.8</v>
      </c>
      <c r="G11" s="93">
        <f t="shared" si="2"/>
        <v>0</v>
      </c>
      <c r="H11" s="93">
        <f t="shared" si="2"/>
        <v>70</v>
      </c>
      <c r="I11" s="93">
        <f t="shared" si="2"/>
        <v>26.8</v>
      </c>
      <c r="J11" s="93">
        <f t="shared" si="2"/>
        <v>0</v>
      </c>
    </row>
    <row r="12" spans="1:10" ht="18.75" customHeight="1">
      <c r="A12" s="6" t="s">
        <v>299</v>
      </c>
      <c r="B12" s="7">
        <v>3041</v>
      </c>
      <c r="C12" s="79"/>
      <c r="D12" s="79"/>
      <c r="E12" s="79">
        <v>96</v>
      </c>
      <c r="F12" s="218">
        <f t="shared" si="1"/>
        <v>70</v>
      </c>
      <c r="G12" s="79"/>
      <c r="H12" s="79">
        <v>70</v>
      </c>
      <c r="I12" s="79"/>
      <c r="J12" s="79"/>
    </row>
    <row r="13" spans="1:10" ht="18.75" customHeight="1">
      <c r="A13" s="6" t="s">
        <v>300</v>
      </c>
      <c r="B13" s="7">
        <v>3042</v>
      </c>
      <c r="C13" s="79">
        <f>C14+C15</f>
        <v>90</v>
      </c>
      <c r="D13" s="79">
        <f t="shared" ref="D13:J13" si="3">D14+D15</f>
        <v>63</v>
      </c>
      <c r="E13" s="79"/>
      <c r="F13" s="218">
        <f t="shared" si="1"/>
        <v>26.8</v>
      </c>
      <c r="G13" s="79">
        <f t="shared" si="3"/>
        <v>0</v>
      </c>
      <c r="H13" s="79">
        <f t="shared" si="3"/>
        <v>0</v>
      </c>
      <c r="I13" s="79">
        <f t="shared" si="3"/>
        <v>26.8</v>
      </c>
      <c r="J13" s="79">
        <f t="shared" si="3"/>
        <v>0</v>
      </c>
    </row>
    <row r="14" spans="1:10" ht="18.75" customHeight="1">
      <c r="A14" s="6" t="s">
        <v>460</v>
      </c>
      <c r="B14" s="7" t="s">
        <v>458</v>
      </c>
      <c r="C14" s="79">
        <v>79</v>
      </c>
      <c r="D14" s="79">
        <v>63</v>
      </c>
      <c r="E14" s="79">
        <v>0.1</v>
      </c>
      <c r="F14" s="218">
        <f t="shared" si="1"/>
        <v>0</v>
      </c>
      <c r="G14" s="79"/>
      <c r="H14" s="79"/>
      <c r="I14" s="79"/>
      <c r="J14" s="79"/>
    </row>
    <row r="15" spans="1:10" ht="18.75" customHeight="1">
      <c r="A15" s="6" t="s">
        <v>461</v>
      </c>
      <c r="B15" s="7" t="s">
        <v>459</v>
      </c>
      <c r="C15" s="79">
        <v>11</v>
      </c>
      <c r="D15" s="79"/>
      <c r="E15" s="79"/>
      <c r="F15" s="218">
        <f t="shared" si="1"/>
        <v>26.8</v>
      </c>
      <c r="G15" s="79"/>
      <c r="H15" s="79"/>
      <c r="I15" s="79">
        <v>26.8</v>
      </c>
      <c r="J15" s="79"/>
    </row>
    <row r="16" spans="1:10" ht="18.75" customHeight="1">
      <c r="A16" s="6" t="s">
        <v>301</v>
      </c>
      <c r="B16" s="7">
        <v>3050</v>
      </c>
      <c r="C16" s="79"/>
      <c r="D16" s="79"/>
      <c r="E16" s="79"/>
      <c r="F16" s="218">
        <f t="shared" si="1"/>
        <v>0</v>
      </c>
      <c r="G16" s="79"/>
      <c r="H16" s="79"/>
      <c r="I16" s="79"/>
      <c r="J16" s="79"/>
    </row>
    <row r="17" spans="1:10" ht="18.75" customHeight="1">
      <c r="A17" s="6" t="s">
        <v>302</v>
      </c>
      <c r="B17" s="7">
        <v>3060</v>
      </c>
      <c r="C17" s="218">
        <f>SUM(C18:C20)</f>
        <v>0</v>
      </c>
      <c r="D17" s="218">
        <f>SUM(D18:D20)</f>
        <v>0</v>
      </c>
      <c r="E17" s="218">
        <f>SUM(E18:E20)</f>
        <v>0</v>
      </c>
      <c r="F17" s="218">
        <f t="shared" si="1"/>
        <v>0</v>
      </c>
      <c r="G17" s="218">
        <f>SUM(G18:G20)</f>
        <v>0</v>
      </c>
      <c r="H17" s="218">
        <f>SUM(H18:H20)</f>
        <v>0</v>
      </c>
      <c r="I17" s="218">
        <f>SUM(I18:I20)</f>
        <v>0</v>
      </c>
      <c r="J17" s="218">
        <f>SUM(J18:J20)</f>
        <v>0</v>
      </c>
    </row>
    <row r="18" spans="1:10" ht="18.75" customHeight="1">
      <c r="A18" s="6" t="s">
        <v>303</v>
      </c>
      <c r="B18" s="156">
        <v>3061</v>
      </c>
      <c r="C18" s="79"/>
      <c r="D18" s="79"/>
      <c r="E18" s="79"/>
      <c r="F18" s="218">
        <f t="shared" si="1"/>
        <v>0</v>
      </c>
      <c r="G18" s="79"/>
      <c r="H18" s="79"/>
      <c r="I18" s="79"/>
      <c r="J18" s="79"/>
    </row>
    <row r="19" spans="1:10" ht="18.75" customHeight="1">
      <c r="A19" s="6" t="s">
        <v>304</v>
      </c>
      <c r="B19" s="156">
        <v>3062</v>
      </c>
      <c r="C19" s="79"/>
      <c r="D19" s="79"/>
      <c r="E19" s="79"/>
      <c r="F19" s="218">
        <f t="shared" si="1"/>
        <v>0</v>
      </c>
      <c r="G19" s="79"/>
      <c r="H19" s="79"/>
      <c r="I19" s="79"/>
      <c r="J19" s="79"/>
    </row>
    <row r="20" spans="1:10" ht="18.75" customHeight="1">
      <c r="A20" s="6" t="s">
        <v>305</v>
      </c>
      <c r="B20" s="156">
        <v>3063</v>
      </c>
      <c r="C20" s="79"/>
      <c r="D20" s="79"/>
      <c r="E20" s="79"/>
      <c r="F20" s="218">
        <f t="shared" si="1"/>
        <v>0</v>
      </c>
      <c r="G20" s="79"/>
      <c r="H20" s="79"/>
      <c r="I20" s="79"/>
      <c r="J20" s="79"/>
    </row>
    <row r="21" spans="1:10" ht="18.75" customHeight="1">
      <c r="A21" s="6" t="s">
        <v>306</v>
      </c>
      <c r="B21" s="7">
        <v>3070</v>
      </c>
      <c r="C21" s="93">
        <f>C22+C23+C25</f>
        <v>1336</v>
      </c>
      <c r="D21" s="93">
        <f t="shared" ref="D21:J21" si="4">D22+D23+D25+D24</f>
        <v>1531</v>
      </c>
      <c r="E21" s="93">
        <f t="shared" si="4"/>
        <v>1444.4</v>
      </c>
      <c r="F21" s="223">
        <f t="shared" si="4"/>
        <v>1697</v>
      </c>
      <c r="G21" s="93">
        <f t="shared" si="4"/>
        <v>401.6</v>
      </c>
      <c r="H21" s="93">
        <f t="shared" si="4"/>
        <v>550.29999999999995</v>
      </c>
      <c r="I21" s="93">
        <f t="shared" si="4"/>
        <v>400</v>
      </c>
      <c r="J21" s="93">
        <f t="shared" si="4"/>
        <v>345.1</v>
      </c>
    </row>
    <row r="22" spans="1:10" ht="18.75" customHeight="1">
      <c r="A22" s="6" t="s">
        <v>462</v>
      </c>
      <c r="B22" s="7" t="s">
        <v>463</v>
      </c>
      <c r="C22" s="79">
        <v>1297</v>
      </c>
      <c r="D22" s="79">
        <v>1469</v>
      </c>
      <c r="E22" s="79">
        <v>1404.2</v>
      </c>
      <c r="F22" s="218">
        <f t="shared" si="1"/>
        <v>1655</v>
      </c>
      <c r="G22" s="79">
        <v>389.6</v>
      </c>
      <c r="H22" s="79">
        <v>538.29999999999995</v>
      </c>
      <c r="I22" s="79">
        <v>394</v>
      </c>
      <c r="J22" s="79">
        <v>333.1</v>
      </c>
    </row>
    <row r="23" spans="1:10" ht="18.75" customHeight="1">
      <c r="A23" s="6" t="s">
        <v>464</v>
      </c>
      <c r="B23" s="7" t="s">
        <v>465</v>
      </c>
      <c r="C23" s="79">
        <v>3</v>
      </c>
      <c r="D23" s="79">
        <v>0</v>
      </c>
      <c r="E23" s="79">
        <v>31.7</v>
      </c>
      <c r="F23" s="218">
        <f t="shared" si="1"/>
        <v>12</v>
      </c>
      <c r="G23" s="79">
        <v>3</v>
      </c>
      <c r="H23" s="79">
        <v>3</v>
      </c>
      <c r="I23" s="79">
        <v>3</v>
      </c>
      <c r="J23" s="79">
        <v>3</v>
      </c>
    </row>
    <row r="24" spans="1:10" ht="18.75" customHeight="1">
      <c r="A24" s="6" t="s">
        <v>466</v>
      </c>
      <c r="B24" s="7" t="s">
        <v>467</v>
      </c>
      <c r="C24" s="79">
        <v>36</v>
      </c>
      <c r="D24" s="79">
        <v>60</v>
      </c>
      <c r="E24" s="79">
        <v>8.5</v>
      </c>
      <c r="F24" s="218">
        <f t="shared" si="1"/>
        <v>30</v>
      </c>
      <c r="G24" s="79">
        <v>9</v>
      </c>
      <c r="H24" s="79">
        <v>9</v>
      </c>
      <c r="I24" s="79">
        <v>3</v>
      </c>
      <c r="J24" s="79">
        <v>9</v>
      </c>
    </row>
    <row r="25" spans="1:10" ht="18.75" customHeight="1">
      <c r="A25" s="6" t="s">
        <v>473</v>
      </c>
      <c r="B25" s="7" t="s">
        <v>472</v>
      </c>
      <c r="C25" s="79">
        <v>36</v>
      </c>
      <c r="D25" s="79">
        <v>2</v>
      </c>
      <c r="E25" s="79">
        <v>0</v>
      </c>
      <c r="F25" s="218">
        <f t="shared" si="1"/>
        <v>0</v>
      </c>
      <c r="G25" s="79"/>
      <c r="H25" s="79"/>
      <c r="I25" s="79"/>
      <c r="J25" s="79"/>
    </row>
    <row r="26" spans="1:10" ht="18.75" customHeight="1">
      <c r="A26" s="8" t="s">
        <v>307</v>
      </c>
      <c r="B26" s="9">
        <v>3100</v>
      </c>
      <c r="C26" s="217">
        <f>SUM(C27:C30,C34,C46,C47)</f>
        <v>-1618</v>
      </c>
      <c r="D26" s="217">
        <v>-1817</v>
      </c>
      <c r="E26" s="217">
        <f>SUM(E27:E30,E34,E46,E47)</f>
        <v>-1742.3000000000002</v>
      </c>
      <c r="F26" s="220">
        <f t="shared" si="1"/>
        <v>-1984.1000000000001</v>
      </c>
      <c r="G26" s="217">
        <f>SUM(G27:G30,G34,G46,G47)</f>
        <v>-462.6</v>
      </c>
      <c r="H26" s="217">
        <f>SUM(H27:H30,H34,H46,H47)</f>
        <v>-654.70000000000005</v>
      </c>
      <c r="I26" s="217">
        <f>SUM(I27:I30,I34,I46,I47)</f>
        <v>-449.6</v>
      </c>
      <c r="J26" s="217">
        <f>SUM(J27:J30,J34,J46,J47)</f>
        <v>-417.20000000000005</v>
      </c>
    </row>
    <row r="27" spans="1:10" ht="18.75" customHeight="1">
      <c r="A27" s="6" t="s">
        <v>308</v>
      </c>
      <c r="B27" s="75">
        <v>3110</v>
      </c>
      <c r="C27" s="79">
        <v>-549</v>
      </c>
      <c r="D27" s="79">
        <v>-663</v>
      </c>
      <c r="E27" s="79">
        <v>-591.4</v>
      </c>
      <c r="F27" s="218">
        <f t="shared" si="1"/>
        <v>-628.80000000000007</v>
      </c>
      <c r="G27" s="79">
        <v>-110</v>
      </c>
      <c r="H27" s="79">
        <v>-334.9</v>
      </c>
      <c r="I27" s="79">
        <v>-82.7</v>
      </c>
      <c r="J27" s="79">
        <v>-101.2</v>
      </c>
    </row>
    <row r="28" spans="1:10" ht="18.75" customHeight="1">
      <c r="A28" s="6" t="s">
        <v>309</v>
      </c>
      <c r="B28" s="75">
        <v>3120</v>
      </c>
      <c r="C28" s="79">
        <v>-703</v>
      </c>
      <c r="D28" s="79">
        <v>-761</v>
      </c>
      <c r="E28" s="79">
        <v>-726.5</v>
      </c>
      <c r="F28" s="218">
        <f t="shared" si="1"/>
        <v>-855.3</v>
      </c>
      <c r="G28" s="79">
        <v>-222.5</v>
      </c>
      <c r="H28" s="79">
        <v>-201.8</v>
      </c>
      <c r="I28" s="79">
        <v>-231.6</v>
      </c>
      <c r="J28" s="79">
        <v>-199.4</v>
      </c>
    </row>
    <row r="29" spans="1:10" ht="18.75" customHeight="1">
      <c r="A29" s="6" t="s">
        <v>178</v>
      </c>
      <c r="B29" s="75">
        <v>3130</v>
      </c>
      <c r="C29" s="79" t="s">
        <v>175</v>
      </c>
      <c r="D29" s="79" t="s">
        <v>175</v>
      </c>
      <c r="E29" s="79" t="s">
        <v>175</v>
      </c>
      <c r="F29" s="218">
        <f t="shared" si="1"/>
        <v>0</v>
      </c>
      <c r="G29" s="79" t="s">
        <v>175</v>
      </c>
      <c r="H29" s="79" t="s">
        <v>175</v>
      </c>
      <c r="I29" s="79" t="s">
        <v>175</v>
      </c>
      <c r="J29" s="79" t="s">
        <v>175</v>
      </c>
    </row>
    <row r="30" spans="1:10" ht="18.75" customHeight="1">
      <c r="A30" s="6" t="s">
        <v>310</v>
      </c>
      <c r="B30" s="75">
        <v>3140</v>
      </c>
      <c r="C30" s="218">
        <f>SUM(C31:C33)</f>
        <v>0</v>
      </c>
      <c r="D30" s="218">
        <f>SUM(D31:D33)</f>
        <v>0</v>
      </c>
      <c r="E30" s="218">
        <f>SUM(E31:E33)</f>
        <v>0</v>
      </c>
      <c r="F30" s="218">
        <f t="shared" si="1"/>
        <v>0</v>
      </c>
      <c r="G30" s="218">
        <f>SUM(G31:G33)</f>
        <v>0</v>
      </c>
      <c r="H30" s="218">
        <f>SUM(H31:H33)</f>
        <v>0</v>
      </c>
      <c r="I30" s="218">
        <f>SUM(I31:I33)</f>
        <v>0</v>
      </c>
      <c r="J30" s="218">
        <f>SUM(J31:J33)</f>
        <v>0</v>
      </c>
    </row>
    <row r="31" spans="1:10" ht="18.75" customHeight="1">
      <c r="A31" s="6" t="s">
        <v>303</v>
      </c>
      <c r="B31" s="125">
        <v>3141</v>
      </c>
      <c r="C31" s="79" t="s">
        <v>175</v>
      </c>
      <c r="D31" s="79" t="s">
        <v>175</v>
      </c>
      <c r="E31" s="79" t="s">
        <v>175</v>
      </c>
      <c r="F31" s="218">
        <f t="shared" si="1"/>
        <v>0</v>
      </c>
      <c r="G31" s="79" t="s">
        <v>175</v>
      </c>
      <c r="H31" s="79" t="s">
        <v>175</v>
      </c>
      <c r="I31" s="79" t="s">
        <v>175</v>
      </c>
      <c r="J31" s="79" t="s">
        <v>175</v>
      </c>
    </row>
    <row r="32" spans="1:10" ht="18.75" customHeight="1">
      <c r="A32" s="6" t="s">
        <v>304</v>
      </c>
      <c r="B32" s="125">
        <v>3142</v>
      </c>
      <c r="C32" s="79" t="s">
        <v>175</v>
      </c>
      <c r="D32" s="79" t="s">
        <v>175</v>
      </c>
      <c r="E32" s="79" t="s">
        <v>175</v>
      </c>
      <c r="F32" s="218">
        <f t="shared" si="1"/>
        <v>0</v>
      </c>
      <c r="G32" s="79" t="s">
        <v>175</v>
      </c>
      <c r="H32" s="79" t="s">
        <v>175</v>
      </c>
      <c r="I32" s="79" t="s">
        <v>175</v>
      </c>
      <c r="J32" s="79" t="s">
        <v>175</v>
      </c>
    </row>
    <row r="33" spans="1:10" ht="18.75" customHeight="1">
      <c r="A33" s="6" t="s">
        <v>305</v>
      </c>
      <c r="B33" s="125">
        <v>3143</v>
      </c>
      <c r="C33" s="79" t="s">
        <v>175</v>
      </c>
      <c r="D33" s="79" t="s">
        <v>175</v>
      </c>
      <c r="E33" s="79" t="s">
        <v>175</v>
      </c>
      <c r="F33" s="218">
        <f t="shared" si="1"/>
        <v>0</v>
      </c>
      <c r="G33" s="79" t="s">
        <v>175</v>
      </c>
      <c r="H33" s="79" t="s">
        <v>175</v>
      </c>
      <c r="I33" s="79" t="s">
        <v>175</v>
      </c>
      <c r="J33" s="79" t="s">
        <v>175</v>
      </c>
    </row>
    <row r="34" spans="1:10" ht="18.75" customHeight="1">
      <c r="A34" s="6" t="s">
        <v>311</v>
      </c>
      <c r="B34" s="75">
        <v>3150</v>
      </c>
      <c r="C34" s="218">
        <f>SUM(C35:C40,C43)</f>
        <v>-366</v>
      </c>
      <c r="D34" s="218">
        <f>SUM(D35:D40,D43)</f>
        <v>-394</v>
      </c>
      <c r="E34" s="218">
        <f>SUM(E35:E40,E43)</f>
        <v>-424.4</v>
      </c>
      <c r="F34" s="218">
        <f t="shared" si="1"/>
        <v>-500</v>
      </c>
      <c r="G34" s="218">
        <f>SUM(G35:G40,G43)</f>
        <v>-130.1</v>
      </c>
      <c r="H34" s="218">
        <f>SUM(H35:H40,H43)</f>
        <v>-118</v>
      </c>
      <c r="I34" s="218">
        <f>SUM(I35:I40,I43)</f>
        <v>-135.30000000000001</v>
      </c>
      <c r="J34" s="218">
        <f>SUM(J35:J40,J43)</f>
        <v>-116.6</v>
      </c>
    </row>
    <row r="35" spans="1:10" ht="18.75" customHeight="1">
      <c r="A35" s="6" t="s">
        <v>41</v>
      </c>
      <c r="B35" s="125">
        <v>3151</v>
      </c>
      <c r="C35" s="79" t="s">
        <v>175</v>
      </c>
      <c r="D35" s="79" t="s">
        <v>175</v>
      </c>
      <c r="E35" s="79" t="s">
        <v>175</v>
      </c>
      <c r="F35" s="218">
        <f t="shared" si="1"/>
        <v>0</v>
      </c>
      <c r="G35" s="79" t="s">
        <v>175</v>
      </c>
      <c r="H35" s="79" t="s">
        <v>175</v>
      </c>
      <c r="I35" s="79" t="s">
        <v>175</v>
      </c>
      <c r="J35" s="79" t="s">
        <v>175</v>
      </c>
    </row>
    <row r="36" spans="1:10" ht="18.75" customHeight="1">
      <c r="A36" s="6" t="s">
        <v>312</v>
      </c>
      <c r="B36" s="125">
        <v>3152</v>
      </c>
      <c r="C36" s="79" t="s">
        <v>175</v>
      </c>
      <c r="D36" s="79" t="s">
        <v>175</v>
      </c>
      <c r="E36" s="79" t="s">
        <v>175</v>
      </c>
      <c r="F36" s="218">
        <f t="shared" si="1"/>
        <v>0</v>
      </c>
      <c r="G36" s="79" t="s">
        <v>175</v>
      </c>
      <c r="H36" s="79" t="s">
        <v>175</v>
      </c>
      <c r="I36" s="79" t="s">
        <v>175</v>
      </c>
      <c r="J36" s="79" t="s">
        <v>175</v>
      </c>
    </row>
    <row r="37" spans="1:10" ht="18.75" customHeight="1">
      <c r="A37" s="6" t="s">
        <v>273</v>
      </c>
      <c r="B37" s="125">
        <v>3153</v>
      </c>
      <c r="C37" s="79" t="s">
        <v>175</v>
      </c>
      <c r="D37" s="79" t="s">
        <v>175</v>
      </c>
      <c r="E37" s="79" t="s">
        <v>175</v>
      </c>
      <c r="F37" s="218">
        <f t="shared" si="1"/>
        <v>0</v>
      </c>
      <c r="G37" s="79" t="s">
        <v>175</v>
      </c>
      <c r="H37" s="79" t="s">
        <v>175</v>
      </c>
      <c r="I37" s="79" t="s">
        <v>175</v>
      </c>
      <c r="J37" s="79" t="s">
        <v>175</v>
      </c>
    </row>
    <row r="38" spans="1:10" ht="18.75" customHeight="1">
      <c r="A38" s="6" t="s">
        <v>313</v>
      </c>
      <c r="B38" s="125">
        <v>3154</v>
      </c>
      <c r="C38" s="79" t="s">
        <v>175</v>
      </c>
      <c r="D38" s="79" t="s">
        <v>175</v>
      </c>
      <c r="E38" s="79" t="s">
        <v>175</v>
      </c>
      <c r="F38" s="218">
        <f t="shared" si="1"/>
        <v>0</v>
      </c>
      <c r="G38" s="79" t="s">
        <v>175</v>
      </c>
      <c r="H38" s="79" t="s">
        <v>175</v>
      </c>
      <c r="I38" s="79" t="s">
        <v>175</v>
      </c>
      <c r="J38" s="79" t="s">
        <v>175</v>
      </c>
    </row>
    <row r="39" spans="1:10" ht="18.75" customHeight="1">
      <c r="A39" s="6" t="s">
        <v>276</v>
      </c>
      <c r="B39" s="125">
        <v>3155</v>
      </c>
      <c r="C39" s="79">
        <v>-154</v>
      </c>
      <c r="D39" s="79">
        <v>-172</v>
      </c>
      <c r="E39" s="79">
        <v>-169.8</v>
      </c>
      <c r="F39" s="218">
        <f t="shared" si="1"/>
        <v>-199.9</v>
      </c>
      <c r="G39" s="79">
        <v>-52</v>
      </c>
      <c r="H39" s="79">
        <v>-47.2</v>
      </c>
      <c r="I39" s="79">
        <v>-54.1</v>
      </c>
      <c r="J39" s="79">
        <v>-46.6</v>
      </c>
    </row>
    <row r="40" spans="1:10" ht="21.75" customHeight="1">
      <c r="A40" s="119" t="s">
        <v>314</v>
      </c>
      <c r="B40" s="125">
        <v>3156</v>
      </c>
      <c r="C40" s="218">
        <f>SUM(C41:C42)</f>
        <v>0</v>
      </c>
      <c r="D40" s="218">
        <f t="shared" ref="D40:J40" si="5">SUM(D41:D42)</f>
        <v>0</v>
      </c>
      <c r="E40" s="218">
        <f t="shared" si="5"/>
        <v>0</v>
      </c>
      <c r="F40" s="218">
        <f t="shared" si="5"/>
        <v>0</v>
      </c>
      <c r="G40" s="218">
        <f t="shared" si="5"/>
        <v>0</v>
      </c>
      <c r="H40" s="218">
        <f t="shared" si="5"/>
        <v>0</v>
      </c>
      <c r="I40" s="218">
        <f t="shared" si="5"/>
        <v>0</v>
      </c>
      <c r="J40" s="218">
        <f t="shared" si="5"/>
        <v>0</v>
      </c>
    </row>
    <row r="41" spans="1:10" ht="36.75" customHeight="1">
      <c r="A41" s="6" t="s">
        <v>44</v>
      </c>
      <c r="B41" s="125" t="s">
        <v>315</v>
      </c>
      <c r="C41" s="79" t="s">
        <v>175</v>
      </c>
      <c r="D41" s="79" t="s">
        <v>175</v>
      </c>
      <c r="E41" s="79" t="s">
        <v>175</v>
      </c>
      <c r="F41" s="218">
        <f t="shared" si="1"/>
        <v>0</v>
      </c>
      <c r="G41" s="79" t="s">
        <v>175</v>
      </c>
      <c r="H41" s="79" t="s">
        <v>175</v>
      </c>
      <c r="I41" s="79" t="s">
        <v>175</v>
      </c>
      <c r="J41" s="79" t="s">
        <v>175</v>
      </c>
    </row>
    <row r="42" spans="1:10" ht="54" customHeight="1">
      <c r="A42" s="6" t="s">
        <v>45</v>
      </c>
      <c r="B42" s="75" t="s">
        <v>316</v>
      </c>
      <c r="C42" s="79" t="s">
        <v>175</v>
      </c>
      <c r="D42" s="79" t="s">
        <v>175</v>
      </c>
      <c r="E42" s="79" t="s">
        <v>175</v>
      </c>
      <c r="F42" s="218">
        <f t="shared" si="1"/>
        <v>0</v>
      </c>
      <c r="G42" s="79" t="s">
        <v>175</v>
      </c>
      <c r="H42" s="79" t="s">
        <v>175</v>
      </c>
      <c r="I42" s="79" t="s">
        <v>175</v>
      </c>
      <c r="J42" s="79" t="s">
        <v>175</v>
      </c>
    </row>
    <row r="43" spans="1:10" ht="18.75" customHeight="1">
      <c r="A43" s="6" t="s">
        <v>317</v>
      </c>
      <c r="B43" s="75">
        <v>3157</v>
      </c>
      <c r="C43" s="79">
        <f>C44+C45</f>
        <v>-212</v>
      </c>
      <c r="D43" s="79">
        <f t="shared" ref="D43:J43" si="6">D44+D45</f>
        <v>-222</v>
      </c>
      <c r="E43" s="79">
        <f t="shared" si="6"/>
        <v>-254.6</v>
      </c>
      <c r="F43" s="218">
        <f t="shared" si="1"/>
        <v>-300.09999999999997</v>
      </c>
      <c r="G43" s="79">
        <f t="shared" si="6"/>
        <v>-78.099999999999994</v>
      </c>
      <c r="H43" s="79">
        <f t="shared" si="6"/>
        <v>-70.8</v>
      </c>
      <c r="I43" s="79">
        <f t="shared" si="6"/>
        <v>-81.2</v>
      </c>
      <c r="J43" s="79">
        <f t="shared" si="6"/>
        <v>-70</v>
      </c>
    </row>
    <row r="44" spans="1:10" ht="18.75" customHeight="1">
      <c r="A44" s="17" t="s">
        <v>283</v>
      </c>
      <c r="B44" s="75" t="s">
        <v>468</v>
      </c>
      <c r="C44" s="79">
        <v>-197</v>
      </c>
      <c r="D44" s="79">
        <v>-208</v>
      </c>
      <c r="E44" s="79">
        <v>-207.6</v>
      </c>
      <c r="F44" s="218">
        <f t="shared" si="1"/>
        <v>-244.5</v>
      </c>
      <c r="G44" s="79">
        <v>-63.6</v>
      </c>
      <c r="H44" s="79">
        <v>-57.7</v>
      </c>
      <c r="I44" s="79">
        <v>-66.2</v>
      </c>
      <c r="J44" s="79">
        <v>-57</v>
      </c>
    </row>
    <row r="45" spans="1:10" ht="18.75" customHeight="1">
      <c r="A45" s="6" t="s">
        <v>457</v>
      </c>
      <c r="B45" s="75" t="s">
        <v>469</v>
      </c>
      <c r="C45" s="79">
        <v>-15</v>
      </c>
      <c r="D45" s="79">
        <v>-14</v>
      </c>
      <c r="E45" s="79">
        <v>-47</v>
      </c>
      <c r="F45" s="218">
        <f t="shared" si="1"/>
        <v>-55.6</v>
      </c>
      <c r="G45" s="79">
        <v>-14.5</v>
      </c>
      <c r="H45" s="79">
        <v>-13.1</v>
      </c>
      <c r="I45" s="79">
        <v>-15</v>
      </c>
      <c r="J45" s="79">
        <v>-13</v>
      </c>
    </row>
    <row r="46" spans="1:10" ht="18.75" customHeight="1">
      <c r="A46" s="6" t="s">
        <v>318</v>
      </c>
      <c r="B46" s="75">
        <v>3160</v>
      </c>
      <c r="C46" s="79" t="s">
        <v>175</v>
      </c>
      <c r="D46" s="79" t="s">
        <v>175</v>
      </c>
      <c r="E46" s="79" t="s">
        <v>175</v>
      </c>
      <c r="F46" s="218">
        <f t="shared" si="1"/>
        <v>0</v>
      </c>
      <c r="G46" s="79" t="s">
        <v>175</v>
      </c>
      <c r="H46" s="79" t="s">
        <v>175</v>
      </c>
      <c r="I46" s="79" t="s">
        <v>175</v>
      </c>
      <c r="J46" s="79" t="s">
        <v>175</v>
      </c>
    </row>
    <row r="47" spans="1:10" ht="18.75" customHeight="1">
      <c r="A47" s="6" t="s">
        <v>319</v>
      </c>
      <c r="B47" s="77">
        <v>3170</v>
      </c>
      <c r="C47" s="79" t="s">
        <v>175</v>
      </c>
      <c r="D47" s="79" t="s">
        <v>175</v>
      </c>
      <c r="E47" s="79" t="s">
        <v>175</v>
      </c>
      <c r="F47" s="218">
        <f t="shared" si="1"/>
        <v>0</v>
      </c>
      <c r="G47" s="79" t="s">
        <v>175</v>
      </c>
      <c r="H47" s="79" t="s">
        <v>175</v>
      </c>
      <c r="I47" s="79" t="s">
        <v>175</v>
      </c>
      <c r="J47" s="79" t="s">
        <v>175</v>
      </c>
    </row>
    <row r="48" spans="1:10" ht="18.75" customHeight="1">
      <c r="A48" s="8" t="s">
        <v>320</v>
      </c>
      <c r="B48" s="74">
        <v>3195</v>
      </c>
      <c r="C48" s="217">
        <f>SUM(C7,C26)</f>
        <v>-9</v>
      </c>
      <c r="D48" s="217">
        <f>SUM(D7,D26)</f>
        <v>0</v>
      </c>
      <c r="E48" s="217">
        <v>-2</v>
      </c>
      <c r="F48" s="220">
        <f t="shared" si="1"/>
        <v>-1.7053025658242404E-13</v>
      </c>
      <c r="G48" s="217">
        <f>SUM(G7,G26)</f>
        <v>0</v>
      </c>
      <c r="H48" s="217">
        <f>SUM(H7,H26)</f>
        <v>-0.10000000000013642</v>
      </c>
      <c r="I48" s="217">
        <f>SUM(I7,I26)</f>
        <v>9.9999999999965894E-2</v>
      </c>
      <c r="J48" s="217">
        <f>SUM(J7,J26)</f>
        <v>0</v>
      </c>
    </row>
    <row r="49" spans="1:10" ht="29.25" customHeight="1">
      <c r="A49" s="168" t="s">
        <v>321</v>
      </c>
      <c r="B49" s="156"/>
      <c r="C49" s="338"/>
      <c r="D49" s="339"/>
      <c r="E49" s="339"/>
      <c r="F49" s="339"/>
      <c r="G49" s="339"/>
      <c r="H49" s="339"/>
      <c r="I49" s="339"/>
      <c r="J49" s="340"/>
    </row>
    <row r="50" spans="1:10" ht="18.75" customHeight="1">
      <c r="A50" s="70" t="s">
        <v>322</v>
      </c>
      <c r="B50" s="154">
        <v>3200</v>
      </c>
      <c r="C50" s="44">
        <f>SUM(C51,C53:C57)</f>
        <v>0</v>
      </c>
      <c r="D50" s="44">
        <f>SUM(D51,D53:D57)</f>
        <v>0</v>
      </c>
      <c r="E50" s="44">
        <f>SUM(E51,E53:E57)</f>
        <v>0</v>
      </c>
      <c r="F50" s="205">
        <f>SUM(G50:J50)</f>
        <v>0</v>
      </c>
      <c r="G50" s="44">
        <f>SUM(G51,G53:G57)</f>
        <v>0</v>
      </c>
      <c r="H50" s="44">
        <f>SUM(H51,H53:H57)</f>
        <v>0</v>
      </c>
      <c r="I50" s="44">
        <f>SUM(I51,I53:I57)</f>
        <v>0</v>
      </c>
      <c r="J50" s="44">
        <f>SUM(J51,J53:J57)</f>
        <v>0</v>
      </c>
    </row>
    <row r="51" spans="1:10" ht="18.75" customHeight="1">
      <c r="A51" s="6" t="s">
        <v>323</v>
      </c>
      <c r="B51" s="7">
        <v>3210</v>
      </c>
      <c r="C51" s="31"/>
      <c r="D51" s="31"/>
      <c r="E51" s="31"/>
      <c r="F51" s="36">
        <f t="shared" si="1"/>
        <v>0</v>
      </c>
      <c r="G51" s="31"/>
      <c r="H51" s="31"/>
      <c r="I51" s="31"/>
      <c r="J51" s="31"/>
    </row>
    <row r="52" spans="1:10" ht="18.75" customHeight="1">
      <c r="A52" s="6" t="s">
        <v>324</v>
      </c>
      <c r="B52" s="7">
        <v>3215</v>
      </c>
      <c r="C52" s="31"/>
      <c r="D52" s="31"/>
      <c r="E52" s="31"/>
      <c r="F52" s="36">
        <f t="shared" si="1"/>
        <v>0</v>
      </c>
      <c r="G52" s="31"/>
      <c r="H52" s="31"/>
      <c r="I52" s="31"/>
      <c r="J52" s="31"/>
    </row>
    <row r="53" spans="1:10" ht="18.75" customHeight="1">
      <c r="A53" s="6" t="s">
        <v>325</v>
      </c>
      <c r="B53" s="7">
        <v>3220</v>
      </c>
      <c r="C53" s="31"/>
      <c r="D53" s="31"/>
      <c r="E53" s="31"/>
      <c r="F53" s="36">
        <f t="shared" si="1"/>
        <v>0</v>
      </c>
      <c r="G53" s="31"/>
      <c r="H53" s="31"/>
      <c r="I53" s="31"/>
      <c r="J53" s="31"/>
    </row>
    <row r="54" spans="1:10" ht="18.75" customHeight="1">
      <c r="A54" s="6" t="s">
        <v>326</v>
      </c>
      <c r="B54" s="7">
        <v>3225</v>
      </c>
      <c r="C54" s="31"/>
      <c r="D54" s="31"/>
      <c r="E54" s="31"/>
      <c r="F54" s="36">
        <f t="shared" si="1"/>
        <v>0</v>
      </c>
      <c r="G54" s="31"/>
      <c r="H54" s="31"/>
      <c r="I54" s="31"/>
      <c r="J54" s="31"/>
    </row>
    <row r="55" spans="1:10" ht="18.75" customHeight="1">
      <c r="A55" s="6" t="s">
        <v>327</v>
      </c>
      <c r="B55" s="7">
        <v>3230</v>
      </c>
      <c r="C55" s="31"/>
      <c r="D55" s="31"/>
      <c r="E55" s="31"/>
      <c r="F55" s="36">
        <f t="shared" si="1"/>
        <v>0</v>
      </c>
      <c r="G55" s="31"/>
      <c r="H55" s="31"/>
      <c r="I55" s="31"/>
      <c r="J55" s="31"/>
    </row>
    <row r="56" spans="1:10" ht="18.75" customHeight="1">
      <c r="A56" s="6" t="s">
        <v>328</v>
      </c>
      <c r="B56" s="7">
        <v>3235</v>
      </c>
      <c r="C56" s="31"/>
      <c r="D56" s="31"/>
      <c r="E56" s="31"/>
      <c r="F56" s="36">
        <f t="shared" si="1"/>
        <v>0</v>
      </c>
      <c r="G56" s="31"/>
      <c r="H56" s="31"/>
      <c r="I56" s="31"/>
      <c r="J56" s="31"/>
    </row>
    <row r="57" spans="1:10" ht="18.75" customHeight="1">
      <c r="A57" s="6" t="s">
        <v>306</v>
      </c>
      <c r="B57" s="7">
        <v>3240</v>
      </c>
      <c r="C57" s="31"/>
      <c r="D57" s="31"/>
      <c r="E57" s="31"/>
      <c r="F57" s="36">
        <f t="shared" si="1"/>
        <v>0</v>
      </c>
      <c r="G57" s="31"/>
      <c r="H57" s="31"/>
      <c r="I57" s="31"/>
      <c r="J57" s="31"/>
    </row>
    <row r="58" spans="1:10" ht="18.75" customHeight="1">
      <c r="A58" s="8" t="s">
        <v>329</v>
      </c>
      <c r="B58" s="9">
        <v>3255</v>
      </c>
      <c r="C58" s="44">
        <f>SUM(C59,C61,C66,C67)</f>
        <v>0</v>
      </c>
      <c r="D58" s="44">
        <f>SUM(D59,D61,D66,D67)</f>
        <v>0</v>
      </c>
      <c r="E58" s="44">
        <f>SUM(E59,E61,E66,E67)</f>
        <v>0</v>
      </c>
      <c r="F58" s="205">
        <f t="shared" si="1"/>
        <v>0</v>
      </c>
      <c r="G58" s="44">
        <f>SUM(G59,G61,G66,G67)</f>
        <v>0</v>
      </c>
      <c r="H58" s="44">
        <f>SUM(H59,H61,H66,H67)</f>
        <v>0</v>
      </c>
      <c r="I58" s="44">
        <f>SUM(I59,I61,I66,I67)</f>
        <v>0</v>
      </c>
      <c r="J58" s="44">
        <f>SUM(J59,J61,J66,J67)</f>
        <v>0</v>
      </c>
    </row>
    <row r="59" spans="1:10" ht="18.75" customHeight="1">
      <c r="A59" s="6" t="s">
        <v>330</v>
      </c>
      <c r="B59" s="75">
        <v>3260</v>
      </c>
      <c r="C59" s="31" t="s">
        <v>175</v>
      </c>
      <c r="D59" s="31" t="s">
        <v>175</v>
      </c>
      <c r="E59" s="31" t="s">
        <v>175</v>
      </c>
      <c r="F59" s="36">
        <f t="shared" si="1"/>
        <v>0</v>
      </c>
      <c r="G59" s="31" t="s">
        <v>175</v>
      </c>
      <c r="H59" s="31" t="s">
        <v>175</v>
      </c>
      <c r="I59" s="31" t="s">
        <v>175</v>
      </c>
      <c r="J59" s="31" t="s">
        <v>175</v>
      </c>
    </row>
    <row r="60" spans="1:10" ht="18.75" customHeight="1">
      <c r="A60" s="6" t="s">
        <v>331</v>
      </c>
      <c r="B60" s="75">
        <v>3265</v>
      </c>
      <c r="C60" s="31" t="s">
        <v>175</v>
      </c>
      <c r="D60" s="31" t="s">
        <v>175</v>
      </c>
      <c r="E60" s="31" t="s">
        <v>175</v>
      </c>
      <c r="F60" s="36">
        <f t="shared" si="1"/>
        <v>0</v>
      </c>
      <c r="G60" s="31" t="s">
        <v>175</v>
      </c>
      <c r="H60" s="31" t="s">
        <v>175</v>
      </c>
      <c r="I60" s="31" t="s">
        <v>175</v>
      </c>
      <c r="J60" s="31" t="s">
        <v>175</v>
      </c>
    </row>
    <row r="61" spans="1:10" ht="18.75" customHeight="1">
      <c r="A61" s="6" t="s">
        <v>332</v>
      </c>
      <c r="B61" s="7">
        <v>3270</v>
      </c>
      <c r="C61" s="45">
        <f>SUM(C62:C65)</f>
        <v>0</v>
      </c>
      <c r="D61" s="45">
        <f>SUM(D62:D65)</f>
        <v>0</v>
      </c>
      <c r="E61" s="45">
        <f>SUM(E62:E65)</f>
        <v>0</v>
      </c>
      <c r="F61" s="36">
        <f t="shared" si="1"/>
        <v>0</v>
      </c>
      <c r="G61" s="45">
        <f>SUM(G62:G65)</f>
        <v>0</v>
      </c>
      <c r="H61" s="45">
        <f>SUM(H62:H65)</f>
        <v>0</v>
      </c>
      <c r="I61" s="45">
        <f>SUM(I62:I65)</f>
        <v>0</v>
      </c>
      <c r="J61" s="45">
        <f>SUM(J62:J65)</f>
        <v>0</v>
      </c>
    </row>
    <row r="62" spans="1:10" ht="18.75" customHeight="1">
      <c r="A62" s="6" t="s">
        <v>333</v>
      </c>
      <c r="B62" s="7">
        <v>3271</v>
      </c>
      <c r="C62" s="31" t="s">
        <v>175</v>
      </c>
      <c r="D62" s="31" t="s">
        <v>175</v>
      </c>
      <c r="E62" s="31" t="s">
        <v>175</v>
      </c>
      <c r="F62" s="36">
        <f t="shared" si="1"/>
        <v>0</v>
      </c>
      <c r="G62" s="31" t="s">
        <v>175</v>
      </c>
      <c r="H62" s="31" t="s">
        <v>175</v>
      </c>
      <c r="I62" s="31" t="s">
        <v>175</v>
      </c>
      <c r="J62" s="31" t="s">
        <v>175</v>
      </c>
    </row>
    <row r="63" spans="1:10" ht="18.75" customHeight="1">
      <c r="A63" s="6" t="s">
        <v>334</v>
      </c>
      <c r="B63" s="7">
        <v>3272</v>
      </c>
      <c r="C63" s="31" t="s">
        <v>175</v>
      </c>
      <c r="D63" s="31" t="s">
        <v>175</v>
      </c>
      <c r="E63" s="31" t="s">
        <v>175</v>
      </c>
      <c r="F63" s="36">
        <f t="shared" si="1"/>
        <v>0</v>
      </c>
      <c r="G63" s="31" t="s">
        <v>175</v>
      </c>
      <c r="H63" s="31" t="s">
        <v>175</v>
      </c>
      <c r="I63" s="31" t="s">
        <v>175</v>
      </c>
      <c r="J63" s="31" t="s">
        <v>175</v>
      </c>
    </row>
    <row r="64" spans="1:10" ht="18.75" customHeight="1">
      <c r="A64" s="6" t="s">
        <v>335</v>
      </c>
      <c r="B64" s="156">
        <v>3273</v>
      </c>
      <c r="C64" s="31" t="s">
        <v>175</v>
      </c>
      <c r="D64" s="31" t="s">
        <v>175</v>
      </c>
      <c r="E64" s="31" t="s">
        <v>175</v>
      </c>
      <c r="F64" s="36">
        <f t="shared" si="1"/>
        <v>0</v>
      </c>
      <c r="G64" s="31" t="s">
        <v>175</v>
      </c>
      <c r="H64" s="31" t="s">
        <v>175</v>
      </c>
      <c r="I64" s="31" t="s">
        <v>175</v>
      </c>
      <c r="J64" s="31" t="s">
        <v>175</v>
      </c>
    </row>
    <row r="65" spans="1:10" ht="18.75" customHeight="1">
      <c r="A65" s="6" t="s">
        <v>336</v>
      </c>
      <c r="B65" s="162">
        <v>3274</v>
      </c>
      <c r="C65" s="31" t="s">
        <v>175</v>
      </c>
      <c r="D65" s="31" t="s">
        <v>175</v>
      </c>
      <c r="E65" s="31" t="s">
        <v>175</v>
      </c>
      <c r="F65" s="36">
        <f t="shared" si="1"/>
        <v>0</v>
      </c>
      <c r="G65" s="31" t="s">
        <v>175</v>
      </c>
      <c r="H65" s="31" t="s">
        <v>175</v>
      </c>
      <c r="I65" s="31" t="s">
        <v>175</v>
      </c>
      <c r="J65" s="31" t="s">
        <v>175</v>
      </c>
    </row>
    <row r="66" spans="1:10" ht="18.75" customHeight="1">
      <c r="A66" s="6" t="s">
        <v>337</v>
      </c>
      <c r="B66" s="76">
        <v>3280</v>
      </c>
      <c r="C66" s="31" t="s">
        <v>175</v>
      </c>
      <c r="D66" s="31" t="s">
        <v>175</v>
      </c>
      <c r="E66" s="31" t="s">
        <v>175</v>
      </c>
      <c r="F66" s="36">
        <f t="shared" si="1"/>
        <v>0</v>
      </c>
      <c r="G66" s="31" t="s">
        <v>175</v>
      </c>
      <c r="H66" s="31" t="s">
        <v>175</v>
      </c>
      <c r="I66" s="31" t="s">
        <v>175</v>
      </c>
      <c r="J66" s="31" t="s">
        <v>175</v>
      </c>
    </row>
    <row r="67" spans="1:10" ht="18.75" customHeight="1">
      <c r="A67" s="6" t="s">
        <v>338</v>
      </c>
      <c r="B67" s="77">
        <v>3290</v>
      </c>
      <c r="C67" s="31" t="s">
        <v>175</v>
      </c>
      <c r="D67" s="31" t="s">
        <v>175</v>
      </c>
      <c r="E67" s="31" t="s">
        <v>175</v>
      </c>
      <c r="F67" s="36">
        <f t="shared" si="1"/>
        <v>0</v>
      </c>
      <c r="G67" s="31" t="s">
        <v>175</v>
      </c>
      <c r="H67" s="31" t="s">
        <v>175</v>
      </c>
      <c r="I67" s="31" t="s">
        <v>175</v>
      </c>
      <c r="J67" s="31" t="s">
        <v>175</v>
      </c>
    </row>
    <row r="68" spans="1:10" ht="18.75" customHeight="1">
      <c r="A68" s="78" t="s">
        <v>339</v>
      </c>
      <c r="B68" s="9">
        <v>3295</v>
      </c>
      <c r="C68" s="44">
        <f>SUM(C50,C58)</f>
        <v>0</v>
      </c>
      <c r="D68" s="44">
        <f t="shared" ref="D68:J68" si="7">SUM(D50,D58)</f>
        <v>0</v>
      </c>
      <c r="E68" s="44">
        <f t="shared" si="7"/>
        <v>0</v>
      </c>
      <c r="F68" s="46">
        <f t="shared" si="1"/>
        <v>0</v>
      </c>
      <c r="G68" s="44">
        <f t="shared" si="7"/>
        <v>0</v>
      </c>
      <c r="H68" s="44">
        <f t="shared" si="7"/>
        <v>0</v>
      </c>
      <c r="I68" s="44">
        <f t="shared" si="7"/>
        <v>0</v>
      </c>
      <c r="J68" s="44">
        <f t="shared" si="7"/>
        <v>0</v>
      </c>
    </row>
    <row r="69" spans="1:10" ht="29.25" customHeight="1">
      <c r="A69" s="168" t="s">
        <v>340</v>
      </c>
      <c r="B69" s="9"/>
      <c r="C69" s="338"/>
      <c r="D69" s="339"/>
      <c r="E69" s="339"/>
      <c r="F69" s="339"/>
      <c r="G69" s="339"/>
      <c r="H69" s="339"/>
      <c r="I69" s="339"/>
      <c r="J69" s="340"/>
    </row>
    <row r="70" spans="1:10" ht="18.75" customHeight="1">
      <c r="A70" s="8" t="s">
        <v>341</v>
      </c>
      <c r="B70" s="9">
        <v>3300</v>
      </c>
      <c r="C70" s="44">
        <f>SUM(C71,C72,C76)</f>
        <v>0</v>
      </c>
      <c r="D70" s="44">
        <f>SUM(D71,D72,D76)</f>
        <v>0</v>
      </c>
      <c r="E70" s="44">
        <f>SUM(E71,E72,E76)</f>
        <v>0</v>
      </c>
      <c r="F70" s="46">
        <f t="shared" si="1"/>
        <v>0</v>
      </c>
      <c r="G70" s="44">
        <f>SUM(G71,G72,G76)</f>
        <v>0</v>
      </c>
      <c r="H70" s="44">
        <f>SUM(H71,H72,H76)</f>
        <v>0</v>
      </c>
      <c r="I70" s="44">
        <f>SUM(I71,I72,I76)</f>
        <v>0</v>
      </c>
      <c r="J70" s="44">
        <f>SUM(J71,J72,J76)</f>
        <v>0</v>
      </c>
    </row>
    <row r="71" spans="1:10" ht="18.75" customHeight="1">
      <c r="A71" s="6" t="s">
        <v>342</v>
      </c>
      <c r="B71" s="156">
        <v>3305</v>
      </c>
      <c r="C71" s="31"/>
      <c r="D71" s="31"/>
      <c r="E71" s="31"/>
      <c r="F71" s="36">
        <f t="shared" si="1"/>
        <v>0</v>
      </c>
      <c r="G71" s="31"/>
      <c r="H71" s="31"/>
      <c r="I71" s="31"/>
      <c r="J71" s="31"/>
    </row>
    <row r="72" spans="1:10" ht="18.75" customHeight="1">
      <c r="A72" s="6" t="s">
        <v>343</v>
      </c>
      <c r="B72" s="156">
        <v>3310</v>
      </c>
      <c r="C72" s="36">
        <f>SUM(C73:C75)</f>
        <v>0</v>
      </c>
      <c r="D72" s="36">
        <f>SUM(D73:D75)</f>
        <v>0</v>
      </c>
      <c r="E72" s="36">
        <f>SUM(E73:E75)</f>
        <v>0</v>
      </c>
      <c r="F72" s="36">
        <f t="shared" si="1"/>
        <v>0</v>
      </c>
      <c r="G72" s="36">
        <f>SUM(G73:G75)</f>
        <v>0</v>
      </c>
      <c r="H72" s="36">
        <f>SUM(H73:H75)</f>
        <v>0</v>
      </c>
      <c r="I72" s="36">
        <f>SUM(I73:I75)</f>
        <v>0</v>
      </c>
      <c r="J72" s="36">
        <f>SUM(J73:J75)</f>
        <v>0</v>
      </c>
    </row>
    <row r="73" spans="1:10" ht="18.75" customHeight="1">
      <c r="A73" s="6" t="s">
        <v>303</v>
      </c>
      <c r="B73" s="156">
        <v>3311</v>
      </c>
      <c r="C73" s="31"/>
      <c r="D73" s="31"/>
      <c r="E73" s="31"/>
      <c r="F73" s="36">
        <f t="shared" si="1"/>
        <v>0</v>
      </c>
      <c r="G73" s="31"/>
      <c r="H73" s="31"/>
      <c r="I73" s="31"/>
      <c r="J73" s="31"/>
    </row>
    <row r="74" spans="1:10" ht="18.75" customHeight="1">
      <c r="A74" s="6" t="s">
        <v>304</v>
      </c>
      <c r="B74" s="7">
        <v>3312</v>
      </c>
      <c r="C74" s="31"/>
      <c r="D74" s="31"/>
      <c r="E74" s="31"/>
      <c r="F74" s="36">
        <f t="shared" si="1"/>
        <v>0</v>
      </c>
      <c r="G74" s="31"/>
      <c r="H74" s="31"/>
      <c r="I74" s="31"/>
      <c r="J74" s="31"/>
    </row>
    <row r="75" spans="1:10" ht="18.75" customHeight="1">
      <c r="A75" s="6" t="s">
        <v>305</v>
      </c>
      <c r="B75" s="7">
        <v>3313</v>
      </c>
      <c r="C75" s="31"/>
      <c r="D75" s="31"/>
      <c r="E75" s="31"/>
      <c r="F75" s="36">
        <f t="shared" si="1"/>
        <v>0</v>
      </c>
      <c r="G75" s="31"/>
      <c r="H75" s="31"/>
      <c r="I75" s="31"/>
      <c r="J75" s="31"/>
    </row>
    <row r="76" spans="1:10" ht="18.75" customHeight="1">
      <c r="A76" s="6" t="s">
        <v>306</v>
      </c>
      <c r="B76" s="7">
        <v>3320</v>
      </c>
      <c r="C76" s="31"/>
      <c r="D76" s="31"/>
      <c r="E76" s="31"/>
      <c r="F76" s="36">
        <f t="shared" si="1"/>
        <v>0</v>
      </c>
      <c r="G76" s="31"/>
      <c r="H76" s="31"/>
      <c r="I76" s="31"/>
      <c r="J76" s="31"/>
    </row>
    <row r="77" spans="1:10" ht="18.75" customHeight="1">
      <c r="A77" s="8" t="s">
        <v>344</v>
      </c>
      <c r="B77" s="9">
        <v>3330</v>
      </c>
      <c r="C77" s="44">
        <f>SUM(C78:C79,C83:C86)</f>
        <v>0</v>
      </c>
      <c r="D77" s="44">
        <f>SUM(D78:D79,D83:D86)</f>
        <v>0</v>
      </c>
      <c r="E77" s="44">
        <f>SUM(E78:E79,E83:E86)</f>
        <v>0</v>
      </c>
      <c r="F77" s="46">
        <f t="shared" si="1"/>
        <v>0</v>
      </c>
      <c r="G77" s="44">
        <f>SUM(G78:G79,G83:G86)</f>
        <v>0</v>
      </c>
      <c r="H77" s="44">
        <f>SUM(H78:H79,H83:H86)</f>
        <v>0</v>
      </c>
      <c r="I77" s="44">
        <f>SUM(I78:I79,I83:I86)</f>
        <v>0</v>
      </c>
      <c r="J77" s="44">
        <f>SUM(J78:J79,J83:J86)</f>
        <v>0</v>
      </c>
    </row>
    <row r="78" spans="1:10" ht="18.75" customHeight="1">
      <c r="A78" s="6" t="s">
        <v>345</v>
      </c>
      <c r="B78" s="156">
        <v>3335</v>
      </c>
      <c r="C78" s="31" t="s">
        <v>175</v>
      </c>
      <c r="D78" s="31" t="s">
        <v>175</v>
      </c>
      <c r="E78" s="31" t="s">
        <v>175</v>
      </c>
      <c r="F78" s="36">
        <f t="shared" si="1"/>
        <v>0</v>
      </c>
      <c r="G78" s="31" t="s">
        <v>175</v>
      </c>
      <c r="H78" s="31" t="s">
        <v>175</v>
      </c>
      <c r="I78" s="31" t="s">
        <v>175</v>
      </c>
      <c r="J78" s="31" t="s">
        <v>175</v>
      </c>
    </row>
    <row r="79" spans="1:10" ht="18.75" customHeight="1">
      <c r="A79" s="6" t="s">
        <v>346</v>
      </c>
      <c r="B79" s="156">
        <v>3340</v>
      </c>
      <c r="C79" s="36">
        <f>SUM(C80:C82)</f>
        <v>0</v>
      </c>
      <c r="D79" s="36">
        <f>SUM(D80:D82)</f>
        <v>0</v>
      </c>
      <c r="E79" s="36">
        <f>SUM(E80:E82)</f>
        <v>0</v>
      </c>
      <c r="F79" s="36">
        <f t="shared" si="1"/>
        <v>0</v>
      </c>
      <c r="G79" s="36">
        <f>SUM(G80:G82)</f>
        <v>0</v>
      </c>
      <c r="H79" s="36">
        <f>SUM(H80:H82)</f>
        <v>0</v>
      </c>
      <c r="I79" s="36">
        <f>SUM(I80:I82)</f>
        <v>0</v>
      </c>
      <c r="J79" s="36">
        <f>SUM(J80:J82)</f>
        <v>0</v>
      </c>
    </row>
    <row r="80" spans="1:10" ht="18.75" customHeight="1">
      <c r="A80" s="6" t="s">
        <v>303</v>
      </c>
      <c r="B80" s="156">
        <v>3341</v>
      </c>
      <c r="C80" s="31" t="s">
        <v>175</v>
      </c>
      <c r="D80" s="31" t="s">
        <v>175</v>
      </c>
      <c r="E80" s="31" t="s">
        <v>175</v>
      </c>
      <c r="F80" s="36">
        <f t="shared" si="1"/>
        <v>0</v>
      </c>
      <c r="G80" s="31" t="s">
        <v>175</v>
      </c>
      <c r="H80" s="31" t="s">
        <v>175</v>
      </c>
      <c r="I80" s="31" t="s">
        <v>175</v>
      </c>
      <c r="J80" s="31" t="s">
        <v>175</v>
      </c>
    </row>
    <row r="81" spans="1:12" ht="18.75" customHeight="1">
      <c r="A81" s="6" t="s">
        <v>304</v>
      </c>
      <c r="B81" s="156">
        <v>3342</v>
      </c>
      <c r="C81" s="31" t="s">
        <v>175</v>
      </c>
      <c r="D81" s="31" t="s">
        <v>175</v>
      </c>
      <c r="E81" s="31" t="s">
        <v>175</v>
      </c>
      <c r="F81" s="36">
        <f t="shared" si="1"/>
        <v>0</v>
      </c>
      <c r="G81" s="31" t="s">
        <v>175</v>
      </c>
      <c r="H81" s="31" t="s">
        <v>175</v>
      </c>
      <c r="I81" s="31" t="s">
        <v>175</v>
      </c>
      <c r="J81" s="31" t="s">
        <v>175</v>
      </c>
    </row>
    <row r="82" spans="1:12" ht="18.75" customHeight="1">
      <c r="A82" s="6" t="s">
        <v>305</v>
      </c>
      <c r="B82" s="156">
        <v>3343</v>
      </c>
      <c r="C82" s="31" t="s">
        <v>175</v>
      </c>
      <c r="D82" s="31" t="s">
        <v>175</v>
      </c>
      <c r="E82" s="31" t="s">
        <v>175</v>
      </c>
      <c r="F82" s="36">
        <f t="shared" ref="F82:F90" si="8">SUM(G82:J82)</f>
        <v>0</v>
      </c>
      <c r="G82" s="31" t="s">
        <v>175</v>
      </c>
      <c r="H82" s="31" t="s">
        <v>175</v>
      </c>
      <c r="I82" s="31" t="s">
        <v>175</v>
      </c>
      <c r="J82" s="31" t="s">
        <v>175</v>
      </c>
    </row>
    <row r="83" spans="1:12" ht="18.75" customHeight="1">
      <c r="A83" s="6" t="s">
        <v>347</v>
      </c>
      <c r="B83" s="156">
        <v>3350</v>
      </c>
      <c r="C83" s="31" t="s">
        <v>175</v>
      </c>
      <c r="D83" s="31" t="s">
        <v>175</v>
      </c>
      <c r="E83" s="31" t="s">
        <v>175</v>
      </c>
      <c r="F83" s="36">
        <f t="shared" si="8"/>
        <v>0</v>
      </c>
      <c r="G83" s="31" t="s">
        <v>175</v>
      </c>
      <c r="H83" s="31" t="s">
        <v>175</v>
      </c>
      <c r="I83" s="31" t="s">
        <v>175</v>
      </c>
      <c r="J83" s="31" t="s">
        <v>175</v>
      </c>
    </row>
    <row r="84" spans="1:12" ht="18.75" customHeight="1">
      <c r="A84" s="6" t="s">
        <v>348</v>
      </c>
      <c r="B84" s="7">
        <v>3360</v>
      </c>
      <c r="C84" s="31" t="s">
        <v>175</v>
      </c>
      <c r="D84" s="31" t="s">
        <v>175</v>
      </c>
      <c r="E84" s="31" t="s">
        <v>175</v>
      </c>
      <c r="F84" s="36">
        <f t="shared" si="8"/>
        <v>0</v>
      </c>
      <c r="G84" s="31" t="s">
        <v>175</v>
      </c>
      <c r="H84" s="31" t="s">
        <v>175</v>
      </c>
      <c r="I84" s="31" t="s">
        <v>175</v>
      </c>
      <c r="J84" s="31" t="s">
        <v>175</v>
      </c>
    </row>
    <row r="85" spans="1:12" ht="18.75" customHeight="1">
      <c r="A85" s="6" t="s">
        <v>349</v>
      </c>
      <c r="B85" s="7">
        <v>3370</v>
      </c>
      <c r="C85" s="31" t="s">
        <v>175</v>
      </c>
      <c r="D85" s="31" t="s">
        <v>175</v>
      </c>
      <c r="E85" s="31" t="s">
        <v>175</v>
      </c>
      <c r="F85" s="36">
        <f t="shared" si="8"/>
        <v>0</v>
      </c>
      <c r="G85" s="31" t="s">
        <v>175</v>
      </c>
      <c r="H85" s="31" t="s">
        <v>175</v>
      </c>
      <c r="I85" s="31" t="s">
        <v>175</v>
      </c>
      <c r="J85" s="31" t="s">
        <v>175</v>
      </c>
    </row>
    <row r="86" spans="1:12" ht="18.75" customHeight="1">
      <c r="A86" s="6" t="s">
        <v>338</v>
      </c>
      <c r="B86" s="7">
        <v>3380</v>
      </c>
      <c r="C86" s="31" t="s">
        <v>175</v>
      </c>
      <c r="D86" s="31" t="s">
        <v>175</v>
      </c>
      <c r="E86" s="31" t="s">
        <v>175</v>
      </c>
      <c r="F86" s="36">
        <f t="shared" si="8"/>
        <v>0</v>
      </c>
      <c r="G86" s="31" t="s">
        <v>175</v>
      </c>
      <c r="H86" s="31" t="s">
        <v>175</v>
      </c>
      <c r="I86" s="31" t="s">
        <v>175</v>
      </c>
      <c r="J86" s="31" t="s">
        <v>175</v>
      </c>
    </row>
    <row r="87" spans="1:12" ht="18.75" customHeight="1">
      <c r="A87" s="8" t="s">
        <v>350</v>
      </c>
      <c r="B87" s="9">
        <v>3395</v>
      </c>
      <c r="C87" s="44">
        <f>SUM(C70,C77)</f>
        <v>0</v>
      </c>
      <c r="D87" s="44">
        <f t="shared" ref="D87:J87" si="9">SUM(D70,D77)</f>
        <v>0</v>
      </c>
      <c r="E87" s="44">
        <f t="shared" si="9"/>
        <v>0</v>
      </c>
      <c r="F87" s="205">
        <f t="shared" si="8"/>
        <v>0</v>
      </c>
      <c r="G87" s="44">
        <f t="shared" si="9"/>
        <v>0</v>
      </c>
      <c r="H87" s="44">
        <f t="shared" si="9"/>
        <v>0</v>
      </c>
      <c r="I87" s="44">
        <f t="shared" si="9"/>
        <v>0</v>
      </c>
      <c r="J87" s="44">
        <f t="shared" si="9"/>
        <v>0</v>
      </c>
    </row>
    <row r="88" spans="1:12" ht="18.75" customHeight="1">
      <c r="A88" s="8" t="s">
        <v>351</v>
      </c>
      <c r="B88" s="131">
        <v>3400</v>
      </c>
      <c r="C88" s="44">
        <f t="shared" ref="C88:J88" si="10">SUM(C48,C68,C87)</f>
        <v>-9</v>
      </c>
      <c r="D88" s="44">
        <f t="shared" si="10"/>
        <v>0</v>
      </c>
      <c r="E88" s="44">
        <f t="shared" si="10"/>
        <v>-2</v>
      </c>
      <c r="F88" s="44">
        <v>0</v>
      </c>
      <c r="G88" s="44">
        <f t="shared" si="10"/>
        <v>0</v>
      </c>
      <c r="H88" s="44">
        <v>0</v>
      </c>
      <c r="I88" s="44">
        <v>0</v>
      </c>
      <c r="J88" s="44">
        <f t="shared" si="10"/>
        <v>0</v>
      </c>
    </row>
    <row r="89" spans="1:12" ht="18.75" customHeight="1">
      <c r="A89" s="6" t="s">
        <v>352</v>
      </c>
      <c r="B89" s="75">
        <v>3405</v>
      </c>
      <c r="C89" s="203">
        <v>11</v>
      </c>
      <c r="D89" s="203"/>
      <c r="E89" s="203">
        <v>2</v>
      </c>
      <c r="F89" s="203"/>
      <c r="G89" s="203"/>
      <c r="H89" s="203"/>
      <c r="I89" s="203"/>
      <c r="J89" s="203"/>
    </row>
    <row r="90" spans="1:12" ht="18.75" customHeight="1">
      <c r="A90" s="26" t="s">
        <v>353</v>
      </c>
      <c r="B90" s="75">
        <v>3410</v>
      </c>
      <c r="C90" s="79"/>
      <c r="D90" s="80"/>
      <c r="E90" s="80"/>
      <c r="F90" s="31">
        <f t="shared" si="8"/>
        <v>0</v>
      </c>
      <c r="G90" s="80"/>
      <c r="H90" s="80"/>
      <c r="I90" s="80"/>
      <c r="J90" s="80"/>
    </row>
    <row r="91" spans="1:12" ht="18.75" customHeight="1">
      <c r="A91" s="6" t="s">
        <v>354</v>
      </c>
      <c r="B91" s="7">
        <v>3415</v>
      </c>
      <c r="C91" s="45">
        <f t="shared" ref="C91:J91" si="11">SUM(C89,C88,C90)</f>
        <v>2</v>
      </c>
      <c r="D91" s="45">
        <f t="shared" si="11"/>
        <v>0</v>
      </c>
      <c r="E91" s="45">
        <f t="shared" si="11"/>
        <v>0</v>
      </c>
      <c r="F91" s="45">
        <f t="shared" si="11"/>
        <v>0</v>
      </c>
      <c r="G91" s="45">
        <f t="shared" si="11"/>
        <v>0</v>
      </c>
      <c r="H91" s="45">
        <f t="shared" si="11"/>
        <v>0</v>
      </c>
      <c r="I91" s="45">
        <f t="shared" si="11"/>
        <v>0</v>
      </c>
      <c r="J91" s="45">
        <f t="shared" si="11"/>
        <v>0</v>
      </c>
    </row>
    <row r="92" spans="1:12" ht="18.75" customHeight="1">
      <c r="A92" s="2"/>
      <c r="B92" s="81"/>
      <c r="C92" s="82"/>
      <c r="D92" s="83"/>
      <c r="E92" s="83"/>
      <c r="F92" s="84"/>
      <c r="G92" s="83"/>
      <c r="H92" s="83"/>
      <c r="I92" s="83"/>
      <c r="J92" s="83"/>
    </row>
    <row r="93" spans="1:12" ht="18.75" customHeight="1">
      <c r="A93" s="2"/>
      <c r="B93" s="81"/>
      <c r="C93" s="82"/>
      <c r="D93" s="83"/>
      <c r="E93" s="83"/>
      <c r="F93" s="84"/>
      <c r="G93" s="83"/>
      <c r="H93" s="83"/>
      <c r="I93" s="83"/>
      <c r="J93" s="83"/>
    </row>
    <row r="94" spans="1:12" ht="18.75" customHeight="1">
      <c r="A94" s="200" t="s">
        <v>453</v>
      </c>
      <c r="B94" s="1"/>
      <c r="C94" s="341" t="s">
        <v>147</v>
      </c>
      <c r="D94" s="342"/>
      <c r="E94" s="342"/>
      <c r="F94" s="342"/>
      <c r="G94" s="11"/>
      <c r="H94" s="343" t="s">
        <v>450</v>
      </c>
      <c r="I94" s="343"/>
      <c r="J94" s="343"/>
    </row>
    <row r="95" spans="1:12" ht="18.75" customHeight="1">
      <c r="A95" s="14" t="s">
        <v>148</v>
      </c>
      <c r="B95" s="3"/>
      <c r="C95" s="344" t="s">
        <v>149</v>
      </c>
      <c r="D95" s="344"/>
      <c r="E95" s="344"/>
      <c r="F95" s="344"/>
      <c r="G95" s="15"/>
      <c r="H95" s="337" t="s">
        <v>150</v>
      </c>
      <c r="I95" s="337"/>
      <c r="J95" s="337"/>
      <c r="K95" s="337"/>
      <c r="L95" s="337"/>
    </row>
  </sheetData>
  <mergeCells count="15">
    <mergeCell ref="C6:J6"/>
    <mergeCell ref="A1:J1"/>
    <mergeCell ref="A3:A4"/>
    <mergeCell ref="B3:B4"/>
    <mergeCell ref="C3:C4"/>
    <mergeCell ref="D3:D4"/>
    <mergeCell ref="E3:E4"/>
    <mergeCell ref="F3:F4"/>
    <mergeCell ref="G3:J3"/>
    <mergeCell ref="H95:L95"/>
    <mergeCell ref="C49:J49"/>
    <mergeCell ref="C69:J69"/>
    <mergeCell ref="C94:F94"/>
    <mergeCell ref="H94:J94"/>
    <mergeCell ref="C95:F95"/>
  </mergeCells>
  <phoneticPr fontId="3" type="noConversion"/>
  <pageMargins left="1.1023622047244095" right="0.31496062992125984" top="0.78740157480314965" bottom="0.74803149606299213" header="0.31496062992125984" footer="0.31496062992125984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M41"/>
  <sheetViews>
    <sheetView zoomScale="55" zoomScaleNormal="55" zoomScaleSheetLayoutView="48" workbookViewId="0">
      <selection activeCell="M11" sqref="M11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45" t="s">
        <v>355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</row>
    <row r="3" spans="1:13" ht="18.75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252" t="s">
        <v>356</v>
      </c>
      <c r="M3" s="252"/>
    </row>
    <row r="4" spans="1:13" ht="27.75" customHeight="1">
      <c r="A4" s="312" t="s">
        <v>22</v>
      </c>
      <c r="B4" s="313"/>
      <c r="C4" s="313"/>
      <c r="D4" s="314"/>
      <c r="E4" s="250" t="s">
        <v>23</v>
      </c>
      <c r="F4" s="250" t="s">
        <v>253</v>
      </c>
      <c r="G4" s="250" t="s">
        <v>254</v>
      </c>
      <c r="H4" s="311" t="s">
        <v>26</v>
      </c>
      <c r="I4" s="250" t="s">
        <v>357</v>
      </c>
      <c r="J4" s="250" t="s">
        <v>168</v>
      </c>
      <c r="K4" s="250"/>
      <c r="L4" s="250"/>
      <c r="M4" s="250"/>
    </row>
    <row r="5" spans="1:13" ht="64.5" customHeight="1">
      <c r="A5" s="315"/>
      <c r="B5" s="252"/>
      <c r="C5" s="252"/>
      <c r="D5" s="316"/>
      <c r="E5" s="250"/>
      <c r="F5" s="250"/>
      <c r="G5" s="250"/>
      <c r="H5" s="311"/>
      <c r="I5" s="250"/>
      <c r="J5" s="166" t="s">
        <v>170</v>
      </c>
      <c r="K5" s="166" t="s">
        <v>171</v>
      </c>
      <c r="L5" s="166" t="s">
        <v>172</v>
      </c>
      <c r="M5" s="166" t="s">
        <v>173</v>
      </c>
    </row>
    <row r="6" spans="1:13" s="67" customFormat="1" ht="18.75" customHeight="1">
      <c r="A6" s="282">
        <v>1</v>
      </c>
      <c r="B6" s="283"/>
      <c r="C6" s="283"/>
      <c r="D6" s="356"/>
      <c r="E6" s="151">
        <v>2</v>
      </c>
      <c r="F6" s="151">
        <v>3</v>
      </c>
      <c r="G6" s="151">
        <v>4</v>
      </c>
      <c r="H6" s="151">
        <v>5</v>
      </c>
      <c r="I6" s="151">
        <v>6</v>
      </c>
      <c r="J6" s="151">
        <v>7</v>
      </c>
      <c r="K6" s="151">
        <v>8</v>
      </c>
      <c r="L6" s="151">
        <v>9</v>
      </c>
      <c r="M6" s="151">
        <v>10</v>
      </c>
    </row>
    <row r="7" spans="1:13" ht="44.25" customHeight="1">
      <c r="A7" s="331" t="s">
        <v>358</v>
      </c>
      <c r="B7" s="332"/>
      <c r="C7" s="332"/>
      <c r="D7" s="333"/>
      <c r="E7" s="68">
        <v>4000</v>
      </c>
      <c r="F7" s="188">
        <f>SUM(F8:F13)</f>
        <v>90.1</v>
      </c>
      <c r="G7" s="188">
        <f>SUM(G8:G13)</f>
        <v>62.7</v>
      </c>
      <c r="H7" s="188">
        <f>SUM(H8:H13)</f>
        <v>96.1</v>
      </c>
      <c r="I7" s="193">
        <f t="shared" ref="I7:I13" si="0">SUM(J7:M7)</f>
        <v>96.8</v>
      </c>
      <c r="J7" s="188">
        <f>SUM(J8:J13)</f>
        <v>0</v>
      </c>
      <c r="K7" s="188">
        <f>SUM(K8:K13)</f>
        <v>70</v>
      </c>
      <c r="L7" s="188">
        <f>SUM(L8:L13)</f>
        <v>26.8</v>
      </c>
      <c r="M7" s="188">
        <f>SUM(M8:M13)</f>
        <v>0</v>
      </c>
    </row>
    <row r="8" spans="1:13" ht="18.75" customHeight="1">
      <c r="A8" s="320" t="s">
        <v>359</v>
      </c>
      <c r="B8" s="241"/>
      <c r="C8" s="241"/>
      <c r="D8" s="321"/>
      <c r="E8" s="64" t="s">
        <v>360</v>
      </c>
      <c r="F8" s="10"/>
      <c r="G8" s="10"/>
      <c r="H8" s="10"/>
      <c r="I8" s="196">
        <f t="shared" si="0"/>
        <v>0</v>
      </c>
      <c r="J8" s="10"/>
      <c r="K8" s="10"/>
      <c r="L8" s="10"/>
      <c r="M8" s="10"/>
    </row>
    <row r="9" spans="1:13" ht="18.75" customHeight="1">
      <c r="A9" s="320" t="s">
        <v>361</v>
      </c>
      <c r="B9" s="241"/>
      <c r="C9" s="241"/>
      <c r="D9" s="321"/>
      <c r="E9" s="63">
        <v>4020</v>
      </c>
      <c r="F9" s="10">
        <v>18.8</v>
      </c>
      <c r="G9" s="10"/>
      <c r="H9" s="10"/>
      <c r="I9" s="196">
        <f t="shared" si="0"/>
        <v>0</v>
      </c>
      <c r="J9" s="10"/>
      <c r="K9" s="10"/>
      <c r="L9" s="10"/>
      <c r="M9" s="10"/>
    </row>
    <row r="10" spans="1:13" ht="18.75" customHeight="1">
      <c r="A10" s="320" t="s">
        <v>362</v>
      </c>
      <c r="B10" s="241"/>
      <c r="C10" s="241"/>
      <c r="D10" s="321"/>
      <c r="E10" s="64">
        <v>4030</v>
      </c>
      <c r="F10" s="10">
        <v>71.3</v>
      </c>
      <c r="G10" s="10">
        <v>62.7</v>
      </c>
      <c r="H10" s="10">
        <v>96.1</v>
      </c>
      <c r="I10" s="196">
        <f t="shared" si="0"/>
        <v>96.8</v>
      </c>
      <c r="J10" s="10">
        <v>0</v>
      </c>
      <c r="K10" s="10">
        <v>70</v>
      </c>
      <c r="L10" s="10">
        <v>26.8</v>
      </c>
      <c r="M10" s="10">
        <v>0</v>
      </c>
    </row>
    <row r="11" spans="1:13" ht="18.75" customHeight="1">
      <c r="A11" s="320" t="s">
        <v>363</v>
      </c>
      <c r="B11" s="241"/>
      <c r="C11" s="241"/>
      <c r="D11" s="321"/>
      <c r="E11" s="63">
        <v>4040</v>
      </c>
      <c r="F11" s="10"/>
      <c r="G11" s="10"/>
      <c r="H11" s="31"/>
      <c r="I11" s="196">
        <f t="shared" si="0"/>
        <v>0</v>
      </c>
      <c r="J11" s="10"/>
      <c r="K11" s="10"/>
      <c r="L11" s="10"/>
      <c r="M11" s="10"/>
    </row>
    <row r="12" spans="1:13" ht="18.75" customHeight="1">
      <c r="A12" s="320" t="s">
        <v>364</v>
      </c>
      <c r="B12" s="241"/>
      <c r="C12" s="241"/>
      <c r="D12" s="321"/>
      <c r="E12" s="64">
        <v>4050</v>
      </c>
      <c r="F12" s="31"/>
      <c r="G12" s="31"/>
      <c r="H12" s="31"/>
      <c r="I12" s="196">
        <f t="shared" si="0"/>
        <v>0</v>
      </c>
      <c r="J12" s="10"/>
      <c r="K12" s="10"/>
      <c r="L12" s="10"/>
      <c r="M12" s="10"/>
    </row>
    <row r="13" spans="1:13" ht="18.75" customHeight="1">
      <c r="A13" s="320" t="s">
        <v>365</v>
      </c>
      <c r="B13" s="241"/>
      <c r="C13" s="241"/>
      <c r="D13" s="321"/>
      <c r="E13" s="65">
        <v>4060</v>
      </c>
      <c r="F13" s="31"/>
      <c r="G13" s="31"/>
      <c r="H13" s="31"/>
      <c r="I13" s="196">
        <f t="shared" si="0"/>
        <v>0</v>
      </c>
      <c r="J13" s="10"/>
      <c r="K13" s="10"/>
      <c r="L13" s="10"/>
      <c r="M13" s="10"/>
    </row>
    <row r="14" spans="1:13" ht="15" customHeight="1">
      <c r="A14" s="60"/>
      <c r="B14" s="60"/>
      <c r="C14" s="60"/>
      <c r="D14" s="60"/>
      <c r="E14" s="59"/>
      <c r="F14" s="61"/>
      <c r="G14" s="62"/>
      <c r="H14" s="62"/>
      <c r="I14" s="61"/>
      <c r="J14" s="62"/>
      <c r="K14" s="62"/>
      <c r="L14" s="62"/>
      <c r="M14" s="62"/>
    </row>
    <row r="15" spans="1:13" ht="15" customHeight="1">
      <c r="A15" s="60"/>
      <c r="B15" s="60"/>
      <c r="C15" s="60"/>
      <c r="D15" s="60"/>
      <c r="E15" s="59"/>
      <c r="F15" s="61"/>
      <c r="G15" s="62"/>
      <c r="H15" s="62"/>
      <c r="I15" s="61"/>
      <c r="J15" s="62"/>
      <c r="K15" s="62"/>
      <c r="L15" s="62"/>
      <c r="M15" s="62"/>
    </row>
    <row r="16" spans="1:13" ht="31.5" customHeight="1">
      <c r="A16" s="357" t="s">
        <v>454</v>
      </c>
      <c r="B16" s="357"/>
      <c r="C16" s="265" t="s">
        <v>147</v>
      </c>
      <c r="D16" s="265"/>
      <c r="E16" s="265"/>
      <c r="F16" s="265"/>
      <c r="G16" s="265"/>
      <c r="H16" s="265"/>
      <c r="I16" s="265"/>
      <c r="J16" s="101"/>
      <c r="K16" s="343" t="s">
        <v>450</v>
      </c>
      <c r="L16" s="343"/>
      <c r="M16" s="343"/>
    </row>
    <row r="17" spans="1:13" ht="15" customHeight="1">
      <c r="A17" s="170" t="s">
        <v>288</v>
      </c>
      <c r="B17" s="23"/>
      <c r="C17" s="263" t="s">
        <v>367</v>
      </c>
      <c r="D17" s="263"/>
      <c r="E17" s="263"/>
      <c r="F17" s="263"/>
      <c r="G17" s="263"/>
      <c r="H17" s="263"/>
      <c r="I17" s="263"/>
      <c r="J17" s="100"/>
      <c r="K17" s="334" t="s">
        <v>150</v>
      </c>
      <c r="L17" s="334"/>
      <c r="M17" s="334"/>
    </row>
    <row r="18" spans="1:13" ht="15" customHeight="1">
      <c r="A18" s="60"/>
      <c r="B18" s="60"/>
      <c r="C18" s="60"/>
      <c r="D18" s="60"/>
      <c r="E18" s="59"/>
      <c r="F18" s="61"/>
      <c r="G18" s="62"/>
      <c r="H18" s="62"/>
      <c r="I18" s="61"/>
      <c r="J18" s="62"/>
      <c r="K18" s="62"/>
      <c r="L18" s="62"/>
      <c r="M18" s="62"/>
    </row>
    <row r="19" spans="1:13" ht="15" customHeight="1">
      <c r="A19" s="60"/>
      <c r="B19" s="60"/>
      <c r="C19" s="60"/>
      <c r="D19" s="60"/>
      <c r="E19" s="59"/>
      <c r="F19" s="61"/>
      <c r="G19" s="62"/>
      <c r="H19" s="62"/>
      <c r="I19" s="61"/>
      <c r="J19" s="62"/>
      <c r="K19" s="62"/>
      <c r="L19" s="62"/>
      <c r="M19" s="62"/>
    </row>
    <row r="20" spans="1:13" ht="15" customHeight="1">
      <c r="A20" s="23"/>
      <c r="B20" s="23"/>
      <c r="C20" s="23"/>
      <c r="D20" s="23"/>
      <c r="E20" s="3"/>
      <c r="F20" s="23"/>
      <c r="G20" s="23"/>
      <c r="H20" s="23"/>
      <c r="I20" s="23"/>
      <c r="J20" s="15"/>
      <c r="K20" s="4"/>
      <c r="L20" s="4"/>
      <c r="M20" s="4"/>
    </row>
    <row r="21" spans="1:13" ht="20.25" customHeight="1">
      <c r="A21" s="358" t="s">
        <v>368</v>
      </c>
      <c r="B21" s="358"/>
      <c r="C21" s="358"/>
      <c r="D21" s="358"/>
      <c r="E21" s="358"/>
      <c r="F21" s="358"/>
      <c r="G21" s="358"/>
      <c r="H21" s="358"/>
      <c r="I21" s="358"/>
      <c r="J21" s="358"/>
      <c r="K21" s="358"/>
      <c r="L21" s="358"/>
      <c r="M21" s="358"/>
    </row>
    <row r="22" spans="1:13" ht="20.25" customHeight="1">
      <c r="A22" s="174"/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</row>
    <row r="23" spans="1:13" ht="20.25" customHeight="1">
      <c r="A23" s="174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</row>
    <row r="24" spans="1:13" ht="50.25" customHeight="1">
      <c r="A24" s="346" t="s">
        <v>369</v>
      </c>
      <c r="B24" s="351" t="s">
        <v>370</v>
      </c>
      <c r="C24" s="352"/>
      <c r="D24" s="353"/>
      <c r="E24" s="348" t="s">
        <v>371</v>
      </c>
      <c r="F24" s="351" t="s">
        <v>372</v>
      </c>
      <c r="G24" s="352"/>
      <c r="H24" s="352"/>
      <c r="I24" s="352"/>
      <c r="J24" s="353"/>
      <c r="K24" s="354" t="s">
        <v>373</v>
      </c>
      <c r="L24" s="354"/>
      <c r="M24" s="354"/>
    </row>
    <row r="25" spans="1:13" ht="30" customHeight="1">
      <c r="A25" s="355"/>
      <c r="B25" s="348" t="s">
        <v>164</v>
      </c>
      <c r="C25" s="351" t="s">
        <v>374</v>
      </c>
      <c r="D25" s="353"/>
      <c r="E25" s="349"/>
      <c r="F25" s="348" t="s">
        <v>375</v>
      </c>
      <c r="G25" s="348" t="s">
        <v>376</v>
      </c>
      <c r="H25" s="348" t="s">
        <v>377</v>
      </c>
      <c r="I25" s="348" t="s">
        <v>378</v>
      </c>
      <c r="J25" s="348" t="s">
        <v>379</v>
      </c>
      <c r="K25" s="348" t="s">
        <v>164</v>
      </c>
      <c r="L25" s="351" t="s">
        <v>374</v>
      </c>
      <c r="M25" s="353"/>
    </row>
    <row r="26" spans="1:13" ht="106.5" customHeight="1">
      <c r="A26" s="347"/>
      <c r="B26" s="350"/>
      <c r="C26" s="173" t="s">
        <v>375</v>
      </c>
      <c r="D26" s="173" t="s">
        <v>380</v>
      </c>
      <c r="E26" s="350"/>
      <c r="F26" s="350"/>
      <c r="G26" s="350"/>
      <c r="H26" s="350"/>
      <c r="I26" s="350"/>
      <c r="J26" s="350"/>
      <c r="K26" s="350"/>
      <c r="L26" s="173" t="s">
        <v>375</v>
      </c>
      <c r="M26" s="173" t="s">
        <v>380</v>
      </c>
    </row>
    <row r="27" spans="1:13" ht="18.75" customHeight="1">
      <c r="A27" s="165">
        <v>1</v>
      </c>
      <c r="B27" s="173">
        <v>2</v>
      </c>
      <c r="C27" s="173">
        <v>3</v>
      </c>
      <c r="D27" s="173">
        <v>4</v>
      </c>
      <c r="E27" s="173">
        <v>5</v>
      </c>
      <c r="F27" s="173">
        <v>6</v>
      </c>
      <c r="G27" s="173">
        <v>7</v>
      </c>
      <c r="H27" s="173">
        <v>8</v>
      </c>
      <c r="I27" s="173">
        <v>9</v>
      </c>
      <c r="J27" s="173">
        <v>10</v>
      </c>
      <c r="K27" s="173">
        <v>11</v>
      </c>
      <c r="L27" s="173">
        <v>12</v>
      </c>
      <c r="M27" s="173">
        <v>13</v>
      </c>
    </row>
    <row r="28" spans="1:13" ht="42.75" customHeight="1">
      <c r="A28" s="169" t="s">
        <v>381</v>
      </c>
      <c r="B28" s="44">
        <f>SUM(C28,D28)</f>
        <v>0</v>
      </c>
      <c r="C28" s="69"/>
      <c r="D28" s="69"/>
      <c r="E28" s="69"/>
      <c r="F28" s="43" t="s">
        <v>175</v>
      </c>
      <c r="G28" s="91"/>
      <c r="H28" s="43" t="s">
        <v>175</v>
      </c>
      <c r="I28" s="91"/>
      <c r="J28" s="43"/>
      <c r="K28" s="44">
        <f>SUM(L28,M28)</f>
        <v>0</v>
      </c>
      <c r="L28" s="44">
        <f>SUM(C28,E28,F28,I28)</f>
        <v>0</v>
      </c>
      <c r="M28" s="44">
        <f>SUM(D28,G28,H28,J28)</f>
        <v>0</v>
      </c>
    </row>
    <row r="29" spans="1:13" ht="18.75" customHeight="1">
      <c r="A29" s="17"/>
      <c r="B29" s="178">
        <f t="shared" ref="B29:B36" si="1">SUM(C29,D29)</f>
        <v>0</v>
      </c>
      <c r="C29" s="32"/>
      <c r="D29" s="32"/>
      <c r="E29" s="32"/>
      <c r="F29" s="31" t="s">
        <v>175</v>
      </c>
      <c r="G29" s="97"/>
      <c r="H29" s="31" t="s">
        <v>175</v>
      </c>
      <c r="I29" s="97"/>
      <c r="J29" s="31"/>
      <c r="K29" s="89">
        <f t="shared" ref="K29:K36" si="2">SUM(L29,M29)</f>
        <v>0</v>
      </c>
      <c r="L29" s="89">
        <f t="shared" ref="L29:L36" si="3">SUM(C29,E29,F29,I29)</f>
        <v>0</v>
      </c>
      <c r="M29" s="89">
        <f t="shared" ref="M29:M36" si="4">SUM(D29,G29,H29,J29)</f>
        <v>0</v>
      </c>
    </row>
    <row r="30" spans="1:13" ht="18.75" customHeight="1">
      <c r="A30" s="17"/>
      <c r="B30" s="178">
        <f t="shared" si="1"/>
        <v>0</v>
      </c>
      <c r="C30" s="66"/>
      <c r="D30" s="66"/>
      <c r="E30" s="66"/>
      <c r="F30" s="31" t="s">
        <v>175</v>
      </c>
      <c r="G30" s="92"/>
      <c r="H30" s="31" t="s">
        <v>175</v>
      </c>
      <c r="I30" s="92"/>
      <c r="J30" s="31"/>
      <c r="K30" s="89">
        <f t="shared" si="2"/>
        <v>0</v>
      </c>
      <c r="L30" s="89">
        <f t="shared" si="3"/>
        <v>0</v>
      </c>
      <c r="M30" s="89">
        <f t="shared" si="4"/>
        <v>0</v>
      </c>
    </row>
    <row r="31" spans="1:13" ht="43.5" customHeight="1">
      <c r="A31" s="169" t="s">
        <v>382</v>
      </c>
      <c r="B31" s="45">
        <f t="shared" si="1"/>
        <v>0</v>
      </c>
      <c r="C31" s="69"/>
      <c r="D31" s="69"/>
      <c r="E31" s="69"/>
      <c r="F31" s="43" t="s">
        <v>175</v>
      </c>
      <c r="G31" s="91"/>
      <c r="H31" s="43" t="s">
        <v>175</v>
      </c>
      <c r="I31" s="91"/>
      <c r="J31" s="43"/>
      <c r="K31" s="44">
        <f t="shared" si="2"/>
        <v>0</v>
      </c>
      <c r="L31" s="44">
        <f t="shared" si="3"/>
        <v>0</v>
      </c>
      <c r="M31" s="44">
        <f t="shared" si="4"/>
        <v>0</v>
      </c>
    </row>
    <row r="32" spans="1:13" ht="18.75" customHeight="1">
      <c r="A32" s="17"/>
      <c r="B32" s="178">
        <f t="shared" si="1"/>
        <v>0</v>
      </c>
      <c r="C32" s="66"/>
      <c r="D32" s="66"/>
      <c r="E32" s="66"/>
      <c r="F32" s="31" t="s">
        <v>175</v>
      </c>
      <c r="G32" s="92"/>
      <c r="H32" s="31" t="s">
        <v>175</v>
      </c>
      <c r="I32" s="92"/>
      <c r="J32" s="31"/>
      <c r="K32" s="89">
        <f t="shared" si="2"/>
        <v>0</v>
      </c>
      <c r="L32" s="89">
        <f t="shared" si="3"/>
        <v>0</v>
      </c>
      <c r="M32" s="89">
        <f t="shared" si="4"/>
        <v>0</v>
      </c>
    </row>
    <row r="33" spans="1:13" ht="18.75" customHeight="1">
      <c r="A33" s="17"/>
      <c r="B33" s="178">
        <f t="shared" si="1"/>
        <v>0</v>
      </c>
      <c r="C33" s="66"/>
      <c r="D33" s="66"/>
      <c r="E33" s="66"/>
      <c r="F33" s="31" t="s">
        <v>175</v>
      </c>
      <c r="G33" s="92"/>
      <c r="H33" s="31" t="s">
        <v>175</v>
      </c>
      <c r="I33" s="92"/>
      <c r="J33" s="31"/>
      <c r="K33" s="89">
        <f t="shared" si="2"/>
        <v>0</v>
      </c>
      <c r="L33" s="89">
        <f t="shared" si="3"/>
        <v>0</v>
      </c>
      <c r="M33" s="89">
        <f t="shared" si="4"/>
        <v>0</v>
      </c>
    </row>
    <row r="34" spans="1:13" ht="42" customHeight="1">
      <c r="A34" s="169" t="s">
        <v>383</v>
      </c>
      <c r="B34" s="44">
        <f t="shared" si="1"/>
        <v>0</v>
      </c>
      <c r="C34" s="69"/>
      <c r="D34" s="69"/>
      <c r="E34" s="69"/>
      <c r="F34" s="43" t="s">
        <v>175</v>
      </c>
      <c r="G34" s="91"/>
      <c r="H34" s="43" t="s">
        <v>175</v>
      </c>
      <c r="I34" s="91"/>
      <c r="J34" s="43"/>
      <c r="K34" s="44">
        <f t="shared" si="2"/>
        <v>0</v>
      </c>
      <c r="L34" s="44">
        <f t="shared" si="3"/>
        <v>0</v>
      </c>
      <c r="M34" s="44">
        <f t="shared" si="4"/>
        <v>0</v>
      </c>
    </row>
    <row r="35" spans="1:13" ht="18.75" customHeight="1">
      <c r="A35" s="17"/>
      <c r="B35" s="178">
        <f t="shared" si="1"/>
        <v>0</v>
      </c>
      <c r="C35" s="66"/>
      <c r="D35" s="66"/>
      <c r="E35" s="66"/>
      <c r="F35" s="31" t="s">
        <v>175</v>
      </c>
      <c r="G35" s="92"/>
      <c r="H35" s="31" t="s">
        <v>175</v>
      </c>
      <c r="I35" s="92"/>
      <c r="J35" s="31"/>
      <c r="K35" s="89">
        <f t="shared" si="2"/>
        <v>0</v>
      </c>
      <c r="L35" s="89">
        <f t="shared" si="3"/>
        <v>0</v>
      </c>
      <c r="M35" s="89">
        <f t="shared" si="4"/>
        <v>0</v>
      </c>
    </row>
    <row r="36" spans="1:13" ht="18.75" customHeight="1">
      <c r="A36" s="17"/>
      <c r="B36" s="178">
        <f t="shared" si="1"/>
        <v>0</v>
      </c>
      <c r="C36" s="66"/>
      <c r="D36" s="66"/>
      <c r="E36" s="66"/>
      <c r="F36" s="31" t="s">
        <v>175</v>
      </c>
      <c r="G36" s="92"/>
      <c r="H36" s="31" t="s">
        <v>175</v>
      </c>
      <c r="I36" s="92"/>
      <c r="J36" s="31"/>
      <c r="K36" s="89">
        <f t="shared" si="2"/>
        <v>0</v>
      </c>
      <c r="L36" s="89">
        <f t="shared" si="3"/>
        <v>0</v>
      </c>
      <c r="M36" s="89">
        <f t="shared" si="4"/>
        <v>0</v>
      </c>
    </row>
    <row r="37" spans="1:13" ht="25.5" customHeight="1">
      <c r="A37" s="169" t="s">
        <v>164</v>
      </c>
      <c r="B37" s="44">
        <f>SUM(B28,B31,B34)</f>
        <v>0</v>
      </c>
      <c r="C37" s="44">
        <f t="shared" ref="C37:M37" si="5">SUM(C28,C31,C34)</f>
        <v>0</v>
      </c>
      <c r="D37" s="44">
        <f t="shared" si="5"/>
        <v>0</v>
      </c>
      <c r="E37" s="44">
        <f t="shared" si="5"/>
        <v>0</v>
      </c>
      <c r="F37" s="44">
        <f t="shared" si="5"/>
        <v>0</v>
      </c>
      <c r="G37" s="44">
        <f t="shared" si="5"/>
        <v>0</v>
      </c>
      <c r="H37" s="44">
        <f t="shared" si="5"/>
        <v>0</v>
      </c>
      <c r="I37" s="44">
        <f t="shared" si="5"/>
        <v>0</v>
      </c>
      <c r="J37" s="44">
        <f t="shared" si="5"/>
        <v>0</v>
      </c>
      <c r="K37" s="44">
        <f t="shared" si="5"/>
        <v>0</v>
      </c>
      <c r="L37" s="44">
        <f t="shared" si="5"/>
        <v>0</v>
      </c>
      <c r="M37" s="44">
        <f t="shared" si="5"/>
        <v>0</v>
      </c>
    </row>
    <row r="38" spans="1:13" ht="18.75" customHeight="1">
      <c r="A38" s="174"/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</row>
    <row r="39" spans="1:13" ht="18.75" customHeight="1">
      <c r="A39" s="60"/>
      <c r="B39" s="60"/>
      <c r="C39" s="60"/>
      <c r="D39" s="60"/>
      <c r="E39" s="59"/>
      <c r="F39" s="61"/>
      <c r="G39" s="62"/>
      <c r="H39" s="62"/>
      <c r="I39" s="61"/>
      <c r="J39" s="62"/>
      <c r="K39" s="62"/>
      <c r="L39" s="62"/>
      <c r="M39" s="62"/>
    </row>
    <row r="40" spans="1:13" ht="18.75" customHeight="1">
      <c r="A40" s="357" t="s">
        <v>366</v>
      </c>
      <c r="B40" s="357"/>
      <c r="C40" s="265" t="s">
        <v>147</v>
      </c>
      <c r="D40" s="265"/>
      <c r="E40" s="265"/>
      <c r="F40" s="265"/>
      <c r="G40" s="265"/>
      <c r="H40" s="265"/>
      <c r="I40" s="265"/>
      <c r="J40" s="101"/>
    </row>
    <row r="41" spans="1:13" ht="20.25" customHeight="1">
      <c r="A41" s="170" t="s">
        <v>288</v>
      </c>
      <c r="B41" s="23"/>
      <c r="C41" s="263" t="s">
        <v>367</v>
      </c>
      <c r="D41" s="263"/>
      <c r="E41" s="263"/>
      <c r="F41" s="263"/>
      <c r="G41" s="263"/>
      <c r="H41" s="263"/>
      <c r="I41" s="263"/>
      <c r="J41" s="100"/>
      <c r="K41" s="334" t="s">
        <v>150</v>
      </c>
      <c r="L41" s="334"/>
      <c r="M41" s="334"/>
    </row>
  </sheetData>
  <mergeCells count="41">
    <mergeCell ref="A21:M21"/>
    <mergeCell ref="A7:D7"/>
    <mergeCell ref="A8:D8"/>
    <mergeCell ref="C40:I40"/>
    <mergeCell ref="C41:I41"/>
    <mergeCell ref="A40:B40"/>
    <mergeCell ref="K41:M41"/>
    <mergeCell ref="A16:B16"/>
    <mergeCell ref="C16:I16"/>
    <mergeCell ref="C17:I17"/>
    <mergeCell ref="F4:F5"/>
    <mergeCell ref="A12:D12"/>
    <mergeCell ref="A13:D13"/>
    <mergeCell ref="K17:M17"/>
    <mergeCell ref="K16:M16"/>
    <mergeCell ref="L25:M25"/>
    <mergeCell ref="A24:A26"/>
    <mergeCell ref="B24:D24"/>
    <mergeCell ref="A6:D6"/>
    <mergeCell ref="A9:D9"/>
    <mergeCell ref="A10:D10"/>
    <mergeCell ref="A11:D11"/>
    <mergeCell ref="B25:B26"/>
    <mergeCell ref="E24:E26"/>
    <mergeCell ref="F24:J24"/>
    <mergeCell ref="K24:M24"/>
    <mergeCell ref="C25:D25"/>
    <mergeCell ref="F25:F26"/>
    <mergeCell ref="G25:G26"/>
    <mergeCell ref="H25:H26"/>
    <mergeCell ref="I25:I26"/>
    <mergeCell ref="J25:J26"/>
    <mergeCell ref="K25:K26"/>
    <mergeCell ref="A2:M2"/>
    <mergeCell ref="A4:D5"/>
    <mergeCell ref="G4:G5"/>
    <mergeCell ref="H4:H5"/>
    <mergeCell ref="I4:I5"/>
    <mergeCell ref="J4:M4"/>
    <mergeCell ref="E4:E5"/>
    <mergeCell ref="L3:M3"/>
  </mergeCells>
  <phoneticPr fontId="3" type="noConversion"/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AE65"/>
  <sheetViews>
    <sheetView view="pageBreakPreview" zoomScale="50" zoomScaleNormal="55" zoomScaleSheetLayoutView="50" workbookViewId="0">
      <selection activeCell="Q27" sqref="Q27:R27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2"/>
      <c r="Q2" s="85"/>
      <c r="R2" s="85"/>
      <c r="S2" s="85"/>
      <c r="T2" s="85"/>
      <c r="U2" s="85"/>
      <c r="V2" s="2"/>
      <c r="W2" s="2"/>
      <c r="X2" s="2"/>
      <c r="Y2" s="2"/>
      <c r="Z2" s="2"/>
      <c r="AA2" s="2"/>
      <c r="AB2" s="2"/>
      <c r="AC2" s="2"/>
      <c r="AD2" s="2"/>
      <c r="AE2" s="85"/>
    </row>
    <row r="3" spans="1:31" ht="18.75">
      <c r="A3" s="345" t="s">
        <v>384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</row>
    <row r="4" spans="1:31" ht="18.7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</row>
    <row r="5" spans="1:31" ht="18.75">
      <c r="A5" s="86"/>
      <c r="B5" s="86"/>
      <c r="C5" s="86"/>
      <c r="D5" s="86"/>
      <c r="E5" s="86"/>
      <c r="F5" s="86"/>
      <c r="G5" s="86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86"/>
      <c r="W5" s="2"/>
      <c r="X5" s="2"/>
      <c r="Y5" s="2"/>
      <c r="Z5" s="2"/>
      <c r="AA5" s="2"/>
      <c r="AB5" s="2"/>
      <c r="AC5" s="2"/>
      <c r="AD5" s="2"/>
      <c r="AE5" s="87" t="s">
        <v>356</v>
      </c>
    </row>
    <row r="6" spans="1:31" ht="50.25" customHeight="1">
      <c r="A6" s="250" t="s">
        <v>385</v>
      </c>
      <c r="B6" s="364" t="s">
        <v>386</v>
      </c>
      <c r="C6" s="365"/>
      <c r="D6" s="365"/>
      <c r="E6" s="365"/>
      <c r="F6" s="366"/>
      <c r="G6" s="250" t="s">
        <v>387</v>
      </c>
      <c r="H6" s="250"/>
      <c r="I6" s="250"/>
      <c r="J6" s="250"/>
      <c r="K6" s="250"/>
      <c r="L6" s="250" t="s">
        <v>388</v>
      </c>
      <c r="M6" s="250"/>
      <c r="N6" s="250"/>
      <c r="O6" s="250"/>
      <c r="P6" s="250"/>
      <c r="Q6" s="250" t="s">
        <v>478</v>
      </c>
      <c r="R6" s="250"/>
      <c r="S6" s="250"/>
      <c r="T6" s="250"/>
      <c r="U6" s="250"/>
      <c r="V6" s="250" t="s">
        <v>475</v>
      </c>
      <c r="W6" s="250"/>
      <c r="X6" s="250"/>
      <c r="Y6" s="250"/>
      <c r="Z6" s="250"/>
      <c r="AA6" s="250" t="s">
        <v>164</v>
      </c>
      <c r="AB6" s="250"/>
      <c r="AC6" s="250"/>
      <c r="AD6" s="250"/>
      <c r="AE6" s="250"/>
    </row>
    <row r="7" spans="1:31" ht="29.25" customHeight="1">
      <c r="A7" s="250"/>
      <c r="B7" s="367"/>
      <c r="C7" s="368"/>
      <c r="D7" s="368"/>
      <c r="E7" s="368"/>
      <c r="F7" s="369"/>
      <c r="G7" s="250" t="s">
        <v>389</v>
      </c>
      <c r="H7" s="250" t="s">
        <v>390</v>
      </c>
      <c r="I7" s="250"/>
      <c r="J7" s="250"/>
      <c r="K7" s="250"/>
      <c r="L7" s="250" t="s">
        <v>389</v>
      </c>
      <c r="M7" s="250" t="s">
        <v>390</v>
      </c>
      <c r="N7" s="250"/>
      <c r="O7" s="250"/>
      <c r="P7" s="250"/>
      <c r="Q7" s="250" t="s">
        <v>389</v>
      </c>
      <c r="R7" s="250" t="s">
        <v>390</v>
      </c>
      <c r="S7" s="250"/>
      <c r="T7" s="250"/>
      <c r="U7" s="250"/>
      <c r="V7" s="250" t="s">
        <v>389</v>
      </c>
      <c r="W7" s="250" t="s">
        <v>390</v>
      </c>
      <c r="X7" s="250"/>
      <c r="Y7" s="250"/>
      <c r="Z7" s="250"/>
      <c r="AA7" s="250" t="s">
        <v>389</v>
      </c>
      <c r="AB7" s="250" t="s">
        <v>390</v>
      </c>
      <c r="AC7" s="250"/>
      <c r="AD7" s="250"/>
      <c r="AE7" s="250"/>
    </row>
    <row r="8" spans="1:31" ht="26.25" customHeight="1">
      <c r="A8" s="250"/>
      <c r="B8" s="370"/>
      <c r="C8" s="371"/>
      <c r="D8" s="371"/>
      <c r="E8" s="371"/>
      <c r="F8" s="372"/>
      <c r="G8" s="250"/>
      <c r="H8" s="151" t="s">
        <v>391</v>
      </c>
      <c r="I8" s="151" t="s">
        <v>392</v>
      </c>
      <c r="J8" s="151" t="s">
        <v>393</v>
      </c>
      <c r="K8" s="151" t="s">
        <v>173</v>
      </c>
      <c r="L8" s="250"/>
      <c r="M8" s="151" t="s">
        <v>391</v>
      </c>
      <c r="N8" s="151" t="s">
        <v>392</v>
      </c>
      <c r="O8" s="151" t="s">
        <v>393</v>
      </c>
      <c r="P8" s="151" t="s">
        <v>173</v>
      </c>
      <c r="Q8" s="250"/>
      <c r="R8" s="151" t="s">
        <v>391</v>
      </c>
      <c r="S8" s="151" t="s">
        <v>392</v>
      </c>
      <c r="T8" s="151" t="s">
        <v>393</v>
      </c>
      <c r="U8" s="151" t="s">
        <v>173</v>
      </c>
      <c r="V8" s="250"/>
      <c r="W8" s="151" t="s">
        <v>391</v>
      </c>
      <c r="X8" s="151" t="s">
        <v>392</v>
      </c>
      <c r="Y8" s="151" t="s">
        <v>393</v>
      </c>
      <c r="Z8" s="151" t="s">
        <v>173</v>
      </c>
      <c r="AA8" s="250"/>
      <c r="AB8" s="151" t="s">
        <v>391</v>
      </c>
      <c r="AC8" s="151" t="s">
        <v>392</v>
      </c>
      <c r="AD8" s="151" t="s">
        <v>393</v>
      </c>
      <c r="AE8" s="151" t="s">
        <v>173</v>
      </c>
    </row>
    <row r="9" spans="1:31" ht="18.75" customHeight="1">
      <c r="A9" s="151">
        <v>1</v>
      </c>
      <c r="B9" s="250">
        <v>2</v>
      </c>
      <c r="C9" s="250"/>
      <c r="D9" s="250"/>
      <c r="E9" s="250"/>
      <c r="F9" s="250"/>
      <c r="G9" s="151">
        <v>3</v>
      </c>
      <c r="H9" s="151">
        <v>4</v>
      </c>
      <c r="I9" s="151">
        <v>5</v>
      </c>
      <c r="J9" s="151">
        <v>6</v>
      </c>
      <c r="K9" s="151">
        <v>7</v>
      </c>
      <c r="L9" s="151">
        <v>8</v>
      </c>
      <c r="M9" s="151">
        <v>9</v>
      </c>
      <c r="N9" s="151">
        <v>10</v>
      </c>
      <c r="O9" s="151">
        <v>11</v>
      </c>
      <c r="P9" s="151">
        <v>12</v>
      </c>
      <c r="Q9" s="151">
        <v>13</v>
      </c>
      <c r="R9" s="151">
        <v>14</v>
      </c>
      <c r="S9" s="151">
        <v>15</v>
      </c>
      <c r="T9" s="151">
        <v>16</v>
      </c>
      <c r="U9" s="151">
        <v>17</v>
      </c>
      <c r="V9" s="156">
        <v>18</v>
      </c>
      <c r="W9" s="156">
        <v>19</v>
      </c>
      <c r="X9" s="156">
        <v>20</v>
      </c>
      <c r="Y9" s="156">
        <v>21</v>
      </c>
      <c r="Z9" s="156">
        <v>22</v>
      </c>
      <c r="AA9" s="156">
        <v>23</v>
      </c>
      <c r="AB9" s="156">
        <v>24</v>
      </c>
      <c r="AC9" s="156">
        <v>25</v>
      </c>
      <c r="AD9" s="156">
        <v>26</v>
      </c>
      <c r="AE9" s="156">
        <v>27</v>
      </c>
    </row>
    <row r="10" spans="1:31" s="90" customFormat="1" ht="21.75" customHeight="1">
      <c r="A10" s="88">
        <v>1</v>
      </c>
      <c r="B10" s="359" t="s">
        <v>359</v>
      </c>
      <c r="C10" s="360"/>
      <c r="D10" s="360"/>
      <c r="E10" s="360"/>
      <c r="F10" s="361"/>
      <c r="G10" s="89">
        <f t="shared" ref="G10:G15" si="0">SUM(H10,I10,J10,K10)</f>
        <v>0</v>
      </c>
      <c r="H10" s="32"/>
      <c r="I10" s="32"/>
      <c r="J10" s="32"/>
      <c r="K10" s="32"/>
      <c r="L10" s="89">
        <f t="shared" ref="L10:L15" si="1">SUM(M10,N10,O10,P10)</f>
        <v>0</v>
      </c>
      <c r="M10" s="32"/>
      <c r="N10" s="32"/>
      <c r="O10" s="32"/>
      <c r="P10" s="32"/>
      <c r="Q10" s="89">
        <f t="shared" ref="Q10:Q15" si="2">SUM(R10,S10,T10,U10)</f>
        <v>0</v>
      </c>
      <c r="R10" s="32"/>
      <c r="S10" s="32"/>
      <c r="T10" s="32"/>
      <c r="U10" s="32"/>
      <c r="V10" s="89">
        <f t="shared" ref="V10:V15" si="3">SUM(W10,X10,Y10,Z10)</f>
        <v>0</v>
      </c>
      <c r="W10" s="32"/>
      <c r="X10" s="32"/>
      <c r="Y10" s="32"/>
      <c r="Z10" s="32"/>
      <c r="AA10" s="44">
        <f t="shared" ref="AA10:AA16" si="4">SUM(AB10,AC10,AD10,AE10)</f>
        <v>0</v>
      </c>
      <c r="AB10" s="89">
        <f t="shared" ref="AB10:AE15" si="5">SUM(H10,M10,R10,W10)</f>
        <v>0</v>
      </c>
      <c r="AC10" s="89">
        <f t="shared" si="5"/>
        <v>0</v>
      </c>
      <c r="AD10" s="89">
        <f t="shared" si="5"/>
        <v>0</v>
      </c>
      <c r="AE10" s="89">
        <f t="shared" si="5"/>
        <v>0</v>
      </c>
    </row>
    <row r="11" spans="1:31" ht="21.75" customHeight="1">
      <c r="A11" s="88">
        <v>2</v>
      </c>
      <c r="B11" s="359" t="s">
        <v>479</v>
      </c>
      <c r="C11" s="360"/>
      <c r="D11" s="360"/>
      <c r="E11" s="360"/>
      <c r="F11" s="361"/>
      <c r="G11" s="89">
        <f t="shared" si="0"/>
        <v>0</v>
      </c>
      <c r="H11" s="32"/>
      <c r="I11" s="32"/>
      <c r="J11" s="32"/>
      <c r="K11" s="32"/>
      <c r="L11" s="218">
        <f t="shared" si="1"/>
        <v>0</v>
      </c>
      <c r="M11" s="79"/>
      <c r="N11" s="79"/>
      <c r="O11" s="79"/>
      <c r="P11" s="79"/>
      <c r="Q11" s="218">
        <f t="shared" si="2"/>
        <v>26.8</v>
      </c>
      <c r="R11" s="79"/>
      <c r="S11" s="79"/>
      <c r="T11" s="79">
        <v>26.8</v>
      </c>
      <c r="U11" s="79"/>
      <c r="V11" s="218">
        <f t="shared" si="3"/>
        <v>0</v>
      </c>
      <c r="W11" s="79"/>
      <c r="X11" s="79"/>
      <c r="Y11" s="79"/>
      <c r="Z11" s="79"/>
      <c r="AA11" s="217">
        <f t="shared" si="4"/>
        <v>26.8</v>
      </c>
      <c r="AB11" s="218">
        <f t="shared" si="5"/>
        <v>0</v>
      </c>
      <c r="AC11" s="218">
        <f t="shared" si="5"/>
        <v>0</v>
      </c>
      <c r="AD11" s="218">
        <f t="shared" si="5"/>
        <v>26.8</v>
      </c>
      <c r="AE11" s="218">
        <f t="shared" si="5"/>
        <v>0</v>
      </c>
    </row>
    <row r="12" spans="1:31" ht="39.75" customHeight="1">
      <c r="A12" s="88">
        <v>3</v>
      </c>
      <c r="B12" s="359" t="s">
        <v>394</v>
      </c>
      <c r="C12" s="360"/>
      <c r="D12" s="360"/>
      <c r="E12" s="360"/>
      <c r="F12" s="361"/>
      <c r="G12" s="89">
        <f t="shared" si="0"/>
        <v>0</v>
      </c>
      <c r="H12" s="32"/>
      <c r="I12" s="32"/>
      <c r="J12" s="32"/>
      <c r="K12" s="32"/>
      <c r="L12" s="218">
        <f t="shared" si="1"/>
        <v>70</v>
      </c>
      <c r="M12" s="79"/>
      <c r="N12" s="79">
        <v>70</v>
      </c>
      <c r="O12" s="79"/>
      <c r="P12" s="79"/>
      <c r="Q12" s="218">
        <f t="shared" si="2"/>
        <v>0</v>
      </c>
      <c r="R12" s="79"/>
      <c r="S12" s="79"/>
      <c r="T12" s="79"/>
      <c r="U12" s="79"/>
      <c r="V12" s="218">
        <f t="shared" si="3"/>
        <v>0</v>
      </c>
      <c r="W12" s="79"/>
      <c r="X12" s="79"/>
      <c r="Y12" s="79"/>
      <c r="Z12" s="79"/>
      <c r="AA12" s="217">
        <f t="shared" si="4"/>
        <v>70</v>
      </c>
      <c r="AB12" s="218">
        <f t="shared" si="5"/>
        <v>0</v>
      </c>
      <c r="AC12" s="218">
        <f t="shared" si="5"/>
        <v>70</v>
      </c>
      <c r="AD12" s="218">
        <f t="shared" si="5"/>
        <v>0</v>
      </c>
      <c r="AE12" s="218">
        <f t="shared" si="5"/>
        <v>0</v>
      </c>
    </row>
    <row r="13" spans="1:31" ht="46.5" customHeight="1">
      <c r="A13" s="88">
        <v>4</v>
      </c>
      <c r="B13" s="359" t="s">
        <v>395</v>
      </c>
      <c r="C13" s="360"/>
      <c r="D13" s="360"/>
      <c r="E13" s="360"/>
      <c r="F13" s="361"/>
      <c r="G13" s="89">
        <f t="shared" si="0"/>
        <v>0</v>
      </c>
      <c r="H13" s="32"/>
      <c r="I13" s="32"/>
      <c r="J13" s="32"/>
      <c r="K13" s="32"/>
      <c r="L13" s="218">
        <f t="shared" si="1"/>
        <v>0</v>
      </c>
      <c r="M13" s="79"/>
      <c r="N13" s="79"/>
      <c r="O13" s="79"/>
      <c r="P13" s="79"/>
      <c r="Q13" s="218">
        <f t="shared" si="2"/>
        <v>0</v>
      </c>
      <c r="R13" s="79"/>
      <c r="S13" s="79"/>
      <c r="T13" s="79"/>
      <c r="U13" s="79"/>
      <c r="V13" s="218">
        <f t="shared" si="3"/>
        <v>0</v>
      </c>
      <c r="W13" s="79"/>
      <c r="X13" s="79"/>
      <c r="Y13" s="79"/>
      <c r="Z13" s="79"/>
      <c r="AA13" s="217">
        <f t="shared" si="4"/>
        <v>0</v>
      </c>
      <c r="AB13" s="218">
        <f t="shared" si="5"/>
        <v>0</v>
      </c>
      <c r="AC13" s="218">
        <f t="shared" si="5"/>
        <v>0</v>
      </c>
      <c r="AD13" s="218">
        <f t="shared" si="5"/>
        <v>0</v>
      </c>
      <c r="AE13" s="218">
        <f t="shared" si="5"/>
        <v>0</v>
      </c>
    </row>
    <row r="14" spans="1:31" ht="39.75" customHeight="1">
      <c r="A14" s="88">
        <v>5</v>
      </c>
      <c r="B14" s="359" t="s">
        <v>396</v>
      </c>
      <c r="C14" s="360"/>
      <c r="D14" s="360"/>
      <c r="E14" s="360"/>
      <c r="F14" s="361"/>
      <c r="G14" s="89">
        <f t="shared" si="0"/>
        <v>0</v>
      </c>
      <c r="H14" s="32"/>
      <c r="I14" s="32"/>
      <c r="J14" s="32"/>
      <c r="K14" s="32"/>
      <c r="L14" s="218">
        <f t="shared" si="1"/>
        <v>0</v>
      </c>
      <c r="M14" s="79"/>
      <c r="N14" s="79"/>
      <c r="O14" s="79"/>
      <c r="P14" s="79"/>
      <c r="Q14" s="218">
        <f t="shared" si="2"/>
        <v>0</v>
      </c>
      <c r="R14" s="79"/>
      <c r="S14" s="79"/>
      <c r="T14" s="79"/>
      <c r="U14" s="79"/>
      <c r="V14" s="218">
        <f t="shared" si="3"/>
        <v>0</v>
      </c>
      <c r="W14" s="79"/>
      <c r="X14" s="79"/>
      <c r="Y14" s="79"/>
      <c r="Z14" s="79"/>
      <c r="AA14" s="217">
        <f t="shared" si="4"/>
        <v>0</v>
      </c>
      <c r="AB14" s="218">
        <f t="shared" si="5"/>
        <v>0</v>
      </c>
      <c r="AC14" s="218">
        <f t="shared" si="5"/>
        <v>0</v>
      </c>
      <c r="AD14" s="218">
        <f t="shared" si="5"/>
        <v>0</v>
      </c>
      <c r="AE14" s="218">
        <f t="shared" si="5"/>
        <v>0</v>
      </c>
    </row>
    <row r="15" spans="1:31" ht="21.75" customHeight="1">
      <c r="A15" s="88">
        <v>6</v>
      </c>
      <c r="B15" s="359" t="s">
        <v>365</v>
      </c>
      <c r="C15" s="360"/>
      <c r="D15" s="360"/>
      <c r="E15" s="360"/>
      <c r="F15" s="361"/>
      <c r="G15" s="89">
        <f t="shared" si="0"/>
        <v>0</v>
      </c>
      <c r="H15" s="32"/>
      <c r="I15" s="32"/>
      <c r="J15" s="32"/>
      <c r="K15" s="32"/>
      <c r="L15" s="218">
        <f t="shared" si="1"/>
        <v>0</v>
      </c>
      <c r="M15" s="79"/>
      <c r="N15" s="79"/>
      <c r="O15" s="79"/>
      <c r="P15" s="79"/>
      <c r="Q15" s="218">
        <f t="shared" si="2"/>
        <v>0</v>
      </c>
      <c r="R15" s="79"/>
      <c r="S15" s="79"/>
      <c r="T15" s="79"/>
      <c r="U15" s="79"/>
      <c r="V15" s="218">
        <f t="shared" si="3"/>
        <v>0</v>
      </c>
      <c r="W15" s="79"/>
      <c r="X15" s="79"/>
      <c r="Y15" s="79"/>
      <c r="Z15" s="79"/>
      <c r="AA15" s="217">
        <f t="shared" si="4"/>
        <v>0</v>
      </c>
      <c r="AB15" s="218">
        <f t="shared" si="5"/>
        <v>0</v>
      </c>
      <c r="AC15" s="218">
        <f t="shared" si="5"/>
        <v>0</v>
      </c>
      <c r="AD15" s="218">
        <f t="shared" si="5"/>
        <v>0</v>
      </c>
      <c r="AE15" s="218">
        <f t="shared" si="5"/>
        <v>0</v>
      </c>
    </row>
    <row r="16" spans="1:31" ht="21.75" customHeight="1">
      <c r="A16" s="378" t="s">
        <v>164</v>
      </c>
      <c r="B16" s="379"/>
      <c r="C16" s="379"/>
      <c r="D16" s="379"/>
      <c r="E16" s="379"/>
      <c r="F16" s="380"/>
      <c r="G16" s="178">
        <f t="shared" ref="G16:AE16" si="6">SUM(G10:G15)</f>
        <v>0</v>
      </c>
      <c r="H16" s="178">
        <f t="shared" si="6"/>
        <v>0</v>
      </c>
      <c r="I16" s="178">
        <f t="shared" si="6"/>
        <v>0</v>
      </c>
      <c r="J16" s="178">
        <f t="shared" si="6"/>
        <v>0</v>
      </c>
      <c r="K16" s="178">
        <f t="shared" si="6"/>
        <v>0</v>
      </c>
      <c r="L16" s="219">
        <f t="shared" si="6"/>
        <v>70</v>
      </c>
      <c r="M16" s="219">
        <f t="shared" si="6"/>
        <v>0</v>
      </c>
      <c r="N16" s="219">
        <f t="shared" si="6"/>
        <v>70</v>
      </c>
      <c r="O16" s="219">
        <f t="shared" si="6"/>
        <v>0</v>
      </c>
      <c r="P16" s="219">
        <f t="shared" si="6"/>
        <v>0</v>
      </c>
      <c r="Q16" s="219">
        <f t="shared" si="6"/>
        <v>26.8</v>
      </c>
      <c r="R16" s="219">
        <f t="shared" si="6"/>
        <v>0</v>
      </c>
      <c r="S16" s="219">
        <f t="shared" si="6"/>
        <v>0</v>
      </c>
      <c r="T16" s="219">
        <f t="shared" si="6"/>
        <v>26.8</v>
      </c>
      <c r="U16" s="219">
        <f t="shared" si="6"/>
        <v>0</v>
      </c>
      <c r="V16" s="219">
        <f t="shared" si="6"/>
        <v>0</v>
      </c>
      <c r="W16" s="219">
        <f t="shared" si="6"/>
        <v>0</v>
      </c>
      <c r="X16" s="219">
        <f t="shared" si="6"/>
        <v>0</v>
      </c>
      <c r="Y16" s="219">
        <f t="shared" si="6"/>
        <v>0</v>
      </c>
      <c r="Z16" s="219">
        <f t="shared" si="6"/>
        <v>0</v>
      </c>
      <c r="AA16" s="217">
        <f t="shared" si="4"/>
        <v>96.8</v>
      </c>
      <c r="AB16" s="219">
        <f t="shared" si="6"/>
        <v>0</v>
      </c>
      <c r="AC16" s="219">
        <f t="shared" si="6"/>
        <v>70</v>
      </c>
      <c r="AD16" s="219">
        <f t="shared" si="6"/>
        <v>26.8</v>
      </c>
      <c r="AE16" s="219">
        <f t="shared" si="6"/>
        <v>0</v>
      </c>
    </row>
    <row r="17" spans="1:31" ht="21.75" customHeight="1">
      <c r="A17" s="331" t="s">
        <v>397</v>
      </c>
      <c r="B17" s="332"/>
      <c r="C17" s="332"/>
      <c r="D17" s="332"/>
      <c r="E17" s="332"/>
      <c r="F17" s="333"/>
      <c r="G17" s="178">
        <f>G16/AA16*100</f>
        <v>0</v>
      </c>
      <c r="H17" s="93"/>
      <c r="I17" s="93"/>
      <c r="J17" s="93"/>
      <c r="K17" s="93"/>
      <c r="L17" s="219">
        <f>L16/AA16*100</f>
        <v>72.314049586776861</v>
      </c>
      <c r="M17" s="93"/>
      <c r="N17" s="93"/>
      <c r="O17" s="93"/>
      <c r="P17" s="93"/>
      <c r="Q17" s="219">
        <f>Q16/AA16*100</f>
        <v>27.685950413223143</v>
      </c>
      <c r="R17" s="93"/>
      <c r="S17" s="93"/>
      <c r="T17" s="93"/>
      <c r="U17" s="93"/>
      <c r="V17" s="219">
        <f>V16/AA16*100</f>
        <v>0</v>
      </c>
      <c r="W17" s="93"/>
      <c r="X17" s="93"/>
      <c r="Y17" s="93"/>
      <c r="Z17" s="93"/>
      <c r="AA17" s="219">
        <f>SUM(G17,L17,Q17,V17)</f>
        <v>100</v>
      </c>
      <c r="AB17" s="93"/>
      <c r="AC17" s="93"/>
      <c r="AD17" s="93"/>
      <c r="AE17" s="93"/>
    </row>
    <row r="18" spans="1:31" ht="20.25" customHeight="1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</row>
    <row r="19" spans="1:31" ht="20.25" customHeight="1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</row>
    <row r="20" spans="1:31" ht="20.25" customHeight="1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</row>
    <row r="21" spans="1:31" ht="20.25" customHeight="1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</row>
    <row r="22" spans="1:31" ht="20.25" customHeight="1">
      <c r="A22" s="345" t="s">
        <v>398</v>
      </c>
      <c r="B22" s="345"/>
      <c r="C22" s="345"/>
      <c r="D22" s="345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</row>
    <row r="23" spans="1:31" ht="20.25" customHeight="1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</row>
    <row r="24" spans="1:31" ht="20.25" customHeight="1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394" t="s">
        <v>356</v>
      </c>
      <c r="AE24" s="394"/>
    </row>
    <row r="25" spans="1:31" ht="20.25" customHeight="1">
      <c r="A25" s="373" t="s">
        <v>385</v>
      </c>
      <c r="B25" s="363" t="s">
        <v>399</v>
      </c>
      <c r="C25" s="363" t="s">
        <v>400</v>
      </c>
      <c r="D25" s="363"/>
      <c r="E25" s="363" t="s">
        <v>401</v>
      </c>
      <c r="F25" s="363"/>
      <c r="G25" s="363" t="s">
        <v>402</v>
      </c>
      <c r="H25" s="363"/>
      <c r="I25" s="363" t="s">
        <v>403</v>
      </c>
      <c r="J25" s="363"/>
      <c r="K25" s="363" t="s">
        <v>404</v>
      </c>
      <c r="L25" s="363"/>
      <c r="M25" s="363"/>
      <c r="N25" s="363"/>
      <c r="O25" s="363"/>
      <c r="P25" s="363"/>
      <c r="Q25" s="363"/>
      <c r="R25" s="363"/>
      <c r="S25" s="363"/>
      <c r="T25" s="363"/>
      <c r="U25" s="362" t="s">
        <v>405</v>
      </c>
      <c r="V25" s="362"/>
      <c r="W25" s="362"/>
      <c r="X25" s="362"/>
      <c r="Y25" s="362"/>
      <c r="Z25" s="362" t="s">
        <v>406</v>
      </c>
      <c r="AA25" s="362"/>
      <c r="AB25" s="362"/>
      <c r="AC25" s="362"/>
      <c r="AD25" s="362"/>
      <c r="AE25" s="362"/>
    </row>
    <row r="26" spans="1:31" ht="20.25" customHeight="1">
      <c r="A26" s="373"/>
      <c r="B26" s="363"/>
      <c r="C26" s="363"/>
      <c r="D26" s="363"/>
      <c r="E26" s="363"/>
      <c r="F26" s="363"/>
      <c r="G26" s="363"/>
      <c r="H26" s="363"/>
      <c r="I26" s="363"/>
      <c r="J26" s="363"/>
      <c r="K26" s="363" t="s">
        <v>407</v>
      </c>
      <c r="L26" s="363"/>
      <c r="M26" s="363" t="s">
        <v>408</v>
      </c>
      <c r="N26" s="363"/>
      <c r="O26" s="363" t="s">
        <v>409</v>
      </c>
      <c r="P26" s="363"/>
      <c r="Q26" s="363"/>
      <c r="R26" s="363"/>
      <c r="S26" s="363"/>
      <c r="T26" s="363"/>
      <c r="U26" s="362"/>
      <c r="V26" s="362"/>
      <c r="W26" s="362"/>
      <c r="X26" s="362"/>
      <c r="Y26" s="362"/>
      <c r="Z26" s="362"/>
      <c r="AA26" s="362"/>
      <c r="AB26" s="362"/>
      <c r="AC26" s="362"/>
      <c r="AD26" s="362"/>
      <c r="AE26" s="362"/>
    </row>
    <row r="27" spans="1:31" ht="141" customHeight="1">
      <c r="A27" s="373"/>
      <c r="B27" s="363"/>
      <c r="C27" s="363"/>
      <c r="D27" s="363"/>
      <c r="E27" s="363"/>
      <c r="F27" s="363"/>
      <c r="G27" s="363"/>
      <c r="H27" s="363"/>
      <c r="I27" s="363"/>
      <c r="J27" s="363"/>
      <c r="K27" s="363"/>
      <c r="L27" s="363"/>
      <c r="M27" s="363"/>
      <c r="N27" s="363"/>
      <c r="O27" s="363" t="s">
        <v>410</v>
      </c>
      <c r="P27" s="363"/>
      <c r="Q27" s="363" t="s">
        <v>411</v>
      </c>
      <c r="R27" s="363"/>
      <c r="S27" s="363" t="s">
        <v>412</v>
      </c>
      <c r="T27" s="363"/>
      <c r="U27" s="362"/>
      <c r="V27" s="362"/>
      <c r="W27" s="362"/>
      <c r="X27" s="362"/>
      <c r="Y27" s="362"/>
      <c r="Z27" s="362"/>
      <c r="AA27" s="362"/>
      <c r="AB27" s="362"/>
      <c r="AC27" s="362"/>
      <c r="AD27" s="362"/>
      <c r="AE27" s="362"/>
    </row>
    <row r="28" spans="1:31" ht="20.25" customHeight="1">
      <c r="A28" s="176">
        <v>1</v>
      </c>
      <c r="B28" s="175">
        <v>2</v>
      </c>
      <c r="C28" s="363">
        <v>3</v>
      </c>
      <c r="D28" s="363"/>
      <c r="E28" s="363">
        <v>4</v>
      </c>
      <c r="F28" s="363"/>
      <c r="G28" s="363">
        <v>5</v>
      </c>
      <c r="H28" s="363"/>
      <c r="I28" s="363">
        <v>6</v>
      </c>
      <c r="J28" s="363"/>
      <c r="K28" s="383">
        <v>7</v>
      </c>
      <c r="L28" s="384"/>
      <c r="M28" s="383">
        <v>8</v>
      </c>
      <c r="N28" s="384"/>
      <c r="O28" s="363">
        <v>9</v>
      </c>
      <c r="P28" s="363"/>
      <c r="Q28" s="373">
        <v>10</v>
      </c>
      <c r="R28" s="373"/>
      <c r="S28" s="363">
        <v>11</v>
      </c>
      <c r="T28" s="363"/>
      <c r="U28" s="363">
        <v>12</v>
      </c>
      <c r="V28" s="363"/>
      <c r="W28" s="363"/>
      <c r="X28" s="363"/>
      <c r="Y28" s="363"/>
      <c r="Z28" s="363">
        <v>13</v>
      </c>
      <c r="AA28" s="363"/>
      <c r="AB28" s="363"/>
      <c r="AC28" s="363"/>
      <c r="AD28" s="363"/>
      <c r="AE28" s="363"/>
    </row>
    <row r="29" spans="1:31" ht="20.25" customHeight="1">
      <c r="A29" s="177"/>
      <c r="B29" s="113"/>
      <c r="C29" s="385"/>
      <c r="D29" s="385"/>
      <c r="E29" s="386"/>
      <c r="F29" s="386"/>
      <c r="G29" s="386"/>
      <c r="H29" s="386"/>
      <c r="I29" s="386"/>
      <c r="J29" s="386"/>
      <c r="K29" s="381"/>
      <c r="L29" s="382"/>
      <c r="M29" s="389">
        <f>SUM(O29,Q29,S29)</f>
        <v>0</v>
      </c>
      <c r="N29" s="390"/>
      <c r="O29" s="386"/>
      <c r="P29" s="386"/>
      <c r="Q29" s="386"/>
      <c r="R29" s="386"/>
      <c r="S29" s="386"/>
      <c r="T29" s="386"/>
      <c r="U29" s="387"/>
      <c r="V29" s="387"/>
      <c r="W29" s="387"/>
      <c r="X29" s="387"/>
      <c r="Y29" s="387"/>
      <c r="Z29" s="388"/>
      <c r="AA29" s="388"/>
      <c r="AB29" s="388"/>
      <c r="AC29" s="388"/>
      <c r="AD29" s="388"/>
      <c r="AE29" s="388"/>
    </row>
    <row r="30" spans="1:31" ht="20.25" customHeight="1">
      <c r="A30" s="177"/>
      <c r="B30" s="113"/>
      <c r="C30" s="385"/>
      <c r="D30" s="385"/>
      <c r="E30" s="386"/>
      <c r="F30" s="386"/>
      <c r="G30" s="386"/>
      <c r="H30" s="386"/>
      <c r="I30" s="386"/>
      <c r="J30" s="386"/>
      <c r="K30" s="381"/>
      <c r="L30" s="382"/>
      <c r="M30" s="389">
        <f t="shared" ref="M30:M35" si="7">SUM(O30,Q30,S30)</f>
        <v>0</v>
      </c>
      <c r="N30" s="390"/>
      <c r="O30" s="386"/>
      <c r="P30" s="386"/>
      <c r="Q30" s="386"/>
      <c r="R30" s="386"/>
      <c r="S30" s="386"/>
      <c r="T30" s="386"/>
      <c r="U30" s="387"/>
      <c r="V30" s="387"/>
      <c r="W30" s="387"/>
      <c r="X30" s="387"/>
      <c r="Y30" s="387"/>
      <c r="Z30" s="388"/>
      <c r="AA30" s="388"/>
      <c r="AB30" s="388"/>
      <c r="AC30" s="388"/>
      <c r="AD30" s="388"/>
      <c r="AE30" s="388"/>
    </row>
    <row r="31" spans="1:31" ht="20.25" customHeight="1">
      <c r="A31" s="177"/>
      <c r="B31" s="113"/>
      <c r="C31" s="385"/>
      <c r="D31" s="385"/>
      <c r="E31" s="386"/>
      <c r="F31" s="386"/>
      <c r="G31" s="386"/>
      <c r="H31" s="386"/>
      <c r="I31" s="386"/>
      <c r="J31" s="386"/>
      <c r="K31" s="381"/>
      <c r="L31" s="382"/>
      <c r="M31" s="389">
        <f t="shared" si="7"/>
        <v>0</v>
      </c>
      <c r="N31" s="390"/>
      <c r="O31" s="386"/>
      <c r="P31" s="386"/>
      <c r="Q31" s="386"/>
      <c r="R31" s="386"/>
      <c r="S31" s="386"/>
      <c r="T31" s="386"/>
      <c r="U31" s="387"/>
      <c r="V31" s="387"/>
      <c r="W31" s="387"/>
      <c r="X31" s="387"/>
      <c r="Y31" s="387"/>
      <c r="Z31" s="388"/>
      <c r="AA31" s="388"/>
      <c r="AB31" s="388"/>
      <c r="AC31" s="388"/>
      <c r="AD31" s="388"/>
      <c r="AE31" s="388"/>
    </row>
    <row r="32" spans="1:31" ht="20.25" customHeight="1">
      <c r="A32" s="177"/>
      <c r="B32" s="113"/>
      <c r="C32" s="385"/>
      <c r="D32" s="385"/>
      <c r="E32" s="386"/>
      <c r="F32" s="386"/>
      <c r="G32" s="386"/>
      <c r="H32" s="386"/>
      <c r="I32" s="386"/>
      <c r="J32" s="386"/>
      <c r="K32" s="381"/>
      <c r="L32" s="382"/>
      <c r="M32" s="389">
        <f t="shared" si="7"/>
        <v>0</v>
      </c>
      <c r="N32" s="390"/>
      <c r="O32" s="386"/>
      <c r="P32" s="386"/>
      <c r="Q32" s="386"/>
      <c r="R32" s="386"/>
      <c r="S32" s="386"/>
      <c r="T32" s="386"/>
      <c r="U32" s="387"/>
      <c r="V32" s="387"/>
      <c r="W32" s="387"/>
      <c r="X32" s="387"/>
      <c r="Y32" s="387"/>
      <c r="Z32" s="388"/>
      <c r="AA32" s="388"/>
      <c r="AB32" s="388"/>
      <c r="AC32" s="388"/>
      <c r="AD32" s="388"/>
      <c r="AE32" s="388"/>
    </row>
    <row r="33" spans="1:31" ht="20.25" customHeight="1">
      <c r="A33" s="177"/>
      <c r="B33" s="113"/>
      <c r="C33" s="385"/>
      <c r="D33" s="385"/>
      <c r="E33" s="386"/>
      <c r="F33" s="386"/>
      <c r="G33" s="386"/>
      <c r="H33" s="386"/>
      <c r="I33" s="386"/>
      <c r="J33" s="386"/>
      <c r="K33" s="381"/>
      <c r="L33" s="382"/>
      <c r="M33" s="389">
        <f t="shared" si="7"/>
        <v>0</v>
      </c>
      <c r="N33" s="390"/>
      <c r="O33" s="386"/>
      <c r="P33" s="386"/>
      <c r="Q33" s="386"/>
      <c r="R33" s="386"/>
      <c r="S33" s="386"/>
      <c r="T33" s="386"/>
      <c r="U33" s="387"/>
      <c r="V33" s="387"/>
      <c r="W33" s="387"/>
      <c r="X33" s="387"/>
      <c r="Y33" s="387"/>
      <c r="Z33" s="388"/>
      <c r="AA33" s="388"/>
      <c r="AB33" s="388"/>
      <c r="AC33" s="388"/>
      <c r="AD33" s="388"/>
      <c r="AE33" s="388"/>
    </row>
    <row r="34" spans="1:31" ht="20.25" customHeight="1">
      <c r="A34" s="177"/>
      <c r="B34" s="113"/>
      <c r="C34" s="385"/>
      <c r="D34" s="385"/>
      <c r="E34" s="386"/>
      <c r="F34" s="386"/>
      <c r="G34" s="386"/>
      <c r="H34" s="386"/>
      <c r="I34" s="386"/>
      <c r="J34" s="386"/>
      <c r="K34" s="381"/>
      <c r="L34" s="382"/>
      <c r="M34" s="389">
        <f t="shared" si="7"/>
        <v>0</v>
      </c>
      <c r="N34" s="390"/>
      <c r="O34" s="386"/>
      <c r="P34" s="386"/>
      <c r="Q34" s="386"/>
      <c r="R34" s="386"/>
      <c r="S34" s="386"/>
      <c r="T34" s="386"/>
      <c r="U34" s="387"/>
      <c r="V34" s="387"/>
      <c r="W34" s="387"/>
      <c r="X34" s="387"/>
      <c r="Y34" s="387"/>
      <c r="Z34" s="388"/>
      <c r="AA34" s="388"/>
      <c r="AB34" s="388"/>
      <c r="AC34" s="388"/>
      <c r="AD34" s="388"/>
      <c r="AE34" s="388"/>
    </row>
    <row r="35" spans="1:31" ht="20.25" customHeight="1">
      <c r="A35" s="177"/>
      <c r="B35" s="113"/>
      <c r="C35" s="385"/>
      <c r="D35" s="385"/>
      <c r="E35" s="386"/>
      <c r="F35" s="386"/>
      <c r="G35" s="386"/>
      <c r="H35" s="386"/>
      <c r="I35" s="386"/>
      <c r="J35" s="386"/>
      <c r="K35" s="381"/>
      <c r="L35" s="382"/>
      <c r="M35" s="389">
        <f t="shared" si="7"/>
        <v>0</v>
      </c>
      <c r="N35" s="390"/>
      <c r="O35" s="386"/>
      <c r="P35" s="386"/>
      <c r="Q35" s="386"/>
      <c r="R35" s="386"/>
      <c r="S35" s="386"/>
      <c r="T35" s="386"/>
      <c r="U35" s="387"/>
      <c r="V35" s="387"/>
      <c r="W35" s="387"/>
      <c r="X35" s="387"/>
      <c r="Y35" s="387"/>
      <c r="Z35" s="388"/>
      <c r="AA35" s="388"/>
      <c r="AB35" s="388"/>
      <c r="AC35" s="388"/>
      <c r="AD35" s="388"/>
      <c r="AE35" s="388"/>
    </row>
    <row r="36" spans="1:31" ht="20.25" customHeight="1">
      <c r="A36" s="395" t="s">
        <v>164</v>
      </c>
      <c r="B36" s="396"/>
      <c r="C36" s="396"/>
      <c r="D36" s="397"/>
      <c r="E36" s="391">
        <f>SUM(E29:E35)</f>
        <v>0</v>
      </c>
      <c r="F36" s="391"/>
      <c r="G36" s="391">
        <f>SUM(G29:G35)</f>
        <v>0</v>
      </c>
      <c r="H36" s="391"/>
      <c r="I36" s="391">
        <f>SUM(I29:I35)</f>
        <v>0</v>
      </c>
      <c r="J36" s="391"/>
      <c r="K36" s="391">
        <f>SUM(K29:K35)</f>
        <v>0</v>
      </c>
      <c r="L36" s="391"/>
      <c r="M36" s="391">
        <f>SUM(M29:M35)</f>
        <v>0</v>
      </c>
      <c r="N36" s="391"/>
      <c r="O36" s="391">
        <f>SUM(O29:O35)</f>
        <v>0</v>
      </c>
      <c r="P36" s="391"/>
      <c r="Q36" s="391">
        <f>SUM(Q29:Q35)</f>
        <v>0</v>
      </c>
      <c r="R36" s="391"/>
      <c r="S36" s="391">
        <f>SUM(S29:S35)</f>
        <v>0</v>
      </c>
      <c r="T36" s="391"/>
      <c r="U36" s="392"/>
      <c r="V36" s="392"/>
      <c r="W36" s="392"/>
      <c r="X36" s="392"/>
      <c r="Y36" s="392"/>
      <c r="Z36" s="393"/>
      <c r="AA36" s="393"/>
      <c r="AB36" s="393"/>
      <c r="AC36" s="393"/>
      <c r="AD36" s="393"/>
      <c r="AE36" s="393"/>
    </row>
    <row r="37" spans="1:31" s="112" customFormat="1" ht="20.25" customHeight="1">
      <c r="A37" s="161"/>
      <c r="B37" s="161"/>
      <c r="C37" s="161"/>
      <c r="D37" s="161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7"/>
      <c r="V37" s="127"/>
      <c r="W37" s="127"/>
      <c r="X37" s="127"/>
      <c r="Y37" s="127"/>
      <c r="Z37" s="128"/>
      <c r="AA37" s="128"/>
      <c r="AB37" s="128"/>
      <c r="AC37" s="128"/>
      <c r="AD37" s="128"/>
      <c r="AE37" s="128"/>
    </row>
    <row r="38" spans="1:31" s="112" customFormat="1" ht="20.25" customHeight="1">
      <c r="A38" s="161"/>
      <c r="B38" s="161"/>
      <c r="C38" s="161"/>
      <c r="D38" s="161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7"/>
      <c r="V38" s="127"/>
      <c r="W38" s="127"/>
      <c r="X38" s="127"/>
      <c r="Y38" s="127"/>
      <c r="Z38" s="128"/>
      <c r="AA38" s="128"/>
      <c r="AB38" s="128"/>
      <c r="AC38" s="128"/>
      <c r="AD38" s="128"/>
      <c r="AE38" s="128"/>
    </row>
    <row r="39" spans="1:31" s="112" customFormat="1" ht="20.25" customHeight="1">
      <c r="A39" s="161"/>
      <c r="B39" s="161"/>
      <c r="C39" s="161"/>
      <c r="D39" s="161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7"/>
      <c r="V39" s="127"/>
      <c r="W39" s="127"/>
      <c r="X39" s="127"/>
      <c r="Y39" s="127"/>
      <c r="Z39" s="128"/>
      <c r="AA39" s="128"/>
      <c r="AB39" s="128"/>
      <c r="AC39" s="128"/>
      <c r="AD39" s="128"/>
      <c r="AE39" s="128"/>
    </row>
    <row r="40" spans="1:31" s="112" customFormat="1" ht="20.25" customHeight="1">
      <c r="A40" s="161"/>
      <c r="B40" s="161"/>
      <c r="C40" s="161"/>
      <c r="D40" s="161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7"/>
      <c r="V40" s="127"/>
      <c r="W40" s="127"/>
      <c r="X40" s="127"/>
      <c r="Y40" s="127"/>
      <c r="Z40" s="128"/>
      <c r="AA40" s="128"/>
      <c r="AB40" s="128"/>
      <c r="AC40" s="128"/>
      <c r="AD40" s="128"/>
      <c r="AE40" s="128"/>
    </row>
    <row r="41" spans="1:31" ht="36" customHeight="1">
      <c r="A41" s="357" t="s">
        <v>455</v>
      </c>
      <c r="B41" s="357"/>
      <c r="C41" s="357"/>
      <c r="D41" s="357"/>
      <c r="E41" s="357"/>
      <c r="F41" s="357"/>
      <c r="G41" s="90"/>
      <c r="H41" s="90"/>
      <c r="I41" s="90"/>
      <c r="J41" s="90"/>
      <c r="K41" s="90"/>
      <c r="L41" s="374" t="s">
        <v>413</v>
      </c>
      <c r="M41" s="375"/>
      <c r="N41" s="375"/>
      <c r="O41" s="375"/>
      <c r="P41" s="375"/>
      <c r="Q41" s="375"/>
      <c r="R41" s="106"/>
      <c r="S41" s="106"/>
      <c r="T41" s="106"/>
      <c r="U41" s="90"/>
      <c r="V41" s="90"/>
      <c r="W41" s="90"/>
      <c r="X41" s="90"/>
      <c r="Y41" s="90"/>
      <c r="Z41" s="90"/>
      <c r="AA41" s="343" t="s">
        <v>450</v>
      </c>
      <c r="AB41" s="343"/>
      <c r="AC41" s="343"/>
    </row>
    <row r="42" spans="1:31" ht="18.75" customHeight="1">
      <c r="A42" s="376" t="s">
        <v>148</v>
      </c>
      <c r="B42" s="377"/>
      <c r="C42" s="377"/>
      <c r="D42" s="377"/>
      <c r="E42" s="90"/>
      <c r="F42" s="90"/>
      <c r="G42" s="90"/>
      <c r="H42" s="90"/>
      <c r="I42" s="90"/>
      <c r="J42" s="90"/>
      <c r="K42" s="90"/>
      <c r="L42" s="263" t="s">
        <v>414</v>
      </c>
      <c r="M42" s="263"/>
      <c r="N42" s="263"/>
      <c r="O42" s="263"/>
      <c r="P42" s="263"/>
      <c r="Q42" s="263"/>
      <c r="R42" s="103"/>
      <c r="S42" s="103"/>
      <c r="T42" s="103"/>
      <c r="U42" s="90"/>
      <c r="V42" s="90"/>
      <c r="W42" s="90"/>
      <c r="X42" s="90"/>
      <c r="Y42" s="90"/>
      <c r="Z42" s="90"/>
      <c r="AA42" s="334" t="s">
        <v>150</v>
      </c>
      <c r="AB42" s="334"/>
      <c r="AC42" s="334"/>
    </row>
    <row r="43" spans="1:31"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</row>
    <row r="44" spans="1:31"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</row>
    <row r="46" spans="1:31" ht="13.5" thickBot="1"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</row>
    <row r="65" spans="6:6">
      <c r="F65">
        <v>6</v>
      </c>
    </row>
  </sheetData>
  <mergeCells count="149">
    <mergeCell ref="AA41:AC41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M35:N35"/>
    <mergeCell ref="O35:P35"/>
    <mergeCell ref="Q35:R35"/>
    <mergeCell ref="S35:T35"/>
    <mergeCell ref="G36:H36"/>
    <mergeCell ref="I36:J36"/>
    <mergeCell ref="K36:L36"/>
    <mergeCell ref="M36:N36"/>
    <mergeCell ref="U35:Y35"/>
    <mergeCell ref="Z35:AE35"/>
    <mergeCell ref="O34:P34"/>
    <mergeCell ref="Q34:R34"/>
    <mergeCell ref="S34:T34"/>
    <mergeCell ref="U34:Y34"/>
    <mergeCell ref="Z34:AE34"/>
    <mergeCell ref="K35:L35"/>
    <mergeCell ref="C34:D34"/>
    <mergeCell ref="E34:F34"/>
    <mergeCell ref="G34:H34"/>
    <mergeCell ref="I34:J34"/>
    <mergeCell ref="K34:L34"/>
    <mergeCell ref="C35:D35"/>
    <mergeCell ref="E35:F35"/>
    <mergeCell ref="G35:H35"/>
    <mergeCell ref="I35:J35"/>
    <mergeCell ref="M34:N34"/>
    <mergeCell ref="O30:P30"/>
    <mergeCell ref="Q30:R30"/>
    <mergeCell ref="S30:T30"/>
    <mergeCell ref="O33:P33"/>
    <mergeCell ref="Q33:R33"/>
    <mergeCell ref="S33:T33"/>
    <mergeCell ref="S31:T31"/>
    <mergeCell ref="S32:T32"/>
    <mergeCell ref="M32:N32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U33:Y33"/>
    <mergeCell ref="Z33:AE33"/>
    <mergeCell ref="O32:P32"/>
    <mergeCell ref="Q32:R32"/>
    <mergeCell ref="G32:H32"/>
    <mergeCell ref="I32:J32"/>
    <mergeCell ref="K32:L32"/>
    <mergeCell ref="M33:N33"/>
    <mergeCell ref="U32:Y32"/>
    <mergeCell ref="Z32:AE32"/>
    <mergeCell ref="U29:Y29"/>
    <mergeCell ref="Z29:AE29"/>
    <mergeCell ref="O28:P28"/>
    <mergeCell ref="Q28:R28"/>
    <mergeCell ref="S28:T28"/>
    <mergeCell ref="U28:Y28"/>
    <mergeCell ref="Z28:AE28"/>
    <mergeCell ref="S29:T29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O27:P27"/>
    <mergeCell ref="Q27:R27"/>
    <mergeCell ref="S27:T27"/>
    <mergeCell ref="M29:N29"/>
    <mergeCell ref="O29:P29"/>
    <mergeCell ref="Q29:R29"/>
    <mergeCell ref="M28:N28"/>
    <mergeCell ref="C29:D29"/>
    <mergeCell ref="E29:F29"/>
    <mergeCell ref="G29:H29"/>
    <mergeCell ref="I29:J29"/>
    <mergeCell ref="U31:Y31"/>
    <mergeCell ref="Z31:AE31"/>
    <mergeCell ref="K30:L30"/>
    <mergeCell ref="M31:N31"/>
    <mergeCell ref="O31:P31"/>
    <mergeCell ref="Q31:R31"/>
    <mergeCell ref="L42:Q42"/>
    <mergeCell ref="AB7:AE7"/>
    <mergeCell ref="Q7:Q8"/>
    <mergeCell ref="A42:D42"/>
    <mergeCell ref="AA42:AC42"/>
    <mergeCell ref="AA7:AA8"/>
    <mergeCell ref="A17:F17"/>
    <mergeCell ref="A16:F16"/>
    <mergeCell ref="K29:L29"/>
    <mergeCell ref="C28:D28"/>
    <mergeCell ref="A6:A8"/>
    <mergeCell ref="W7:Z7"/>
    <mergeCell ref="V7:V8"/>
    <mergeCell ref="G6:K6"/>
    <mergeCell ref="A41:F41"/>
    <mergeCell ref="L41:Q41"/>
    <mergeCell ref="E28:F28"/>
    <mergeCell ref="G28:H28"/>
    <mergeCell ref="I28:J28"/>
    <mergeCell ref="K28:L28"/>
    <mergeCell ref="G25:H27"/>
    <mergeCell ref="I25:J27"/>
    <mergeCell ref="K25:T25"/>
    <mergeCell ref="U25:Y27"/>
    <mergeCell ref="A25:A27"/>
    <mergeCell ref="B25:B27"/>
    <mergeCell ref="C25:D27"/>
    <mergeCell ref="E25:F27"/>
    <mergeCell ref="M26:N27"/>
    <mergeCell ref="O26:T26"/>
    <mergeCell ref="Z25:AE27"/>
    <mergeCell ref="K26:L27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</mergeCells>
  <phoneticPr fontId="3" type="noConversion"/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user</cp:lastModifiedBy>
  <cp:revision/>
  <cp:lastPrinted>2026-01-25T16:35:18Z</cp:lastPrinted>
  <dcterms:created xsi:type="dcterms:W3CDTF">2003-03-13T16:00:22Z</dcterms:created>
  <dcterms:modified xsi:type="dcterms:W3CDTF">2026-01-29T10:04:31Z</dcterms:modified>
  <cp:category/>
  <cp:contentStatus/>
</cp:coreProperties>
</file>