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913" activeTab="0"/>
  </bookViews>
  <sheets>
    <sheet name=" дороги" sheetId="1" r:id="rId1"/>
  </sheets>
  <definedNames/>
  <calcPr fullCalcOnLoad="1"/>
</workbook>
</file>

<file path=xl/sharedStrings.xml><?xml version="1.0" encoding="utf-8"?>
<sst xmlns="http://schemas.openxmlformats.org/spreadsheetml/2006/main" count="96" uniqueCount="49">
  <si>
    <t>Джерела фінансування</t>
  </si>
  <si>
    <t>Відповідальний за виконання заходу</t>
  </si>
  <si>
    <t>Всього:</t>
  </si>
  <si>
    <t>Міський бюджет</t>
  </si>
  <si>
    <t>Найменування заходу</t>
  </si>
  <si>
    <t>№ п/п</t>
  </si>
  <si>
    <t>У тому числі за роками</t>
  </si>
  <si>
    <t>2017 рік</t>
  </si>
  <si>
    <t xml:space="preserve"> програми   розвитку житлово-</t>
  </si>
  <si>
    <t>комунального господарства міста Чернігова</t>
  </si>
  <si>
    <t>на 2017 - 2020 роки"</t>
  </si>
  <si>
    <t>2018 рік</t>
  </si>
  <si>
    <t>2019 рік</t>
  </si>
  <si>
    <t>2020 рік</t>
  </si>
  <si>
    <t>Управління житлово-комунального господарства ЧМР та ішні суб'єкти господарювання</t>
  </si>
  <si>
    <t>Будівництво світлофорних об'єктів</t>
  </si>
  <si>
    <t>Забезпечення проведення капітального ремонту мостів та шляхопроводів</t>
  </si>
  <si>
    <t>Забезпечення проведення утримання вулично-дорожньої мережі (чищення доріг, замітання вулиць, прибирання снігу, посипання сіллю, піском,тощо)</t>
  </si>
  <si>
    <t>Забезпечення проведення влаштування пристроїв примусового зниження швидкості</t>
  </si>
  <si>
    <t xml:space="preserve">Забезпечення проведення капітального ремонту внутрішньо-будинкових проїздів в житловій забудові </t>
  </si>
  <si>
    <t>Виготовлення  та коригування проектно-кошторисної документації на будівництво світлофорних об'єктів</t>
  </si>
  <si>
    <t>Забезпечення проведення обстеження та експертиза мостів та шляхопроводів</t>
  </si>
  <si>
    <t>Управління житлово-комунального господарства ЧМР та КП "Деснянське", КП "Новозаводське", КП "ЖЕК-10", КП "ЖЕК-13"</t>
  </si>
  <si>
    <t>Забезпечення проведення паспортизації доріг</t>
  </si>
  <si>
    <t>Забезпечення проведення капітального ремонту тротуарів</t>
  </si>
  <si>
    <t xml:space="preserve">                     Додаток 1.2</t>
  </si>
  <si>
    <t>Капітальний ремонт доріг приватного сектору</t>
  </si>
  <si>
    <t xml:space="preserve">Виготовлення та коригування проектно-кошторисної документації на капітальний ремонт  об'єктів вулично-дорожньої мережі </t>
  </si>
  <si>
    <t xml:space="preserve">Забезпечення проведення поточного ремонту внутрішньо-будинкових проїздів в житловій забудові </t>
  </si>
  <si>
    <t>Розроблення проектно-кошторисної документації на капітальний ремонт доріг приватного сектору</t>
  </si>
  <si>
    <t>Розроблення  пректно-кошторисної документації на проведення капітального ремонту внутрішньо-будинкових проїзів в житловій забудові</t>
  </si>
  <si>
    <t>тис.грн.</t>
  </si>
  <si>
    <t>Забезпечення проведення капітального ремонту   об'єктів вулично-дорожньої мережі з забезпеченням облаштування велосипедної інфраструктури</t>
  </si>
  <si>
    <t>Забезпечення проведення ремонту, утримання та експлуатація технічних засобів регулювання дорожнього руху</t>
  </si>
  <si>
    <t>Забезпечення розроблення схеми організації  дорожнього руху</t>
  </si>
  <si>
    <t>Забезпечення впровадження автоматизованої  системи керування дорожнім рухом</t>
  </si>
  <si>
    <t xml:space="preserve">Забезпечення проведення капітального ремонту світлофорних обєктів </t>
  </si>
  <si>
    <t xml:space="preserve">Забезпечення проведення будівництва та реконструкції  об'єктів вулично-дорожньої мережі </t>
  </si>
  <si>
    <t xml:space="preserve">Виготовлення та коригування проектно-кошторисної документації на будівництво та   реконструкцію об'єктів вулично-дорожньої мережі </t>
  </si>
  <si>
    <t>Забезпечення проведення  будівництва та реконструкції мереж зливової каналізації та очисних споруд</t>
  </si>
  <si>
    <t>Виготовлення та коригування проектно-кошторисної документації   на будівництво та реконструкцію мереж зливової каналізації та очисних споруд</t>
  </si>
  <si>
    <t>Створення  географічної інформаційної системи мереж зливової каналізації</t>
  </si>
  <si>
    <t>Забезпечення проведення поточного ремонту об'єктів  вулично-дорожньої мережі,  штучних споруд та інших</t>
  </si>
  <si>
    <t>у редакції рішення міської ради</t>
  </si>
  <si>
    <t xml:space="preserve"> </t>
  </si>
  <si>
    <t>Загальні витрати                тис.грн.</t>
  </si>
  <si>
    <t xml:space="preserve"> до "Комплексної цільової</t>
  </si>
  <si>
    <t>Забезпечення проведення будівництва, реконструкції та ремонту об'єктів транспортної інфраструктури, утримання вулично-дорожньої мережі та інші                                                  у м.Чернігові на період з 2017 до 2020 року</t>
  </si>
  <si>
    <t>від 28  листопада  2019 року  № 48/VII-5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</si>
</sst>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  <numFmt numFmtId="214" formatCode="#,##0.00;[Red]\-#,##0.00"/>
    <numFmt numFmtId="215" formatCode="[$-FC19]d\ mmmm\ yyyy\ &quot;г.&quot;"/>
    <numFmt numFmtId="216" formatCode="#,##0.0"/>
    <numFmt numFmtId="217" formatCode="#,##0.000"/>
    <numFmt numFmtId="218" formatCode="#,##0.0000"/>
    <numFmt numFmtId="219" formatCode="#,##0.00000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1" fontId="2" fillId="32" borderId="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vertical="center"/>
    </xf>
    <xf numFmtId="216" fontId="2" fillId="32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216" fontId="2" fillId="33" borderId="10" xfId="0" applyNumberFormat="1" applyFont="1" applyFill="1" applyBorder="1" applyAlignment="1">
      <alignment horizontal="center" vertical="center" wrapText="1"/>
    </xf>
    <xf numFmtId="216" fontId="1" fillId="33" borderId="10" xfId="0" applyNumberFormat="1" applyFont="1" applyFill="1" applyBorder="1" applyAlignment="1">
      <alignment horizontal="center" vertical="center" wrapText="1"/>
    </xf>
    <xf numFmtId="216" fontId="11" fillId="0" borderId="0" xfId="0" applyNumberFormat="1" applyFont="1" applyAlignment="1">
      <alignment horizontal="center" vertical="center" wrapText="1"/>
    </xf>
    <xf numFmtId="216" fontId="11" fillId="0" borderId="0" xfId="0" applyNumberFormat="1" applyFont="1" applyAlignment="1">
      <alignment vertical="center" wrapText="1"/>
    </xf>
    <xf numFmtId="204" fontId="2" fillId="32" borderId="0" xfId="0" applyNumberFormat="1" applyFont="1" applyFill="1" applyBorder="1" applyAlignment="1">
      <alignment horizontal="center" vertical="center" wrapText="1"/>
    </xf>
    <xf numFmtId="20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5" fillId="32" borderId="0" xfId="0" applyFont="1" applyFill="1" applyBorder="1" applyAlignment="1">
      <alignment horizontal="left" vertical="center" wrapText="1"/>
    </xf>
    <xf numFmtId="216" fontId="5" fillId="0" borderId="0" xfId="0" applyNumberFormat="1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4.140625" style="0" customWidth="1"/>
    <col min="2" max="2" width="48.421875" style="0" customWidth="1"/>
    <col min="3" max="3" width="15.57421875" style="0" customWidth="1"/>
    <col min="4" max="4" width="18.00390625" style="0" customWidth="1"/>
    <col min="5" max="5" width="16.57421875" style="0" customWidth="1"/>
    <col min="6" max="6" width="15.7109375" style="0" customWidth="1"/>
    <col min="7" max="7" width="16.00390625" style="0" customWidth="1"/>
    <col min="8" max="8" width="16.421875" style="0" customWidth="1"/>
    <col min="9" max="9" width="36.421875" style="0" customWidth="1"/>
    <col min="10" max="10" width="8.57421875" style="0" customWidth="1"/>
    <col min="11" max="11" width="0.85546875" style="0" hidden="1" customWidth="1"/>
    <col min="12" max="14" width="9.140625" style="0" hidden="1" customWidth="1"/>
  </cols>
  <sheetData>
    <row r="1" spans="8:9" ht="15.75">
      <c r="H1" s="30" t="s">
        <v>25</v>
      </c>
      <c r="I1" s="30"/>
    </row>
    <row r="2" spans="8:9" ht="13.5" customHeight="1">
      <c r="H2" s="29" t="s">
        <v>46</v>
      </c>
      <c r="I2" s="29"/>
    </row>
    <row r="3" spans="8:9" ht="15.75">
      <c r="H3" s="30" t="s">
        <v>8</v>
      </c>
      <c r="I3" s="30"/>
    </row>
    <row r="4" spans="8:9" ht="15.75">
      <c r="H4" s="37" t="s">
        <v>9</v>
      </c>
      <c r="I4" s="37"/>
    </row>
    <row r="5" spans="2:9" ht="15.75">
      <c r="B5" s="1"/>
      <c r="C5" s="1"/>
      <c r="D5" s="1"/>
      <c r="H5" s="30" t="s">
        <v>10</v>
      </c>
      <c r="I5" s="30"/>
    </row>
    <row r="6" spans="2:9" ht="15.75">
      <c r="B6" s="1"/>
      <c r="C6" s="1"/>
      <c r="D6" s="1"/>
      <c r="H6" s="34" t="s">
        <v>43</v>
      </c>
      <c r="I6" s="35"/>
    </row>
    <row r="7" spans="1:9" ht="18" customHeight="1">
      <c r="A7" s="15"/>
      <c r="B7" s="12"/>
      <c r="C7" s="12"/>
      <c r="D7" s="12"/>
      <c r="E7" s="12"/>
      <c r="F7" s="12"/>
      <c r="G7" s="12"/>
      <c r="H7" s="34" t="s">
        <v>48</v>
      </c>
      <c r="I7" s="35"/>
    </row>
    <row r="8" spans="1:9" ht="44.25" customHeight="1">
      <c r="A8" s="15"/>
      <c r="B8" s="31" t="s">
        <v>47</v>
      </c>
      <c r="C8" s="31"/>
      <c r="D8" s="31"/>
      <c r="E8" s="31"/>
      <c r="F8" s="31"/>
      <c r="G8" s="31"/>
      <c r="H8" s="31"/>
      <c r="I8" s="31"/>
    </row>
    <row r="9" spans="1:9" ht="16.5">
      <c r="A9" s="22"/>
      <c r="B9" s="12"/>
      <c r="C9" s="12"/>
      <c r="D9" s="36"/>
      <c r="E9" s="36"/>
      <c r="F9" s="36"/>
      <c r="G9" s="36"/>
      <c r="H9" s="36"/>
      <c r="I9" s="21" t="s">
        <v>31</v>
      </c>
    </row>
    <row r="10" spans="1:9" ht="24" customHeight="1">
      <c r="A10" s="33" t="s">
        <v>5</v>
      </c>
      <c r="B10" s="33" t="s">
        <v>4</v>
      </c>
      <c r="C10" s="33" t="s">
        <v>0</v>
      </c>
      <c r="D10" s="33" t="s">
        <v>45</v>
      </c>
      <c r="E10" s="33" t="s">
        <v>6</v>
      </c>
      <c r="F10" s="33"/>
      <c r="G10" s="33"/>
      <c r="H10" s="33"/>
      <c r="I10" s="33" t="s">
        <v>1</v>
      </c>
    </row>
    <row r="11" spans="1:9" ht="33.75" customHeight="1">
      <c r="A11" s="33"/>
      <c r="B11" s="33"/>
      <c r="C11" s="33"/>
      <c r="D11" s="33"/>
      <c r="E11" s="4" t="s">
        <v>7</v>
      </c>
      <c r="F11" s="4" t="s">
        <v>11</v>
      </c>
      <c r="G11" s="4" t="s">
        <v>12</v>
      </c>
      <c r="H11" s="4" t="s">
        <v>13</v>
      </c>
      <c r="I11" s="33"/>
    </row>
    <row r="12" spans="1:9" ht="75" customHeight="1">
      <c r="A12" s="7">
        <v>1</v>
      </c>
      <c r="B12" s="8" t="s">
        <v>32</v>
      </c>
      <c r="C12" s="7" t="s">
        <v>3</v>
      </c>
      <c r="D12" s="20">
        <f>E12+F12+G12+H12+0.05</f>
        <v>970742.6000000001</v>
      </c>
      <c r="E12" s="24">
        <f>(140000000+32218250+20365000)/1000</f>
        <v>192583.25</v>
      </c>
      <c r="F12" s="24">
        <f>348400+15000</f>
        <v>363400</v>
      </c>
      <c r="G12" s="24">
        <f>(F12*1.052)+18827-36835.5-114288.3-50400-99000-1847</f>
        <v>98753</v>
      </c>
      <c r="H12" s="24">
        <f>316006.3</f>
        <v>316006.3</v>
      </c>
      <c r="I12" s="11" t="s">
        <v>14</v>
      </c>
    </row>
    <row r="13" spans="1:9" ht="52.5" customHeight="1">
      <c r="A13" s="7">
        <v>2</v>
      </c>
      <c r="B13" s="8" t="s">
        <v>37</v>
      </c>
      <c r="C13" s="7" t="s">
        <v>3</v>
      </c>
      <c r="D13" s="20">
        <f aca="true" t="shared" si="0" ref="D13:D36">E13+F13+G13+H13</f>
        <v>395708</v>
      </c>
      <c r="E13" s="24">
        <f>(25000000+2500000)/1000</f>
        <v>27500</v>
      </c>
      <c r="F13" s="24">
        <v>130000</v>
      </c>
      <c r="G13" s="24">
        <f>136760-40000+50400-30000-18820-3730</f>
        <v>94610</v>
      </c>
      <c r="H13" s="24">
        <v>143598</v>
      </c>
      <c r="I13" s="11" t="s">
        <v>14</v>
      </c>
    </row>
    <row r="14" spans="1:9" ht="48" customHeight="1">
      <c r="A14" s="7">
        <v>3</v>
      </c>
      <c r="B14" s="8" t="s">
        <v>24</v>
      </c>
      <c r="C14" s="7" t="s">
        <v>3</v>
      </c>
      <c r="D14" s="20">
        <f t="shared" si="0"/>
        <v>143722</v>
      </c>
      <c r="E14" s="24">
        <f>16500000/1000</f>
        <v>16500</v>
      </c>
      <c r="F14" s="24">
        <v>50000</v>
      </c>
      <c r="G14" s="24">
        <f>F14*1.052-30000-608</f>
        <v>21992</v>
      </c>
      <c r="H14" s="24">
        <f>55230</f>
        <v>55230</v>
      </c>
      <c r="I14" s="11" t="s">
        <v>14</v>
      </c>
    </row>
    <row r="15" spans="1:9" ht="51.75" customHeight="1">
      <c r="A15" s="7">
        <f>A14+1</f>
        <v>4</v>
      </c>
      <c r="B15" s="8" t="s">
        <v>27</v>
      </c>
      <c r="C15" s="7" t="s">
        <v>3</v>
      </c>
      <c r="D15" s="20">
        <f t="shared" si="0"/>
        <v>28146.3845</v>
      </c>
      <c r="E15" s="24">
        <f>(3000000+3500000)/1000</f>
        <v>6500</v>
      </c>
      <c r="F15" s="24">
        <f>E15*1.055</f>
        <v>6857.5</v>
      </c>
      <c r="G15" s="24">
        <f>F15*1.052</f>
        <v>7214.09</v>
      </c>
      <c r="H15" s="24">
        <f>G15*1.05</f>
        <v>7574.794500000001</v>
      </c>
      <c r="I15" s="11" t="s">
        <v>14</v>
      </c>
    </row>
    <row r="16" spans="1:9" ht="51.75" customHeight="1">
      <c r="A16" s="7">
        <v>5</v>
      </c>
      <c r="B16" s="8" t="s">
        <v>38</v>
      </c>
      <c r="C16" s="7" t="s">
        <v>3</v>
      </c>
      <c r="D16" s="20">
        <f>E16+F16+G16+H16+0.05</f>
        <v>6278.8588500000005</v>
      </c>
      <c r="E16" s="24">
        <f>(700000+400000+350000)/1000</f>
        <v>1450</v>
      </c>
      <c r="F16" s="24">
        <f>E16*1.055</f>
        <v>1529.75</v>
      </c>
      <c r="G16" s="24">
        <f>F16*1.052</f>
        <v>1609.297</v>
      </c>
      <c r="H16" s="24">
        <f>G16*1.05</f>
        <v>1689.76185</v>
      </c>
      <c r="I16" s="11" t="s">
        <v>14</v>
      </c>
    </row>
    <row r="17" spans="1:9" ht="44.25" customHeight="1">
      <c r="A17" s="7">
        <v>6</v>
      </c>
      <c r="B17" s="8" t="s">
        <v>16</v>
      </c>
      <c r="C17" s="7" t="s">
        <v>3</v>
      </c>
      <c r="D17" s="20">
        <f t="shared" si="0"/>
        <v>15000</v>
      </c>
      <c r="E17" s="24">
        <v>0</v>
      </c>
      <c r="F17" s="24">
        <v>15000</v>
      </c>
      <c r="G17" s="24">
        <v>0</v>
      </c>
      <c r="H17" s="24">
        <v>0</v>
      </c>
      <c r="I17" s="11" t="s">
        <v>14</v>
      </c>
    </row>
    <row r="18" spans="1:9" ht="63" customHeight="1">
      <c r="A18" s="7">
        <f>A17+1</f>
        <v>7</v>
      </c>
      <c r="B18" s="8" t="s">
        <v>42</v>
      </c>
      <c r="C18" s="7" t="s">
        <v>3</v>
      </c>
      <c r="D18" s="20">
        <f t="shared" si="0"/>
        <v>691293</v>
      </c>
      <c r="E18" s="24">
        <v>16796</v>
      </c>
      <c r="F18" s="24">
        <f>57497+115000</f>
        <v>172497</v>
      </c>
      <c r="G18" s="24">
        <f>181466.8+33533.2</f>
        <v>215000</v>
      </c>
      <c r="H18" s="24">
        <f>G18*1.05+31250+30000</f>
        <v>287000</v>
      </c>
      <c r="I18" s="11" t="s">
        <v>14</v>
      </c>
    </row>
    <row r="19" spans="1:9" ht="44.25" customHeight="1">
      <c r="A19" s="7">
        <v>8</v>
      </c>
      <c r="B19" s="8" t="s">
        <v>21</v>
      </c>
      <c r="C19" s="7" t="s">
        <v>3</v>
      </c>
      <c r="D19" s="20">
        <f t="shared" si="0"/>
        <v>796</v>
      </c>
      <c r="E19" s="24">
        <f>199000/1000</f>
        <v>199</v>
      </c>
      <c r="F19" s="24">
        <f>199000/1000</f>
        <v>199</v>
      </c>
      <c r="G19" s="24">
        <f>199000/1000</f>
        <v>199</v>
      </c>
      <c r="H19" s="24">
        <f>199000/1000</f>
        <v>199</v>
      </c>
      <c r="I19" s="11" t="s">
        <v>14</v>
      </c>
    </row>
    <row r="20" spans="1:9" s="9" customFormat="1" ht="65.25" customHeight="1">
      <c r="A20" s="7">
        <v>9</v>
      </c>
      <c r="B20" s="8" t="s">
        <v>17</v>
      </c>
      <c r="C20" s="7" t="s">
        <v>3</v>
      </c>
      <c r="D20" s="20">
        <f>E20+F20+G20+H20</f>
        <v>209691.01600000003</v>
      </c>
      <c r="E20" s="24">
        <f>(21586926+10000000+3450000)/1000</f>
        <v>35036.926</v>
      </c>
      <c r="F20" s="24">
        <f>(35000000+1183000+3795000-199000)/1000+7000</f>
        <v>46779</v>
      </c>
      <c r="G20" s="24">
        <f>49211.5+3302.3</f>
        <v>52513.8</v>
      </c>
      <c r="H20" s="24">
        <f>G20*1.05+20221.8</f>
        <v>75361.29000000001</v>
      </c>
      <c r="I20" s="11" t="s">
        <v>14</v>
      </c>
    </row>
    <row r="21" spans="1:9" ht="50.25" customHeight="1">
      <c r="A21" s="7">
        <v>10</v>
      </c>
      <c r="B21" s="8" t="s">
        <v>41</v>
      </c>
      <c r="C21" s="7" t="s">
        <v>3</v>
      </c>
      <c r="D21" s="20">
        <f t="shared" si="0"/>
        <v>1540</v>
      </c>
      <c r="E21" s="24">
        <v>0</v>
      </c>
      <c r="F21" s="24">
        <f>1540000/1000-1190-350</f>
        <v>0</v>
      </c>
      <c r="G21" s="24">
        <f>1190+350</f>
        <v>1540</v>
      </c>
      <c r="H21" s="24">
        <v>0</v>
      </c>
      <c r="I21" s="11" t="s">
        <v>14</v>
      </c>
    </row>
    <row r="22" spans="1:9" ht="50.25" customHeight="1">
      <c r="A22" s="7">
        <v>11</v>
      </c>
      <c r="B22" s="8" t="s">
        <v>20</v>
      </c>
      <c r="C22" s="7" t="s">
        <v>3</v>
      </c>
      <c r="D22" s="20">
        <f>E22+F22+G22+H22-0.05</f>
        <v>1818.63946</v>
      </c>
      <c r="E22" s="24">
        <f>420000/1000</f>
        <v>420</v>
      </c>
      <c r="F22" s="24">
        <f>E22*1.055</f>
        <v>443.09999999999997</v>
      </c>
      <c r="G22" s="24">
        <f>F22*1.052</f>
        <v>466.14119999999997</v>
      </c>
      <c r="H22" s="24">
        <f>G22*1.05</f>
        <v>489.44826</v>
      </c>
      <c r="I22" s="11" t="s">
        <v>14</v>
      </c>
    </row>
    <row r="23" spans="1:9" ht="45.75" customHeight="1">
      <c r="A23" s="7">
        <v>12</v>
      </c>
      <c r="B23" s="8" t="s">
        <v>15</v>
      </c>
      <c r="C23" s="7" t="s">
        <v>3</v>
      </c>
      <c r="D23" s="20">
        <f t="shared" si="0"/>
        <v>10350</v>
      </c>
      <c r="E23" s="24">
        <f>(2000000-650000)/1000</f>
        <v>1350</v>
      </c>
      <c r="F23" s="24">
        <f>3000000/1000</f>
        <v>3000</v>
      </c>
      <c r="G23" s="24">
        <v>3000</v>
      </c>
      <c r="H23" s="24">
        <v>3000</v>
      </c>
      <c r="I23" s="11" t="s">
        <v>14</v>
      </c>
    </row>
    <row r="24" spans="1:9" ht="45" customHeight="1">
      <c r="A24" s="7">
        <v>13</v>
      </c>
      <c r="B24" s="8" t="s">
        <v>36</v>
      </c>
      <c r="C24" s="7" t="s">
        <v>3</v>
      </c>
      <c r="D24" s="20">
        <f t="shared" si="0"/>
        <v>44879.2</v>
      </c>
      <c r="E24" s="24">
        <f>7000000/1000</f>
        <v>7000</v>
      </c>
      <c r="F24" s="24">
        <f>12000000/1000</f>
        <v>12000</v>
      </c>
      <c r="G24" s="24">
        <f>F24*1.052</f>
        <v>12624</v>
      </c>
      <c r="H24" s="24">
        <f>G24*1.05</f>
        <v>13255.2</v>
      </c>
      <c r="I24" s="11" t="s">
        <v>14</v>
      </c>
    </row>
    <row r="25" spans="1:9" s="9" customFormat="1" ht="52.5" customHeight="1">
      <c r="A25" s="7">
        <v>14</v>
      </c>
      <c r="B25" s="8" t="s">
        <v>33</v>
      </c>
      <c r="C25" s="7" t="s">
        <v>3</v>
      </c>
      <c r="D25" s="20">
        <f t="shared" si="0"/>
        <v>24929.086600000002</v>
      </c>
      <c r="E25" s="24">
        <v>2948</v>
      </c>
      <c r="F25" s="24">
        <v>6963.5</v>
      </c>
      <c r="G25" s="24">
        <f>F25*1.052+0.05</f>
        <v>7325.652000000001</v>
      </c>
      <c r="H25" s="24">
        <f>G25*1.05</f>
        <v>7691.934600000001</v>
      </c>
      <c r="I25" s="11" t="s">
        <v>14</v>
      </c>
    </row>
    <row r="26" spans="1:9" ht="59.25" customHeight="1" hidden="1">
      <c r="A26" s="7">
        <f>A25+1</f>
        <v>15</v>
      </c>
      <c r="B26" s="8" t="s">
        <v>18</v>
      </c>
      <c r="C26" s="7" t="s">
        <v>3</v>
      </c>
      <c r="D26" s="20">
        <f t="shared" si="0"/>
        <v>433.0213</v>
      </c>
      <c r="E26" s="24">
        <f>100000/1000</f>
        <v>100</v>
      </c>
      <c r="F26" s="24">
        <f>E26*1.055</f>
        <v>105.5</v>
      </c>
      <c r="G26" s="24">
        <f>F26*1.052</f>
        <v>110.986</v>
      </c>
      <c r="H26" s="24">
        <f>G26*1.05</f>
        <v>116.5353</v>
      </c>
      <c r="I26" s="11" t="s">
        <v>14</v>
      </c>
    </row>
    <row r="27" spans="1:9" ht="49.5" customHeight="1">
      <c r="A27" s="7">
        <v>15</v>
      </c>
      <c r="B27" s="8" t="s">
        <v>35</v>
      </c>
      <c r="C27" s="7" t="s">
        <v>3</v>
      </c>
      <c r="D27" s="20">
        <f t="shared" si="0"/>
        <v>4565</v>
      </c>
      <c r="E27" s="24">
        <v>0</v>
      </c>
      <c r="F27" s="24">
        <v>4565</v>
      </c>
      <c r="G27" s="24">
        <v>0</v>
      </c>
      <c r="H27" s="24">
        <v>0</v>
      </c>
      <c r="I27" s="11" t="s">
        <v>14</v>
      </c>
    </row>
    <row r="28" spans="1:9" ht="45.75" customHeight="1">
      <c r="A28" s="7">
        <v>16</v>
      </c>
      <c r="B28" s="8" t="s">
        <v>23</v>
      </c>
      <c r="C28" s="7" t="s">
        <v>3</v>
      </c>
      <c r="D28" s="20">
        <f t="shared" si="0"/>
        <v>2000</v>
      </c>
      <c r="E28" s="24">
        <f>500000/1000</f>
        <v>500</v>
      </c>
      <c r="F28" s="24">
        <f>500000/1000</f>
        <v>500</v>
      </c>
      <c r="G28" s="24">
        <f>500000/1000</f>
        <v>500</v>
      </c>
      <c r="H28" s="24">
        <f>500000/1000</f>
        <v>500</v>
      </c>
      <c r="I28" s="11" t="s">
        <v>14</v>
      </c>
    </row>
    <row r="29" spans="1:9" s="13" customFormat="1" ht="56.25" customHeight="1">
      <c r="A29" s="7">
        <v>17</v>
      </c>
      <c r="B29" s="8" t="s">
        <v>34</v>
      </c>
      <c r="C29" s="7" t="s">
        <v>3</v>
      </c>
      <c r="D29" s="20">
        <f>E29+F29+G29+H29</f>
        <v>500</v>
      </c>
      <c r="E29" s="24">
        <v>0</v>
      </c>
      <c r="F29" s="24">
        <f>500000/1000</f>
        <v>500</v>
      </c>
      <c r="G29" s="24">
        <v>0</v>
      </c>
      <c r="H29" s="24">
        <v>0</v>
      </c>
      <c r="I29" s="11" t="s">
        <v>14</v>
      </c>
    </row>
    <row r="30" spans="1:9" s="10" customFormat="1" ht="54" customHeight="1">
      <c r="A30" s="7">
        <v>18</v>
      </c>
      <c r="B30" s="8" t="s">
        <v>19</v>
      </c>
      <c r="C30" s="7" t="s">
        <v>3</v>
      </c>
      <c r="D30" s="20">
        <f t="shared" si="0"/>
        <v>214125.5</v>
      </c>
      <c r="E30" s="24">
        <f>25000000/1000</f>
        <v>25000</v>
      </c>
      <c r="F30" s="24">
        <v>68740</v>
      </c>
      <c r="G30" s="24">
        <f>75000-16369.6-12472-15022.9-750</f>
        <v>30385.5</v>
      </c>
      <c r="H30" s="24">
        <v>90000</v>
      </c>
      <c r="I30" s="11" t="s">
        <v>14</v>
      </c>
    </row>
    <row r="31" spans="1:9" ht="56.25" customHeight="1">
      <c r="A31" s="7">
        <v>19</v>
      </c>
      <c r="B31" s="8" t="s">
        <v>26</v>
      </c>
      <c r="C31" s="7" t="s">
        <v>3</v>
      </c>
      <c r="D31" s="20">
        <f t="shared" si="0"/>
        <v>84000</v>
      </c>
      <c r="E31" s="24">
        <f>(7000000+12000000)/1000</f>
        <v>19000</v>
      </c>
      <c r="F31" s="24">
        <v>20000</v>
      </c>
      <c r="G31" s="24">
        <f>25000-10000</f>
        <v>15000</v>
      </c>
      <c r="H31" s="24">
        <v>30000</v>
      </c>
      <c r="I31" s="11" t="s">
        <v>14</v>
      </c>
    </row>
    <row r="32" spans="1:9" ht="69.75" customHeight="1">
      <c r="A32" s="7">
        <v>20</v>
      </c>
      <c r="B32" s="8" t="s">
        <v>28</v>
      </c>
      <c r="C32" s="7" t="s">
        <v>3</v>
      </c>
      <c r="D32" s="20">
        <f t="shared" si="0"/>
        <v>12269.8</v>
      </c>
      <c r="E32" s="24">
        <f>2800000/1000</f>
        <v>2800</v>
      </c>
      <c r="F32" s="24">
        <f>3000000/1000</f>
        <v>3000</v>
      </c>
      <c r="G32" s="24">
        <f>F32*1.052</f>
        <v>3156</v>
      </c>
      <c r="H32" s="24">
        <f>G32*1.05</f>
        <v>3313.8</v>
      </c>
      <c r="I32" s="11" t="s">
        <v>22</v>
      </c>
    </row>
    <row r="33" spans="1:9" ht="60" customHeight="1">
      <c r="A33" s="7">
        <v>21</v>
      </c>
      <c r="B33" s="8" t="s">
        <v>30</v>
      </c>
      <c r="C33" s="7" t="s">
        <v>3</v>
      </c>
      <c r="D33" s="20">
        <f>E33+F33+G33+H33-0.05</f>
        <v>5196.2056</v>
      </c>
      <c r="E33" s="24">
        <f>1200000/1000</f>
        <v>1200</v>
      </c>
      <c r="F33" s="24">
        <f>E33*1.055</f>
        <v>1266</v>
      </c>
      <c r="G33" s="24">
        <f>F33*1.052</f>
        <v>1331.832</v>
      </c>
      <c r="H33" s="24">
        <f>G33*1.05</f>
        <v>1398.4236</v>
      </c>
      <c r="I33" s="11" t="s">
        <v>14</v>
      </c>
    </row>
    <row r="34" spans="1:9" ht="58.5" customHeight="1">
      <c r="A34" s="7">
        <v>22</v>
      </c>
      <c r="B34" s="8" t="s">
        <v>29</v>
      </c>
      <c r="C34" s="7" t="s">
        <v>3</v>
      </c>
      <c r="D34" s="20">
        <f>E34+F34+G34+H34-0.05</f>
        <v>1732.0352</v>
      </c>
      <c r="E34" s="24">
        <f>400000/1000</f>
        <v>400</v>
      </c>
      <c r="F34" s="24">
        <f>E34*1.055</f>
        <v>422</v>
      </c>
      <c r="G34" s="24">
        <f>F34*1.052</f>
        <v>443.944</v>
      </c>
      <c r="H34" s="24">
        <f>G34*1.05</f>
        <v>466.1412</v>
      </c>
      <c r="I34" s="11" t="s">
        <v>14</v>
      </c>
    </row>
    <row r="35" spans="1:9" ht="58.5" customHeight="1">
      <c r="A35" s="7">
        <v>23</v>
      </c>
      <c r="B35" s="8" t="s">
        <v>39</v>
      </c>
      <c r="C35" s="7" t="s">
        <v>3</v>
      </c>
      <c r="D35" s="20">
        <f t="shared" si="0"/>
        <v>120000</v>
      </c>
      <c r="E35" s="24">
        <v>0</v>
      </c>
      <c r="F35" s="24">
        <v>35000</v>
      </c>
      <c r="G35" s="24">
        <v>40000</v>
      </c>
      <c r="H35" s="24">
        <v>45000</v>
      </c>
      <c r="I35" s="11" t="s">
        <v>14</v>
      </c>
    </row>
    <row r="36" spans="1:9" ht="69.75" customHeight="1">
      <c r="A36" s="7">
        <v>24</v>
      </c>
      <c r="B36" s="8" t="s">
        <v>40</v>
      </c>
      <c r="C36" s="7" t="s">
        <v>3</v>
      </c>
      <c r="D36" s="20">
        <f t="shared" si="0"/>
        <v>2165.209</v>
      </c>
      <c r="E36" s="24">
        <v>500</v>
      </c>
      <c r="F36" s="24">
        <f>E36*1.055</f>
        <v>527.5</v>
      </c>
      <c r="G36" s="24">
        <f>F36*1.052+0.05</f>
        <v>554.98</v>
      </c>
      <c r="H36" s="24">
        <f>G36*1.05</f>
        <v>582.729</v>
      </c>
      <c r="I36" s="11" t="s">
        <v>14</v>
      </c>
    </row>
    <row r="37" spans="1:9" ht="22.5" customHeight="1">
      <c r="A37" s="14"/>
      <c r="B37" s="19" t="s">
        <v>2</v>
      </c>
      <c r="C37" s="19"/>
      <c r="D37" s="20">
        <f>D12+D13+D14+D15+D16+D17+D18+D19+D20+D21+D22+D23+D24+D25+D28+D29+D30+D31+D32+D33+D34+D35+D27++D36</f>
        <v>2991448.5352099994</v>
      </c>
      <c r="E37" s="23">
        <f>E12+E13+E14+E15+E16+E17+E18+E19+E20+E21+E22+E23+E24+E25+E28+E29+E30+E31+E32+E33+E34+E35+E27++E36</f>
        <v>357683.176</v>
      </c>
      <c r="F37" s="23">
        <f>F12+F13+F14+F15+F16+F17+F18+F19+F20+F21+F22+F23+F24+F25+F28+F29+F30+F31+F32+F33+F34+F35+F27++F36</f>
        <v>943189.35</v>
      </c>
      <c r="G37" s="23">
        <f>G12+G13+G14+G15+G16+G17+G18+G19+G20+G21+G22+G23+G24+G25+G28+G29+G30+G31+G32+G33+G34+G35+G27++G36</f>
        <v>608219.2362</v>
      </c>
      <c r="H37" s="23">
        <f>H12+H13+H14+H15+H16+H17+H18+H19+H20+H21+H22+H23+H24+H25+H28+H29+H30+H31+H32+H33+H34+H35+H27++H36-0.08</f>
        <v>1082356.74301</v>
      </c>
      <c r="I37" s="18"/>
    </row>
    <row r="38" spans="1:9" ht="15.75">
      <c r="A38" s="15"/>
      <c r="B38" s="16"/>
      <c r="C38" s="16"/>
      <c r="D38" s="17"/>
      <c r="E38" s="17"/>
      <c r="F38" s="17"/>
      <c r="G38" s="17"/>
      <c r="H38" s="27"/>
      <c r="I38" s="6"/>
    </row>
    <row r="39" spans="2:9" ht="49.5" customHeight="1">
      <c r="B39" s="38"/>
      <c r="C39" s="38"/>
      <c r="D39" s="25"/>
      <c r="E39" s="26"/>
      <c r="F39" s="26"/>
      <c r="G39" s="39"/>
      <c r="H39" s="39"/>
      <c r="I39" s="39"/>
    </row>
    <row r="40" spans="2:9" ht="18.75">
      <c r="B40" s="32"/>
      <c r="C40" s="32"/>
      <c r="D40" s="3"/>
      <c r="E40" s="2"/>
      <c r="F40" s="2"/>
      <c r="G40" s="2"/>
      <c r="H40" s="28"/>
      <c r="I40" s="2"/>
    </row>
    <row r="41" spans="2:9" ht="15.75">
      <c r="B41" s="5"/>
      <c r="C41" s="5"/>
      <c r="D41" s="2"/>
      <c r="E41" s="2"/>
      <c r="F41" s="2"/>
      <c r="G41" s="2"/>
      <c r="H41" s="2"/>
      <c r="I41" s="2"/>
    </row>
    <row r="42" spans="2:9" ht="15.75">
      <c r="B42" s="1"/>
      <c r="C42" s="1"/>
      <c r="D42" s="1"/>
      <c r="E42" s="1"/>
      <c r="F42" s="1" t="s">
        <v>44</v>
      </c>
      <c r="G42" s="1"/>
      <c r="H42" s="1"/>
      <c r="I42" s="1"/>
    </row>
    <row r="43" spans="2:9" ht="15.75">
      <c r="B43" s="1"/>
      <c r="C43" s="1"/>
      <c r="D43" s="1"/>
      <c r="E43" s="1"/>
      <c r="F43" s="1"/>
      <c r="G43" s="1"/>
      <c r="H43" s="1"/>
      <c r="I43" s="1"/>
    </row>
    <row r="44" spans="2:9" ht="15.75">
      <c r="B44" s="1"/>
      <c r="C44" s="1"/>
      <c r="D44" s="1"/>
      <c r="E44" s="1"/>
      <c r="F44" s="1"/>
      <c r="G44" s="1"/>
      <c r="H44" s="1"/>
      <c r="I44" s="1"/>
    </row>
    <row r="45" spans="2:9" ht="15.75">
      <c r="B45" s="1"/>
      <c r="C45" s="1"/>
      <c r="D45" s="1"/>
      <c r="E45" s="1"/>
      <c r="F45" s="1"/>
      <c r="G45" s="1"/>
      <c r="H45" s="1"/>
      <c r="I45" s="1"/>
    </row>
    <row r="46" spans="2:9" ht="15.75">
      <c r="B46" s="1"/>
      <c r="C46" s="1"/>
      <c r="D46" s="1"/>
      <c r="E46" s="1"/>
      <c r="F46" s="1"/>
      <c r="G46" s="1"/>
      <c r="H46" s="1"/>
      <c r="I46" s="1"/>
    </row>
    <row r="47" spans="2:9" ht="15.75">
      <c r="B47" s="1"/>
      <c r="C47" s="1"/>
      <c r="D47" s="1"/>
      <c r="E47" s="1"/>
      <c r="F47" s="1"/>
      <c r="G47" s="1"/>
      <c r="H47" s="1"/>
      <c r="I47" s="1"/>
    </row>
    <row r="48" spans="2:9" ht="15.75">
      <c r="B48" s="1"/>
      <c r="C48" s="1"/>
      <c r="D48" s="1"/>
      <c r="E48" s="1"/>
      <c r="F48" s="1"/>
      <c r="G48" s="1"/>
      <c r="H48" s="1"/>
      <c r="I48" s="1"/>
    </row>
    <row r="49" spans="2:9" ht="15.75">
      <c r="B49" s="1"/>
      <c r="C49" s="1"/>
      <c r="D49" s="1"/>
      <c r="E49" s="1"/>
      <c r="F49" s="1"/>
      <c r="G49" s="1"/>
      <c r="H49" s="1"/>
      <c r="I49" s="1"/>
    </row>
    <row r="50" spans="2:9" ht="15.75">
      <c r="B50" s="1"/>
      <c r="C50" s="1"/>
      <c r="D50" s="1"/>
      <c r="E50" s="1"/>
      <c r="F50" s="1"/>
      <c r="G50" s="1"/>
      <c r="H50" s="1"/>
      <c r="I50" s="1"/>
    </row>
    <row r="51" spans="2:9" ht="15.75">
      <c r="B51" s="1"/>
      <c r="C51" s="1"/>
      <c r="D51" s="1"/>
      <c r="E51" s="1"/>
      <c r="F51" s="1"/>
      <c r="G51" s="1"/>
      <c r="H51" s="1"/>
      <c r="I51" s="1"/>
    </row>
    <row r="52" spans="2:9" ht="15.75">
      <c r="B52" s="1"/>
      <c r="C52" s="1"/>
      <c r="D52" s="1"/>
      <c r="E52" s="1"/>
      <c r="F52" s="1"/>
      <c r="G52" s="1"/>
      <c r="H52" s="1"/>
      <c r="I52" s="1"/>
    </row>
    <row r="53" spans="2:9" ht="15.75">
      <c r="B53" s="1"/>
      <c r="C53" s="1"/>
      <c r="D53" s="1"/>
      <c r="E53" s="1"/>
      <c r="F53" s="1"/>
      <c r="G53" s="1"/>
      <c r="H53" s="1"/>
      <c r="I53" s="1"/>
    </row>
    <row r="54" spans="2:9" ht="15.75">
      <c r="B54" s="1"/>
      <c r="C54" s="1"/>
      <c r="D54" s="1"/>
      <c r="E54" s="1"/>
      <c r="F54" s="1"/>
      <c r="G54" s="1"/>
      <c r="H54" s="1"/>
      <c r="I54" s="1"/>
    </row>
    <row r="55" spans="2:9" ht="15.75">
      <c r="B55" s="1"/>
      <c r="C55" s="1"/>
      <c r="D55" s="1"/>
      <c r="E55" s="1"/>
      <c r="F55" s="1"/>
      <c r="G55" s="1"/>
      <c r="H55" s="1"/>
      <c r="I55" s="1"/>
    </row>
    <row r="56" spans="2:9" ht="15.75">
      <c r="B56" s="1"/>
      <c r="C56" s="1"/>
      <c r="D56" s="1"/>
      <c r="E56" s="1"/>
      <c r="F56" s="1"/>
      <c r="G56" s="1"/>
      <c r="H56" s="1"/>
      <c r="I56" s="1"/>
    </row>
    <row r="57" spans="2:9" ht="15.75">
      <c r="B57" s="1"/>
      <c r="C57" s="1"/>
      <c r="D57" s="1"/>
      <c r="E57" s="1"/>
      <c r="F57" s="1"/>
      <c r="G57" s="1"/>
      <c r="H57" s="1"/>
      <c r="I57" s="1"/>
    </row>
    <row r="58" spans="2:9" ht="15.75">
      <c r="B58" s="1"/>
      <c r="C58" s="1"/>
      <c r="D58" s="1"/>
      <c r="E58" s="1"/>
      <c r="F58" s="1"/>
      <c r="G58" s="1"/>
      <c r="H58" s="1"/>
      <c r="I58" s="1"/>
    </row>
    <row r="59" spans="2:9" ht="15.75">
      <c r="B59" s="1"/>
      <c r="C59" s="1"/>
      <c r="D59" s="1"/>
      <c r="E59" s="1"/>
      <c r="F59" s="1"/>
      <c r="G59" s="1"/>
      <c r="H59" s="1"/>
      <c r="I59" s="1"/>
    </row>
    <row r="60" spans="2:9" ht="15.75">
      <c r="B60" s="1"/>
      <c r="C60" s="1"/>
      <c r="D60" s="1"/>
      <c r="E60" s="1"/>
      <c r="F60" s="1"/>
      <c r="G60" s="1"/>
      <c r="H60" s="1"/>
      <c r="I60" s="1"/>
    </row>
    <row r="61" spans="2:9" ht="15.75">
      <c r="B61" s="1"/>
      <c r="C61" s="1"/>
      <c r="D61" s="1"/>
      <c r="E61" s="1"/>
      <c r="F61" s="1"/>
      <c r="G61" s="1"/>
      <c r="H61" s="1"/>
      <c r="I61" s="1"/>
    </row>
    <row r="62" spans="2:9" ht="15.75">
      <c r="B62" s="1"/>
      <c r="C62" s="1"/>
      <c r="D62" s="1"/>
      <c r="E62" s="1"/>
      <c r="F62" s="1"/>
      <c r="G62" s="1"/>
      <c r="H62" s="1"/>
      <c r="I62" s="1"/>
    </row>
    <row r="63" spans="2:9" ht="15.75">
      <c r="B63" s="1"/>
      <c r="C63" s="1"/>
      <c r="D63" s="1"/>
      <c r="E63" s="1"/>
      <c r="F63" s="1"/>
      <c r="G63" s="1"/>
      <c r="H63" s="1"/>
      <c r="I63" s="1"/>
    </row>
    <row r="64" spans="2:9" ht="15.75">
      <c r="B64" s="1"/>
      <c r="C64" s="1"/>
      <c r="D64" s="1"/>
      <c r="E64" s="1"/>
      <c r="F64" s="1"/>
      <c r="G64" s="1"/>
      <c r="H64" s="1"/>
      <c r="I64" s="1"/>
    </row>
    <row r="65" spans="2:9" ht="15.75">
      <c r="B65" s="1"/>
      <c r="C65" s="1"/>
      <c r="D65" s="1"/>
      <c r="E65" s="1"/>
      <c r="F65" s="1"/>
      <c r="G65" s="1"/>
      <c r="H65" s="1"/>
      <c r="I65" s="1"/>
    </row>
    <row r="66" spans="2:9" ht="15.75">
      <c r="B66" s="1"/>
      <c r="C66" s="1"/>
      <c r="D66" s="1"/>
      <c r="E66" s="1"/>
      <c r="F66" s="1"/>
      <c r="G66" s="1"/>
      <c r="H66" s="1"/>
      <c r="I66" s="1"/>
    </row>
    <row r="67" spans="2:9" ht="15.75">
      <c r="B67" s="1"/>
      <c r="C67" s="1"/>
      <c r="D67" s="1"/>
      <c r="E67" s="1"/>
      <c r="F67" s="1"/>
      <c r="G67" s="1"/>
      <c r="H67" s="1"/>
      <c r="I67" s="1"/>
    </row>
    <row r="68" spans="2:9" ht="15.75">
      <c r="B68" s="1"/>
      <c r="C68" s="1"/>
      <c r="D68" s="1"/>
      <c r="E68" s="1"/>
      <c r="F68" s="1"/>
      <c r="G68" s="1"/>
      <c r="H68" s="1"/>
      <c r="I68" s="1"/>
    </row>
    <row r="69" spans="2:9" ht="15.75">
      <c r="B69" s="1"/>
      <c r="C69" s="1"/>
      <c r="D69" s="1"/>
      <c r="E69" s="1"/>
      <c r="F69" s="1"/>
      <c r="G69" s="1"/>
      <c r="H69" s="1"/>
      <c r="I69" s="1"/>
    </row>
    <row r="70" spans="2:9" ht="15.75">
      <c r="B70" s="1"/>
      <c r="C70" s="1"/>
      <c r="D70" s="1"/>
      <c r="E70" s="1"/>
      <c r="F70" s="1"/>
      <c r="G70" s="1"/>
      <c r="H70" s="1"/>
      <c r="I70" s="1"/>
    </row>
    <row r="71" spans="2:9" ht="15.75">
      <c r="B71" s="1"/>
      <c r="C71" s="1"/>
      <c r="D71" s="1"/>
      <c r="E71" s="1"/>
      <c r="F71" s="1"/>
      <c r="G71" s="1"/>
      <c r="H71" s="1"/>
      <c r="I71" s="1"/>
    </row>
    <row r="72" spans="2:9" ht="15.75">
      <c r="B72" s="1"/>
      <c r="C72" s="1"/>
      <c r="D72" s="1"/>
      <c r="E72" s="1"/>
      <c r="F72" s="1"/>
      <c r="G72" s="1"/>
      <c r="H72" s="1"/>
      <c r="I72" s="1"/>
    </row>
    <row r="73" spans="2:9" ht="15.75">
      <c r="B73" s="1"/>
      <c r="C73" s="1"/>
      <c r="D73" s="1"/>
      <c r="E73" s="1"/>
      <c r="F73" s="1"/>
      <c r="G73" s="1"/>
      <c r="H73" s="1"/>
      <c r="I73" s="1"/>
    </row>
    <row r="74" spans="2:9" ht="15.75">
      <c r="B74" s="1"/>
      <c r="C74" s="1"/>
      <c r="D74" s="1"/>
      <c r="E74" s="1"/>
      <c r="F74" s="1"/>
      <c r="G74" s="1"/>
      <c r="H74" s="1"/>
      <c r="I74" s="1"/>
    </row>
    <row r="75" spans="2:9" ht="15.75">
      <c r="B75" s="1"/>
      <c r="C75" s="1"/>
      <c r="D75" s="1"/>
      <c r="E75" s="1"/>
      <c r="F75" s="1"/>
      <c r="G75" s="1"/>
      <c r="H75" s="1"/>
      <c r="I75" s="1"/>
    </row>
    <row r="76" spans="2:9" ht="15.75">
      <c r="B76" s="1"/>
      <c r="C76" s="1"/>
      <c r="D76" s="1"/>
      <c r="E76" s="1"/>
      <c r="F76" s="1"/>
      <c r="G76" s="1"/>
      <c r="H76" s="1"/>
      <c r="I76" s="1"/>
    </row>
    <row r="77" spans="2:9" ht="15.75">
      <c r="B77" s="1"/>
      <c r="C77" s="1"/>
      <c r="D77" s="1"/>
      <c r="E77" s="1"/>
      <c r="F77" s="1"/>
      <c r="G77" s="1"/>
      <c r="H77" s="1"/>
      <c r="I77" s="1"/>
    </row>
    <row r="78" spans="2:9" ht="15.75">
      <c r="B78" s="1"/>
      <c r="C78" s="1"/>
      <c r="D78" s="1"/>
      <c r="E78" s="1"/>
      <c r="F78" s="1"/>
      <c r="G78" s="1"/>
      <c r="H78" s="1"/>
      <c r="I78" s="1"/>
    </row>
    <row r="79" spans="2:9" ht="15.75">
      <c r="B79" s="1"/>
      <c r="C79" s="1"/>
      <c r="D79" s="1"/>
      <c r="E79" s="1"/>
      <c r="F79" s="1"/>
      <c r="G79" s="1"/>
      <c r="H79" s="1"/>
      <c r="I79" s="1"/>
    </row>
    <row r="80" spans="2:9" ht="15.75">
      <c r="B80" s="1"/>
      <c r="C80" s="1"/>
      <c r="D80" s="1"/>
      <c r="E80" s="1"/>
      <c r="F80" s="1"/>
      <c r="G80" s="1"/>
      <c r="H80" s="1"/>
      <c r="I80" s="1"/>
    </row>
    <row r="81" spans="2:9" ht="15.75">
      <c r="B81" s="1"/>
      <c r="C81" s="1"/>
      <c r="D81" s="1"/>
      <c r="E81" s="1"/>
      <c r="F81" s="1"/>
      <c r="G81" s="1"/>
      <c r="H81" s="1"/>
      <c r="I81" s="1"/>
    </row>
    <row r="82" spans="2:9" ht="15.75">
      <c r="B82" s="1"/>
      <c r="C82" s="1"/>
      <c r="D82" s="1"/>
      <c r="E82" s="1"/>
      <c r="F82" s="1"/>
      <c r="G82" s="1"/>
      <c r="H82" s="1"/>
      <c r="I82" s="1"/>
    </row>
    <row r="83" spans="2:9" ht="15.75">
      <c r="B83" s="1"/>
      <c r="C83" s="1"/>
      <c r="D83" s="1"/>
      <c r="E83" s="1"/>
      <c r="F83" s="1"/>
      <c r="G83" s="1"/>
      <c r="H83" s="1"/>
      <c r="I83" s="1"/>
    </row>
    <row r="84" spans="2:9" ht="15.75">
      <c r="B84" s="1"/>
      <c r="C84" s="1"/>
      <c r="D84" s="1"/>
      <c r="E84" s="1"/>
      <c r="F84" s="1"/>
      <c r="G84" s="1"/>
      <c r="H84" s="1"/>
      <c r="I84" s="1"/>
    </row>
    <row r="85" spans="2:9" ht="15.75">
      <c r="B85" s="1"/>
      <c r="C85" s="1"/>
      <c r="D85" s="1"/>
      <c r="E85" s="1"/>
      <c r="F85" s="1"/>
      <c r="G85" s="1"/>
      <c r="H85" s="1"/>
      <c r="I85" s="1"/>
    </row>
    <row r="86" spans="2:9" ht="15.75">
      <c r="B86" s="1"/>
      <c r="C86" s="1"/>
      <c r="D86" s="1"/>
      <c r="E86" s="1"/>
      <c r="F86" s="1"/>
      <c r="G86" s="1"/>
      <c r="H86" s="1"/>
      <c r="I86" s="1"/>
    </row>
    <row r="87" spans="2:9" ht="15.75">
      <c r="B87" s="1"/>
      <c r="C87" s="1"/>
      <c r="D87" s="1"/>
      <c r="E87" s="1"/>
      <c r="F87" s="1"/>
      <c r="G87" s="1"/>
      <c r="H87" s="1"/>
      <c r="I87" s="1"/>
    </row>
    <row r="88" spans="2:9" ht="15.75">
      <c r="B88" s="1"/>
      <c r="C88" s="1"/>
      <c r="D88" s="1"/>
      <c r="E88" s="1"/>
      <c r="F88" s="1"/>
      <c r="G88" s="1"/>
      <c r="H88" s="1"/>
      <c r="I88" s="1"/>
    </row>
    <row r="89" spans="2:9" ht="15.75">
      <c r="B89" s="1"/>
      <c r="C89" s="1"/>
      <c r="D89" s="1"/>
      <c r="E89" s="1"/>
      <c r="F89" s="1"/>
      <c r="G89" s="1"/>
      <c r="H89" s="1"/>
      <c r="I89" s="1"/>
    </row>
    <row r="90" spans="2:9" ht="15.75">
      <c r="B90" s="1"/>
      <c r="C90" s="1"/>
      <c r="D90" s="1"/>
      <c r="E90" s="1"/>
      <c r="F90" s="1"/>
      <c r="G90" s="1"/>
      <c r="H90" s="1"/>
      <c r="I90" s="1"/>
    </row>
    <row r="91" spans="2:9" ht="15.75">
      <c r="B91" s="1"/>
      <c r="C91" s="1"/>
      <c r="D91" s="1"/>
      <c r="E91" s="1"/>
      <c r="F91" s="1"/>
      <c r="G91" s="1"/>
      <c r="H91" s="1"/>
      <c r="I91" s="1"/>
    </row>
    <row r="92" spans="2:9" ht="15.75">
      <c r="B92" s="1"/>
      <c r="C92" s="1"/>
      <c r="D92" s="1"/>
      <c r="E92" s="1"/>
      <c r="F92" s="1"/>
      <c r="G92" s="1"/>
      <c r="H92" s="1"/>
      <c r="I92" s="1"/>
    </row>
    <row r="93" spans="2:9" ht="15.75">
      <c r="B93" s="1"/>
      <c r="C93" s="1"/>
      <c r="D93" s="1"/>
      <c r="E93" s="1"/>
      <c r="F93" s="1"/>
      <c r="G93" s="1"/>
      <c r="H93" s="1"/>
      <c r="I93" s="1"/>
    </row>
    <row r="94" spans="2:9" ht="15.75">
      <c r="B94" s="1"/>
      <c r="C94" s="1"/>
      <c r="D94" s="1"/>
      <c r="E94" s="1"/>
      <c r="F94" s="1"/>
      <c r="G94" s="1"/>
      <c r="H94" s="1"/>
      <c r="I94" s="1"/>
    </row>
    <row r="95" spans="2:9" ht="15.75">
      <c r="B95" s="1"/>
      <c r="C95" s="1"/>
      <c r="D95" s="1"/>
      <c r="E95" s="1"/>
      <c r="F95" s="1"/>
      <c r="G95" s="1"/>
      <c r="H95" s="1"/>
      <c r="I95" s="1"/>
    </row>
    <row r="96" spans="2:9" ht="15.75">
      <c r="B96" s="1"/>
      <c r="C96" s="1"/>
      <c r="D96" s="1"/>
      <c r="E96" s="1"/>
      <c r="F96" s="1"/>
      <c r="G96" s="1"/>
      <c r="H96" s="1"/>
      <c r="I96" s="1"/>
    </row>
    <row r="97" spans="2:9" ht="15.75">
      <c r="B97" s="1"/>
      <c r="C97" s="1"/>
      <c r="D97" s="1"/>
      <c r="E97" s="1"/>
      <c r="F97" s="1"/>
      <c r="G97" s="1"/>
      <c r="H97" s="1"/>
      <c r="I97" s="1"/>
    </row>
    <row r="98" spans="2:9" ht="15.75">
      <c r="B98" s="1"/>
      <c r="C98" s="1"/>
      <c r="D98" s="1"/>
      <c r="E98" s="1"/>
      <c r="F98" s="1"/>
      <c r="G98" s="1"/>
      <c r="H98" s="1"/>
      <c r="I98" s="1"/>
    </row>
    <row r="99" spans="2:9" ht="15.75">
      <c r="B99" s="1"/>
      <c r="C99" s="1"/>
      <c r="D99" s="1"/>
      <c r="E99" s="1"/>
      <c r="F99" s="1"/>
      <c r="G99" s="1"/>
      <c r="H99" s="1"/>
      <c r="I99" s="1"/>
    </row>
    <row r="100" spans="2:9" ht="15.75">
      <c r="B100" s="1"/>
      <c r="C100" s="1"/>
      <c r="D100" s="1"/>
      <c r="E100" s="1"/>
      <c r="F100" s="1"/>
      <c r="G100" s="1"/>
      <c r="H100" s="1"/>
      <c r="I100" s="1"/>
    </row>
    <row r="101" spans="2:9" ht="15.75">
      <c r="B101" s="1"/>
      <c r="C101" s="1"/>
      <c r="D101" s="1"/>
      <c r="E101" s="1"/>
      <c r="F101" s="1"/>
      <c r="G101" s="1"/>
      <c r="H101" s="1"/>
      <c r="I101" s="1"/>
    </row>
    <row r="102" spans="2:9" ht="15.75">
      <c r="B102" s="1"/>
      <c r="C102" s="1"/>
      <c r="D102" s="1"/>
      <c r="E102" s="1"/>
      <c r="F102" s="1"/>
      <c r="G102" s="1"/>
      <c r="H102" s="1"/>
      <c r="I102" s="1"/>
    </row>
    <row r="103" spans="2:9" ht="15.75">
      <c r="B103" s="1"/>
      <c r="C103" s="1"/>
      <c r="D103" s="1"/>
      <c r="E103" s="1"/>
      <c r="F103" s="1"/>
      <c r="G103" s="1"/>
      <c r="H103" s="1"/>
      <c r="I103" s="1"/>
    </row>
    <row r="104" spans="2:9" ht="15.75">
      <c r="B104" s="1"/>
      <c r="C104" s="1"/>
      <c r="D104" s="1"/>
      <c r="E104" s="1"/>
      <c r="F104" s="1"/>
      <c r="G104" s="1"/>
      <c r="H104" s="1"/>
      <c r="I104" s="1"/>
    </row>
    <row r="105" spans="2:9" ht="15.75">
      <c r="B105" s="1"/>
      <c r="C105" s="1"/>
      <c r="D105" s="1"/>
      <c r="E105" s="1"/>
      <c r="F105" s="1"/>
      <c r="G105" s="1"/>
      <c r="H105" s="1"/>
      <c r="I105" s="1"/>
    </row>
    <row r="106" spans="2:9" ht="15.75">
      <c r="B106" s="1"/>
      <c r="C106" s="1"/>
      <c r="D106" s="1"/>
      <c r="E106" s="1"/>
      <c r="F106" s="1"/>
      <c r="G106" s="1"/>
      <c r="H106" s="1"/>
      <c r="I106" s="1"/>
    </row>
    <row r="107" spans="2:9" ht="15.75">
      <c r="B107" s="1"/>
      <c r="C107" s="1"/>
      <c r="D107" s="1"/>
      <c r="E107" s="1"/>
      <c r="F107" s="1"/>
      <c r="G107" s="1"/>
      <c r="H107" s="1"/>
      <c r="I107" s="1"/>
    </row>
    <row r="108" spans="2:9" ht="15.75">
      <c r="B108" s="1"/>
      <c r="C108" s="1"/>
      <c r="D108" s="1"/>
      <c r="E108" s="1"/>
      <c r="F108" s="1"/>
      <c r="G108" s="1"/>
      <c r="H108" s="1"/>
      <c r="I108" s="1"/>
    </row>
    <row r="109" spans="2:9" ht="15.75">
      <c r="B109" s="1"/>
      <c r="C109" s="1"/>
      <c r="D109" s="1"/>
      <c r="E109" s="1"/>
      <c r="F109" s="1"/>
      <c r="G109" s="1"/>
      <c r="H109" s="1"/>
      <c r="I109" s="1"/>
    </row>
    <row r="110" spans="2:9" ht="15.75">
      <c r="B110" s="1"/>
      <c r="C110" s="1"/>
      <c r="D110" s="1"/>
      <c r="E110" s="1"/>
      <c r="F110" s="1"/>
      <c r="G110" s="1"/>
      <c r="H110" s="1"/>
      <c r="I110" s="1"/>
    </row>
    <row r="111" spans="2:9" ht="15.75">
      <c r="B111" s="1"/>
      <c r="C111" s="1"/>
      <c r="D111" s="1"/>
      <c r="E111" s="1"/>
      <c r="F111" s="1"/>
      <c r="G111" s="1"/>
      <c r="H111" s="1"/>
      <c r="I111" s="1"/>
    </row>
    <row r="112" spans="2:9" ht="15.75">
      <c r="B112" s="1"/>
      <c r="C112" s="1"/>
      <c r="D112" s="1"/>
      <c r="E112" s="1"/>
      <c r="F112" s="1"/>
      <c r="G112" s="1"/>
      <c r="H112" s="1"/>
      <c r="I112" s="1"/>
    </row>
    <row r="113" spans="2:9" ht="15.75">
      <c r="B113" s="1"/>
      <c r="C113" s="1"/>
      <c r="D113" s="1"/>
      <c r="E113" s="1"/>
      <c r="F113" s="1"/>
      <c r="G113" s="1"/>
      <c r="H113" s="1"/>
      <c r="I113" s="1"/>
    </row>
    <row r="114" spans="2:9" ht="15.75">
      <c r="B114" s="1"/>
      <c r="C114" s="1"/>
      <c r="D114" s="1"/>
      <c r="E114" s="1"/>
      <c r="F114" s="1"/>
      <c r="G114" s="1"/>
      <c r="H114" s="1"/>
      <c r="I114" s="1"/>
    </row>
    <row r="115" spans="2:9" ht="15.75">
      <c r="B115" s="1"/>
      <c r="C115" s="1"/>
      <c r="D115" s="1"/>
      <c r="E115" s="1"/>
      <c r="F115" s="1"/>
      <c r="G115" s="1"/>
      <c r="H115" s="1"/>
      <c r="I115" s="1"/>
    </row>
    <row r="116" spans="2:9" ht="15.75">
      <c r="B116" s="1"/>
      <c r="C116" s="1"/>
      <c r="D116" s="1"/>
      <c r="E116" s="1"/>
      <c r="F116" s="1"/>
      <c r="G116" s="1"/>
      <c r="H116" s="1"/>
      <c r="I116" s="1"/>
    </row>
    <row r="117" spans="2:9" ht="15.75">
      <c r="B117" s="1"/>
      <c r="C117" s="1"/>
      <c r="D117" s="1"/>
      <c r="E117" s="1"/>
      <c r="F117" s="1"/>
      <c r="G117" s="1"/>
      <c r="H117" s="1"/>
      <c r="I117" s="1"/>
    </row>
    <row r="118" spans="2:9" ht="15.75">
      <c r="B118" s="1"/>
      <c r="C118" s="1"/>
      <c r="D118" s="1"/>
      <c r="E118" s="1"/>
      <c r="F118" s="1"/>
      <c r="G118" s="1"/>
      <c r="H118" s="1"/>
      <c r="I118" s="1"/>
    </row>
    <row r="119" spans="2:9" ht="15.75">
      <c r="B119" s="1"/>
      <c r="C119" s="1"/>
      <c r="D119" s="1"/>
      <c r="E119" s="1"/>
      <c r="F119" s="1"/>
      <c r="G119" s="1"/>
      <c r="H119" s="1"/>
      <c r="I119" s="1"/>
    </row>
    <row r="120" spans="2:9" ht="15.75">
      <c r="B120" s="1"/>
      <c r="C120" s="1"/>
      <c r="D120" s="1"/>
      <c r="E120" s="1"/>
      <c r="F120" s="1"/>
      <c r="G120" s="1"/>
      <c r="H120" s="1"/>
      <c r="I120" s="1"/>
    </row>
    <row r="121" spans="2:9" ht="15.75">
      <c r="B121" s="1"/>
      <c r="C121" s="1"/>
      <c r="D121" s="1"/>
      <c r="E121" s="1"/>
      <c r="F121" s="1"/>
      <c r="G121" s="1"/>
      <c r="H121" s="1"/>
      <c r="I121" s="1"/>
    </row>
    <row r="122" spans="2:9" ht="15.75">
      <c r="B122" s="1"/>
      <c r="C122" s="1"/>
      <c r="D122" s="1"/>
      <c r="E122" s="1"/>
      <c r="F122" s="1"/>
      <c r="G122" s="1"/>
      <c r="H122" s="1"/>
      <c r="I122" s="1"/>
    </row>
    <row r="123" spans="2:9" ht="15.75">
      <c r="B123" s="1"/>
      <c r="C123" s="1"/>
      <c r="D123" s="1"/>
      <c r="E123" s="1"/>
      <c r="F123" s="1"/>
      <c r="G123" s="1"/>
      <c r="H123" s="1"/>
      <c r="I123" s="1"/>
    </row>
    <row r="124" spans="2:9" ht="15.75">
      <c r="B124" s="1"/>
      <c r="C124" s="1"/>
      <c r="D124" s="1"/>
      <c r="E124" s="1"/>
      <c r="F124" s="1"/>
      <c r="G124" s="1"/>
      <c r="H124" s="1"/>
      <c r="I124" s="1"/>
    </row>
    <row r="125" spans="2:9" ht="15.75">
      <c r="B125" s="1"/>
      <c r="C125" s="1"/>
      <c r="D125" s="1"/>
      <c r="E125" s="1"/>
      <c r="F125" s="1"/>
      <c r="G125" s="1"/>
      <c r="H125" s="1"/>
      <c r="I125" s="1"/>
    </row>
    <row r="126" spans="2:9" ht="15.75">
      <c r="B126" s="1"/>
      <c r="C126" s="1"/>
      <c r="D126" s="1"/>
      <c r="E126" s="1"/>
      <c r="F126" s="1"/>
      <c r="G126" s="1"/>
      <c r="H126" s="1"/>
      <c r="I126" s="1"/>
    </row>
    <row r="127" spans="2:9" ht="15.75">
      <c r="B127" s="1"/>
      <c r="C127" s="1"/>
      <c r="D127" s="1"/>
      <c r="E127" s="1"/>
      <c r="F127" s="1"/>
      <c r="G127" s="1"/>
      <c r="H127" s="1"/>
      <c r="I127" s="1"/>
    </row>
    <row r="128" spans="2:9" ht="15.75">
      <c r="B128" s="1"/>
      <c r="C128" s="1"/>
      <c r="D128" s="1"/>
      <c r="E128" s="1"/>
      <c r="F128" s="1"/>
      <c r="G128" s="1"/>
      <c r="H128" s="1"/>
      <c r="I128" s="1"/>
    </row>
    <row r="129" spans="2:9" ht="15.75">
      <c r="B129" s="1"/>
      <c r="C129" s="1"/>
      <c r="D129" s="1"/>
      <c r="E129" s="1"/>
      <c r="F129" s="1"/>
      <c r="G129" s="1"/>
      <c r="H129" s="1"/>
      <c r="I129" s="1"/>
    </row>
    <row r="130" spans="2:9" ht="15.75">
      <c r="B130" s="1"/>
      <c r="C130" s="1"/>
      <c r="D130" s="1"/>
      <c r="E130" s="1"/>
      <c r="F130" s="1"/>
      <c r="G130" s="1"/>
      <c r="H130" s="1"/>
      <c r="I130" s="1"/>
    </row>
    <row r="131" spans="2:9" ht="15.75">
      <c r="B131" s="1"/>
      <c r="C131" s="1"/>
      <c r="D131" s="1"/>
      <c r="E131" s="1"/>
      <c r="F131" s="1"/>
      <c r="G131" s="1"/>
      <c r="H131" s="1"/>
      <c r="I131" s="1"/>
    </row>
    <row r="132" spans="2:9" ht="15.75">
      <c r="B132" s="1"/>
      <c r="C132" s="1"/>
      <c r="D132" s="1"/>
      <c r="E132" s="1"/>
      <c r="F132" s="1"/>
      <c r="G132" s="1"/>
      <c r="H132" s="1"/>
      <c r="I132" s="1"/>
    </row>
    <row r="133" spans="2:9" ht="15.75">
      <c r="B133" s="1"/>
      <c r="C133" s="1"/>
      <c r="D133" s="1"/>
      <c r="E133" s="1"/>
      <c r="F133" s="1"/>
      <c r="G133" s="1"/>
      <c r="H133" s="1"/>
      <c r="I133" s="1"/>
    </row>
    <row r="134" spans="2:9" ht="15.75">
      <c r="B134" s="1"/>
      <c r="C134" s="1"/>
      <c r="D134" s="1"/>
      <c r="E134" s="1"/>
      <c r="F134" s="1"/>
      <c r="G134" s="1"/>
      <c r="H134" s="1"/>
      <c r="I134" s="1"/>
    </row>
    <row r="135" spans="2:9" ht="15.75">
      <c r="B135" s="1"/>
      <c r="C135" s="1"/>
      <c r="D135" s="1"/>
      <c r="E135" s="1"/>
      <c r="F135" s="1"/>
      <c r="G135" s="1"/>
      <c r="H135" s="1"/>
      <c r="I135" s="1"/>
    </row>
    <row r="136" spans="2:9" ht="15.75">
      <c r="B136" s="1"/>
      <c r="C136" s="1"/>
      <c r="D136" s="1"/>
      <c r="E136" s="1"/>
      <c r="F136" s="1"/>
      <c r="G136" s="1"/>
      <c r="H136" s="1"/>
      <c r="I136" s="1"/>
    </row>
    <row r="137" spans="2:9" ht="15.75">
      <c r="B137" s="1"/>
      <c r="C137" s="1"/>
      <c r="D137" s="1"/>
      <c r="E137" s="1"/>
      <c r="F137" s="1"/>
      <c r="G137" s="1"/>
      <c r="H137" s="1"/>
      <c r="I137" s="1"/>
    </row>
    <row r="138" spans="2:9" ht="15.75">
      <c r="B138" s="1"/>
      <c r="C138" s="1"/>
      <c r="D138" s="1"/>
      <c r="E138" s="1"/>
      <c r="F138" s="1"/>
      <c r="G138" s="1"/>
      <c r="H138" s="1"/>
      <c r="I138" s="1"/>
    </row>
  </sheetData>
  <sheetProtection/>
  <mergeCells count="18">
    <mergeCell ref="H4:I4"/>
    <mergeCell ref="H5:I5"/>
    <mergeCell ref="H6:I6"/>
    <mergeCell ref="E10:H10"/>
    <mergeCell ref="B39:C39"/>
    <mergeCell ref="A10:A11"/>
    <mergeCell ref="D10:D11"/>
    <mergeCell ref="G39:I39"/>
    <mergeCell ref="H2:I2"/>
    <mergeCell ref="H1:I1"/>
    <mergeCell ref="B8:I8"/>
    <mergeCell ref="H3:I3"/>
    <mergeCell ref="B40:C40"/>
    <mergeCell ref="B10:B11"/>
    <mergeCell ref="C10:C11"/>
    <mergeCell ref="I10:I11"/>
    <mergeCell ref="H7:I7"/>
    <mergeCell ref="D9:H9"/>
  </mergeCells>
  <printOptions horizontalCentered="1"/>
  <pageMargins left="0.7874015748031497" right="0.3937007874015748" top="0.5905511811023623" bottom="0.5905511811023623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2019-11-29T06:51:23Z</cp:lastPrinted>
  <dcterms:created xsi:type="dcterms:W3CDTF">1996-10-08T23:32:33Z</dcterms:created>
  <dcterms:modified xsi:type="dcterms:W3CDTF">2019-11-29T06:51:46Z</dcterms:modified>
  <cp:category/>
  <cp:version/>
  <cp:contentType/>
  <cp:contentStatus/>
</cp:coreProperties>
</file>