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890" tabRatio="606" activeTab="0"/>
  </bookViews>
  <sheets>
    <sheet name="Форма 2021-2" sheetId="1" r:id="rId1"/>
    <sheet name="Форма 2021-2 П.5" sheetId="2" state="hidden" r:id="rId2"/>
    <sheet name="Форма 2021-2 П.6" sheetId="3" state="hidden" r:id="rId3"/>
    <sheet name="Форма 2021-2 П.7" sheetId="4" state="hidden" r:id="rId4"/>
    <sheet name="Форма 2021-2 П.8" sheetId="5" state="hidden" r:id="rId5"/>
    <sheet name="Форма 2021-2 П.9" sheetId="6" state="hidden" r:id="rId6"/>
    <sheet name="Форма 2021-2 П.10" sheetId="7" state="hidden" r:id="rId7"/>
    <sheet name="Форма 2021-2 П.11" sheetId="8" state="hidden" r:id="rId8"/>
    <sheet name="Форма 2021-2 П.12-13" sheetId="9" state="hidden" r:id="rId9"/>
    <sheet name="Форма 2021-2 П.14-15" sheetId="10" state="hidden" r:id="rId10"/>
  </sheets>
  <definedNames>
    <definedName name="_xlnm.Print_Area" localSheetId="0">'Форма 2021-2'!$A$1:$P$328</definedName>
    <definedName name="_xlnm.Print_Area" localSheetId="9">'Форма 2021-2 П.14-15'!$A$1:$L$76</definedName>
    <definedName name="_xlnm.Print_Area" localSheetId="1">'Форма 2021-2 П.5'!$A$1:$N$29</definedName>
    <definedName name="_xlnm.Print_Area" localSheetId="2">'Форма 2021-2 П.6'!$A$1:$N$80</definedName>
    <definedName name="_xlnm.Print_Area" localSheetId="3">'Форма 2021-2 П.7'!$A$1:$N$26</definedName>
    <definedName name="_xlnm.Print_Area" localSheetId="4">'Форма 2021-2 П.8'!$A$1:$M$41</definedName>
  </definedNames>
  <calcPr fullCalcOnLoad="1" refMode="R1C1"/>
</workbook>
</file>

<file path=xl/sharedStrings.xml><?xml version="1.0" encoding="utf-8"?>
<sst xmlns="http://schemas.openxmlformats.org/spreadsheetml/2006/main" count="1263" uniqueCount="217">
  <si>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</si>
  <si>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</si>
  <si>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</si>
  <si>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</si>
  <si>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</si>
  <si>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</si>
  <si>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</si>
  <si>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</si>
  <si>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</si>
  <si>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</si>
  <si>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</si>
  <si>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</si>
  <si>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</si>
  <si>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УСЬОГО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</si>
  <si>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</si>
  <si>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</si>
  <si>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</si>
  <si>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</si>
  <si>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</si>
  <si>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</si>
  <si>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</si>
  <si>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</si>
  <si>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</si>
  <si>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</si>
  <si>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</si>
  <si>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</si>
  <si>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</si>
  <si>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</si>
  <si>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</si>
  <si>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</si>
  <si>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</si>
  <si>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</si>
  <si>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</si>
  <si>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</si>
  <si>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</si>
  <si>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</si>
  <si>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</si>
  <si>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</si>
  <si>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</si>
  <si>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</si>
  <si>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</si>
  <si>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</si>
  <si>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</si>
  <si>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</si>
  <si>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</si>
  <si>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</si>
  <si>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</si>
  <si>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</si>
  <si>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</si>
  <si>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</si>
  <si>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</si>
  <si>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</si>
  <si>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</si>
  <si>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</si>
  <si>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</si>
  <si>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</si>
  <si>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</si>
  <si>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</si>
  <si>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</si>
  <si>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</si>
  <si>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</si>
  <si>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</si>
  <si>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</si>
  <si>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</si>
  <si>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</si>
  <si>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</si>
  <si>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</si>
  <si>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</si>
  <si>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</si>
  <si>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</si>
  <si>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</si>
  <si>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</si>
  <si>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</si>
  <si>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</si>
  <si>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</si>
  <si>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</si>
  <si>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</si>
  <si>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</si>
  <si>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</si>
  <si>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</si>
  <si>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</si>
  <si>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</si>
  <si>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</si>
  <si>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</si>
  <si>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</si>
  <si>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</si>
  <si>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</si>
  <si>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</si>
  <si>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</si>
  <si>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</si>
  <si>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</si>
  <si>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</si>
  <si>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</si>
  <si>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</si>
  <si>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</si>
  <si>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</si>
  <si>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</si>
  <si>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</si>
  <si>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</si>
  <si>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</si>
  <si>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</si>
  <si>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</si>
  <si>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</si>
  <si>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2019 рік (звіт)</t>
  </si>
  <si>
    <t>2020 рік (затверджено)</t>
  </si>
  <si>
    <t>2021 рік (проект)</t>
  </si>
  <si>
    <t>2023 рік (прогноз)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</si>
  <si>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</si>
  <si>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</si>
  <si>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</si>
  <si>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</si>
  <si>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</si>
  <si>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</si>
  <si>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</si>
  <si>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</si>
  <si>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</si>
  <si>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</si>
  <si>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</si>
  <si>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</si>
  <si>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</si>
  <si>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</si>
  <si>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</si>
  <si>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</si>
  <si>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</si>
  <si>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</si>
  <si>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</si>
  <si>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</si>
  <si>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</si>
  <si>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</si>
  <si>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</si>
  <si>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</si>
  <si>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</si>
  <si>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</si>
  <si>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r>
      <t xml:space="preserve">1. </t>
    </r>
    <r>
      <rPr>
        <b/>
        <u val="single"/>
        <sz val="12"/>
        <color indexed="8"/>
        <rFont val="Times New Roman"/>
        <family val="1"/>
      </rPr>
      <t>Управління освіти  Чернігівської міської ради</t>
    </r>
    <r>
      <rPr>
        <b/>
        <sz val="12"/>
        <color indexed="8"/>
        <rFont val="Times New Roman"/>
        <family val="1"/>
      </rPr>
      <t>_________________________________________</t>
    </r>
  </si>
  <si>
    <t>1</t>
  </si>
  <si>
    <t xml:space="preserve">од. </t>
  </si>
  <si>
    <t>9,5</t>
  </si>
  <si>
    <t>10,0</t>
  </si>
  <si>
    <t>середньорічне число штатних одиниць спеціалістів</t>
  </si>
  <si>
    <t>1,5</t>
  </si>
  <si>
    <t>1,0</t>
  </si>
  <si>
    <t>12,0</t>
  </si>
  <si>
    <t>12,5</t>
  </si>
  <si>
    <t>1540</t>
  </si>
  <si>
    <t xml:space="preserve">кількість проведених комплексних оцінок </t>
  </si>
  <si>
    <t>1120</t>
  </si>
  <si>
    <t>кількість проведених занять з дітьми з ОПП в безпосередньо в центрі</t>
  </si>
  <si>
    <t>0611170</t>
  </si>
  <si>
    <t>11,0</t>
  </si>
  <si>
    <t>1590</t>
  </si>
  <si>
    <t>1620</t>
  </si>
  <si>
    <t>1640</t>
  </si>
  <si>
    <t>1660</t>
  </si>
  <si>
    <t>1210</t>
  </si>
  <si>
    <t>1230</t>
  </si>
  <si>
    <t>1250</t>
  </si>
  <si>
    <t>О. В. Підмогильна</t>
  </si>
  <si>
    <t>С. М. Чаленко</t>
  </si>
  <si>
    <r>
      <t>____</t>
    </r>
    <r>
      <rPr>
        <b/>
        <u val="single"/>
        <sz val="12"/>
        <color indexed="8"/>
        <rFont val="Times New Roman"/>
        <family val="1"/>
      </rPr>
      <t>0600000</t>
    </r>
    <r>
      <rPr>
        <b/>
        <sz val="12"/>
        <color indexed="8"/>
        <rFont val="Times New Roman"/>
        <family val="1"/>
      </rPr>
      <t>______________</t>
    </r>
  </si>
  <si>
    <r>
      <t>___</t>
    </r>
    <r>
      <rPr>
        <b/>
        <u val="single"/>
        <sz val="12"/>
        <color indexed="8"/>
        <rFont val="Times New Roman"/>
        <family val="1"/>
      </rPr>
      <t>0</t>
    </r>
    <r>
      <rPr>
        <b/>
        <u val="single"/>
        <sz val="12"/>
        <color indexed="8"/>
        <rFont val="Times New Roman"/>
        <family val="1"/>
      </rPr>
      <t>2147598</t>
    </r>
    <r>
      <rPr>
        <b/>
        <sz val="12"/>
        <color indexed="8"/>
        <rFont val="Times New Roman"/>
        <family val="1"/>
      </rPr>
      <t>_________</t>
    </r>
  </si>
  <si>
    <r>
      <t>__</t>
    </r>
    <r>
      <rPr>
        <b/>
        <u val="single"/>
        <sz val="12"/>
        <color indexed="8"/>
        <rFont val="Times New Roman"/>
        <family val="1"/>
      </rPr>
      <t>0610000</t>
    </r>
    <r>
      <rPr>
        <b/>
        <sz val="12"/>
        <color indexed="8"/>
        <rFont val="Times New Roman"/>
        <family val="1"/>
      </rPr>
      <t>________________</t>
    </r>
  </si>
  <si>
    <r>
      <t>____</t>
    </r>
    <r>
      <rPr>
        <b/>
        <u val="single"/>
        <sz val="12"/>
        <color indexed="8"/>
        <rFont val="Times New Roman"/>
        <family val="1"/>
      </rPr>
      <t>02147598</t>
    </r>
    <r>
      <rPr>
        <b/>
        <sz val="12"/>
        <color indexed="8"/>
        <rFont val="Times New Roman"/>
        <family val="1"/>
      </rPr>
      <t>______________</t>
    </r>
  </si>
  <si>
    <r>
      <t xml:space="preserve">2. </t>
    </r>
    <r>
      <rPr>
        <b/>
        <u val="single"/>
        <sz val="12"/>
        <color indexed="8"/>
        <rFont val="Times New Roman"/>
        <family val="1"/>
      </rPr>
      <t>Управління освіти  Чернігівської міської ради</t>
    </r>
    <r>
      <rPr>
        <b/>
        <sz val="12"/>
        <color indexed="8"/>
        <rFont val="Times New Roman"/>
        <family val="1"/>
      </rPr>
      <t xml:space="preserve">_________________________________________________________________________________________ </t>
    </r>
  </si>
  <si>
    <r>
      <t>3. __</t>
    </r>
    <r>
      <rPr>
        <b/>
        <u val="single"/>
        <sz val="12"/>
        <color indexed="8"/>
        <rFont val="Times New Roman"/>
        <family val="1"/>
      </rPr>
      <t>0611170</t>
    </r>
    <r>
      <rPr>
        <b/>
        <sz val="12"/>
        <color indexed="8"/>
        <rFont val="Times New Roman"/>
        <family val="1"/>
      </rPr>
      <t xml:space="preserve">______________________ </t>
    </r>
  </si>
  <si>
    <t>Забезпечення діяльності інклюзивно-ресурсних центрів</t>
  </si>
  <si>
    <t>Забезпечення права дітей з особливими потребами, від 2 до 18 років, на здобуття дошкільної та загальної середньої освіти, у тому числі у професійно-технічних навчальних закладах</t>
  </si>
  <si>
    <t xml:space="preserve">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294-ХІ, Закон України “Про освіту” від 05.09.2017 № 2145-VІІI, постанова Кабінету Міністрів України "Про затвердження Положення про інклюзивно-ресурсний центр" від 12.07.2017 № 545,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рішення Чернігівської міської ради "Про міський бюджет м. Чернігова на 2020 рік" від 28.11.2019 № 48/VII-25, міська цільова Програма розвитку освіти м. Чернігова “Освіта в житті нашого міста на 2017-2021 роки”, затверджена рішенням міської ради від 27.10.2016 року № 12/VII-25 зі змінами. </t>
  </si>
  <si>
    <t>602400 (Кошти, що передаються із загального фонду бюджету до бюджету розвитку (спеціального фонду)</t>
  </si>
  <si>
    <t>x</t>
  </si>
  <si>
    <t>Заробітна плата</t>
  </si>
  <si>
    <t>Нарахування на оплату праці</t>
  </si>
  <si>
    <t>Предмети, матеріали, обладнання та інвентар"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</si>
  <si>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</si>
  <si>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</si>
  <si>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</si>
  <si>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</si>
  <si>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</si>
  <si>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</si>
  <si>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</si>
  <si>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</si>
  <si>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</si>
  <si>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</si>
  <si>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видатки</t>
  </si>
  <si>
    <t>Капітальні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</si>
  <si>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</si>
  <si>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</si>
  <si>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</si>
  <si>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</si>
  <si>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1135</t>
  </si>
  <si>
    <r>
      <t>____</t>
    </r>
    <r>
      <rPr>
        <b/>
        <u val="single"/>
        <sz val="12"/>
        <color indexed="8"/>
        <rFont val="Times New Roman"/>
        <family val="1"/>
      </rPr>
      <t>1170</t>
    </r>
    <r>
      <rPr>
        <b/>
        <sz val="12"/>
        <color indexed="8"/>
        <rFont val="Times New Roman"/>
        <family val="1"/>
      </rPr>
      <t>______________</t>
    </r>
  </si>
  <si>
    <r>
      <t>_____</t>
    </r>
    <r>
      <rPr>
        <b/>
        <u val="single"/>
        <sz val="12"/>
        <color indexed="8"/>
        <rFont val="Times New Roman"/>
        <family val="1"/>
      </rPr>
      <t>0990</t>
    </r>
    <r>
      <rPr>
        <b/>
        <sz val="12"/>
        <color indexed="8"/>
        <rFont val="Times New Roman"/>
        <family val="1"/>
      </rPr>
      <t>___________</t>
    </r>
  </si>
  <si>
    <t>Надання якісних освітніх корекційних послуг дітям з особливими потребами</t>
  </si>
  <si>
    <t>Створення умов для належного забезпечення права дітей з особливими потребами, від 2 до 18 років, на здобуття дошкільної та загальної середньої освіти, у тому числі у професійно-технічних закладів</t>
  </si>
  <si>
    <t>Обов’язкові виплати</t>
  </si>
  <si>
    <t>Стимулюючі допл.та надбавки</t>
  </si>
  <si>
    <t>Премії</t>
  </si>
  <si>
    <t>Матеріальна допомога</t>
  </si>
  <si>
    <t>Пед. Персонал</t>
  </si>
  <si>
    <t>Прирівнені</t>
  </si>
  <si>
    <t>Спеціалісти</t>
  </si>
  <si>
    <t>Робітники</t>
  </si>
  <si>
    <t>Міська цільова Програма розвитку освіти м. Чернігова "Освіта в житті нашого міста на 2017-2021 роки"</t>
  </si>
  <si>
    <t>Рішення міської ради від 27.10.2016 року № 12/VII-25 зі змінами</t>
  </si>
  <si>
    <t>Меикаменти та перев`явальні матеріали</t>
  </si>
  <si>
    <t>Завдання: Проведення комплексної оцінки психолого-педагогічної оцінки розвитку дітей з особливими освітніми потребами, надання психолого-педагогічних, корекційно-розвиткових послуг та забезпечення їх системного кваліфікаційного супроводу</t>
  </si>
  <si>
    <t>середньорічне число штатних одиниць адмінперсоналу , за умовами віднесених до педагог. персоналу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</si>
  <si>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</si>
  <si>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</si>
  <si>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ІРЦ</t>
  </si>
  <si>
    <t>зведення звітів по мережі</t>
  </si>
  <si>
    <t>штатний розпис</t>
  </si>
  <si>
    <t>11,00</t>
  </si>
  <si>
    <t>13,5</t>
  </si>
  <si>
    <t>Кількість дітей з особливими освітніми потребами</t>
  </si>
  <si>
    <t>По КПКВК 1170 "Забезпечення діяльності інклюзивно-ресурсних центрів" по загальному фонду у 2019 році виконання становило 1439,4 тис . грн., у 2020 році очікуване виконання становить 2111,2 тис. грн. Граничний обсяг видатків по загальному фонду на 2021 рік не доведено.</t>
  </si>
  <si>
    <t>13,0</t>
  </si>
  <si>
    <t>15,5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</si>
</sst>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.00&quot;₴&quot;_-;\-* #,##0.00&quot;₴&quot;_-;_-* &quot;-&quot;??&quot;₴&quot;_-;_-@_-"/>
    <numFmt numFmtId="186" formatCode="_-* #,##0\ _₴_-;\-* #,##0\ _₴_-;_-* &quot;-&quot;\ _₴_-;_-@_-"/>
    <numFmt numFmtId="187" formatCode="_-* #,##0.00\ _₴_-;\-* #,##0.00\ _₴_-;_-* &quot;-&quot;??\ _₴_-;_-@_-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"/>
    <numFmt numFmtId="193" formatCode="[$]dddd\,\ d\ mmmm\ yyyy\ &quot;г&quot;\."/>
    <numFmt numFmtId="194" formatCode="#,##0.00\ &quot;₴&quot;"/>
    <numFmt numFmtId="195" formatCode="#,##0\ _₴"/>
    <numFmt numFmtId="196" formatCode="0.0000"/>
    <numFmt numFmtId="197" formatCode="0.000"/>
    <numFmt numFmtId="19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indent="4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6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49" fillId="0" borderId="13" xfId="0" applyFont="1" applyBorder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195" fontId="48" fillId="0" borderId="10" xfId="42" applyNumberFormat="1" applyFont="1" applyBorder="1" applyAlignment="1">
      <alignment horizontal="center" vertical="center" wrapText="1"/>
    </xf>
    <xf numFmtId="195" fontId="48" fillId="0" borderId="10" xfId="0" applyNumberFormat="1" applyFont="1" applyBorder="1" applyAlignment="1">
      <alignment horizontal="center" vertical="center" wrapText="1"/>
    </xf>
    <xf numFmtId="195" fontId="46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192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92" fontId="49" fillId="33" borderId="15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wrapText="1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1" fontId="49" fillId="0" borderId="15" xfId="0" applyNumberFormat="1" applyFont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192" fontId="49" fillId="33" borderId="15" xfId="0" applyNumberFormat="1" applyFont="1" applyFill="1" applyBorder="1" applyAlignment="1">
      <alignment horizontal="center" vertical="center" wrapText="1"/>
    </xf>
    <xf numFmtId="192" fontId="49" fillId="33" borderId="12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49" fillId="0" borderId="15" xfId="0" applyNumberFormat="1" applyFont="1" applyBorder="1" applyAlignment="1">
      <alignment horizontal="center" wrapText="1"/>
    </xf>
    <xf numFmtId="1" fontId="49" fillId="0" borderId="12" xfId="0" applyNumberFormat="1" applyFont="1" applyBorder="1" applyAlignment="1">
      <alignment horizontal="center" wrapText="1"/>
    </xf>
    <xf numFmtId="1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5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/>
    </xf>
    <xf numFmtId="3" fontId="49" fillId="0" borderId="15" xfId="0" applyNumberFormat="1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3" fontId="52" fillId="0" borderId="15" xfId="0" applyNumberFormat="1" applyFont="1" applyBorder="1" applyAlignment="1">
      <alignment horizontal="center" vertical="center"/>
    </xf>
    <xf numFmtId="3" fontId="52" fillId="0" borderId="12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/>
    </xf>
    <xf numFmtId="3" fontId="46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0" xfId="0" applyNumberFormat="1" applyFont="1" applyAlignment="1">
      <alignment horizontal="left" vertical="center"/>
    </xf>
    <xf numFmtId="0" fontId="37" fillId="0" borderId="0" xfId="0" applyFont="1" applyAlignment="1">
      <alignment/>
    </xf>
    <xf numFmtId="3" fontId="48" fillId="0" borderId="10" xfId="42" applyNumberFormat="1" applyFont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326"/>
  <sheetViews>
    <sheetView tabSelected="1" view="pageBreakPreview" zoomScale="86" zoomScaleSheetLayoutView="86" zoomScalePageLayoutView="0" workbookViewId="0" topLeftCell="A95">
      <selection activeCell="C206" sqref="C206"/>
    </sheetView>
  </sheetViews>
  <sheetFormatPr defaultColWidth="9.140625" defaultRowHeight="15"/>
  <cols>
    <col min="1" max="1" width="14.28125" style="0" customWidth="1"/>
    <col min="2" max="2" width="22.28125" style="0" customWidth="1"/>
    <col min="3" max="3" width="30.7109375" style="0" customWidth="1"/>
    <col min="4" max="4" width="10.7109375" style="0" customWidth="1"/>
    <col min="5" max="5" width="17.140625" style="0" customWidth="1"/>
    <col min="6" max="6" width="12.42187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11.7109375" style="0" customWidth="1"/>
    <col min="11" max="11" width="10.00390625" style="0" customWidth="1"/>
    <col min="12" max="12" width="10.28125" style="0" customWidth="1"/>
    <col min="13" max="13" width="10.57421875" style="0" bestFit="1" customWidth="1"/>
    <col min="14" max="14" width="11.7109375" style="0" customWidth="1"/>
    <col min="18" max="18" width="8.8515625" style="0" customWidth="1"/>
  </cols>
  <sheetData>
    <row r="1" spans="3:10" ht="15.75" customHeight="1">
      <c r="C1" s="3"/>
      <c r="D1" s="3"/>
      <c r="E1" s="3"/>
      <c r="F1" s="3"/>
      <c r="G1" s="3"/>
      <c r="H1" s="109" t="s">
        <v>0</v>
      </c>
      <c r="I1" s="109"/>
      <c r="J1" s="109"/>
    </row>
    <row r="2" spans="3:10" ht="15.75" customHeight="1">
      <c r="C2" s="3"/>
      <c r="D2" s="3"/>
      <c r="E2" s="3"/>
      <c r="F2" s="3"/>
      <c r="G2" s="3"/>
      <c r="H2" s="109" t="s">
        <v>1</v>
      </c>
      <c r="I2" s="109"/>
      <c r="J2" s="109"/>
    </row>
    <row r="3" spans="3:10" ht="15.75" customHeight="1">
      <c r="C3" s="3"/>
      <c r="D3" s="3"/>
      <c r="E3" s="3"/>
      <c r="F3" s="3"/>
      <c r="G3" s="3"/>
      <c r="H3" s="109" t="s">
        <v>2</v>
      </c>
      <c r="I3" s="109"/>
      <c r="J3" s="109"/>
    </row>
    <row r="4" spans="1:10" ht="15.75">
      <c r="A4" s="1"/>
      <c r="B4" s="1"/>
      <c r="C4" s="3"/>
      <c r="D4" s="3"/>
      <c r="E4" s="3"/>
      <c r="F4" s="3"/>
      <c r="G4" s="3"/>
      <c r="H4" s="109" t="s">
        <v>9</v>
      </c>
      <c r="I4" s="109"/>
      <c r="J4" s="109"/>
    </row>
    <row r="5" spans="1:10" ht="15.75">
      <c r="A5" s="3"/>
      <c r="B5" s="3"/>
      <c r="C5" s="3"/>
      <c r="D5" s="3"/>
      <c r="E5" s="3"/>
      <c r="F5" s="3"/>
      <c r="G5" s="3"/>
      <c r="H5" s="109" t="s">
        <v>12</v>
      </c>
      <c r="I5" s="109"/>
      <c r="J5" s="109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>
      <c r="A7" s="125" t="s">
        <v>107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4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5.5" customHeight="1">
      <c r="A10" s="122" t="s">
        <v>133</v>
      </c>
      <c r="B10" s="122"/>
      <c r="C10" s="122"/>
      <c r="D10" s="122"/>
      <c r="E10" s="122"/>
      <c r="F10" s="122"/>
      <c r="G10" s="127" t="s">
        <v>158</v>
      </c>
      <c r="H10" s="127"/>
      <c r="I10" s="127" t="s">
        <v>159</v>
      </c>
      <c r="J10" s="127"/>
    </row>
    <row r="11" spans="1:10" ht="34.5" customHeight="1">
      <c r="A11" s="118" t="s">
        <v>15</v>
      </c>
      <c r="B11" s="118"/>
      <c r="C11" s="118"/>
      <c r="D11" s="118"/>
      <c r="E11" s="118"/>
      <c r="F11" s="118"/>
      <c r="G11" s="126" t="s">
        <v>97</v>
      </c>
      <c r="H11" s="126"/>
      <c r="I11" s="126" t="s">
        <v>95</v>
      </c>
      <c r="J11" s="126"/>
    </row>
    <row r="12" spans="1:10" ht="18.75" customHeight="1">
      <c r="A12" s="7"/>
      <c r="B12" s="32"/>
      <c r="C12" s="7"/>
      <c r="D12" s="7"/>
      <c r="E12" s="7"/>
      <c r="F12" s="7"/>
      <c r="G12" s="33"/>
      <c r="H12" s="33"/>
      <c r="I12" s="33"/>
      <c r="J12" s="33"/>
    </row>
    <row r="13" spans="1:10" ht="18.75" customHeight="1">
      <c r="A13" s="122" t="s">
        <v>162</v>
      </c>
      <c r="B13" s="122"/>
      <c r="C13" s="122"/>
      <c r="D13" s="122"/>
      <c r="E13" s="122"/>
      <c r="F13" s="122"/>
      <c r="G13" s="127" t="s">
        <v>160</v>
      </c>
      <c r="H13" s="127"/>
      <c r="I13" s="127" t="s">
        <v>161</v>
      </c>
      <c r="J13" s="127"/>
    </row>
    <row r="14" spans="1:10" ht="66.75" customHeight="1">
      <c r="A14" s="118" t="s">
        <v>16</v>
      </c>
      <c r="B14" s="118"/>
      <c r="C14" s="118"/>
      <c r="D14" s="118"/>
      <c r="E14" s="118"/>
      <c r="F14" s="118"/>
      <c r="G14" s="126" t="s">
        <v>98</v>
      </c>
      <c r="H14" s="126"/>
      <c r="I14" s="126" t="s">
        <v>95</v>
      </c>
      <c r="J14" s="126"/>
    </row>
    <row r="15" spans="1:10" ht="30" customHeight="1">
      <c r="A15" s="127" t="s">
        <v>163</v>
      </c>
      <c r="B15" s="127"/>
      <c r="C15" s="127" t="s">
        <v>189</v>
      </c>
      <c r="D15" s="127"/>
      <c r="E15" s="127" t="s">
        <v>190</v>
      </c>
      <c r="F15" s="127"/>
      <c r="G15" s="129" t="s">
        <v>164</v>
      </c>
      <c r="H15" s="117"/>
      <c r="I15" s="130">
        <v>25559000000</v>
      </c>
      <c r="J15" s="130"/>
    </row>
    <row r="16" spans="1:10" ht="66.75" customHeight="1">
      <c r="A16" s="113" t="s">
        <v>100</v>
      </c>
      <c r="B16" s="113"/>
      <c r="C16" s="113" t="s">
        <v>101</v>
      </c>
      <c r="D16" s="113"/>
      <c r="E16" s="113" t="s">
        <v>102</v>
      </c>
      <c r="F16" s="113"/>
      <c r="G16" s="126" t="s">
        <v>99</v>
      </c>
      <c r="H16" s="126"/>
      <c r="I16" s="126" t="s">
        <v>96</v>
      </c>
      <c r="J16" s="126"/>
    </row>
    <row r="17" spans="1:10" ht="21.75" customHeight="1">
      <c r="A17" s="7"/>
      <c r="B17" s="32"/>
      <c r="C17" s="7"/>
      <c r="D17" s="7"/>
      <c r="E17" s="7"/>
      <c r="F17" s="7"/>
      <c r="G17" s="10"/>
      <c r="H17" s="10"/>
      <c r="I17" s="10"/>
      <c r="J17" s="10"/>
    </row>
    <row r="18" spans="1:10" ht="15.75">
      <c r="A18" s="122" t="s">
        <v>108</v>
      </c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ht="15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21.75" customHeight="1">
      <c r="A20" s="122" t="s">
        <v>85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28.5" customHeight="1">
      <c r="A21" s="128" t="s">
        <v>191</v>
      </c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0" ht="21.75" customHeight="1">
      <c r="A22" s="122" t="s">
        <v>86</v>
      </c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30.75" customHeight="1">
      <c r="A23" s="109" t="s">
        <v>165</v>
      </c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ht="21.75" customHeight="1">
      <c r="A24" s="122" t="s">
        <v>87</v>
      </c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14" ht="62.25" customHeight="1">
      <c r="A25" s="109" t="s">
        <v>166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0" ht="22.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3" ht="19.5" customHeight="1">
      <c r="A27" s="131" t="s">
        <v>88</v>
      </c>
      <c r="B27" s="131"/>
      <c r="C27" s="131"/>
      <c r="D27" s="131"/>
      <c r="E27" s="131"/>
      <c r="F27" s="131"/>
      <c r="G27" s="131"/>
      <c r="H27" s="131"/>
      <c r="I27" s="131"/>
      <c r="J27" s="122"/>
      <c r="K27" s="122"/>
      <c r="L27" s="122"/>
      <c r="M27" s="122"/>
    </row>
    <row r="29" spans="1:13" ht="15.75">
      <c r="A29" s="122" t="s">
        <v>109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ht="15.75">
      <c r="N30" s="1" t="s">
        <v>14</v>
      </c>
    </row>
    <row r="31" spans="1:14" s="24" customFormat="1" ht="15.75">
      <c r="A31" s="110" t="s">
        <v>17</v>
      </c>
      <c r="B31" s="110" t="s">
        <v>3</v>
      </c>
      <c r="C31" s="110" t="s">
        <v>103</v>
      </c>
      <c r="D31" s="110"/>
      <c r="E31" s="110"/>
      <c r="F31" s="110"/>
      <c r="G31" s="110" t="s">
        <v>104</v>
      </c>
      <c r="H31" s="110"/>
      <c r="I31" s="110"/>
      <c r="J31" s="110"/>
      <c r="K31" s="110" t="s">
        <v>105</v>
      </c>
      <c r="L31" s="110"/>
      <c r="M31" s="110"/>
      <c r="N31" s="110"/>
    </row>
    <row r="32" spans="1:14" s="24" customFormat="1" ht="78.75">
      <c r="A32" s="110"/>
      <c r="B32" s="110"/>
      <c r="C32" s="83" t="s">
        <v>18</v>
      </c>
      <c r="D32" s="83" t="s">
        <v>19</v>
      </c>
      <c r="E32" s="83" t="s">
        <v>20</v>
      </c>
      <c r="F32" s="84" t="s">
        <v>27</v>
      </c>
      <c r="G32" s="83" t="s">
        <v>18</v>
      </c>
      <c r="H32" s="83" t="s">
        <v>19</v>
      </c>
      <c r="I32" s="83" t="s">
        <v>20</v>
      </c>
      <c r="J32" s="83" t="s">
        <v>26</v>
      </c>
      <c r="K32" s="83" t="s">
        <v>18</v>
      </c>
      <c r="L32" s="83" t="s">
        <v>19</v>
      </c>
      <c r="M32" s="83" t="s">
        <v>20</v>
      </c>
      <c r="N32" s="83" t="s">
        <v>29</v>
      </c>
    </row>
    <row r="33" spans="1:14" s="24" customFormat="1" ht="15.75">
      <c r="A33" s="83">
        <v>1</v>
      </c>
      <c r="B33" s="83">
        <v>2</v>
      </c>
      <c r="C33" s="83">
        <v>3</v>
      </c>
      <c r="D33" s="83">
        <v>4</v>
      </c>
      <c r="E33" s="83">
        <v>5</v>
      </c>
      <c r="F33" s="83">
        <v>6</v>
      </c>
      <c r="G33" s="83">
        <v>7</v>
      </c>
      <c r="H33" s="83">
        <v>8</v>
      </c>
      <c r="I33" s="83">
        <v>9</v>
      </c>
      <c r="J33" s="83">
        <v>10</v>
      </c>
      <c r="K33" s="83">
        <v>11</v>
      </c>
      <c r="L33" s="83">
        <v>12</v>
      </c>
      <c r="M33" s="83">
        <v>13</v>
      </c>
      <c r="N33" s="83">
        <v>14</v>
      </c>
    </row>
    <row r="34" spans="1:14" s="96" customFormat="1" ht="63">
      <c r="A34" s="52" t="s">
        <v>147</v>
      </c>
      <c r="B34" s="97" t="s">
        <v>164</v>
      </c>
      <c r="C34" s="194">
        <v>1439404</v>
      </c>
      <c r="D34" s="191">
        <v>268965</v>
      </c>
      <c r="E34" s="191">
        <v>110215</v>
      </c>
      <c r="F34" s="191">
        <f>C34+D34</f>
        <v>1708369</v>
      </c>
      <c r="G34" s="191">
        <v>2111199</v>
      </c>
      <c r="H34" s="191">
        <v>158110</v>
      </c>
      <c r="I34" s="191">
        <v>150000</v>
      </c>
      <c r="J34" s="191">
        <f>G34+H34</f>
        <v>2269309</v>
      </c>
      <c r="K34" s="191">
        <v>414933</v>
      </c>
      <c r="L34" s="191">
        <v>82000</v>
      </c>
      <c r="M34" s="191">
        <v>82000</v>
      </c>
      <c r="N34" s="191">
        <f>K34+L34</f>
        <v>496933</v>
      </c>
    </row>
    <row r="35" spans="1:14" s="24" customFormat="1" ht="48.75" customHeight="1">
      <c r="A35" s="83"/>
      <c r="B35" s="29" t="s">
        <v>21</v>
      </c>
      <c r="C35" s="190">
        <v>1439404</v>
      </c>
      <c r="D35" s="190" t="s">
        <v>22</v>
      </c>
      <c r="E35" s="190" t="s">
        <v>22</v>
      </c>
      <c r="F35" s="190">
        <f>C35</f>
        <v>1439404</v>
      </c>
      <c r="G35" s="190">
        <v>2111199</v>
      </c>
      <c r="H35" s="190" t="s">
        <v>22</v>
      </c>
      <c r="I35" s="190" t="s">
        <v>22</v>
      </c>
      <c r="J35" s="191">
        <f>G35</f>
        <v>2111199</v>
      </c>
      <c r="K35" s="190">
        <f>K34</f>
        <v>414933</v>
      </c>
      <c r="L35" s="190" t="s">
        <v>22</v>
      </c>
      <c r="M35" s="190" t="s">
        <v>22</v>
      </c>
      <c r="N35" s="190">
        <f>K35</f>
        <v>414933</v>
      </c>
    </row>
    <row r="36" spans="1:14" s="96" customFormat="1" ht="64.5" customHeight="1">
      <c r="A36" s="83"/>
      <c r="B36" s="29" t="s">
        <v>24</v>
      </c>
      <c r="C36" s="190" t="s">
        <v>22</v>
      </c>
      <c r="D36" s="190"/>
      <c r="E36" s="190"/>
      <c r="F36" s="190"/>
      <c r="G36" s="190" t="s">
        <v>22</v>
      </c>
      <c r="H36" s="190"/>
      <c r="I36" s="190"/>
      <c r="J36" s="190"/>
      <c r="K36" s="190" t="s">
        <v>22</v>
      </c>
      <c r="L36" s="190"/>
      <c r="M36" s="190"/>
      <c r="N36" s="190"/>
    </row>
    <row r="37" spans="1:14" s="96" customFormat="1" ht="66" customHeight="1">
      <c r="A37" s="83"/>
      <c r="B37" s="29" t="s">
        <v>25</v>
      </c>
      <c r="C37" s="190" t="s">
        <v>22</v>
      </c>
      <c r="D37" s="190"/>
      <c r="E37" s="190"/>
      <c r="F37" s="190"/>
      <c r="G37" s="190" t="s">
        <v>22</v>
      </c>
      <c r="H37" s="190"/>
      <c r="I37" s="190"/>
      <c r="J37" s="190"/>
      <c r="K37" s="190" t="s">
        <v>22</v>
      </c>
      <c r="L37" s="190"/>
      <c r="M37" s="190"/>
      <c r="N37" s="190"/>
    </row>
    <row r="38" spans="1:14" s="96" customFormat="1" ht="98.25" customHeight="1">
      <c r="A38" s="83"/>
      <c r="B38" s="29" t="s">
        <v>167</v>
      </c>
      <c r="C38" s="190"/>
      <c r="D38" s="190">
        <v>268965</v>
      </c>
      <c r="E38" s="190">
        <v>110215</v>
      </c>
      <c r="F38" s="190">
        <f>D38</f>
        <v>268965</v>
      </c>
      <c r="G38" s="190"/>
      <c r="H38" s="190">
        <v>158110</v>
      </c>
      <c r="I38" s="190">
        <v>150000</v>
      </c>
      <c r="J38" s="190">
        <v>158110</v>
      </c>
      <c r="K38" s="190">
        <f>K34</f>
        <v>414933</v>
      </c>
      <c r="L38" s="190">
        <f>L34</f>
        <v>82000</v>
      </c>
      <c r="M38" s="190">
        <f>M34</f>
        <v>82000</v>
      </c>
      <c r="N38" s="190">
        <f>K38+L38</f>
        <v>496933</v>
      </c>
    </row>
    <row r="39" spans="1:14" s="96" customFormat="1" ht="32.25" customHeight="1">
      <c r="A39" s="83"/>
      <c r="B39" s="29" t="s">
        <v>23</v>
      </c>
      <c r="C39" s="190" t="s">
        <v>22</v>
      </c>
      <c r="D39" s="190">
        <v>0</v>
      </c>
      <c r="E39" s="190">
        <v>0</v>
      </c>
      <c r="F39" s="190">
        <v>0</v>
      </c>
      <c r="G39" s="190" t="s">
        <v>22</v>
      </c>
      <c r="H39" s="190"/>
      <c r="I39" s="190"/>
      <c r="J39" s="190"/>
      <c r="K39" s="190" t="s">
        <v>22</v>
      </c>
      <c r="L39" s="190"/>
      <c r="M39" s="190"/>
      <c r="N39" s="190"/>
    </row>
    <row r="40" spans="1:14" s="96" customFormat="1" ht="15.75">
      <c r="A40" s="83"/>
      <c r="B40" s="47" t="s">
        <v>13</v>
      </c>
      <c r="C40" s="191">
        <f>C34</f>
        <v>1439404</v>
      </c>
      <c r="D40" s="191">
        <f>D34</f>
        <v>268965</v>
      </c>
      <c r="E40" s="191">
        <f>E34</f>
        <v>110215</v>
      </c>
      <c r="F40" s="191">
        <f>C40+D40</f>
        <v>1708369</v>
      </c>
      <c r="G40" s="191">
        <v>2111199</v>
      </c>
      <c r="H40" s="191">
        <v>158110</v>
      </c>
      <c r="I40" s="191">
        <v>150000</v>
      </c>
      <c r="J40" s="191">
        <f>J38+J35</f>
        <v>2269309</v>
      </c>
      <c r="K40" s="191">
        <f>K34</f>
        <v>414933</v>
      </c>
      <c r="L40" s="191">
        <f>L34</f>
        <v>82000</v>
      </c>
      <c r="M40" s="191">
        <f>M34</f>
        <v>82000</v>
      </c>
      <c r="N40" s="191">
        <f>K40+L40</f>
        <v>496933</v>
      </c>
    </row>
    <row r="41" spans="13:14" ht="15">
      <c r="M41" s="193"/>
      <c r="N41" s="193"/>
    </row>
    <row r="42" spans="1:13" s="24" customFormat="1" ht="15.75">
      <c r="A42" s="122" t="s">
        <v>110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="24" customFormat="1" ht="15.75">
      <c r="N43" s="1" t="s">
        <v>14</v>
      </c>
    </row>
    <row r="44" spans="1:14" s="24" customFormat="1" ht="15.75">
      <c r="A44" s="110" t="s">
        <v>17</v>
      </c>
      <c r="B44" s="110" t="s">
        <v>3</v>
      </c>
      <c r="C44" s="132" t="s">
        <v>84</v>
      </c>
      <c r="D44" s="132"/>
      <c r="E44" s="132"/>
      <c r="F44" s="132"/>
      <c r="G44" s="132"/>
      <c r="H44" s="132"/>
      <c r="I44" s="133" t="s">
        <v>106</v>
      </c>
      <c r="J44" s="134"/>
      <c r="K44" s="134"/>
      <c r="L44" s="134"/>
      <c r="M44" s="134"/>
      <c r="N44" s="135"/>
    </row>
    <row r="45" spans="1:14" s="24" customFormat="1" ht="15.75">
      <c r="A45" s="110"/>
      <c r="B45" s="110"/>
      <c r="C45" s="136" t="s">
        <v>18</v>
      </c>
      <c r="D45" s="136"/>
      <c r="E45" s="136" t="s">
        <v>19</v>
      </c>
      <c r="F45" s="136"/>
      <c r="G45" s="136" t="s">
        <v>20</v>
      </c>
      <c r="H45" s="136" t="s">
        <v>27</v>
      </c>
      <c r="I45" s="136" t="s">
        <v>18</v>
      </c>
      <c r="J45" s="136"/>
      <c r="K45" s="136" t="s">
        <v>19</v>
      </c>
      <c r="L45" s="136"/>
      <c r="M45" s="136" t="s">
        <v>20</v>
      </c>
      <c r="N45" s="136" t="s">
        <v>28</v>
      </c>
    </row>
    <row r="46" spans="1:14" s="24" customFormat="1" ht="15.75">
      <c r="A46" s="110"/>
      <c r="B46" s="110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1:14" s="24" customFormat="1" ht="15.75">
      <c r="A47" s="83">
        <v>1</v>
      </c>
      <c r="B47" s="83">
        <v>2</v>
      </c>
      <c r="C47" s="132">
        <v>3</v>
      </c>
      <c r="D47" s="132"/>
      <c r="E47" s="132">
        <v>4</v>
      </c>
      <c r="F47" s="132"/>
      <c r="G47" s="90">
        <v>5</v>
      </c>
      <c r="H47" s="90">
        <v>6</v>
      </c>
      <c r="I47" s="132">
        <v>7</v>
      </c>
      <c r="J47" s="132"/>
      <c r="K47" s="132">
        <v>8</v>
      </c>
      <c r="L47" s="132"/>
      <c r="M47" s="90">
        <v>9</v>
      </c>
      <c r="N47" s="90">
        <v>10</v>
      </c>
    </row>
    <row r="48" spans="1:14" s="95" customFormat="1" ht="52.5" customHeight="1">
      <c r="A48" s="41" t="s">
        <v>147</v>
      </c>
      <c r="B48" s="15" t="s">
        <v>164</v>
      </c>
      <c r="C48" s="195">
        <f>C49</f>
        <v>466438</v>
      </c>
      <c r="D48" s="196"/>
      <c r="E48" s="195">
        <v>92178</v>
      </c>
      <c r="F48" s="196"/>
      <c r="G48" s="197">
        <f>E48</f>
        <v>92178</v>
      </c>
      <c r="H48" s="197">
        <f>C48+E48</f>
        <v>558616</v>
      </c>
      <c r="I48" s="195">
        <v>499181</v>
      </c>
      <c r="J48" s="196"/>
      <c r="K48" s="195">
        <v>98649</v>
      </c>
      <c r="L48" s="196"/>
      <c r="M48" s="197">
        <v>98649</v>
      </c>
      <c r="N48" s="197">
        <f>I48+K48</f>
        <v>597830</v>
      </c>
    </row>
    <row r="49" spans="1:14" s="95" customFormat="1" ht="47.25">
      <c r="A49" s="83"/>
      <c r="B49" s="15" t="s">
        <v>21</v>
      </c>
      <c r="C49" s="179">
        <v>466438</v>
      </c>
      <c r="D49" s="179"/>
      <c r="E49" s="179" t="s">
        <v>22</v>
      </c>
      <c r="F49" s="179"/>
      <c r="G49" s="178" t="s">
        <v>22</v>
      </c>
      <c r="H49" s="178">
        <f>C49</f>
        <v>466438</v>
      </c>
      <c r="I49" s="179">
        <f>I48</f>
        <v>499181</v>
      </c>
      <c r="J49" s="179"/>
      <c r="K49" s="179" t="s">
        <v>22</v>
      </c>
      <c r="L49" s="179"/>
      <c r="M49" s="178" t="s">
        <v>22</v>
      </c>
      <c r="N49" s="178">
        <f>I49</f>
        <v>499181</v>
      </c>
    </row>
    <row r="50" spans="1:14" s="96" customFormat="1" ht="63">
      <c r="A50" s="83"/>
      <c r="B50" s="15" t="s">
        <v>24</v>
      </c>
      <c r="C50" s="179" t="s">
        <v>22</v>
      </c>
      <c r="D50" s="179"/>
      <c r="E50" s="179"/>
      <c r="F50" s="179"/>
      <c r="G50" s="178"/>
      <c r="H50" s="178"/>
      <c r="I50" s="179" t="s">
        <v>22</v>
      </c>
      <c r="J50" s="179"/>
      <c r="K50" s="179"/>
      <c r="L50" s="179"/>
      <c r="M50" s="178"/>
      <c r="N50" s="178"/>
    </row>
    <row r="51" spans="1:14" s="96" customFormat="1" ht="63">
      <c r="A51" s="83"/>
      <c r="B51" s="29" t="s">
        <v>25</v>
      </c>
      <c r="C51" s="179" t="s">
        <v>22</v>
      </c>
      <c r="D51" s="179"/>
      <c r="E51" s="179"/>
      <c r="F51" s="179"/>
      <c r="G51" s="178"/>
      <c r="H51" s="178"/>
      <c r="I51" s="179" t="s">
        <v>22</v>
      </c>
      <c r="J51" s="179"/>
      <c r="K51" s="179"/>
      <c r="L51" s="179"/>
      <c r="M51" s="178"/>
      <c r="N51" s="178"/>
    </row>
    <row r="52" spans="1:14" s="96" customFormat="1" ht="94.5">
      <c r="A52" s="83"/>
      <c r="B52" s="29" t="s">
        <v>167</v>
      </c>
      <c r="C52" s="176" t="s">
        <v>168</v>
      </c>
      <c r="D52" s="177"/>
      <c r="E52" s="176">
        <v>92178</v>
      </c>
      <c r="F52" s="177"/>
      <c r="G52" s="178">
        <f>E52</f>
        <v>92178</v>
      </c>
      <c r="H52" s="178">
        <f>G52</f>
        <v>92178</v>
      </c>
      <c r="I52" s="176" t="s">
        <v>168</v>
      </c>
      <c r="J52" s="177"/>
      <c r="K52" s="176">
        <f>E52*1.0701993848011</f>
        <v>98648.8388921958</v>
      </c>
      <c r="L52" s="177"/>
      <c r="M52" s="178">
        <f>M48</f>
        <v>98649</v>
      </c>
      <c r="N52" s="178">
        <f>K52</f>
        <v>98648.8388921958</v>
      </c>
    </row>
    <row r="53" spans="1:14" s="96" customFormat="1" ht="31.5">
      <c r="A53" s="83"/>
      <c r="B53" s="29" t="s">
        <v>23</v>
      </c>
      <c r="C53" s="179" t="s">
        <v>22</v>
      </c>
      <c r="D53" s="179"/>
      <c r="E53" s="179"/>
      <c r="F53" s="179"/>
      <c r="G53" s="178"/>
      <c r="H53" s="178"/>
      <c r="I53" s="179" t="s">
        <v>22</v>
      </c>
      <c r="J53" s="179"/>
      <c r="K53" s="179"/>
      <c r="L53" s="179"/>
      <c r="M53" s="178"/>
      <c r="N53" s="178"/>
    </row>
    <row r="54" spans="1:14" s="96" customFormat="1" ht="15.75">
      <c r="A54" s="83"/>
      <c r="B54" s="83" t="s">
        <v>13</v>
      </c>
      <c r="C54" s="184">
        <f>C48</f>
        <v>466438</v>
      </c>
      <c r="D54" s="184"/>
      <c r="E54" s="184">
        <f>E48</f>
        <v>92178</v>
      </c>
      <c r="F54" s="184"/>
      <c r="G54" s="183">
        <f>G48</f>
        <v>92178</v>
      </c>
      <c r="H54" s="183">
        <f>H48</f>
        <v>558616</v>
      </c>
      <c r="I54" s="184">
        <f>I48</f>
        <v>499181</v>
      </c>
      <c r="J54" s="184"/>
      <c r="K54" s="184">
        <f>K48</f>
        <v>98649</v>
      </c>
      <c r="L54" s="184"/>
      <c r="M54" s="183">
        <f>M48</f>
        <v>98649</v>
      </c>
      <c r="N54" s="183">
        <f>N48</f>
        <v>597830</v>
      </c>
    </row>
    <row r="56" spans="1:13" s="24" customFormat="1" ht="15.75">
      <c r="A56" s="122" t="s">
        <v>30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="24" customFormat="1" ht="15.75"/>
    <row r="58" spans="1:13" s="24" customFormat="1" ht="15.75">
      <c r="A58" s="122" t="s">
        <v>111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="24" customFormat="1" ht="15.75">
      <c r="N59" s="1" t="s">
        <v>14</v>
      </c>
    </row>
    <row r="60" spans="1:14" s="24" customFormat="1" ht="15.75">
      <c r="A60" s="110" t="s">
        <v>31</v>
      </c>
      <c r="B60" s="110" t="s">
        <v>3</v>
      </c>
      <c r="C60" s="110" t="s">
        <v>103</v>
      </c>
      <c r="D60" s="110"/>
      <c r="E60" s="110"/>
      <c r="F60" s="110"/>
      <c r="G60" s="110" t="s">
        <v>104</v>
      </c>
      <c r="H60" s="110"/>
      <c r="I60" s="110"/>
      <c r="J60" s="110"/>
      <c r="K60" s="110" t="s">
        <v>105</v>
      </c>
      <c r="L60" s="110"/>
      <c r="M60" s="110"/>
      <c r="N60" s="110"/>
    </row>
    <row r="61" spans="1:14" s="24" customFormat="1" ht="78.75">
      <c r="A61" s="110"/>
      <c r="B61" s="110"/>
      <c r="C61" s="83" t="s">
        <v>18</v>
      </c>
      <c r="D61" s="83" t="s">
        <v>19</v>
      </c>
      <c r="E61" s="83" t="s">
        <v>20</v>
      </c>
      <c r="F61" s="84" t="s">
        <v>27</v>
      </c>
      <c r="G61" s="83" t="s">
        <v>18</v>
      </c>
      <c r="H61" s="83" t="s">
        <v>19</v>
      </c>
      <c r="I61" s="83" t="s">
        <v>20</v>
      </c>
      <c r="J61" s="83" t="s">
        <v>26</v>
      </c>
      <c r="K61" s="83" t="s">
        <v>18</v>
      </c>
      <c r="L61" s="83" t="s">
        <v>19</v>
      </c>
      <c r="M61" s="83" t="s">
        <v>20</v>
      </c>
      <c r="N61" s="83" t="s">
        <v>29</v>
      </c>
    </row>
    <row r="62" spans="1:14" s="24" customFormat="1" ht="15.75">
      <c r="A62" s="83">
        <v>1</v>
      </c>
      <c r="B62" s="83">
        <v>2</v>
      </c>
      <c r="C62" s="83">
        <v>3</v>
      </c>
      <c r="D62" s="83">
        <v>4</v>
      </c>
      <c r="E62" s="83">
        <v>5</v>
      </c>
      <c r="F62" s="83">
        <v>6</v>
      </c>
      <c r="G62" s="83">
        <v>7</v>
      </c>
      <c r="H62" s="83">
        <v>8</v>
      </c>
      <c r="I62" s="83">
        <v>9</v>
      </c>
      <c r="J62" s="83">
        <v>10</v>
      </c>
      <c r="K62" s="83">
        <v>11</v>
      </c>
      <c r="L62" s="83">
        <v>12</v>
      </c>
      <c r="M62" s="83">
        <v>13</v>
      </c>
      <c r="N62" s="83">
        <v>14</v>
      </c>
    </row>
    <row r="63" spans="1:14" s="24" customFormat="1" ht="63">
      <c r="A63" s="68" t="s">
        <v>147</v>
      </c>
      <c r="B63" s="99" t="s">
        <v>164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 s="96" customFormat="1" ht="15.75">
      <c r="A64" s="72">
        <v>2111</v>
      </c>
      <c r="B64" s="71" t="s">
        <v>169</v>
      </c>
      <c r="C64" s="100">
        <v>1000494</v>
      </c>
      <c r="D64" s="100">
        <v>0</v>
      </c>
      <c r="E64" s="100">
        <v>0</v>
      </c>
      <c r="F64" s="100">
        <f>C64+D64</f>
        <v>1000494</v>
      </c>
      <c r="G64" s="190">
        <v>1489764</v>
      </c>
      <c r="H64" s="190">
        <v>0</v>
      </c>
      <c r="I64" s="190">
        <v>0</v>
      </c>
      <c r="J64" s="190">
        <f>G64+H64</f>
        <v>1489764</v>
      </c>
      <c r="K64" s="190">
        <v>194377</v>
      </c>
      <c r="L64" s="190">
        <v>0</v>
      </c>
      <c r="M64" s="190">
        <v>0</v>
      </c>
      <c r="N64" s="190">
        <f>K64+L64</f>
        <v>194377</v>
      </c>
    </row>
    <row r="65" spans="1:14" s="96" customFormat="1" ht="31.5">
      <c r="A65" s="72">
        <v>2120</v>
      </c>
      <c r="B65" s="71" t="s">
        <v>170</v>
      </c>
      <c r="C65" s="100">
        <v>221867</v>
      </c>
      <c r="D65" s="100">
        <v>0</v>
      </c>
      <c r="E65" s="100">
        <v>0</v>
      </c>
      <c r="F65" s="100">
        <f>C65+D65</f>
        <v>221867</v>
      </c>
      <c r="G65" s="190">
        <v>327749</v>
      </c>
      <c r="H65" s="190">
        <v>0</v>
      </c>
      <c r="I65" s="190">
        <v>0</v>
      </c>
      <c r="J65" s="190">
        <f aca="true" t="shared" si="0" ref="J65:J83">G65+H65</f>
        <v>327749</v>
      </c>
      <c r="K65" s="190">
        <v>42763</v>
      </c>
      <c r="L65" s="190">
        <v>0</v>
      </c>
      <c r="M65" s="190">
        <v>0</v>
      </c>
      <c r="N65" s="190">
        <f aca="true" t="shared" si="1" ref="N65:N83">K65+L65</f>
        <v>42763</v>
      </c>
    </row>
    <row r="66" spans="1:14" s="96" customFormat="1" ht="47.25">
      <c r="A66" s="72">
        <v>2210</v>
      </c>
      <c r="B66" s="71" t="s">
        <v>171</v>
      </c>
      <c r="C66" s="100">
        <v>134130.99</v>
      </c>
      <c r="D66" s="100">
        <v>0</v>
      </c>
      <c r="E66" s="100">
        <v>0</v>
      </c>
      <c r="F66" s="100">
        <f>C66+D66</f>
        <v>134130.99</v>
      </c>
      <c r="G66" s="190">
        <v>188241</v>
      </c>
      <c r="H66" s="190">
        <v>0</v>
      </c>
      <c r="I66" s="190">
        <v>0</v>
      </c>
      <c r="J66" s="190">
        <f t="shared" si="0"/>
        <v>188241</v>
      </c>
      <c r="K66" s="190">
        <v>51000</v>
      </c>
      <c r="L66" s="190">
        <v>0</v>
      </c>
      <c r="M66" s="190">
        <v>0</v>
      </c>
      <c r="N66" s="190">
        <f t="shared" si="1"/>
        <v>51000</v>
      </c>
    </row>
    <row r="67" spans="1:14" s="96" customFormat="1" ht="47.25">
      <c r="A67" s="72">
        <v>2220</v>
      </c>
      <c r="B67" s="71" t="s">
        <v>172</v>
      </c>
      <c r="C67" s="100"/>
      <c r="D67" s="100">
        <v>0</v>
      </c>
      <c r="E67" s="100">
        <v>0</v>
      </c>
      <c r="F67" s="100">
        <v>0</v>
      </c>
      <c r="G67" s="190">
        <v>3500</v>
      </c>
      <c r="H67" s="190">
        <v>0</v>
      </c>
      <c r="I67" s="190">
        <v>0</v>
      </c>
      <c r="J67" s="190">
        <f t="shared" si="0"/>
        <v>3500</v>
      </c>
      <c r="K67" s="190">
        <v>3500</v>
      </c>
      <c r="L67" s="190">
        <v>0</v>
      </c>
      <c r="M67" s="190">
        <v>0</v>
      </c>
      <c r="N67" s="190">
        <f t="shared" si="1"/>
        <v>3500</v>
      </c>
    </row>
    <row r="68" spans="1:14" s="96" customFormat="1" ht="31.5">
      <c r="A68" s="72">
        <v>2240</v>
      </c>
      <c r="B68" s="71" t="s">
        <v>173</v>
      </c>
      <c r="C68" s="100">
        <v>28026</v>
      </c>
      <c r="D68" s="100">
        <v>0</v>
      </c>
      <c r="E68" s="100">
        <v>0</v>
      </c>
      <c r="F68" s="100">
        <f>C68+D68</f>
        <v>28026</v>
      </c>
      <c r="G68" s="190">
        <v>34450</v>
      </c>
      <c r="H68" s="190">
        <v>0</v>
      </c>
      <c r="I68" s="190">
        <v>0</v>
      </c>
      <c r="J68" s="190">
        <f t="shared" si="0"/>
        <v>34450</v>
      </c>
      <c r="K68" s="190">
        <v>40710</v>
      </c>
      <c r="L68" s="190">
        <v>0</v>
      </c>
      <c r="M68" s="190">
        <v>0</v>
      </c>
      <c r="N68" s="190">
        <f t="shared" si="1"/>
        <v>40710</v>
      </c>
    </row>
    <row r="69" spans="1:14" s="96" customFormat="1" ht="31.5">
      <c r="A69" s="72">
        <v>2250</v>
      </c>
      <c r="B69" s="71" t="s">
        <v>174</v>
      </c>
      <c r="C69" s="100">
        <v>5802.98</v>
      </c>
      <c r="D69" s="100">
        <v>0</v>
      </c>
      <c r="E69" s="100">
        <v>0</v>
      </c>
      <c r="F69" s="100">
        <f>C69+D69</f>
        <v>5802.98</v>
      </c>
      <c r="G69" s="190">
        <v>10000</v>
      </c>
      <c r="H69" s="190">
        <v>0</v>
      </c>
      <c r="I69" s="190">
        <v>0</v>
      </c>
      <c r="J69" s="190">
        <f t="shared" si="0"/>
        <v>10000</v>
      </c>
      <c r="K69" s="190">
        <v>10000</v>
      </c>
      <c r="L69" s="190">
        <v>0</v>
      </c>
      <c r="M69" s="190">
        <v>0</v>
      </c>
      <c r="N69" s="190">
        <f t="shared" si="1"/>
        <v>10000</v>
      </c>
    </row>
    <row r="70" spans="1:14" s="96" customFormat="1" ht="47.25">
      <c r="A70" s="72">
        <v>2270</v>
      </c>
      <c r="B70" s="71" t="s">
        <v>175</v>
      </c>
      <c r="C70" s="100">
        <f>C71+C72+C73</f>
        <v>49083</v>
      </c>
      <c r="D70" s="100">
        <v>0</v>
      </c>
      <c r="E70" s="100">
        <v>0</v>
      </c>
      <c r="F70" s="100">
        <f>F71+F72+F73+F74+F75</f>
        <v>49083</v>
      </c>
      <c r="G70" s="190">
        <f>G71+G72+G73</f>
        <v>53195</v>
      </c>
      <c r="H70" s="190">
        <v>0</v>
      </c>
      <c r="I70" s="190">
        <v>0</v>
      </c>
      <c r="J70" s="190">
        <f t="shared" si="0"/>
        <v>53195</v>
      </c>
      <c r="K70" s="190">
        <f>K71+K72+K73</f>
        <v>68083</v>
      </c>
      <c r="L70" s="190">
        <v>0</v>
      </c>
      <c r="M70" s="190">
        <v>0</v>
      </c>
      <c r="N70" s="190">
        <f t="shared" si="1"/>
        <v>68083</v>
      </c>
    </row>
    <row r="71" spans="1:14" s="96" customFormat="1" ht="31.5">
      <c r="A71" s="72">
        <v>2271</v>
      </c>
      <c r="B71" s="71" t="s">
        <v>176</v>
      </c>
      <c r="C71" s="100">
        <v>37726</v>
      </c>
      <c r="D71" s="100">
        <v>0</v>
      </c>
      <c r="E71" s="100">
        <v>0</v>
      </c>
      <c r="F71" s="100">
        <f aca="true" t="shared" si="2" ref="F71:F77">C71+D71</f>
        <v>37726</v>
      </c>
      <c r="G71" s="190">
        <v>40451</v>
      </c>
      <c r="H71" s="190">
        <v>0</v>
      </c>
      <c r="I71" s="190">
        <v>0</v>
      </c>
      <c r="J71" s="190">
        <f t="shared" si="0"/>
        <v>40451</v>
      </c>
      <c r="K71" s="190">
        <v>53175</v>
      </c>
      <c r="L71" s="190">
        <v>0</v>
      </c>
      <c r="M71" s="190">
        <v>0</v>
      </c>
      <c r="N71" s="190">
        <f t="shared" si="1"/>
        <v>53175</v>
      </c>
    </row>
    <row r="72" spans="1:14" s="96" customFormat="1" ht="47.25">
      <c r="A72" s="72">
        <v>2272</v>
      </c>
      <c r="B72" s="71" t="s">
        <v>177</v>
      </c>
      <c r="C72" s="100">
        <v>1503</v>
      </c>
      <c r="D72" s="100">
        <v>0</v>
      </c>
      <c r="E72" s="100">
        <v>0</v>
      </c>
      <c r="F72" s="100">
        <f t="shared" si="2"/>
        <v>1503</v>
      </c>
      <c r="G72" s="190">
        <v>2124</v>
      </c>
      <c r="H72" s="190">
        <v>0</v>
      </c>
      <c r="I72" s="190">
        <v>0</v>
      </c>
      <c r="J72" s="190">
        <f t="shared" si="0"/>
        <v>2124</v>
      </c>
      <c r="K72" s="190">
        <v>2493</v>
      </c>
      <c r="L72" s="190">
        <v>0</v>
      </c>
      <c r="M72" s="190">
        <v>0</v>
      </c>
      <c r="N72" s="190">
        <f t="shared" si="1"/>
        <v>2493</v>
      </c>
    </row>
    <row r="73" spans="1:14" s="96" customFormat="1" ht="20.25" customHeight="1">
      <c r="A73" s="72">
        <v>2273</v>
      </c>
      <c r="B73" s="71" t="s">
        <v>178</v>
      </c>
      <c r="C73" s="100">
        <v>9854</v>
      </c>
      <c r="D73" s="100">
        <v>0</v>
      </c>
      <c r="E73" s="100">
        <v>0</v>
      </c>
      <c r="F73" s="100">
        <f t="shared" si="2"/>
        <v>9854</v>
      </c>
      <c r="G73" s="190">
        <v>10620</v>
      </c>
      <c r="H73" s="190">
        <v>0</v>
      </c>
      <c r="I73" s="190">
        <v>0</v>
      </c>
      <c r="J73" s="190">
        <f t="shared" si="0"/>
        <v>10620</v>
      </c>
      <c r="K73" s="190">
        <v>12415</v>
      </c>
      <c r="L73" s="190">
        <v>0</v>
      </c>
      <c r="M73" s="190">
        <v>0</v>
      </c>
      <c r="N73" s="190">
        <f t="shared" si="1"/>
        <v>12415</v>
      </c>
    </row>
    <row r="74" spans="1:14" s="96" customFormat="1" ht="31.5">
      <c r="A74" s="72">
        <v>2274</v>
      </c>
      <c r="B74" s="71" t="s">
        <v>179</v>
      </c>
      <c r="C74" s="100">
        <v>0</v>
      </c>
      <c r="D74" s="100">
        <v>0</v>
      </c>
      <c r="E74" s="100">
        <v>0</v>
      </c>
      <c r="F74" s="100">
        <f t="shared" si="2"/>
        <v>0</v>
      </c>
      <c r="G74" s="190">
        <v>0</v>
      </c>
      <c r="H74" s="190">
        <v>0</v>
      </c>
      <c r="I74" s="190">
        <v>0</v>
      </c>
      <c r="J74" s="190">
        <f t="shared" si="0"/>
        <v>0</v>
      </c>
      <c r="K74" s="190">
        <v>0</v>
      </c>
      <c r="L74" s="190">
        <v>0</v>
      </c>
      <c r="M74" s="190">
        <v>0</v>
      </c>
      <c r="N74" s="190">
        <f t="shared" si="1"/>
        <v>0</v>
      </c>
    </row>
    <row r="75" spans="1:14" s="96" customFormat="1" ht="47.25">
      <c r="A75" s="72">
        <v>2275</v>
      </c>
      <c r="B75" s="71" t="s">
        <v>180</v>
      </c>
      <c r="C75" s="100">
        <v>0</v>
      </c>
      <c r="D75" s="100">
        <v>0</v>
      </c>
      <c r="E75" s="100">
        <v>0</v>
      </c>
      <c r="F75" s="100">
        <f t="shared" si="2"/>
        <v>0</v>
      </c>
      <c r="G75" s="190">
        <v>0</v>
      </c>
      <c r="H75" s="190">
        <v>0</v>
      </c>
      <c r="I75" s="190">
        <v>0</v>
      </c>
      <c r="J75" s="190">
        <f t="shared" si="0"/>
        <v>0</v>
      </c>
      <c r="K75" s="190">
        <v>0</v>
      </c>
      <c r="L75" s="190">
        <v>0</v>
      </c>
      <c r="M75" s="190">
        <v>0</v>
      </c>
      <c r="N75" s="190">
        <f t="shared" si="1"/>
        <v>0</v>
      </c>
    </row>
    <row r="76" spans="1:14" s="96" customFormat="1" ht="78.75">
      <c r="A76" s="72">
        <v>2282</v>
      </c>
      <c r="B76" s="71" t="s">
        <v>181</v>
      </c>
      <c r="C76" s="100">
        <v>0</v>
      </c>
      <c r="D76" s="100">
        <v>0</v>
      </c>
      <c r="E76" s="100">
        <v>0</v>
      </c>
      <c r="F76" s="100">
        <f t="shared" si="2"/>
        <v>0</v>
      </c>
      <c r="G76" s="190">
        <v>4300</v>
      </c>
      <c r="H76" s="190">
        <v>0</v>
      </c>
      <c r="I76" s="190">
        <v>0</v>
      </c>
      <c r="J76" s="190">
        <f t="shared" si="0"/>
        <v>4300</v>
      </c>
      <c r="K76" s="190">
        <v>4500</v>
      </c>
      <c r="L76" s="190">
        <v>0</v>
      </c>
      <c r="M76" s="190">
        <v>0</v>
      </c>
      <c r="N76" s="190">
        <f t="shared" si="1"/>
        <v>4500</v>
      </c>
    </row>
    <row r="77" spans="1:14" s="96" customFormat="1" ht="15.75">
      <c r="A77" s="72">
        <v>2800</v>
      </c>
      <c r="B77" s="71" t="s">
        <v>182</v>
      </c>
      <c r="C77" s="100">
        <v>0</v>
      </c>
      <c r="D77" s="100">
        <v>0</v>
      </c>
      <c r="E77" s="100">
        <v>0</v>
      </c>
      <c r="F77" s="100">
        <f t="shared" si="2"/>
        <v>0</v>
      </c>
      <c r="G77" s="190">
        <v>0</v>
      </c>
      <c r="H77" s="190">
        <v>0</v>
      </c>
      <c r="I77" s="190">
        <v>0</v>
      </c>
      <c r="J77" s="190">
        <f t="shared" si="0"/>
        <v>0</v>
      </c>
      <c r="K77" s="190">
        <v>0</v>
      </c>
      <c r="L77" s="190">
        <v>0</v>
      </c>
      <c r="M77" s="190">
        <v>0</v>
      </c>
      <c r="N77" s="190">
        <f t="shared" si="1"/>
        <v>0</v>
      </c>
    </row>
    <row r="78" spans="1:14" s="96" customFormat="1" ht="15.75">
      <c r="A78" s="72">
        <v>3000</v>
      </c>
      <c r="B78" s="71" t="s">
        <v>183</v>
      </c>
      <c r="C78" s="100">
        <v>0</v>
      </c>
      <c r="D78" s="100">
        <v>268965</v>
      </c>
      <c r="E78" s="100">
        <v>110215</v>
      </c>
      <c r="F78" s="100">
        <f>D78</f>
        <v>268965</v>
      </c>
      <c r="G78" s="190">
        <v>0</v>
      </c>
      <c r="H78" s="190">
        <v>158110</v>
      </c>
      <c r="I78" s="190">
        <v>150000</v>
      </c>
      <c r="J78" s="190">
        <f t="shared" si="0"/>
        <v>158110</v>
      </c>
      <c r="K78" s="190">
        <v>0</v>
      </c>
      <c r="L78" s="190">
        <v>82000</v>
      </c>
      <c r="M78" s="190">
        <v>82000</v>
      </c>
      <c r="N78" s="190">
        <f t="shared" si="1"/>
        <v>82000</v>
      </c>
    </row>
    <row r="79" spans="1:14" s="96" customFormat="1" ht="65.25" customHeight="1">
      <c r="A79" s="72">
        <v>3110</v>
      </c>
      <c r="B79" s="71" t="s">
        <v>184</v>
      </c>
      <c r="C79" s="100">
        <v>0</v>
      </c>
      <c r="D79" s="100">
        <f>D78</f>
        <v>268965</v>
      </c>
      <c r="E79" s="100">
        <f>E78</f>
        <v>110215</v>
      </c>
      <c r="F79" s="100">
        <f>C79+D79</f>
        <v>268965</v>
      </c>
      <c r="G79" s="190">
        <v>0</v>
      </c>
      <c r="H79" s="190">
        <v>158110</v>
      </c>
      <c r="I79" s="190">
        <v>150000</v>
      </c>
      <c r="J79" s="190">
        <f t="shared" si="0"/>
        <v>158110</v>
      </c>
      <c r="K79" s="190">
        <v>0</v>
      </c>
      <c r="L79" s="190">
        <v>82000</v>
      </c>
      <c r="M79" s="190">
        <v>82000</v>
      </c>
      <c r="N79" s="190">
        <f t="shared" si="1"/>
        <v>82000</v>
      </c>
    </row>
    <row r="80" spans="1:14" s="96" customFormat="1" ht="15.75">
      <c r="A80" s="72">
        <v>3130</v>
      </c>
      <c r="B80" s="71" t="s">
        <v>185</v>
      </c>
      <c r="C80" s="100">
        <v>0</v>
      </c>
      <c r="D80" s="100">
        <v>0</v>
      </c>
      <c r="E80" s="100">
        <v>0</v>
      </c>
      <c r="F80" s="100">
        <f>C80+D80</f>
        <v>0</v>
      </c>
      <c r="G80" s="190">
        <v>0</v>
      </c>
      <c r="H80" s="190">
        <v>0</v>
      </c>
      <c r="I80" s="190">
        <v>0</v>
      </c>
      <c r="J80" s="190">
        <f t="shared" si="0"/>
        <v>0</v>
      </c>
      <c r="K80" s="190">
        <v>0</v>
      </c>
      <c r="L80" s="190">
        <v>0</v>
      </c>
      <c r="M80" s="190">
        <v>0</v>
      </c>
      <c r="N80" s="190">
        <f t="shared" si="1"/>
        <v>0</v>
      </c>
    </row>
    <row r="81" spans="1:14" s="96" customFormat="1" ht="47.25">
      <c r="A81" s="72">
        <v>3131</v>
      </c>
      <c r="B81" s="71" t="s">
        <v>186</v>
      </c>
      <c r="C81" s="100">
        <v>0</v>
      </c>
      <c r="D81" s="100">
        <v>0</v>
      </c>
      <c r="E81" s="100">
        <v>0</v>
      </c>
      <c r="F81" s="100">
        <f>C81+D81</f>
        <v>0</v>
      </c>
      <c r="G81" s="190">
        <v>0</v>
      </c>
      <c r="H81" s="190">
        <v>0</v>
      </c>
      <c r="I81" s="190">
        <v>0</v>
      </c>
      <c r="J81" s="190">
        <f t="shared" si="0"/>
        <v>0</v>
      </c>
      <c r="K81" s="190">
        <v>0</v>
      </c>
      <c r="L81" s="190">
        <v>0</v>
      </c>
      <c r="M81" s="190">
        <v>0</v>
      </c>
      <c r="N81" s="190">
        <f t="shared" si="1"/>
        <v>0</v>
      </c>
    </row>
    <row r="82" spans="1:14" s="96" customFormat="1" ht="31.5">
      <c r="A82" s="72">
        <v>3132</v>
      </c>
      <c r="B82" s="71" t="s">
        <v>187</v>
      </c>
      <c r="C82" s="100">
        <v>0</v>
      </c>
      <c r="D82" s="100">
        <v>0</v>
      </c>
      <c r="E82" s="100">
        <v>0</v>
      </c>
      <c r="F82" s="100">
        <f>C82+D82</f>
        <v>0</v>
      </c>
      <c r="G82" s="190">
        <v>0</v>
      </c>
      <c r="H82" s="190">
        <v>0</v>
      </c>
      <c r="I82" s="190">
        <v>0</v>
      </c>
      <c r="J82" s="190">
        <f t="shared" si="0"/>
        <v>0</v>
      </c>
      <c r="K82" s="190">
        <v>0</v>
      </c>
      <c r="L82" s="190">
        <v>0</v>
      </c>
      <c r="M82" s="190">
        <v>0</v>
      </c>
      <c r="N82" s="190">
        <f t="shared" si="1"/>
        <v>0</v>
      </c>
    </row>
    <row r="83" spans="1:14" s="96" customFormat="1" ht="15.75">
      <c r="A83" s="83"/>
      <c r="B83" s="83" t="s">
        <v>13</v>
      </c>
      <c r="C83" s="101">
        <f>C64+C65+C66+C67+C68+C69+C70</f>
        <v>1439403.97</v>
      </c>
      <c r="D83" s="101">
        <f>D79</f>
        <v>268965</v>
      </c>
      <c r="E83" s="101">
        <f>E78</f>
        <v>110215</v>
      </c>
      <c r="F83" s="101">
        <f>C83+D83</f>
        <v>1708368.97</v>
      </c>
      <c r="G83" s="191">
        <f>SUM(G64:G82)-G70</f>
        <v>2111199</v>
      </c>
      <c r="H83" s="191">
        <f>H78</f>
        <v>158110</v>
      </c>
      <c r="I83" s="191">
        <v>150000</v>
      </c>
      <c r="J83" s="191">
        <f t="shared" si="0"/>
        <v>2269309</v>
      </c>
      <c r="K83" s="191">
        <f>SUM(K64:K82)-K70</f>
        <v>414933</v>
      </c>
      <c r="L83" s="191">
        <v>82000</v>
      </c>
      <c r="M83" s="191">
        <v>82000</v>
      </c>
      <c r="N83" s="191">
        <f t="shared" si="1"/>
        <v>496933</v>
      </c>
    </row>
    <row r="84" spans="3:14" s="24" customFormat="1" ht="15.75">
      <c r="C84" s="192"/>
      <c r="D84" s="192"/>
      <c r="E84" s="192"/>
      <c r="F84" s="192"/>
      <c r="G84" s="186"/>
      <c r="H84" s="186"/>
      <c r="I84" s="186"/>
      <c r="J84" s="186"/>
      <c r="K84" s="186"/>
      <c r="L84" s="186"/>
      <c r="M84" s="186"/>
      <c r="N84" s="186"/>
    </row>
    <row r="85" spans="1:13" s="24" customFormat="1" ht="15.75">
      <c r="A85" s="85" t="s">
        <v>112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4" s="24" customFormat="1" ht="15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1" t="s">
        <v>14</v>
      </c>
    </row>
    <row r="87" spans="1:14" s="24" customFormat="1" ht="15.75">
      <c r="A87" s="110" t="s">
        <v>32</v>
      </c>
      <c r="B87" s="110" t="s">
        <v>3</v>
      </c>
      <c r="C87" s="110" t="s">
        <v>103</v>
      </c>
      <c r="D87" s="110"/>
      <c r="E87" s="110"/>
      <c r="F87" s="110"/>
      <c r="G87" s="110" t="s">
        <v>104</v>
      </c>
      <c r="H87" s="110"/>
      <c r="I87" s="110"/>
      <c r="J87" s="110"/>
      <c r="K87" s="110" t="s">
        <v>105</v>
      </c>
      <c r="L87" s="110"/>
      <c r="M87" s="110"/>
      <c r="N87" s="110"/>
    </row>
    <row r="88" spans="1:14" s="24" customFormat="1" ht="78.75">
      <c r="A88" s="110"/>
      <c r="B88" s="110"/>
      <c r="C88" s="83" t="s">
        <v>18</v>
      </c>
      <c r="D88" s="83" t="s">
        <v>19</v>
      </c>
      <c r="E88" s="83" t="s">
        <v>20</v>
      </c>
      <c r="F88" s="84" t="s">
        <v>27</v>
      </c>
      <c r="G88" s="83" t="s">
        <v>18</v>
      </c>
      <c r="H88" s="83" t="s">
        <v>19</v>
      </c>
      <c r="I88" s="83" t="s">
        <v>20</v>
      </c>
      <c r="J88" s="83" t="s">
        <v>26</v>
      </c>
      <c r="K88" s="83" t="s">
        <v>18</v>
      </c>
      <c r="L88" s="83" t="s">
        <v>19</v>
      </c>
      <c r="M88" s="83" t="s">
        <v>20</v>
      </c>
      <c r="N88" s="83" t="s">
        <v>29</v>
      </c>
    </row>
    <row r="89" spans="1:14" s="24" customFormat="1" ht="15.75">
      <c r="A89" s="83">
        <v>1</v>
      </c>
      <c r="B89" s="83">
        <v>2</v>
      </c>
      <c r="C89" s="83">
        <v>3</v>
      </c>
      <c r="D89" s="83">
        <v>4</v>
      </c>
      <c r="E89" s="83">
        <v>5</v>
      </c>
      <c r="F89" s="83">
        <v>6</v>
      </c>
      <c r="G89" s="83">
        <v>7</v>
      </c>
      <c r="H89" s="83">
        <v>8</v>
      </c>
      <c r="I89" s="83">
        <v>9</v>
      </c>
      <c r="J89" s="83">
        <v>10</v>
      </c>
      <c r="K89" s="83">
        <v>11</v>
      </c>
      <c r="L89" s="83">
        <v>12</v>
      </c>
      <c r="M89" s="83">
        <v>13</v>
      </c>
      <c r="N89" s="83">
        <v>14</v>
      </c>
    </row>
    <row r="90" spans="1:14" s="24" customFormat="1" ht="15.75">
      <c r="A90" s="83"/>
      <c r="B90" s="15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spans="1:14" s="24" customFormat="1" ht="15.75">
      <c r="A91" s="83"/>
      <c r="B91" s="15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1:14" s="24" customFormat="1" ht="15.75">
      <c r="A92" s="83"/>
      <c r="B92" s="15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14" s="24" customFormat="1" ht="15.75">
      <c r="A93" s="83"/>
      <c r="B93" s="15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4" s="24" customFormat="1" ht="15.75">
      <c r="A94" s="83"/>
      <c r="B94" s="83" t="s">
        <v>13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1:14" s="24" customFormat="1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s="24" customFormat="1" ht="15.75">
      <c r="A96" s="85" t="s">
        <v>113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</row>
    <row r="97" s="24" customFormat="1" ht="15.75">
      <c r="N97" s="1" t="s">
        <v>14</v>
      </c>
    </row>
    <row r="98" spans="1:14" s="24" customFormat="1" ht="15.75">
      <c r="A98" s="110" t="s">
        <v>31</v>
      </c>
      <c r="B98" s="110" t="s">
        <v>3</v>
      </c>
      <c r="C98" s="133" t="s">
        <v>84</v>
      </c>
      <c r="D98" s="134"/>
      <c r="E98" s="134"/>
      <c r="F98" s="135"/>
      <c r="G98" s="90"/>
      <c r="H98" s="90"/>
      <c r="I98" s="133" t="s">
        <v>106</v>
      </c>
      <c r="J98" s="134"/>
      <c r="K98" s="134"/>
      <c r="L98" s="134"/>
      <c r="M98" s="134"/>
      <c r="N98" s="135"/>
    </row>
    <row r="99" spans="1:14" s="24" customFormat="1" ht="15.75">
      <c r="A99" s="110"/>
      <c r="B99" s="110"/>
      <c r="C99" s="136" t="s">
        <v>18</v>
      </c>
      <c r="D99" s="136"/>
      <c r="E99" s="136" t="s">
        <v>19</v>
      </c>
      <c r="F99" s="136"/>
      <c r="G99" s="136" t="s">
        <v>20</v>
      </c>
      <c r="H99" s="136" t="s">
        <v>27</v>
      </c>
      <c r="I99" s="136" t="s">
        <v>18</v>
      </c>
      <c r="J99" s="136"/>
      <c r="K99" s="136" t="s">
        <v>19</v>
      </c>
      <c r="L99" s="136"/>
      <c r="M99" s="136" t="s">
        <v>20</v>
      </c>
      <c r="N99" s="136" t="s">
        <v>28</v>
      </c>
    </row>
    <row r="100" spans="1:14" s="24" customFormat="1" ht="15.75">
      <c r="A100" s="110"/>
      <c r="B100" s="110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</row>
    <row r="101" spans="1:14" s="24" customFormat="1" ht="15.75">
      <c r="A101" s="83">
        <v>1</v>
      </c>
      <c r="B101" s="83">
        <v>2</v>
      </c>
      <c r="C101" s="132">
        <v>3</v>
      </c>
      <c r="D101" s="132"/>
      <c r="E101" s="132">
        <v>4</v>
      </c>
      <c r="F101" s="132"/>
      <c r="G101" s="90">
        <v>5</v>
      </c>
      <c r="H101" s="90">
        <v>6</v>
      </c>
      <c r="I101" s="132">
        <v>7</v>
      </c>
      <c r="J101" s="132"/>
      <c r="K101" s="132">
        <v>8</v>
      </c>
      <c r="L101" s="132"/>
      <c r="M101" s="90">
        <v>9</v>
      </c>
      <c r="N101" s="90">
        <v>10</v>
      </c>
    </row>
    <row r="102" spans="1:14" s="96" customFormat="1" ht="63">
      <c r="A102" s="68" t="s">
        <v>147</v>
      </c>
      <c r="B102" s="103" t="s">
        <v>164</v>
      </c>
      <c r="C102" s="123"/>
      <c r="D102" s="123"/>
      <c r="E102" s="123"/>
      <c r="F102" s="123"/>
      <c r="G102" s="88"/>
      <c r="H102" s="88"/>
      <c r="I102" s="123"/>
      <c r="J102" s="123"/>
      <c r="K102" s="123"/>
      <c r="L102" s="123"/>
      <c r="M102" s="88"/>
      <c r="N102" s="88"/>
    </row>
    <row r="103" spans="1:15" s="96" customFormat="1" ht="15.75">
      <c r="A103" s="72">
        <v>2111</v>
      </c>
      <c r="B103" s="71" t="s">
        <v>169</v>
      </c>
      <c r="C103" s="176">
        <f>K64*1.124128</f>
        <v>218504.628256</v>
      </c>
      <c r="D103" s="177">
        <v>1965257</v>
      </c>
      <c r="E103" s="176">
        <v>0</v>
      </c>
      <c r="F103" s="177">
        <v>0</v>
      </c>
      <c r="G103" s="178">
        <v>0</v>
      </c>
      <c r="H103" s="178">
        <f aca="true" t="shared" si="3" ref="H103:H122">C103+E103</f>
        <v>218504.628256</v>
      </c>
      <c r="I103" s="179">
        <f>C103*1.0701993848011</f>
        <v>233843.51873576426</v>
      </c>
      <c r="J103" s="179"/>
      <c r="K103" s="179">
        <v>0</v>
      </c>
      <c r="L103" s="179">
        <v>0</v>
      </c>
      <c r="M103" s="178">
        <v>0</v>
      </c>
      <c r="N103" s="178">
        <f>I103</f>
        <v>233843.51873576426</v>
      </c>
      <c r="O103" s="180"/>
    </row>
    <row r="104" spans="1:15" s="96" customFormat="1" ht="31.5">
      <c r="A104" s="72">
        <v>2120</v>
      </c>
      <c r="B104" s="71" t="s">
        <v>170</v>
      </c>
      <c r="C104" s="176">
        <f aca="true" t="shared" si="4" ref="C104:C121">K65*1.124128</f>
        <v>48071.085664</v>
      </c>
      <c r="D104" s="177">
        <v>1965257</v>
      </c>
      <c r="E104" s="176">
        <v>0</v>
      </c>
      <c r="F104" s="177">
        <v>0</v>
      </c>
      <c r="G104" s="178">
        <v>0</v>
      </c>
      <c r="H104" s="178">
        <f t="shared" si="3"/>
        <v>48071.085664</v>
      </c>
      <c r="I104" s="179">
        <f aca="true" t="shared" si="5" ref="I104:I121">C104*1.0701993848011</f>
        <v>51445.64630433378</v>
      </c>
      <c r="J104" s="179"/>
      <c r="K104" s="179">
        <v>0</v>
      </c>
      <c r="L104" s="179">
        <v>0</v>
      </c>
      <c r="M104" s="178">
        <v>0</v>
      </c>
      <c r="N104" s="178">
        <f aca="true" t="shared" si="6" ref="N104:N121">I104</f>
        <v>51445.64630433378</v>
      </c>
      <c r="O104" s="180"/>
    </row>
    <row r="105" spans="1:15" s="96" customFormat="1" ht="47.25">
      <c r="A105" s="72">
        <v>2210</v>
      </c>
      <c r="B105" s="71" t="s">
        <v>171</v>
      </c>
      <c r="C105" s="176">
        <f t="shared" si="4"/>
        <v>57330.528</v>
      </c>
      <c r="D105" s="177">
        <v>1965257</v>
      </c>
      <c r="E105" s="176">
        <v>0</v>
      </c>
      <c r="F105" s="177">
        <v>0</v>
      </c>
      <c r="G105" s="178">
        <v>0</v>
      </c>
      <c r="H105" s="178">
        <f t="shared" si="3"/>
        <v>57330.528</v>
      </c>
      <c r="I105" s="179">
        <f t="shared" si="5"/>
        <v>61355.095795922236</v>
      </c>
      <c r="J105" s="179"/>
      <c r="K105" s="179">
        <v>0</v>
      </c>
      <c r="L105" s="179">
        <v>0</v>
      </c>
      <c r="M105" s="178">
        <v>0</v>
      </c>
      <c r="N105" s="178">
        <f t="shared" si="6"/>
        <v>61355.095795922236</v>
      </c>
      <c r="O105" s="180"/>
    </row>
    <row r="106" spans="1:15" s="96" customFormat="1" ht="47.25">
      <c r="A106" s="72">
        <v>2220</v>
      </c>
      <c r="B106" s="71" t="s">
        <v>172</v>
      </c>
      <c r="C106" s="176">
        <f t="shared" si="4"/>
        <v>3934.448</v>
      </c>
      <c r="D106" s="177">
        <v>1965257</v>
      </c>
      <c r="E106" s="176">
        <v>0</v>
      </c>
      <c r="F106" s="177">
        <v>0</v>
      </c>
      <c r="G106" s="178">
        <v>0</v>
      </c>
      <c r="H106" s="178">
        <f t="shared" si="3"/>
        <v>3934.448</v>
      </c>
      <c r="I106" s="179">
        <f t="shared" si="5"/>
        <v>4210.643829131918</v>
      </c>
      <c r="J106" s="179"/>
      <c r="K106" s="179">
        <v>0</v>
      </c>
      <c r="L106" s="179">
        <v>0</v>
      </c>
      <c r="M106" s="178">
        <v>0</v>
      </c>
      <c r="N106" s="178">
        <f t="shared" si="6"/>
        <v>4210.643829131918</v>
      </c>
      <c r="O106" s="180"/>
    </row>
    <row r="107" spans="1:15" s="96" customFormat="1" ht="31.5">
      <c r="A107" s="72">
        <v>2240</v>
      </c>
      <c r="B107" s="71" t="s">
        <v>173</v>
      </c>
      <c r="C107" s="176">
        <f t="shared" si="4"/>
        <v>45763.25088</v>
      </c>
      <c r="D107" s="177">
        <v>1965257</v>
      </c>
      <c r="E107" s="176">
        <v>0</v>
      </c>
      <c r="F107" s="177">
        <v>0</v>
      </c>
      <c r="G107" s="178">
        <v>0</v>
      </c>
      <c r="H107" s="178">
        <f t="shared" si="3"/>
        <v>45763.25088</v>
      </c>
      <c r="I107" s="179">
        <f t="shared" si="5"/>
        <v>48975.8029382744</v>
      </c>
      <c r="J107" s="179"/>
      <c r="K107" s="179">
        <v>0</v>
      </c>
      <c r="L107" s="179">
        <v>0</v>
      </c>
      <c r="M107" s="178">
        <v>0</v>
      </c>
      <c r="N107" s="178">
        <f t="shared" si="6"/>
        <v>48975.8029382744</v>
      </c>
      <c r="O107" s="180"/>
    </row>
    <row r="108" spans="1:15" s="96" customFormat="1" ht="31.5">
      <c r="A108" s="72">
        <v>2250</v>
      </c>
      <c r="B108" s="71" t="s">
        <v>174</v>
      </c>
      <c r="C108" s="176">
        <f t="shared" si="4"/>
        <v>11241.28</v>
      </c>
      <c r="D108" s="177">
        <v>1965257</v>
      </c>
      <c r="E108" s="176">
        <v>0</v>
      </c>
      <c r="F108" s="177">
        <v>0</v>
      </c>
      <c r="G108" s="178">
        <v>0</v>
      </c>
      <c r="H108" s="178">
        <f t="shared" si="3"/>
        <v>11241.28</v>
      </c>
      <c r="I108" s="179">
        <f t="shared" si="5"/>
        <v>12030.41094037691</v>
      </c>
      <c r="J108" s="179"/>
      <c r="K108" s="179">
        <v>0</v>
      </c>
      <c r="L108" s="179">
        <v>0</v>
      </c>
      <c r="M108" s="178">
        <v>0</v>
      </c>
      <c r="N108" s="178">
        <f t="shared" si="6"/>
        <v>12030.41094037691</v>
      </c>
      <c r="O108" s="180"/>
    </row>
    <row r="109" spans="1:15" s="96" customFormat="1" ht="47.25">
      <c r="A109" s="72">
        <v>2270</v>
      </c>
      <c r="B109" s="71" t="s">
        <v>175</v>
      </c>
      <c r="C109" s="176">
        <f t="shared" si="4"/>
        <v>76534.006624</v>
      </c>
      <c r="D109" s="177">
        <v>1965257</v>
      </c>
      <c r="E109" s="176">
        <v>0</v>
      </c>
      <c r="F109" s="177">
        <v>0</v>
      </c>
      <c r="G109" s="178">
        <v>0</v>
      </c>
      <c r="H109" s="178">
        <f t="shared" si="3"/>
        <v>76534.006624</v>
      </c>
      <c r="I109" s="179">
        <f t="shared" si="5"/>
        <v>81906.64680536812</v>
      </c>
      <c r="J109" s="179"/>
      <c r="K109" s="179">
        <v>0</v>
      </c>
      <c r="L109" s="179">
        <v>0</v>
      </c>
      <c r="M109" s="178">
        <v>0</v>
      </c>
      <c r="N109" s="178">
        <f t="shared" si="6"/>
        <v>81906.64680536812</v>
      </c>
      <c r="O109" s="180"/>
    </row>
    <row r="110" spans="1:15" s="96" customFormat="1" ht="31.5">
      <c r="A110" s="72">
        <v>2271</v>
      </c>
      <c r="B110" s="71" t="s">
        <v>176</v>
      </c>
      <c r="C110" s="176">
        <f t="shared" si="4"/>
        <v>59775.5064</v>
      </c>
      <c r="D110" s="177">
        <v>1965257</v>
      </c>
      <c r="E110" s="176">
        <v>0</v>
      </c>
      <c r="F110" s="177">
        <v>0</v>
      </c>
      <c r="G110" s="178">
        <v>0</v>
      </c>
      <c r="H110" s="178">
        <f t="shared" si="3"/>
        <v>59775.5064</v>
      </c>
      <c r="I110" s="179">
        <f t="shared" si="5"/>
        <v>63971.71017545422</v>
      </c>
      <c r="J110" s="179"/>
      <c r="K110" s="179">
        <v>0</v>
      </c>
      <c r="L110" s="179">
        <v>0</v>
      </c>
      <c r="M110" s="178">
        <v>0</v>
      </c>
      <c r="N110" s="178">
        <f t="shared" si="6"/>
        <v>63971.71017545422</v>
      </c>
      <c r="O110" s="180"/>
    </row>
    <row r="111" spans="1:15" s="96" customFormat="1" ht="47.25">
      <c r="A111" s="72">
        <v>2272</v>
      </c>
      <c r="B111" s="71" t="s">
        <v>177</v>
      </c>
      <c r="C111" s="176">
        <f t="shared" si="4"/>
        <v>2802.451104</v>
      </c>
      <c r="D111" s="177">
        <v>1965257</v>
      </c>
      <c r="E111" s="176">
        <v>0</v>
      </c>
      <c r="F111" s="177">
        <v>0</v>
      </c>
      <c r="G111" s="178">
        <v>0</v>
      </c>
      <c r="H111" s="178">
        <f t="shared" si="3"/>
        <v>2802.451104</v>
      </c>
      <c r="I111" s="179">
        <f t="shared" si="5"/>
        <v>2999.181447435964</v>
      </c>
      <c r="J111" s="179"/>
      <c r="K111" s="179">
        <v>0</v>
      </c>
      <c r="L111" s="179">
        <v>0</v>
      </c>
      <c r="M111" s="178">
        <v>0</v>
      </c>
      <c r="N111" s="178">
        <f t="shared" si="6"/>
        <v>2999.181447435964</v>
      </c>
      <c r="O111" s="180"/>
    </row>
    <row r="112" spans="1:15" s="96" customFormat="1" ht="31.5">
      <c r="A112" s="72">
        <v>2273</v>
      </c>
      <c r="B112" s="71" t="s">
        <v>178</v>
      </c>
      <c r="C112" s="176">
        <f t="shared" si="4"/>
        <v>13956.04912</v>
      </c>
      <c r="D112" s="177">
        <v>1965257</v>
      </c>
      <c r="E112" s="176">
        <v>0</v>
      </c>
      <c r="F112" s="177">
        <v>0</v>
      </c>
      <c r="G112" s="178">
        <v>0</v>
      </c>
      <c r="H112" s="178">
        <f t="shared" si="3"/>
        <v>13956.04912</v>
      </c>
      <c r="I112" s="179">
        <f t="shared" si="5"/>
        <v>14935.755182477933</v>
      </c>
      <c r="J112" s="179"/>
      <c r="K112" s="179">
        <v>0</v>
      </c>
      <c r="L112" s="179">
        <v>0</v>
      </c>
      <c r="M112" s="178">
        <v>0</v>
      </c>
      <c r="N112" s="178">
        <f t="shared" si="6"/>
        <v>14935.755182477933</v>
      </c>
      <c r="O112" s="180"/>
    </row>
    <row r="113" spans="1:15" s="96" customFormat="1" ht="31.5">
      <c r="A113" s="72">
        <v>2274</v>
      </c>
      <c r="B113" s="71" t="s">
        <v>179</v>
      </c>
      <c r="C113" s="176">
        <f t="shared" si="4"/>
        <v>0</v>
      </c>
      <c r="D113" s="177">
        <v>1965257</v>
      </c>
      <c r="E113" s="176">
        <v>0</v>
      </c>
      <c r="F113" s="177">
        <v>0</v>
      </c>
      <c r="G113" s="178">
        <v>0</v>
      </c>
      <c r="H113" s="178">
        <f t="shared" si="3"/>
        <v>0</v>
      </c>
      <c r="I113" s="179">
        <f t="shared" si="5"/>
        <v>0</v>
      </c>
      <c r="J113" s="179"/>
      <c r="K113" s="179">
        <v>0</v>
      </c>
      <c r="L113" s="179">
        <v>0</v>
      </c>
      <c r="M113" s="178">
        <v>0</v>
      </c>
      <c r="N113" s="178">
        <f t="shared" si="6"/>
        <v>0</v>
      </c>
      <c r="O113" s="180"/>
    </row>
    <row r="114" spans="1:15" s="96" customFormat="1" ht="47.25">
      <c r="A114" s="72">
        <v>2275</v>
      </c>
      <c r="B114" s="71" t="s">
        <v>180</v>
      </c>
      <c r="C114" s="176">
        <f t="shared" si="4"/>
        <v>0</v>
      </c>
      <c r="D114" s="177">
        <v>1965257</v>
      </c>
      <c r="E114" s="176">
        <v>0</v>
      </c>
      <c r="F114" s="177">
        <v>0</v>
      </c>
      <c r="G114" s="178">
        <v>0</v>
      </c>
      <c r="H114" s="178">
        <f t="shared" si="3"/>
        <v>0</v>
      </c>
      <c r="I114" s="179">
        <f t="shared" si="5"/>
        <v>0</v>
      </c>
      <c r="J114" s="179"/>
      <c r="K114" s="179">
        <v>0</v>
      </c>
      <c r="L114" s="179">
        <v>0</v>
      </c>
      <c r="M114" s="178">
        <v>0</v>
      </c>
      <c r="N114" s="178">
        <f t="shared" si="6"/>
        <v>0</v>
      </c>
      <c r="O114" s="180"/>
    </row>
    <row r="115" spans="1:15" s="96" customFormat="1" ht="78.75">
      <c r="A115" s="72">
        <v>2282</v>
      </c>
      <c r="B115" s="71" t="s">
        <v>181</v>
      </c>
      <c r="C115" s="176">
        <f t="shared" si="4"/>
        <v>5058.576</v>
      </c>
      <c r="D115" s="177">
        <v>1965257</v>
      </c>
      <c r="E115" s="176">
        <v>0</v>
      </c>
      <c r="F115" s="177">
        <v>0</v>
      </c>
      <c r="G115" s="178">
        <v>0</v>
      </c>
      <c r="H115" s="178">
        <f t="shared" si="3"/>
        <v>5058.576</v>
      </c>
      <c r="I115" s="179">
        <f t="shared" si="5"/>
        <v>5413.68492316961</v>
      </c>
      <c r="J115" s="179"/>
      <c r="K115" s="179">
        <v>0</v>
      </c>
      <c r="L115" s="179">
        <v>0</v>
      </c>
      <c r="M115" s="178">
        <v>0</v>
      </c>
      <c r="N115" s="178">
        <f t="shared" si="6"/>
        <v>5413.68492316961</v>
      </c>
      <c r="O115" s="180"/>
    </row>
    <row r="116" spans="1:15" s="96" customFormat="1" ht="15.75">
      <c r="A116" s="72">
        <v>2800</v>
      </c>
      <c r="B116" s="71" t="s">
        <v>182</v>
      </c>
      <c r="C116" s="176">
        <f t="shared" si="4"/>
        <v>0</v>
      </c>
      <c r="D116" s="177">
        <v>1965257</v>
      </c>
      <c r="E116" s="176">
        <v>0</v>
      </c>
      <c r="F116" s="177">
        <v>0</v>
      </c>
      <c r="G116" s="178">
        <v>0</v>
      </c>
      <c r="H116" s="178">
        <f t="shared" si="3"/>
        <v>0</v>
      </c>
      <c r="I116" s="179">
        <f t="shared" si="5"/>
        <v>0</v>
      </c>
      <c r="J116" s="179"/>
      <c r="K116" s="179">
        <v>0</v>
      </c>
      <c r="L116" s="179">
        <v>0</v>
      </c>
      <c r="M116" s="178">
        <v>0</v>
      </c>
      <c r="N116" s="178">
        <f t="shared" si="6"/>
        <v>0</v>
      </c>
      <c r="O116" s="180"/>
    </row>
    <row r="117" spans="1:15" s="96" customFormat="1" ht="15.75">
      <c r="A117" s="72">
        <v>3000</v>
      </c>
      <c r="B117" s="71" t="s">
        <v>183</v>
      </c>
      <c r="C117" s="176">
        <f t="shared" si="4"/>
        <v>0</v>
      </c>
      <c r="D117" s="177">
        <v>1965257</v>
      </c>
      <c r="E117" s="176">
        <f>82000*1.124128</f>
        <v>92178.496</v>
      </c>
      <c r="F117" s="177">
        <v>100000</v>
      </c>
      <c r="G117" s="178">
        <f>E117</f>
        <v>92178.496</v>
      </c>
      <c r="H117" s="178">
        <f t="shared" si="3"/>
        <v>92178.496</v>
      </c>
      <c r="I117" s="179">
        <f t="shared" si="5"/>
        <v>0</v>
      </c>
      <c r="J117" s="179"/>
      <c r="K117" s="179">
        <f>K118</f>
        <v>98649.36971109065</v>
      </c>
      <c r="L117" s="179">
        <v>100000</v>
      </c>
      <c r="M117" s="178">
        <f>K118</f>
        <v>98649.36971109065</v>
      </c>
      <c r="N117" s="178">
        <f>K118</f>
        <v>98649.36971109065</v>
      </c>
      <c r="O117" s="180"/>
    </row>
    <row r="118" spans="1:15" s="96" customFormat="1" ht="60.75" customHeight="1">
      <c r="A118" s="72">
        <v>3110</v>
      </c>
      <c r="B118" s="71" t="s">
        <v>184</v>
      </c>
      <c r="C118" s="176">
        <f t="shared" si="4"/>
        <v>0</v>
      </c>
      <c r="D118" s="177">
        <v>1965257</v>
      </c>
      <c r="E118" s="176">
        <f>E117</f>
        <v>92178.496</v>
      </c>
      <c r="F118" s="177">
        <v>100000</v>
      </c>
      <c r="G118" s="178">
        <f>E118</f>
        <v>92178.496</v>
      </c>
      <c r="H118" s="178">
        <f t="shared" si="3"/>
        <v>92178.496</v>
      </c>
      <c r="I118" s="179">
        <f t="shared" si="5"/>
        <v>0</v>
      </c>
      <c r="J118" s="179"/>
      <c r="K118" s="179">
        <f>E118*1.0701993848011</f>
        <v>98649.36971109065</v>
      </c>
      <c r="L118" s="179"/>
      <c r="M118" s="178">
        <f>K118</f>
        <v>98649.36971109065</v>
      </c>
      <c r="N118" s="178">
        <f>K118</f>
        <v>98649.36971109065</v>
      </c>
      <c r="O118" s="180"/>
    </row>
    <row r="119" spans="1:15" s="96" customFormat="1" ht="15.75">
      <c r="A119" s="72">
        <v>3130</v>
      </c>
      <c r="B119" s="71" t="s">
        <v>185</v>
      </c>
      <c r="C119" s="176">
        <f t="shared" si="4"/>
        <v>0</v>
      </c>
      <c r="D119" s="177">
        <v>1965257</v>
      </c>
      <c r="E119" s="176">
        <v>0</v>
      </c>
      <c r="F119" s="177">
        <v>0</v>
      </c>
      <c r="G119" s="178">
        <v>0</v>
      </c>
      <c r="H119" s="178">
        <f t="shared" si="3"/>
        <v>0</v>
      </c>
      <c r="I119" s="179">
        <f t="shared" si="5"/>
        <v>0</v>
      </c>
      <c r="J119" s="179"/>
      <c r="K119" s="179">
        <v>0</v>
      </c>
      <c r="L119" s="179">
        <v>0</v>
      </c>
      <c r="M119" s="178">
        <v>0</v>
      </c>
      <c r="N119" s="178">
        <f t="shared" si="6"/>
        <v>0</v>
      </c>
      <c r="O119" s="180"/>
    </row>
    <row r="120" spans="1:15" s="96" customFormat="1" ht="47.25">
      <c r="A120" s="72">
        <v>3131</v>
      </c>
      <c r="B120" s="71" t="s">
        <v>186</v>
      </c>
      <c r="C120" s="176">
        <f t="shared" si="4"/>
        <v>0</v>
      </c>
      <c r="D120" s="177">
        <v>1965257</v>
      </c>
      <c r="E120" s="176">
        <v>0</v>
      </c>
      <c r="F120" s="177">
        <v>0</v>
      </c>
      <c r="G120" s="178">
        <v>0</v>
      </c>
      <c r="H120" s="178">
        <f t="shared" si="3"/>
        <v>0</v>
      </c>
      <c r="I120" s="179">
        <f t="shared" si="5"/>
        <v>0</v>
      </c>
      <c r="J120" s="179"/>
      <c r="K120" s="179">
        <v>0</v>
      </c>
      <c r="L120" s="179">
        <v>0</v>
      </c>
      <c r="M120" s="178">
        <v>0</v>
      </c>
      <c r="N120" s="178">
        <f t="shared" si="6"/>
        <v>0</v>
      </c>
      <c r="O120" s="180"/>
    </row>
    <row r="121" spans="1:15" s="96" customFormat="1" ht="31.5">
      <c r="A121" s="72">
        <v>3132</v>
      </c>
      <c r="B121" s="71" t="s">
        <v>187</v>
      </c>
      <c r="C121" s="176">
        <f t="shared" si="4"/>
        <v>0</v>
      </c>
      <c r="D121" s="177">
        <v>1965257</v>
      </c>
      <c r="E121" s="176">
        <v>0</v>
      </c>
      <c r="F121" s="177">
        <v>0</v>
      </c>
      <c r="G121" s="178">
        <v>0</v>
      </c>
      <c r="H121" s="178">
        <f t="shared" si="3"/>
        <v>0</v>
      </c>
      <c r="I121" s="179">
        <f t="shared" si="5"/>
        <v>0</v>
      </c>
      <c r="J121" s="179"/>
      <c r="K121" s="179">
        <v>0</v>
      </c>
      <c r="L121" s="179">
        <v>0</v>
      </c>
      <c r="M121" s="178">
        <v>0</v>
      </c>
      <c r="N121" s="178">
        <f t="shared" si="6"/>
        <v>0</v>
      </c>
      <c r="O121" s="180"/>
    </row>
    <row r="122" spans="1:15" s="96" customFormat="1" ht="15.75">
      <c r="A122" s="83"/>
      <c r="B122" s="83" t="s">
        <v>13</v>
      </c>
      <c r="C122" s="181">
        <f>C103+C104+C105+C106+C107+C108+C109+C115</f>
        <v>466437.80342400004</v>
      </c>
      <c r="D122" s="182">
        <v>2569811</v>
      </c>
      <c r="E122" s="181">
        <f>E117</f>
        <v>92178.496</v>
      </c>
      <c r="F122" s="182">
        <v>100000</v>
      </c>
      <c r="G122" s="183">
        <f>G117</f>
        <v>92178.496</v>
      </c>
      <c r="H122" s="183">
        <f t="shared" si="3"/>
        <v>558616.2994240001</v>
      </c>
      <c r="I122" s="184">
        <f>I103+I104+I105+I106+I107+I108+I109+I115</f>
        <v>499181.4502723412</v>
      </c>
      <c r="J122" s="184">
        <v>2569811</v>
      </c>
      <c r="K122" s="184">
        <f>K118</f>
        <v>98649.36971109065</v>
      </c>
      <c r="L122" s="184">
        <v>100000</v>
      </c>
      <c r="M122" s="183">
        <f>K118</f>
        <v>98649.36971109065</v>
      </c>
      <c r="N122" s="183">
        <v>597830</v>
      </c>
      <c r="O122" s="180"/>
    </row>
    <row r="123" spans="3:15" s="24" customFormat="1" ht="15.75"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6"/>
      <c r="N123" s="186"/>
      <c r="O123" s="186"/>
    </row>
    <row r="124" spans="1:14" s="24" customFormat="1" ht="15.75">
      <c r="A124" s="85" t="s">
        <v>114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</row>
    <row r="125" s="24" customFormat="1" ht="15.75">
      <c r="N125" s="1" t="s">
        <v>14</v>
      </c>
    </row>
    <row r="126" spans="1:14" s="24" customFormat="1" ht="15.75">
      <c r="A126" s="110" t="s">
        <v>32</v>
      </c>
      <c r="B126" s="110" t="s">
        <v>3</v>
      </c>
      <c r="C126" s="90" t="s">
        <v>84</v>
      </c>
      <c r="D126" s="90"/>
      <c r="E126" s="90"/>
      <c r="F126" s="90"/>
      <c r="G126" s="90"/>
      <c r="H126" s="90"/>
      <c r="I126" s="133" t="s">
        <v>106</v>
      </c>
      <c r="J126" s="134"/>
      <c r="K126" s="134"/>
      <c r="L126" s="134"/>
      <c r="M126" s="134"/>
      <c r="N126" s="135"/>
    </row>
    <row r="127" spans="1:14" s="24" customFormat="1" ht="15.75">
      <c r="A127" s="110"/>
      <c r="B127" s="110"/>
      <c r="C127" s="136" t="s">
        <v>18</v>
      </c>
      <c r="D127" s="136"/>
      <c r="E127" s="136" t="s">
        <v>19</v>
      </c>
      <c r="F127" s="136"/>
      <c r="G127" s="136" t="s">
        <v>20</v>
      </c>
      <c r="H127" s="136" t="s">
        <v>27</v>
      </c>
      <c r="I127" s="136" t="s">
        <v>18</v>
      </c>
      <c r="J127" s="136"/>
      <c r="K127" s="136" t="s">
        <v>19</v>
      </c>
      <c r="L127" s="136"/>
      <c r="M127" s="136" t="s">
        <v>20</v>
      </c>
      <c r="N127" s="136" t="s">
        <v>28</v>
      </c>
    </row>
    <row r="128" spans="1:14" s="24" customFormat="1" ht="15.75">
      <c r="A128" s="110"/>
      <c r="B128" s="110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1:14" s="24" customFormat="1" ht="15.75">
      <c r="A129" s="83">
        <v>1</v>
      </c>
      <c r="B129" s="83">
        <v>2</v>
      </c>
      <c r="C129" s="132">
        <v>3</v>
      </c>
      <c r="D129" s="132"/>
      <c r="E129" s="132">
        <v>4</v>
      </c>
      <c r="F129" s="132"/>
      <c r="G129" s="90">
        <v>5</v>
      </c>
      <c r="H129" s="90">
        <v>6</v>
      </c>
      <c r="I129" s="132">
        <v>7</v>
      </c>
      <c r="J129" s="132"/>
      <c r="K129" s="132">
        <v>8</v>
      </c>
      <c r="L129" s="132"/>
      <c r="M129" s="90">
        <v>9</v>
      </c>
      <c r="N129" s="90">
        <v>10</v>
      </c>
    </row>
    <row r="130" spans="1:14" s="24" customFormat="1" ht="15.75">
      <c r="A130" s="83"/>
      <c r="B130" s="15"/>
      <c r="C130" s="123"/>
      <c r="D130" s="123"/>
      <c r="E130" s="123"/>
      <c r="F130" s="123"/>
      <c r="G130" s="88"/>
      <c r="H130" s="88"/>
      <c r="I130" s="123"/>
      <c r="J130" s="123"/>
      <c r="K130" s="123"/>
      <c r="L130" s="123"/>
      <c r="M130" s="88"/>
      <c r="N130" s="88"/>
    </row>
    <row r="131" spans="1:14" s="24" customFormat="1" ht="15.75">
      <c r="A131" s="83"/>
      <c r="B131" s="15"/>
      <c r="C131" s="123"/>
      <c r="D131" s="123"/>
      <c r="E131" s="123"/>
      <c r="F131" s="123"/>
      <c r="G131" s="88"/>
      <c r="H131" s="88"/>
      <c r="I131" s="123"/>
      <c r="J131" s="123"/>
      <c r="K131" s="123"/>
      <c r="L131" s="123"/>
      <c r="M131" s="88"/>
      <c r="N131" s="88"/>
    </row>
    <row r="132" spans="1:14" s="24" customFormat="1" ht="15.75">
      <c r="A132" s="83"/>
      <c r="B132" s="83" t="s">
        <v>13</v>
      </c>
      <c r="C132" s="142"/>
      <c r="D132" s="142"/>
      <c r="E132" s="142"/>
      <c r="F132" s="142"/>
      <c r="G132" s="98"/>
      <c r="H132" s="98"/>
      <c r="I132" s="142"/>
      <c r="J132" s="142"/>
      <c r="K132" s="142"/>
      <c r="L132" s="142"/>
      <c r="M132" s="98"/>
      <c r="N132" s="98"/>
    </row>
    <row r="133" s="24" customFormat="1" ht="17.25" customHeight="1"/>
    <row r="134" spans="1:13" s="24" customFormat="1" ht="15.75">
      <c r="A134" s="85" t="s">
        <v>33</v>
      </c>
      <c r="B134" s="85"/>
      <c r="C134" s="85"/>
      <c r="D134" s="85"/>
      <c r="E134" s="85"/>
      <c r="F134" s="85"/>
      <c r="G134" s="85"/>
      <c r="H134" s="85"/>
      <c r="I134" s="85"/>
      <c r="J134" s="122"/>
      <c r="K134" s="122"/>
      <c r="L134" s="122"/>
      <c r="M134" s="122"/>
    </row>
    <row r="135" s="24" customFormat="1" ht="15.75"/>
    <row r="136" spans="1:13" s="24" customFormat="1" ht="15.75">
      <c r="A136" s="85" t="s">
        <v>115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</row>
    <row r="137" s="24" customFormat="1" ht="15.75">
      <c r="N137" s="1" t="s">
        <v>14</v>
      </c>
    </row>
    <row r="138" spans="1:14" s="24" customFormat="1" ht="15.75">
      <c r="A138" s="110" t="s">
        <v>34</v>
      </c>
      <c r="B138" s="110" t="s">
        <v>82</v>
      </c>
      <c r="C138" s="110" t="s">
        <v>103</v>
      </c>
      <c r="D138" s="110"/>
      <c r="E138" s="110"/>
      <c r="F138" s="110"/>
      <c r="G138" s="110" t="s">
        <v>104</v>
      </c>
      <c r="H138" s="110"/>
      <c r="I138" s="110"/>
      <c r="J138" s="110"/>
      <c r="K138" s="110" t="s">
        <v>105</v>
      </c>
      <c r="L138" s="110"/>
      <c r="M138" s="110"/>
      <c r="N138" s="110"/>
    </row>
    <row r="139" spans="1:14" s="24" customFormat="1" ht="78.75">
      <c r="A139" s="110"/>
      <c r="B139" s="110"/>
      <c r="C139" s="83" t="s">
        <v>18</v>
      </c>
      <c r="D139" s="83" t="s">
        <v>19</v>
      </c>
      <c r="E139" s="83" t="s">
        <v>20</v>
      </c>
      <c r="F139" s="84" t="s">
        <v>27</v>
      </c>
      <c r="G139" s="83" t="s">
        <v>18</v>
      </c>
      <c r="H139" s="83" t="s">
        <v>19</v>
      </c>
      <c r="I139" s="83" t="s">
        <v>20</v>
      </c>
      <c r="J139" s="83" t="s">
        <v>26</v>
      </c>
      <c r="K139" s="83" t="s">
        <v>18</v>
      </c>
      <c r="L139" s="83" t="s">
        <v>19</v>
      </c>
      <c r="M139" s="83" t="s">
        <v>20</v>
      </c>
      <c r="N139" s="83" t="s">
        <v>29</v>
      </c>
    </row>
    <row r="140" spans="1:14" s="24" customFormat="1" ht="15.75">
      <c r="A140" s="83">
        <v>1</v>
      </c>
      <c r="B140" s="83">
        <v>2</v>
      </c>
      <c r="C140" s="83">
        <v>3</v>
      </c>
      <c r="D140" s="83">
        <v>4</v>
      </c>
      <c r="E140" s="83">
        <v>5</v>
      </c>
      <c r="F140" s="83">
        <v>6</v>
      </c>
      <c r="G140" s="83">
        <v>7</v>
      </c>
      <c r="H140" s="83">
        <v>8</v>
      </c>
      <c r="I140" s="83">
        <v>9</v>
      </c>
      <c r="J140" s="83">
        <v>10</v>
      </c>
      <c r="K140" s="83">
        <v>11</v>
      </c>
      <c r="L140" s="83">
        <v>12</v>
      </c>
      <c r="M140" s="83">
        <v>13</v>
      </c>
      <c r="N140" s="83">
        <v>14</v>
      </c>
    </row>
    <row r="141" spans="1:15" s="96" customFormat="1" ht="173.25">
      <c r="A141" s="83">
        <v>1</v>
      </c>
      <c r="B141" s="29" t="s">
        <v>192</v>
      </c>
      <c r="C141" s="190">
        <v>1439404</v>
      </c>
      <c r="D141" s="190">
        <v>268965</v>
      </c>
      <c r="E141" s="190">
        <v>110215</v>
      </c>
      <c r="F141" s="190">
        <f>C141+D141</f>
        <v>1708369</v>
      </c>
      <c r="G141" s="190">
        <v>2111199</v>
      </c>
      <c r="H141" s="190">
        <v>158100</v>
      </c>
      <c r="I141" s="190">
        <v>150000</v>
      </c>
      <c r="J141" s="190">
        <f>G141+H141</f>
        <v>2269299</v>
      </c>
      <c r="K141" s="190">
        <v>414933</v>
      </c>
      <c r="L141" s="190">
        <v>82000</v>
      </c>
      <c r="M141" s="190">
        <v>82000</v>
      </c>
      <c r="N141" s="190">
        <f>K141+L141</f>
        <v>496933</v>
      </c>
      <c r="O141" s="188"/>
    </row>
    <row r="142" spans="1:15" s="24" customFormat="1" ht="15.75">
      <c r="A142" s="83"/>
      <c r="B142" s="83" t="s">
        <v>13</v>
      </c>
      <c r="C142" s="191">
        <f aca="true" t="shared" si="7" ref="C142:N142">C141</f>
        <v>1439404</v>
      </c>
      <c r="D142" s="191">
        <f t="shared" si="7"/>
        <v>268965</v>
      </c>
      <c r="E142" s="191">
        <f t="shared" si="7"/>
        <v>110215</v>
      </c>
      <c r="F142" s="191">
        <f t="shared" si="7"/>
        <v>1708369</v>
      </c>
      <c r="G142" s="191">
        <f t="shared" si="7"/>
        <v>2111199</v>
      </c>
      <c r="H142" s="191">
        <f t="shared" si="7"/>
        <v>158100</v>
      </c>
      <c r="I142" s="191">
        <f t="shared" si="7"/>
        <v>150000</v>
      </c>
      <c r="J142" s="191">
        <f t="shared" si="7"/>
        <v>2269299</v>
      </c>
      <c r="K142" s="191">
        <f t="shared" si="7"/>
        <v>414933</v>
      </c>
      <c r="L142" s="191">
        <f t="shared" si="7"/>
        <v>82000</v>
      </c>
      <c r="M142" s="191">
        <f t="shared" si="7"/>
        <v>82000</v>
      </c>
      <c r="N142" s="191">
        <f t="shared" si="7"/>
        <v>496933</v>
      </c>
      <c r="O142" s="189"/>
    </row>
    <row r="143" spans="3:14" s="24" customFormat="1" ht="15.75"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</row>
    <row r="144" spans="1:14" s="24" customFormat="1" ht="15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s="24" customFormat="1" ht="15.75">
      <c r="A145" s="85" t="s">
        <v>116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="24" customFormat="1" ht="15.75">
      <c r="N146" s="1" t="s">
        <v>14</v>
      </c>
    </row>
    <row r="147" spans="1:14" s="24" customFormat="1" ht="15.75">
      <c r="A147" s="110" t="s">
        <v>34</v>
      </c>
      <c r="B147" s="110" t="s">
        <v>82</v>
      </c>
      <c r="C147" s="90" t="s">
        <v>84</v>
      </c>
      <c r="D147" s="90"/>
      <c r="E147" s="90"/>
      <c r="F147" s="90"/>
      <c r="G147" s="90"/>
      <c r="H147" s="90"/>
      <c r="I147" s="133" t="s">
        <v>106</v>
      </c>
      <c r="J147" s="134"/>
      <c r="K147" s="134"/>
      <c r="L147" s="134"/>
      <c r="M147" s="134"/>
      <c r="N147" s="135"/>
    </row>
    <row r="148" spans="1:14" s="24" customFormat="1" ht="15.75">
      <c r="A148" s="110"/>
      <c r="B148" s="110"/>
      <c r="C148" s="136" t="s">
        <v>18</v>
      </c>
      <c r="D148" s="136"/>
      <c r="E148" s="136" t="s">
        <v>19</v>
      </c>
      <c r="F148" s="136"/>
      <c r="G148" s="136" t="s">
        <v>20</v>
      </c>
      <c r="H148" s="136" t="s">
        <v>27</v>
      </c>
      <c r="I148" s="136" t="s">
        <v>18</v>
      </c>
      <c r="J148" s="136"/>
      <c r="K148" s="136" t="s">
        <v>19</v>
      </c>
      <c r="L148" s="136"/>
      <c r="M148" s="136" t="s">
        <v>20</v>
      </c>
      <c r="N148" s="136" t="s">
        <v>28</v>
      </c>
    </row>
    <row r="149" spans="1:14" s="24" customFormat="1" ht="15.75">
      <c r="A149" s="110"/>
      <c r="B149" s="110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</row>
    <row r="150" spans="1:14" s="24" customFormat="1" ht="15.75">
      <c r="A150" s="83">
        <v>1</v>
      </c>
      <c r="B150" s="83">
        <v>2</v>
      </c>
      <c r="C150" s="132">
        <v>3</v>
      </c>
      <c r="D150" s="132"/>
      <c r="E150" s="132">
        <v>4</v>
      </c>
      <c r="F150" s="132"/>
      <c r="G150" s="90">
        <v>5</v>
      </c>
      <c r="H150" s="90">
        <v>6</v>
      </c>
      <c r="I150" s="132">
        <v>7</v>
      </c>
      <c r="J150" s="132"/>
      <c r="K150" s="132">
        <v>8</v>
      </c>
      <c r="L150" s="132"/>
      <c r="M150" s="90">
        <v>9</v>
      </c>
      <c r="N150" s="90">
        <v>10</v>
      </c>
    </row>
    <row r="151" spans="1:14" s="96" customFormat="1" ht="173.25">
      <c r="A151" s="83">
        <v>1</v>
      </c>
      <c r="B151" s="83" t="s">
        <v>192</v>
      </c>
      <c r="C151" s="179">
        <v>466438</v>
      </c>
      <c r="D151" s="179"/>
      <c r="E151" s="179">
        <v>92178</v>
      </c>
      <c r="F151" s="179"/>
      <c r="G151" s="178">
        <f>E151</f>
        <v>92178</v>
      </c>
      <c r="H151" s="178">
        <f>C151+E151</f>
        <v>558616</v>
      </c>
      <c r="I151" s="179">
        <v>499181</v>
      </c>
      <c r="J151" s="179"/>
      <c r="K151" s="179">
        <v>98649</v>
      </c>
      <c r="L151" s="179"/>
      <c r="M151" s="178">
        <f>K151</f>
        <v>98649</v>
      </c>
      <c r="N151" s="178">
        <f>I151+K151</f>
        <v>597830</v>
      </c>
    </row>
    <row r="152" spans="1:14" s="96" customFormat="1" ht="15.75">
      <c r="A152" s="83"/>
      <c r="B152" s="83" t="s">
        <v>13</v>
      </c>
      <c r="C152" s="184">
        <f>C151</f>
        <v>466438</v>
      </c>
      <c r="D152" s="184"/>
      <c r="E152" s="184">
        <f>E151</f>
        <v>92178</v>
      </c>
      <c r="F152" s="184"/>
      <c r="G152" s="183">
        <f>G151</f>
        <v>92178</v>
      </c>
      <c r="H152" s="183">
        <f>H151</f>
        <v>558616</v>
      </c>
      <c r="I152" s="184">
        <f>I151</f>
        <v>499181</v>
      </c>
      <c r="J152" s="184"/>
      <c r="K152" s="184">
        <f>K151</f>
        <v>98649</v>
      </c>
      <c r="L152" s="184"/>
      <c r="M152" s="183">
        <f>M151</f>
        <v>98649</v>
      </c>
      <c r="N152" s="183">
        <f>N151</f>
        <v>597830</v>
      </c>
    </row>
    <row r="153" spans="3:14" s="24" customFormat="1" ht="15.75"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</row>
    <row r="154" spans="1:12" s="24" customFormat="1" ht="15.75">
      <c r="A154" s="85" t="s">
        <v>89</v>
      </c>
      <c r="B154" s="85"/>
      <c r="C154" s="85"/>
      <c r="D154" s="85"/>
      <c r="E154" s="85"/>
      <c r="F154" s="85"/>
      <c r="G154" s="85"/>
      <c r="H154" s="85"/>
      <c r="I154" s="85"/>
      <c r="J154" s="122"/>
      <c r="K154" s="122"/>
      <c r="L154" s="122"/>
    </row>
    <row r="155" s="24" customFormat="1" ht="15.75"/>
    <row r="156" spans="1:12" s="24" customFormat="1" ht="15.75">
      <c r="A156" s="85" t="s">
        <v>117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</row>
    <row r="157" s="24" customFormat="1" ht="15.75">
      <c r="M157" s="1" t="s">
        <v>14</v>
      </c>
    </row>
    <row r="158" spans="1:13" s="24" customFormat="1" ht="15.75">
      <c r="A158" s="110" t="s">
        <v>34</v>
      </c>
      <c r="B158" s="110" t="s">
        <v>35</v>
      </c>
      <c r="C158" s="114" t="s">
        <v>36</v>
      </c>
      <c r="D158" s="114" t="s">
        <v>37</v>
      </c>
      <c r="E158" s="156" t="s">
        <v>103</v>
      </c>
      <c r="F158" s="157"/>
      <c r="G158" s="158"/>
      <c r="H158" s="110" t="s">
        <v>104</v>
      </c>
      <c r="I158" s="110"/>
      <c r="J158" s="110"/>
      <c r="K158" s="110" t="s">
        <v>105</v>
      </c>
      <c r="L158" s="110"/>
      <c r="M158" s="110"/>
    </row>
    <row r="159" spans="1:13" s="24" customFormat="1" ht="47.25">
      <c r="A159" s="110"/>
      <c r="B159" s="110"/>
      <c r="C159" s="115"/>
      <c r="D159" s="115"/>
      <c r="E159" s="83" t="s">
        <v>18</v>
      </c>
      <c r="F159" s="83" t="s">
        <v>19</v>
      </c>
      <c r="G159" s="84" t="s">
        <v>42</v>
      </c>
      <c r="H159" s="83" t="s">
        <v>18</v>
      </c>
      <c r="I159" s="83" t="s">
        <v>19</v>
      </c>
      <c r="J159" s="83" t="s">
        <v>43</v>
      </c>
      <c r="K159" s="83" t="s">
        <v>18</v>
      </c>
      <c r="L159" s="83" t="s">
        <v>19</v>
      </c>
      <c r="M159" s="83" t="s">
        <v>29</v>
      </c>
    </row>
    <row r="160" spans="1:13" s="24" customFormat="1" ht="15.75">
      <c r="A160" s="83">
        <v>1</v>
      </c>
      <c r="B160" s="84">
        <v>2</v>
      </c>
      <c r="C160" s="83">
        <v>3</v>
      </c>
      <c r="D160" s="83">
        <v>4</v>
      </c>
      <c r="E160" s="83">
        <v>5</v>
      </c>
      <c r="F160" s="83">
        <v>6</v>
      </c>
      <c r="G160" s="83">
        <v>7</v>
      </c>
      <c r="H160" s="83">
        <v>8</v>
      </c>
      <c r="I160" s="83">
        <v>9</v>
      </c>
      <c r="J160" s="83">
        <v>10</v>
      </c>
      <c r="K160" s="83">
        <v>11</v>
      </c>
      <c r="L160" s="83">
        <v>12</v>
      </c>
      <c r="M160" s="83">
        <v>13</v>
      </c>
    </row>
    <row r="161" spans="1:13" s="24" customFormat="1" ht="63">
      <c r="A161" s="73" t="s">
        <v>147</v>
      </c>
      <c r="B161" s="74" t="s">
        <v>164</v>
      </c>
      <c r="C161" s="22"/>
      <c r="D161" s="15"/>
      <c r="E161" s="83"/>
      <c r="F161" s="83"/>
      <c r="G161" s="83"/>
      <c r="H161" s="83"/>
      <c r="I161" s="83"/>
      <c r="J161" s="83"/>
      <c r="K161" s="83"/>
      <c r="L161" s="83"/>
      <c r="M161" s="83"/>
    </row>
    <row r="162" spans="1:13" s="24" customFormat="1" ht="252">
      <c r="A162" s="74"/>
      <c r="B162" s="75" t="s">
        <v>204</v>
      </c>
      <c r="C162" s="22"/>
      <c r="D162" s="15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3" s="24" customFormat="1" ht="15.75">
      <c r="A163" s="83">
        <v>1</v>
      </c>
      <c r="B163" s="15" t="s">
        <v>38</v>
      </c>
      <c r="C163" s="22"/>
      <c r="D163" s="15"/>
      <c r="E163" s="83"/>
      <c r="F163" s="83"/>
      <c r="G163" s="83"/>
      <c r="H163" s="83"/>
      <c r="I163" s="83"/>
      <c r="J163" s="83"/>
      <c r="K163" s="83"/>
      <c r="L163" s="83"/>
      <c r="M163" s="83"/>
    </row>
    <row r="164" spans="1:13" s="96" customFormat="1" ht="47.25">
      <c r="A164" s="83"/>
      <c r="B164" s="104" t="s">
        <v>208</v>
      </c>
      <c r="C164" s="76" t="s">
        <v>135</v>
      </c>
      <c r="D164" s="83" t="s">
        <v>209</v>
      </c>
      <c r="E164" s="73" t="s">
        <v>134</v>
      </c>
      <c r="F164" s="83">
        <v>0</v>
      </c>
      <c r="G164" s="73" t="s">
        <v>134</v>
      </c>
      <c r="H164" s="73" t="s">
        <v>134</v>
      </c>
      <c r="I164" s="83">
        <v>0</v>
      </c>
      <c r="J164" s="73" t="s">
        <v>134</v>
      </c>
      <c r="K164" s="79" t="s">
        <v>134</v>
      </c>
      <c r="L164" s="83">
        <v>0</v>
      </c>
      <c r="M164" s="79" t="s">
        <v>134</v>
      </c>
    </row>
    <row r="165" spans="1:13" s="96" customFormat="1" ht="94.5">
      <c r="A165" s="83"/>
      <c r="B165" s="104" t="s">
        <v>205</v>
      </c>
      <c r="C165" s="76" t="s">
        <v>135</v>
      </c>
      <c r="D165" s="83" t="s">
        <v>210</v>
      </c>
      <c r="E165" s="73" t="s">
        <v>136</v>
      </c>
      <c r="F165" s="83">
        <v>0</v>
      </c>
      <c r="G165" s="73" t="s">
        <v>136</v>
      </c>
      <c r="H165" s="73" t="s">
        <v>137</v>
      </c>
      <c r="I165" s="83">
        <v>0</v>
      </c>
      <c r="J165" s="73" t="s">
        <v>215</v>
      </c>
      <c r="K165" s="79" t="s">
        <v>215</v>
      </c>
      <c r="L165" s="83">
        <v>0</v>
      </c>
      <c r="M165" s="79" t="s">
        <v>215</v>
      </c>
    </row>
    <row r="166" spans="1:13" s="96" customFormat="1" ht="47.25">
      <c r="A166" s="83"/>
      <c r="B166" s="104" t="s">
        <v>138</v>
      </c>
      <c r="C166" s="76" t="s">
        <v>135</v>
      </c>
      <c r="D166" s="83" t="s">
        <v>210</v>
      </c>
      <c r="E166" s="73" t="s">
        <v>139</v>
      </c>
      <c r="F166" s="83">
        <v>0</v>
      </c>
      <c r="G166" s="73" t="s">
        <v>139</v>
      </c>
      <c r="H166" s="73" t="s">
        <v>139</v>
      </c>
      <c r="I166" s="83">
        <v>0</v>
      </c>
      <c r="J166" s="73" t="s">
        <v>139</v>
      </c>
      <c r="K166" s="79" t="s">
        <v>139</v>
      </c>
      <c r="L166" s="83">
        <v>0</v>
      </c>
      <c r="M166" s="79" t="s">
        <v>139</v>
      </c>
    </row>
    <row r="167" spans="1:13" s="96" customFormat="1" ht="47.25">
      <c r="A167" s="83"/>
      <c r="B167" s="104" t="s">
        <v>206</v>
      </c>
      <c r="C167" s="76" t="s">
        <v>135</v>
      </c>
      <c r="D167" s="83" t="s">
        <v>210</v>
      </c>
      <c r="E167" s="73" t="s">
        <v>140</v>
      </c>
      <c r="F167" s="83">
        <v>0</v>
      </c>
      <c r="G167" s="73" t="s">
        <v>140</v>
      </c>
      <c r="H167" s="73" t="s">
        <v>140</v>
      </c>
      <c r="I167" s="83">
        <v>0</v>
      </c>
      <c r="J167" s="73" t="s">
        <v>140</v>
      </c>
      <c r="K167" s="79" t="s">
        <v>140</v>
      </c>
      <c r="L167" s="83">
        <v>0</v>
      </c>
      <c r="M167" s="79" t="s">
        <v>140</v>
      </c>
    </row>
    <row r="168" spans="1:13" s="96" customFormat="1" ht="47.25">
      <c r="A168" s="83"/>
      <c r="B168" s="104" t="s">
        <v>207</v>
      </c>
      <c r="C168" s="76" t="s">
        <v>135</v>
      </c>
      <c r="D168" s="83" t="s">
        <v>210</v>
      </c>
      <c r="E168" s="73" t="s">
        <v>141</v>
      </c>
      <c r="F168" s="83">
        <v>0</v>
      </c>
      <c r="G168" s="73" t="s">
        <v>141</v>
      </c>
      <c r="H168" s="73" t="s">
        <v>142</v>
      </c>
      <c r="I168" s="83">
        <v>0</v>
      </c>
      <c r="J168" s="73" t="s">
        <v>216</v>
      </c>
      <c r="K168" s="79" t="s">
        <v>216</v>
      </c>
      <c r="L168" s="83">
        <v>0</v>
      </c>
      <c r="M168" s="79" t="s">
        <v>216</v>
      </c>
    </row>
    <row r="169" spans="1:13" s="96" customFormat="1" ht="15.75">
      <c r="A169" s="83">
        <v>2</v>
      </c>
      <c r="B169" s="15" t="s">
        <v>39</v>
      </c>
      <c r="C169" s="83"/>
      <c r="D169" s="83"/>
      <c r="E169" s="73"/>
      <c r="F169" s="83"/>
      <c r="G169" s="73"/>
      <c r="H169" s="73"/>
      <c r="I169" s="83"/>
      <c r="J169" s="73"/>
      <c r="K169" s="73"/>
      <c r="L169" s="83"/>
      <c r="M169" s="73"/>
    </row>
    <row r="170" spans="1:13" s="96" customFormat="1" ht="47.25">
      <c r="A170" s="83"/>
      <c r="B170" s="15" t="s">
        <v>213</v>
      </c>
      <c r="C170" s="83" t="s">
        <v>135</v>
      </c>
      <c r="D170" s="83" t="s">
        <v>209</v>
      </c>
      <c r="E170" s="73" t="s">
        <v>143</v>
      </c>
      <c r="F170" s="83">
        <v>0</v>
      </c>
      <c r="G170" s="73" t="s">
        <v>143</v>
      </c>
      <c r="H170" s="79" t="s">
        <v>149</v>
      </c>
      <c r="I170" s="83">
        <v>0</v>
      </c>
      <c r="J170" s="79" t="s">
        <v>149</v>
      </c>
      <c r="K170" s="79" t="s">
        <v>150</v>
      </c>
      <c r="L170" s="83">
        <v>0</v>
      </c>
      <c r="M170" s="79" t="s">
        <v>150</v>
      </c>
    </row>
    <row r="171" spans="1:13" s="96" customFormat="1" ht="15.75">
      <c r="A171" s="83">
        <v>3</v>
      </c>
      <c r="B171" s="15" t="s">
        <v>40</v>
      </c>
      <c r="C171" s="83"/>
      <c r="D171" s="83"/>
      <c r="E171" s="73"/>
      <c r="F171" s="83"/>
      <c r="G171" s="73"/>
      <c r="H171" s="79"/>
      <c r="I171" s="83"/>
      <c r="J171" s="79"/>
      <c r="K171" s="79"/>
      <c r="L171" s="83"/>
      <c r="M171" s="79"/>
    </row>
    <row r="172" spans="1:13" s="96" customFormat="1" ht="47.25">
      <c r="A172" s="83"/>
      <c r="B172" s="15" t="s">
        <v>144</v>
      </c>
      <c r="C172" s="83" t="s">
        <v>135</v>
      </c>
      <c r="D172" s="83" t="s">
        <v>209</v>
      </c>
      <c r="E172" s="73" t="s">
        <v>145</v>
      </c>
      <c r="F172" s="83">
        <v>0</v>
      </c>
      <c r="G172" s="73" t="s">
        <v>145</v>
      </c>
      <c r="H172" s="79" t="s">
        <v>188</v>
      </c>
      <c r="I172" s="83">
        <v>0</v>
      </c>
      <c r="J172" s="79" t="s">
        <v>188</v>
      </c>
      <c r="K172" s="79" t="s">
        <v>153</v>
      </c>
      <c r="L172" s="83">
        <v>0</v>
      </c>
      <c r="M172" s="79" t="s">
        <v>153</v>
      </c>
    </row>
    <row r="173" spans="1:13" s="96" customFormat="1" ht="15.75">
      <c r="A173" s="83">
        <v>4</v>
      </c>
      <c r="B173" s="15" t="s">
        <v>41</v>
      </c>
      <c r="C173" s="83"/>
      <c r="D173" s="83"/>
      <c r="E173" s="73"/>
      <c r="F173" s="83"/>
      <c r="G173" s="73"/>
      <c r="H173" s="91"/>
      <c r="I173" s="83"/>
      <c r="J173" s="91"/>
      <c r="K173" s="79"/>
      <c r="L173" s="83"/>
      <c r="M173" s="79"/>
    </row>
    <row r="174" spans="1:13" s="96" customFormat="1" ht="78.75">
      <c r="A174" s="83"/>
      <c r="B174" s="15" t="s">
        <v>146</v>
      </c>
      <c r="C174" s="83" t="s">
        <v>135</v>
      </c>
      <c r="D174" s="88"/>
      <c r="E174" s="92">
        <v>3276</v>
      </c>
      <c r="F174" s="88">
        <v>0</v>
      </c>
      <c r="G174" s="92">
        <v>3276</v>
      </c>
      <c r="H174" s="93">
        <v>3294</v>
      </c>
      <c r="I174" s="88">
        <v>0</v>
      </c>
      <c r="J174" s="93">
        <v>3294</v>
      </c>
      <c r="K174" s="93">
        <v>3304</v>
      </c>
      <c r="L174" s="88">
        <v>0</v>
      </c>
      <c r="M174" s="93">
        <v>3304</v>
      </c>
    </row>
    <row r="175" spans="1:13" s="24" customFormat="1" ht="15.75">
      <c r="A175" s="85" t="s">
        <v>118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="24" customFormat="1" ht="15.75">
      <c r="M176" s="1" t="s">
        <v>14</v>
      </c>
    </row>
    <row r="177" spans="1:13" s="24" customFormat="1" ht="15" customHeight="1">
      <c r="A177" s="110" t="s">
        <v>34</v>
      </c>
      <c r="B177" s="110" t="s">
        <v>35</v>
      </c>
      <c r="C177" s="114" t="s">
        <v>36</v>
      </c>
      <c r="D177" s="114" t="s">
        <v>37</v>
      </c>
      <c r="E177" s="90" t="s">
        <v>84</v>
      </c>
      <c r="F177" s="90"/>
      <c r="G177" s="90"/>
      <c r="H177" s="90"/>
      <c r="I177" s="90"/>
      <c r="J177" s="134" t="s">
        <v>106</v>
      </c>
      <c r="K177" s="134"/>
      <c r="L177" s="134"/>
      <c r="M177" s="135"/>
    </row>
    <row r="178" spans="1:13" s="24" customFormat="1" ht="15.75">
      <c r="A178" s="110"/>
      <c r="B178" s="110"/>
      <c r="C178" s="143"/>
      <c r="D178" s="143"/>
      <c r="E178" s="136" t="s">
        <v>18</v>
      </c>
      <c r="F178" s="136"/>
      <c r="G178" s="144" t="s">
        <v>19</v>
      </c>
      <c r="H178" s="145"/>
      <c r="I178" s="136" t="s">
        <v>42</v>
      </c>
      <c r="J178" s="136" t="s">
        <v>18</v>
      </c>
      <c r="K178" s="136" t="s">
        <v>19</v>
      </c>
      <c r="L178" s="136"/>
      <c r="M178" s="136" t="s">
        <v>83</v>
      </c>
    </row>
    <row r="179" spans="1:13" s="24" customFormat="1" ht="15.75">
      <c r="A179" s="110"/>
      <c r="B179" s="110"/>
      <c r="C179" s="115"/>
      <c r="D179" s="115"/>
      <c r="E179" s="136"/>
      <c r="F179" s="136"/>
      <c r="G179" s="146"/>
      <c r="H179" s="147"/>
      <c r="I179" s="136"/>
      <c r="J179" s="136"/>
      <c r="K179" s="136"/>
      <c r="L179" s="136"/>
      <c r="M179" s="136"/>
    </row>
    <row r="180" spans="1:13" s="24" customFormat="1" ht="15.75">
      <c r="A180" s="83">
        <v>1</v>
      </c>
      <c r="B180" s="83">
        <v>2</v>
      </c>
      <c r="C180" s="83">
        <v>3</v>
      </c>
      <c r="D180" s="83">
        <v>4</v>
      </c>
      <c r="E180" s="132">
        <v>5</v>
      </c>
      <c r="F180" s="132"/>
      <c r="G180" s="133">
        <v>6</v>
      </c>
      <c r="H180" s="135"/>
      <c r="I180" s="90">
        <v>7</v>
      </c>
      <c r="J180" s="90">
        <v>8</v>
      </c>
      <c r="K180" s="132">
        <v>9</v>
      </c>
      <c r="L180" s="132"/>
      <c r="M180" s="90">
        <v>10</v>
      </c>
    </row>
    <row r="181" spans="1:13" s="96" customFormat="1" ht="63">
      <c r="A181" s="73" t="s">
        <v>147</v>
      </c>
      <c r="B181" s="70" t="s">
        <v>164</v>
      </c>
      <c r="C181" s="83"/>
      <c r="D181" s="83"/>
      <c r="E181" s="137"/>
      <c r="F181" s="138"/>
      <c r="G181" s="137"/>
      <c r="H181" s="138"/>
      <c r="I181" s="89"/>
      <c r="J181" s="89"/>
      <c r="K181" s="137"/>
      <c r="L181" s="138"/>
      <c r="M181" s="89"/>
    </row>
    <row r="182" spans="1:13" s="96" customFormat="1" ht="252">
      <c r="A182" s="70"/>
      <c r="B182" s="105" t="s">
        <v>204</v>
      </c>
      <c r="C182" s="83"/>
      <c r="D182" s="83"/>
      <c r="E182" s="137"/>
      <c r="F182" s="138"/>
      <c r="G182" s="137"/>
      <c r="H182" s="138"/>
      <c r="I182" s="89"/>
      <c r="J182" s="89"/>
      <c r="K182" s="137"/>
      <c r="L182" s="138"/>
      <c r="M182" s="89"/>
    </row>
    <row r="183" spans="1:13" s="96" customFormat="1" ht="15.75">
      <c r="A183" s="83">
        <v>1</v>
      </c>
      <c r="B183" s="83" t="s">
        <v>38</v>
      </c>
      <c r="C183" s="83"/>
      <c r="D183" s="83"/>
      <c r="E183" s="137"/>
      <c r="F183" s="138"/>
      <c r="G183" s="137"/>
      <c r="H183" s="138"/>
      <c r="I183" s="89"/>
      <c r="J183" s="89"/>
      <c r="K183" s="111"/>
      <c r="L183" s="112"/>
      <c r="M183" s="89"/>
    </row>
    <row r="184" spans="1:13" s="96" customFormat="1" ht="47.25">
      <c r="A184" s="83"/>
      <c r="B184" s="105" t="s">
        <v>208</v>
      </c>
      <c r="C184" s="76" t="s">
        <v>135</v>
      </c>
      <c r="D184" s="83" t="s">
        <v>209</v>
      </c>
      <c r="E184" s="148">
        <v>1</v>
      </c>
      <c r="F184" s="149" t="s">
        <v>134</v>
      </c>
      <c r="G184" s="150">
        <v>0</v>
      </c>
      <c r="H184" s="151"/>
      <c r="I184" s="106">
        <v>1</v>
      </c>
      <c r="J184" s="107">
        <v>1</v>
      </c>
      <c r="K184" s="150">
        <v>0</v>
      </c>
      <c r="L184" s="151"/>
      <c r="M184" s="107">
        <v>1</v>
      </c>
    </row>
    <row r="185" spans="1:13" s="96" customFormat="1" ht="94.5">
      <c r="A185" s="83"/>
      <c r="B185" s="105" t="s">
        <v>205</v>
      </c>
      <c r="C185" s="76" t="s">
        <v>135</v>
      </c>
      <c r="D185" s="83" t="s">
        <v>210</v>
      </c>
      <c r="E185" s="148">
        <v>11</v>
      </c>
      <c r="F185" s="149" t="s">
        <v>211</v>
      </c>
      <c r="G185" s="150">
        <v>0</v>
      </c>
      <c r="H185" s="151"/>
      <c r="I185" s="106">
        <v>13</v>
      </c>
      <c r="J185" s="107" t="s">
        <v>215</v>
      </c>
      <c r="K185" s="150">
        <v>0</v>
      </c>
      <c r="L185" s="151"/>
      <c r="M185" s="107" t="s">
        <v>215</v>
      </c>
    </row>
    <row r="186" spans="1:13" s="96" customFormat="1" ht="47.25">
      <c r="A186" s="83"/>
      <c r="B186" s="105" t="s">
        <v>138</v>
      </c>
      <c r="C186" s="76" t="s">
        <v>135</v>
      </c>
      <c r="D186" s="83" t="s">
        <v>210</v>
      </c>
      <c r="E186" s="148" t="s">
        <v>139</v>
      </c>
      <c r="F186" s="149" t="s">
        <v>139</v>
      </c>
      <c r="G186" s="150">
        <v>0</v>
      </c>
      <c r="H186" s="151"/>
      <c r="I186" s="106" t="str">
        <f aca="true" t="shared" si="8" ref="I186:I194">E186</f>
        <v>1,5</v>
      </c>
      <c r="J186" s="107" t="s">
        <v>139</v>
      </c>
      <c r="K186" s="150">
        <v>0</v>
      </c>
      <c r="L186" s="151"/>
      <c r="M186" s="107" t="s">
        <v>139</v>
      </c>
    </row>
    <row r="187" spans="1:13" s="96" customFormat="1" ht="47.25">
      <c r="A187" s="83"/>
      <c r="B187" s="105" t="s">
        <v>206</v>
      </c>
      <c r="C187" s="76" t="s">
        <v>135</v>
      </c>
      <c r="D187" s="83" t="s">
        <v>210</v>
      </c>
      <c r="E187" s="148">
        <v>1</v>
      </c>
      <c r="F187" s="149" t="s">
        <v>134</v>
      </c>
      <c r="G187" s="150">
        <v>0</v>
      </c>
      <c r="H187" s="151"/>
      <c r="I187" s="106">
        <f t="shared" si="8"/>
        <v>1</v>
      </c>
      <c r="J187" s="107">
        <v>1</v>
      </c>
      <c r="K187" s="150">
        <v>0</v>
      </c>
      <c r="L187" s="151"/>
      <c r="M187" s="107">
        <v>1</v>
      </c>
    </row>
    <row r="188" spans="1:13" s="96" customFormat="1" ht="47.25">
      <c r="A188" s="83"/>
      <c r="B188" s="105" t="s">
        <v>207</v>
      </c>
      <c r="C188" s="76" t="s">
        <v>135</v>
      </c>
      <c r="D188" s="83" t="s">
        <v>210</v>
      </c>
      <c r="E188" s="148" t="s">
        <v>212</v>
      </c>
      <c r="F188" s="149" t="s">
        <v>212</v>
      </c>
      <c r="G188" s="150">
        <v>0</v>
      </c>
      <c r="H188" s="151"/>
      <c r="I188" s="106">
        <v>15.5</v>
      </c>
      <c r="J188" s="107" t="s">
        <v>216</v>
      </c>
      <c r="K188" s="150">
        <v>0</v>
      </c>
      <c r="L188" s="151"/>
      <c r="M188" s="107" t="s">
        <v>216</v>
      </c>
    </row>
    <row r="189" spans="1:13" s="96" customFormat="1" ht="15.75">
      <c r="A189" s="83">
        <v>2</v>
      </c>
      <c r="B189" s="83" t="s">
        <v>39</v>
      </c>
      <c r="C189" s="83"/>
      <c r="D189" s="83"/>
      <c r="E189" s="111"/>
      <c r="F189" s="112"/>
      <c r="G189" s="111"/>
      <c r="H189" s="112"/>
      <c r="I189" s="81">
        <f t="shared" si="8"/>
        <v>0</v>
      </c>
      <c r="J189" s="73"/>
      <c r="K189" s="123">
        <v>0</v>
      </c>
      <c r="L189" s="123"/>
      <c r="M189" s="73"/>
    </row>
    <row r="190" spans="1:13" s="96" customFormat="1" ht="47.25">
      <c r="A190" s="83"/>
      <c r="B190" s="83" t="s">
        <v>213</v>
      </c>
      <c r="C190" s="83" t="s">
        <v>135</v>
      </c>
      <c r="D190" s="83" t="s">
        <v>209</v>
      </c>
      <c r="E190" s="111" t="s">
        <v>151</v>
      </c>
      <c r="F190" s="112" t="s">
        <v>151</v>
      </c>
      <c r="G190" s="111">
        <v>0</v>
      </c>
      <c r="H190" s="112"/>
      <c r="I190" s="81" t="str">
        <f t="shared" si="8"/>
        <v>1640</v>
      </c>
      <c r="J190" s="79" t="s">
        <v>152</v>
      </c>
      <c r="K190" s="123">
        <v>0</v>
      </c>
      <c r="L190" s="123"/>
      <c r="M190" s="79" t="s">
        <v>152</v>
      </c>
    </row>
    <row r="191" spans="1:13" s="96" customFormat="1" ht="15.75">
      <c r="A191" s="83">
        <v>3</v>
      </c>
      <c r="B191" s="83" t="s">
        <v>40</v>
      </c>
      <c r="C191" s="83"/>
      <c r="D191" s="83"/>
      <c r="E191" s="111"/>
      <c r="F191" s="112"/>
      <c r="G191" s="111"/>
      <c r="H191" s="112"/>
      <c r="I191" s="81">
        <f t="shared" si="8"/>
        <v>0</v>
      </c>
      <c r="J191" s="79"/>
      <c r="K191" s="123">
        <v>0</v>
      </c>
      <c r="L191" s="123"/>
      <c r="M191" s="79"/>
    </row>
    <row r="192" spans="1:13" s="96" customFormat="1" ht="47.25">
      <c r="A192" s="83"/>
      <c r="B192" s="83" t="s">
        <v>144</v>
      </c>
      <c r="C192" s="83" t="s">
        <v>135</v>
      </c>
      <c r="D192" s="83" t="s">
        <v>209</v>
      </c>
      <c r="E192" s="111" t="s">
        <v>154</v>
      </c>
      <c r="F192" s="112" t="s">
        <v>154</v>
      </c>
      <c r="G192" s="111">
        <v>0</v>
      </c>
      <c r="H192" s="112"/>
      <c r="I192" s="81" t="str">
        <f t="shared" si="8"/>
        <v>1230</v>
      </c>
      <c r="J192" s="79" t="s">
        <v>155</v>
      </c>
      <c r="K192" s="123">
        <v>0</v>
      </c>
      <c r="L192" s="123"/>
      <c r="M192" s="79" t="s">
        <v>155</v>
      </c>
    </row>
    <row r="193" spans="1:13" s="96" customFormat="1" ht="15.75">
      <c r="A193" s="83">
        <v>4</v>
      </c>
      <c r="B193" s="83" t="s">
        <v>41</v>
      </c>
      <c r="C193" s="83"/>
      <c r="D193" s="83"/>
      <c r="E193" s="111"/>
      <c r="F193" s="112"/>
      <c r="G193" s="111"/>
      <c r="H193" s="112"/>
      <c r="I193" s="81">
        <f t="shared" si="8"/>
        <v>0</v>
      </c>
      <c r="J193" s="79"/>
      <c r="K193" s="123">
        <v>0</v>
      </c>
      <c r="L193" s="123"/>
      <c r="M193" s="79"/>
    </row>
    <row r="194" spans="1:13" s="96" customFormat="1" ht="78.75">
      <c r="A194" s="83"/>
      <c r="B194" s="83" t="s">
        <v>146</v>
      </c>
      <c r="C194" s="83" t="s">
        <v>135</v>
      </c>
      <c r="D194" s="88"/>
      <c r="E194" s="111">
        <v>3320</v>
      </c>
      <c r="F194" s="112">
        <v>3320</v>
      </c>
      <c r="G194" s="111">
        <v>0</v>
      </c>
      <c r="H194" s="112"/>
      <c r="I194" s="81">
        <f t="shared" si="8"/>
        <v>3320</v>
      </c>
      <c r="J194" s="80">
        <v>3348</v>
      </c>
      <c r="K194" s="111">
        <v>0</v>
      </c>
      <c r="L194" s="112"/>
      <c r="M194" s="80">
        <v>3348</v>
      </c>
    </row>
    <row r="195" spans="1:2" s="24" customFormat="1" ht="15.75">
      <c r="A195" s="2"/>
      <c r="B195" s="2"/>
    </row>
    <row r="196" spans="1:11" s="24" customFormat="1" ht="15.75">
      <c r="A196" s="85" t="s">
        <v>45</v>
      </c>
      <c r="B196" s="85"/>
      <c r="C196" s="85"/>
      <c r="D196" s="85"/>
      <c r="E196" s="85"/>
      <c r="F196" s="85"/>
      <c r="G196" s="85"/>
      <c r="H196" s="85"/>
      <c r="I196" s="85"/>
      <c r="J196" s="122"/>
      <c r="K196" s="122"/>
    </row>
    <row r="197" s="24" customFormat="1" ht="15.75">
      <c r="K197" s="1" t="s">
        <v>14</v>
      </c>
    </row>
    <row r="198" spans="1:11" s="24" customFormat="1" ht="15" customHeight="1">
      <c r="A198" s="114" t="s">
        <v>3</v>
      </c>
      <c r="B198" s="83" t="s">
        <v>103</v>
      </c>
      <c r="C198" s="83"/>
      <c r="D198" s="110" t="s">
        <v>104</v>
      </c>
      <c r="E198" s="110"/>
      <c r="F198" s="83" t="s">
        <v>105</v>
      </c>
      <c r="G198" s="83"/>
      <c r="H198" s="110" t="s">
        <v>84</v>
      </c>
      <c r="I198" s="110"/>
      <c r="J198" s="110" t="s">
        <v>106</v>
      </c>
      <c r="K198" s="110"/>
    </row>
    <row r="199" spans="1:11" s="24" customFormat="1" ht="47.25">
      <c r="A199" s="115"/>
      <c r="B199" s="83" t="s">
        <v>18</v>
      </c>
      <c r="C199" s="83" t="s">
        <v>19</v>
      </c>
      <c r="D199" s="83" t="s">
        <v>18</v>
      </c>
      <c r="E199" s="83" t="s">
        <v>19</v>
      </c>
      <c r="F199" s="83" t="s">
        <v>18</v>
      </c>
      <c r="G199" s="83" t="s">
        <v>19</v>
      </c>
      <c r="H199" s="83" t="s">
        <v>18</v>
      </c>
      <c r="I199" s="83" t="s">
        <v>19</v>
      </c>
      <c r="J199" s="83" t="s">
        <v>18</v>
      </c>
      <c r="K199" s="83" t="s">
        <v>19</v>
      </c>
    </row>
    <row r="200" spans="1:11" s="24" customFormat="1" ht="15.75">
      <c r="A200" s="83">
        <v>1</v>
      </c>
      <c r="B200" s="83">
        <v>2</v>
      </c>
      <c r="C200" s="83">
        <v>3</v>
      </c>
      <c r="D200" s="83">
        <v>4</v>
      </c>
      <c r="E200" s="83">
        <v>5</v>
      </c>
      <c r="F200" s="83">
        <v>6</v>
      </c>
      <c r="G200" s="83">
        <v>7</v>
      </c>
      <c r="H200" s="83">
        <v>8</v>
      </c>
      <c r="I200" s="83">
        <v>9</v>
      </c>
      <c r="J200" s="83">
        <v>10</v>
      </c>
      <c r="K200" s="83">
        <v>11</v>
      </c>
    </row>
    <row r="201" spans="1:11" s="24" customFormat="1" ht="31.5">
      <c r="A201" s="70" t="s">
        <v>193</v>
      </c>
      <c r="B201" s="190">
        <v>909925</v>
      </c>
      <c r="C201" s="190">
        <v>0</v>
      </c>
      <c r="D201" s="190">
        <v>1391280</v>
      </c>
      <c r="E201" s="190">
        <v>0</v>
      </c>
      <c r="F201" s="190">
        <v>186243</v>
      </c>
      <c r="G201" s="190">
        <v>0</v>
      </c>
      <c r="H201" s="190">
        <f>H205-H204</f>
        <v>209361.342848</v>
      </c>
      <c r="I201" s="190">
        <v>0</v>
      </c>
      <c r="J201" s="190">
        <f>J205-J204</f>
        <v>224058.46374109742</v>
      </c>
      <c r="K201" s="190">
        <v>0</v>
      </c>
    </row>
    <row r="202" spans="1:11" s="24" customFormat="1" ht="47.25">
      <c r="A202" s="70" t="s">
        <v>194</v>
      </c>
      <c r="B202" s="190">
        <v>24086</v>
      </c>
      <c r="C202" s="190">
        <v>0</v>
      </c>
      <c r="D202" s="190">
        <v>26356</v>
      </c>
      <c r="E202" s="190">
        <v>0</v>
      </c>
      <c r="F202" s="190"/>
      <c r="G202" s="190">
        <v>0</v>
      </c>
      <c r="H202" s="190">
        <f>F202*1.031</f>
        <v>0</v>
      </c>
      <c r="I202" s="190">
        <v>0</v>
      </c>
      <c r="J202" s="190">
        <f>F202*1.071</f>
        <v>0</v>
      </c>
      <c r="K202" s="190">
        <v>0</v>
      </c>
    </row>
    <row r="203" spans="1:11" s="24" customFormat="1" ht="15.75">
      <c r="A203" s="70" t="s">
        <v>195</v>
      </c>
      <c r="B203" s="190">
        <v>10248</v>
      </c>
      <c r="C203" s="190">
        <v>0</v>
      </c>
      <c r="D203" s="190">
        <v>0</v>
      </c>
      <c r="E203" s="190">
        <v>0</v>
      </c>
      <c r="F203" s="190"/>
      <c r="G203" s="190">
        <v>0</v>
      </c>
      <c r="H203" s="190">
        <f>F203*1.062</f>
        <v>0</v>
      </c>
      <c r="I203" s="190">
        <v>0</v>
      </c>
      <c r="J203" s="190">
        <f>F203*1.053</f>
        <v>0</v>
      </c>
      <c r="K203" s="190">
        <v>0</v>
      </c>
    </row>
    <row r="204" spans="1:11" s="24" customFormat="1" ht="31.5">
      <c r="A204" s="70" t="s">
        <v>196</v>
      </c>
      <c r="B204" s="190">
        <v>56235</v>
      </c>
      <c r="C204" s="190">
        <v>0</v>
      </c>
      <c r="D204" s="190">
        <v>72128</v>
      </c>
      <c r="E204" s="190">
        <v>0</v>
      </c>
      <c r="F204" s="190">
        <v>8134</v>
      </c>
      <c r="G204" s="190">
        <v>0</v>
      </c>
      <c r="H204" s="190">
        <f>F204*1.124128</f>
        <v>9143.657152</v>
      </c>
      <c r="I204" s="190">
        <v>0</v>
      </c>
      <c r="J204" s="190">
        <f>H204*1.0701993848011</f>
        <v>9785.536258902577</v>
      </c>
      <c r="K204" s="190">
        <v>0</v>
      </c>
    </row>
    <row r="205" spans="1:11" s="24" customFormat="1" ht="15.75">
      <c r="A205" s="83" t="s">
        <v>13</v>
      </c>
      <c r="B205" s="190">
        <f>B201+B202+B203+B204</f>
        <v>1000494</v>
      </c>
      <c r="C205" s="190">
        <v>0</v>
      </c>
      <c r="D205" s="190">
        <f>D201+D202+D203+D204</f>
        <v>1489764</v>
      </c>
      <c r="E205" s="190">
        <v>0</v>
      </c>
      <c r="F205" s="190">
        <f>F201+F202+F203+F204</f>
        <v>194377</v>
      </c>
      <c r="G205" s="190">
        <v>0</v>
      </c>
      <c r="H205" s="190">
        <v>218505</v>
      </c>
      <c r="I205" s="190">
        <v>0</v>
      </c>
      <c r="J205" s="190">
        <v>233844</v>
      </c>
      <c r="K205" s="190">
        <v>0</v>
      </c>
    </row>
    <row r="206" spans="1:11" s="24" customFormat="1" ht="157.5">
      <c r="A206" s="83" t="s">
        <v>44</v>
      </c>
      <c r="B206" s="83" t="s">
        <v>22</v>
      </c>
      <c r="C206" s="83">
        <v>0</v>
      </c>
      <c r="D206" s="83" t="s">
        <v>22</v>
      </c>
      <c r="E206" s="83"/>
      <c r="F206" s="83" t="s">
        <v>22</v>
      </c>
      <c r="G206" s="83"/>
      <c r="H206" s="83" t="s">
        <v>22</v>
      </c>
      <c r="I206" s="187"/>
      <c r="J206" s="83" t="s">
        <v>22</v>
      </c>
      <c r="K206" s="83"/>
    </row>
    <row r="207" s="24" customFormat="1" ht="15.75"/>
    <row r="208" spans="1:11" s="24" customFormat="1" ht="15.75">
      <c r="A208" s="85" t="s">
        <v>46</v>
      </c>
      <c r="B208" s="85"/>
      <c r="C208" s="85"/>
      <c r="D208" s="85"/>
      <c r="E208" s="85"/>
      <c r="F208" s="85"/>
      <c r="G208" s="85"/>
      <c r="H208" s="85"/>
      <c r="I208" s="85"/>
      <c r="J208" s="122"/>
      <c r="K208" s="122"/>
    </row>
    <row r="209" s="24" customFormat="1" ht="15.75">
      <c r="K209" s="1"/>
    </row>
    <row r="210" spans="1:16" s="24" customFormat="1" ht="15.75">
      <c r="A210" s="114" t="s">
        <v>34</v>
      </c>
      <c r="B210" s="114" t="s">
        <v>47</v>
      </c>
      <c r="C210" s="110" t="s">
        <v>103</v>
      </c>
      <c r="D210" s="110"/>
      <c r="E210" s="110"/>
      <c r="F210" s="110"/>
      <c r="G210" s="110" t="s">
        <v>119</v>
      </c>
      <c r="H210" s="110"/>
      <c r="I210" s="110"/>
      <c r="J210" s="110"/>
      <c r="K210" s="110" t="s">
        <v>11</v>
      </c>
      <c r="L210" s="110"/>
      <c r="M210" s="110" t="s">
        <v>92</v>
      </c>
      <c r="N210" s="110"/>
      <c r="O210" s="110" t="s">
        <v>120</v>
      </c>
      <c r="P210" s="110"/>
    </row>
    <row r="211" spans="1:16" s="24" customFormat="1" ht="15.75">
      <c r="A211" s="143"/>
      <c r="B211" s="143"/>
      <c r="C211" s="110" t="s">
        <v>18</v>
      </c>
      <c r="D211" s="110"/>
      <c r="E211" s="110" t="s">
        <v>19</v>
      </c>
      <c r="F211" s="110"/>
      <c r="G211" s="110" t="s">
        <v>18</v>
      </c>
      <c r="H211" s="110"/>
      <c r="I211" s="110" t="s">
        <v>19</v>
      </c>
      <c r="J211" s="110"/>
      <c r="K211" s="114" t="s">
        <v>18</v>
      </c>
      <c r="L211" s="114" t="s">
        <v>19</v>
      </c>
      <c r="M211" s="114" t="s">
        <v>18</v>
      </c>
      <c r="N211" s="114" t="s">
        <v>19</v>
      </c>
      <c r="O211" s="114" t="s">
        <v>18</v>
      </c>
      <c r="P211" s="114" t="s">
        <v>19</v>
      </c>
    </row>
    <row r="212" spans="1:16" s="24" customFormat="1" ht="31.5">
      <c r="A212" s="115"/>
      <c r="B212" s="115"/>
      <c r="C212" s="83" t="s">
        <v>90</v>
      </c>
      <c r="D212" s="83" t="s">
        <v>91</v>
      </c>
      <c r="E212" s="83" t="s">
        <v>90</v>
      </c>
      <c r="F212" s="83" t="s">
        <v>91</v>
      </c>
      <c r="G212" s="83" t="s">
        <v>90</v>
      </c>
      <c r="H212" s="83" t="s">
        <v>91</v>
      </c>
      <c r="I212" s="83" t="s">
        <v>90</v>
      </c>
      <c r="J212" s="83" t="s">
        <v>91</v>
      </c>
      <c r="K212" s="115"/>
      <c r="L212" s="115"/>
      <c r="M212" s="115"/>
      <c r="N212" s="115"/>
      <c r="O212" s="115"/>
      <c r="P212" s="115"/>
    </row>
    <row r="213" spans="1:16" s="24" customFormat="1" ht="15.75">
      <c r="A213" s="83">
        <v>1</v>
      </c>
      <c r="B213" s="83">
        <v>2</v>
      </c>
      <c r="C213" s="83">
        <v>3</v>
      </c>
      <c r="D213" s="83">
        <v>4</v>
      </c>
      <c r="E213" s="83">
        <v>5</v>
      </c>
      <c r="F213" s="83">
        <v>6</v>
      </c>
      <c r="G213" s="83">
        <v>7</v>
      </c>
      <c r="H213" s="83">
        <v>8</v>
      </c>
      <c r="I213" s="83">
        <v>9</v>
      </c>
      <c r="J213" s="83">
        <v>10</v>
      </c>
      <c r="K213" s="83">
        <v>11</v>
      </c>
      <c r="L213" s="83">
        <v>12</v>
      </c>
      <c r="M213" s="83">
        <v>13</v>
      </c>
      <c r="N213" s="83">
        <v>14</v>
      </c>
      <c r="O213" s="83">
        <v>15</v>
      </c>
      <c r="P213" s="83">
        <v>16</v>
      </c>
    </row>
    <row r="214" spans="1:16" s="24" customFormat="1" ht="15.75">
      <c r="A214" s="83">
        <v>1</v>
      </c>
      <c r="B214" s="83" t="s">
        <v>197</v>
      </c>
      <c r="C214" s="83">
        <v>0</v>
      </c>
      <c r="D214" s="83">
        <v>0</v>
      </c>
      <c r="E214" s="83">
        <v>0</v>
      </c>
      <c r="F214" s="83">
        <v>0</v>
      </c>
      <c r="G214" s="83"/>
      <c r="H214" s="83"/>
      <c r="I214" s="83"/>
      <c r="J214" s="83"/>
      <c r="K214" s="83"/>
      <c r="L214" s="83"/>
      <c r="M214" s="83"/>
      <c r="N214" s="83"/>
      <c r="O214" s="83"/>
      <c r="P214" s="83"/>
    </row>
    <row r="215" spans="1:16" s="24" customFormat="1" ht="15.75">
      <c r="A215" s="83">
        <v>2</v>
      </c>
      <c r="B215" s="83" t="s">
        <v>198</v>
      </c>
      <c r="C215" s="83">
        <v>9.5</v>
      </c>
      <c r="D215" s="83">
        <v>9.5</v>
      </c>
      <c r="E215" s="83">
        <v>0</v>
      </c>
      <c r="F215" s="83">
        <v>0</v>
      </c>
      <c r="G215" s="63">
        <v>10</v>
      </c>
      <c r="H215" s="63">
        <v>10</v>
      </c>
      <c r="I215" s="83">
        <v>0</v>
      </c>
      <c r="J215" s="83">
        <v>0</v>
      </c>
      <c r="K215" s="83">
        <v>13</v>
      </c>
      <c r="L215" s="83">
        <v>0</v>
      </c>
      <c r="M215" s="83">
        <v>13</v>
      </c>
      <c r="N215" s="83">
        <v>0</v>
      </c>
      <c r="O215" s="83">
        <v>13</v>
      </c>
      <c r="P215" s="83">
        <v>0</v>
      </c>
    </row>
    <row r="216" spans="1:16" s="24" customFormat="1" ht="15.75">
      <c r="A216" s="83">
        <v>3</v>
      </c>
      <c r="B216" s="83" t="s">
        <v>199</v>
      </c>
      <c r="C216" s="83">
        <v>1.5</v>
      </c>
      <c r="D216" s="63">
        <v>1</v>
      </c>
      <c r="E216" s="83">
        <v>0</v>
      </c>
      <c r="F216" s="83">
        <v>0</v>
      </c>
      <c r="G216" s="63">
        <v>1.5</v>
      </c>
      <c r="H216" s="63">
        <v>1</v>
      </c>
      <c r="I216" s="83">
        <v>0</v>
      </c>
      <c r="J216" s="83">
        <v>0</v>
      </c>
      <c r="K216" s="83">
        <v>1.5</v>
      </c>
      <c r="L216" s="83">
        <v>0</v>
      </c>
      <c r="M216" s="83">
        <v>1.5</v>
      </c>
      <c r="N216" s="83">
        <v>0</v>
      </c>
      <c r="O216" s="83">
        <v>1.5</v>
      </c>
      <c r="P216" s="83">
        <v>0</v>
      </c>
    </row>
    <row r="217" spans="1:16" s="24" customFormat="1" ht="15.75">
      <c r="A217" s="83">
        <v>4</v>
      </c>
      <c r="B217" s="83" t="s">
        <v>200</v>
      </c>
      <c r="C217" s="63">
        <v>1</v>
      </c>
      <c r="D217" s="63">
        <v>1</v>
      </c>
      <c r="E217" s="83">
        <v>0</v>
      </c>
      <c r="F217" s="83">
        <v>0</v>
      </c>
      <c r="G217" s="63">
        <v>1</v>
      </c>
      <c r="H217" s="63">
        <v>1</v>
      </c>
      <c r="I217" s="83">
        <v>0</v>
      </c>
      <c r="J217" s="83">
        <v>0</v>
      </c>
      <c r="K217" s="83">
        <v>1</v>
      </c>
      <c r="L217" s="83">
        <v>0</v>
      </c>
      <c r="M217" s="83">
        <v>1</v>
      </c>
      <c r="N217" s="83">
        <v>0</v>
      </c>
      <c r="O217" s="83">
        <v>1</v>
      </c>
      <c r="P217" s="83">
        <v>0</v>
      </c>
    </row>
    <row r="218" spans="1:16" s="24" customFormat="1" ht="15.75">
      <c r="A218" s="83"/>
      <c r="B218" s="83" t="s">
        <v>13</v>
      </c>
      <c r="C218" s="63">
        <v>12</v>
      </c>
      <c r="D218" s="63">
        <v>11.5</v>
      </c>
      <c r="E218" s="83">
        <v>0</v>
      </c>
      <c r="F218" s="83">
        <v>0</v>
      </c>
      <c r="G218" s="63">
        <f>G215+G216+G217</f>
        <v>12.5</v>
      </c>
      <c r="H218" s="63">
        <f>H215+H216+H217</f>
        <v>12</v>
      </c>
      <c r="I218" s="83">
        <v>0</v>
      </c>
      <c r="J218" s="83">
        <v>0</v>
      </c>
      <c r="K218" s="83">
        <f>SUM(K215:K217)</f>
        <v>15.5</v>
      </c>
      <c r="L218" s="83">
        <v>0</v>
      </c>
      <c r="M218" s="83">
        <f>SUM(M215:M217)</f>
        <v>15.5</v>
      </c>
      <c r="N218" s="83">
        <v>0</v>
      </c>
      <c r="O218" s="83">
        <f>SUM(O215:O217)</f>
        <v>15.5</v>
      </c>
      <c r="P218" s="83">
        <v>0</v>
      </c>
    </row>
    <row r="219" spans="1:16" s="24" customFormat="1" ht="63">
      <c r="A219" s="83"/>
      <c r="B219" s="83" t="s">
        <v>48</v>
      </c>
      <c r="C219" s="83" t="s">
        <v>22</v>
      </c>
      <c r="D219" s="83" t="s">
        <v>22</v>
      </c>
      <c r="E219" s="83">
        <v>0</v>
      </c>
      <c r="F219" s="83">
        <v>0</v>
      </c>
      <c r="G219" s="83" t="s">
        <v>22</v>
      </c>
      <c r="H219" s="83" t="s">
        <v>22</v>
      </c>
      <c r="I219" s="83">
        <v>0</v>
      </c>
      <c r="J219" s="83">
        <v>0</v>
      </c>
      <c r="K219" s="83" t="s">
        <v>22</v>
      </c>
      <c r="L219" s="83">
        <v>0</v>
      </c>
      <c r="M219" s="83" t="s">
        <v>22</v>
      </c>
      <c r="N219" s="83">
        <v>0</v>
      </c>
      <c r="O219" s="83" t="s">
        <v>22</v>
      </c>
      <c r="P219" s="83">
        <v>0</v>
      </c>
    </row>
    <row r="220" spans="1:2" s="24" customFormat="1" ht="15.75">
      <c r="A220" s="2"/>
      <c r="B220" s="2"/>
    </row>
    <row r="221" spans="1:12" s="24" customFormat="1" ht="15.75">
      <c r="A221" s="85" t="s">
        <v>93</v>
      </c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</row>
    <row r="222" s="24" customFormat="1" ht="15.75"/>
    <row r="223" spans="1:12" s="24" customFormat="1" ht="15.75">
      <c r="A223" s="85" t="s">
        <v>121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</row>
    <row r="224" s="24" customFormat="1" ht="15.75">
      <c r="M224" s="1" t="s">
        <v>14</v>
      </c>
    </row>
    <row r="225" spans="1:13" s="24" customFormat="1" ht="15.75">
      <c r="A225" s="110" t="s">
        <v>34</v>
      </c>
      <c r="B225" s="110" t="s">
        <v>49</v>
      </c>
      <c r="C225" s="110" t="s">
        <v>50</v>
      </c>
      <c r="D225" s="110" t="s">
        <v>103</v>
      </c>
      <c r="E225" s="110"/>
      <c r="F225" s="110"/>
      <c r="G225" s="110" t="s">
        <v>104</v>
      </c>
      <c r="H225" s="110"/>
      <c r="I225" s="110"/>
      <c r="J225" s="110" t="s">
        <v>105</v>
      </c>
      <c r="K225" s="110"/>
      <c r="L225" s="110"/>
      <c r="M225" s="110"/>
    </row>
    <row r="226" spans="1:13" s="24" customFormat="1" ht="47.25">
      <c r="A226" s="110"/>
      <c r="B226" s="110"/>
      <c r="C226" s="110"/>
      <c r="D226" s="83" t="s">
        <v>18</v>
      </c>
      <c r="E226" s="83" t="s">
        <v>19</v>
      </c>
      <c r="F226" s="83" t="s">
        <v>54</v>
      </c>
      <c r="G226" s="83" t="s">
        <v>18</v>
      </c>
      <c r="H226" s="83" t="s">
        <v>19</v>
      </c>
      <c r="I226" s="84" t="s">
        <v>55</v>
      </c>
      <c r="J226" s="83" t="s">
        <v>18</v>
      </c>
      <c r="K226" s="83" t="s">
        <v>19</v>
      </c>
      <c r="L226" s="110" t="s">
        <v>53</v>
      </c>
      <c r="M226" s="110"/>
    </row>
    <row r="227" spans="1:13" s="24" customFormat="1" ht="15.75">
      <c r="A227" s="83">
        <v>1</v>
      </c>
      <c r="B227" s="83">
        <v>2</v>
      </c>
      <c r="C227" s="83">
        <v>3</v>
      </c>
      <c r="D227" s="83">
        <v>4</v>
      </c>
      <c r="E227" s="83">
        <v>5</v>
      </c>
      <c r="F227" s="83">
        <v>6</v>
      </c>
      <c r="G227" s="83">
        <v>7</v>
      </c>
      <c r="H227" s="83">
        <v>8</v>
      </c>
      <c r="I227" s="83">
        <v>9</v>
      </c>
      <c r="J227" s="83">
        <v>10</v>
      </c>
      <c r="K227" s="83">
        <v>11</v>
      </c>
      <c r="L227" s="110">
        <v>12</v>
      </c>
      <c r="M227" s="110"/>
    </row>
    <row r="228" spans="1:13" s="24" customFormat="1" ht="94.5">
      <c r="A228" s="83">
        <v>1</v>
      </c>
      <c r="B228" s="70" t="s">
        <v>201</v>
      </c>
      <c r="C228" s="23" t="s">
        <v>202</v>
      </c>
      <c r="D228" s="83">
        <v>5000</v>
      </c>
      <c r="E228" s="83">
        <v>0</v>
      </c>
      <c r="F228" s="83">
        <v>5000</v>
      </c>
      <c r="G228" s="83">
        <v>5000</v>
      </c>
      <c r="H228" s="83">
        <v>0</v>
      </c>
      <c r="I228" s="83">
        <v>5000</v>
      </c>
      <c r="J228" s="83">
        <v>2000</v>
      </c>
      <c r="K228" s="83">
        <v>0</v>
      </c>
      <c r="L228" s="110">
        <v>2000</v>
      </c>
      <c r="M228" s="110"/>
    </row>
    <row r="229" spans="1:13" s="24" customFormat="1" ht="15.75">
      <c r="A229" s="83"/>
      <c r="B229" s="83" t="s">
        <v>13</v>
      </c>
      <c r="C229" s="23"/>
      <c r="D229" s="83">
        <v>5000</v>
      </c>
      <c r="E229" s="83"/>
      <c r="F229" s="83">
        <v>5000</v>
      </c>
      <c r="G229" s="83">
        <v>5000</v>
      </c>
      <c r="H229" s="83"/>
      <c r="I229" s="83">
        <v>5000</v>
      </c>
      <c r="J229" s="83">
        <v>2000</v>
      </c>
      <c r="K229" s="83"/>
      <c r="L229" s="110">
        <v>2000</v>
      </c>
      <c r="M229" s="110"/>
    </row>
    <row r="230" spans="2:13" s="24" customFormat="1" ht="15.75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1:13" s="24" customFormat="1" ht="15.75">
      <c r="A231" s="85" t="s">
        <v>122</v>
      </c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</row>
    <row r="232" s="24" customFormat="1" ht="15.75">
      <c r="M232" s="1" t="s">
        <v>14</v>
      </c>
    </row>
    <row r="233" spans="1:13" s="24" customFormat="1" ht="15.75">
      <c r="A233" s="110" t="s">
        <v>34</v>
      </c>
      <c r="B233" s="110" t="s">
        <v>49</v>
      </c>
      <c r="C233" s="110" t="s">
        <v>50</v>
      </c>
      <c r="D233" s="88" t="s">
        <v>84</v>
      </c>
      <c r="E233" s="88"/>
      <c r="F233" s="88"/>
      <c r="G233" s="88"/>
      <c r="H233" s="88"/>
      <c r="I233" s="110" t="s">
        <v>106</v>
      </c>
      <c r="J233" s="110"/>
      <c r="K233" s="110"/>
      <c r="L233" s="110"/>
      <c r="M233" s="110"/>
    </row>
    <row r="234" spans="1:13" s="24" customFormat="1" ht="15.75">
      <c r="A234" s="110"/>
      <c r="B234" s="110"/>
      <c r="C234" s="110"/>
      <c r="D234" s="123" t="s">
        <v>18</v>
      </c>
      <c r="E234" s="123"/>
      <c r="F234" s="88" t="s">
        <v>19</v>
      </c>
      <c r="G234" s="88"/>
      <c r="H234" s="136" t="s">
        <v>51</v>
      </c>
      <c r="I234" s="123" t="s">
        <v>18</v>
      </c>
      <c r="J234" s="123"/>
      <c r="K234" s="123" t="s">
        <v>19</v>
      </c>
      <c r="L234" s="123"/>
      <c r="M234" s="136" t="s">
        <v>52</v>
      </c>
    </row>
    <row r="235" spans="1:13" s="24" customFormat="1" ht="15.75">
      <c r="A235" s="110"/>
      <c r="B235" s="110"/>
      <c r="C235" s="110"/>
      <c r="D235" s="123"/>
      <c r="E235" s="123"/>
      <c r="F235" s="88"/>
      <c r="G235" s="88"/>
      <c r="H235" s="123"/>
      <c r="I235" s="123"/>
      <c r="J235" s="123"/>
      <c r="K235" s="123"/>
      <c r="L235" s="123"/>
      <c r="M235" s="123"/>
    </row>
    <row r="236" spans="1:13" s="24" customFormat="1" ht="15.75">
      <c r="A236" s="83">
        <v>1</v>
      </c>
      <c r="B236" s="83">
        <v>2</v>
      </c>
      <c r="C236" s="83">
        <v>3</v>
      </c>
      <c r="D236" s="123">
        <v>4</v>
      </c>
      <c r="E236" s="123"/>
      <c r="F236" s="88">
        <v>5</v>
      </c>
      <c r="G236" s="88"/>
      <c r="H236" s="88">
        <v>6</v>
      </c>
      <c r="I236" s="111">
        <v>7</v>
      </c>
      <c r="J236" s="112"/>
      <c r="K236" s="111">
        <v>8</v>
      </c>
      <c r="L236" s="112"/>
      <c r="M236" s="88">
        <v>9</v>
      </c>
    </row>
    <row r="237" spans="1:13" s="24" customFormat="1" ht="15.75">
      <c r="A237" s="83"/>
      <c r="B237" s="83"/>
      <c r="C237" s="83"/>
      <c r="D237" s="123"/>
      <c r="E237" s="123"/>
      <c r="F237" s="88"/>
      <c r="G237" s="88"/>
      <c r="H237" s="88"/>
      <c r="I237" s="111"/>
      <c r="J237" s="112"/>
      <c r="K237" s="111"/>
      <c r="L237" s="112"/>
      <c r="M237" s="88"/>
    </row>
    <row r="238" spans="1:13" s="24" customFormat="1" ht="15.75">
      <c r="A238" s="83"/>
      <c r="B238" s="83" t="s">
        <v>13</v>
      </c>
      <c r="C238" s="83"/>
      <c r="D238" s="123"/>
      <c r="E238" s="123"/>
      <c r="F238" s="88"/>
      <c r="G238" s="88"/>
      <c r="H238" s="88"/>
      <c r="I238" s="111"/>
      <c r="J238" s="112"/>
      <c r="K238" s="111"/>
      <c r="L238" s="112"/>
      <c r="M238" s="88"/>
    </row>
    <row r="239" s="24" customFormat="1" ht="15.75"/>
    <row r="240" spans="1:13" s="24" customFormat="1" ht="15.75">
      <c r="A240" s="85" t="s">
        <v>123</v>
      </c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</row>
    <row r="241" s="24" customFormat="1" ht="15.75">
      <c r="M241" s="1" t="s">
        <v>14</v>
      </c>
    </row>
    <row r="242" spans="1:13" s="24" customFormat="1" ht="15" customHeight="1">
      <c r="A242" s="114" t="s">
        <v>59</v>
      </c>
      <c r="B242" s="114" t="s">
        <v>60</v>
      </c>
      <c r="C242" s="114" t="s">
        <v>56</v>
      </c>
      <c r="D242" s="110" t="s">
        <v>103</v>
      </c>
      <c r="E242" s="110"/>
      <c r="F242" s="83" t="s">
        <v>104</v>
      </c>
      <c r="G242" s="83"/>
      <c r="H242" s="110" t="s">
        <v>105</v>
      </c>
      <c r="I242" s="110"/>
      <c r="J242" s="110" t="s">
        <v>84</v>
      </c>
      <c r="K242" s="110"/>
      <c r="L242" s="110" t="s">
        <v>106</v>
      </c>
      <c r="M242" s="110"/>
    </row>
    <row r="243" spans="1:13" s="24" customFormat="1" ht="189">
      <c r="A243" s="115"/>
      <c r="B243" s="115"/>
      <c r="C243" s="115"/>
      <c r="D243" s="83" t="s">
        <v>58</v>
      </c>
      <c r="E243" s="83" t="s">
        <v>57</v>
      </c>
      <c r="F243" s="83" t="s">
        <v>58</v>
      </c>
      <c r="G243" s="83" t="s">
        <v>57</v>
      </c>
      <c r="H243" s="83" t="s">
        <v>58</v>
      </c>
      <c r="I243" s="83" t="s">
        <v>57</v>
      </c>
      <c r="J243" s="83" t="s">
        <v>58</v>
      </c>
      <c r="K243" s="83" t="s">
        <v>57</v>
      </c>
      <c r="L243" s="83" t="s">
        <v>58</v>
      </c>
      <c r="M243" s="83" t="s">
        <v>57</v>
      </c>
    </row>
    <row r="244" spans="1:13" s="24" customFormat="1" ht="15.75">
      <c r="A244" s="83">
        <v>1</v>
      </c>
      <c r="B244" s="83">
        <v>2</v>
      </c>
      <c r="C244" s="83">
        <v>3</v>
      </c>
      <c r="D244" s="83">
        <v>4</v>
      </c>
      <c r="E244" s="83">
        <v>5</v>
      </c>
      <c r="F244" s="83">
        <v>6</v>
      </c>
      <c r="G244" s="83">
        <v>7</v>
      </c>
      <c r="H244" s="83">
        <v>8</v>
      </c>
      <c r="I244" s="83">
        <v>9</v>
      </c>
      <c r="J244" s="83">
        <v>10</v>
      </c>
      <c r="K244" s="83">
        <v>11</v>
      </c>
      <c r="L244" s="83">
        <v>12</v>
      </c>
      <c r="M244" s="83">
        <v>13</v>
      </c>
    </row>
    <row r="245" spans="1:13" s="24" customFormat="1" ht="15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</row>
    <row r="246" spans="1:13" s="24" customFormat="1" ht="15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</row>
    <row r="247" s="24" customFormat="1" ht="15.75"/>
    <row r="248" spans="1:13" s="24" customFormat="1" ht="15" customHeight="1">
      <c r="A248" s="87" t="s">
        <v>124</v>
      </c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</row>
    <row r="249" spans="1:13" s="24" customFormat="1" ht="15" customHeight="1">
      <c r="A249" s="82" t="s">
        <v>214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</row>
    <row r="250" s="24" customFormat="1" ht="15.75"/>
    <row r="251" spans="1:18" s="24" customFormat="1" ht="15" customHeight="1">
      <c r="A251" s="87" t="s">
        <v>125</v>
      </c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</row>
    <row r="252" spans="1:18" s="24" customFormat="1" ht="15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</row>
    <row r="253" spans="1:18" s="24" customFormat="1" ht="15" customHeight="1">
      <c r="A253" s="87" t="s">
        <v>126</v>
      </c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</row>
    <row r="254" spans="1:18" s="24" customFormat="1" ht="15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13" t="s">
        <v>14</v>
      </c>
      <c r="M254" s="87"/>
      <c r="N254" s="87"/>
      <c r="O254" s="87"/>
      <c r="P254" s="87"/>
      <c r="Q254" s="87"/>
      <c r="R254" s="87"/>
    </row>
    <row r="255" spans="1:12" s="24" customFormat="1" ht="15.75">
      <c r="A255" s="110" t="s">
        <v>61</v>
      </c>
      <c r="B255" s="110" t="s">
        <v>3</v>
      </c>
      <c r="C255" s="136" t="s">
        <v>71</v>
      </c>
      <c r="D255" s="136" t="s">
        <v>75</v>
      </c>
      <c r="E255" s="136" t="s">
        <v>76</v>
      </c>
      <c r="F255" s="136"/>
      <c r="G255" s="136" t="s">
        <v>77</v>
      </c>
      <c r="H255" s="136"/>
      <c r="I255" s="136" t="s">
        <v>78</v>
      </c>
      <c r="J255" s="132" t="s">
        <v>80</v>
      </c>
      <c r="K255" s="132"/>
      <c r="L255" s="136" t="s">
        <v>79</v>
      </c>
    </row>
    <row r="256" spans="1:16" s="24" customFormat="1" ht="110.25" customHeight="1">
      <c r="A256" s="110"/>
      <c r="B256" s="110"/>
      <c r="C256" s="136"/>
      <c r="D256" s="136"/>
      <c r="E256" s="136"/>
      <c r="F256" s="136"/>
      <c r="G256" s="136"/>
      <c r="H256" s="136"/>
      <c r="I256" s="136"/>
      <c r="J256" s="83" t="s">
        <v>66</v>
      </c>
      <c r="K256" s="83" t="s">
        <v>67</v>
      </c>
      <c r="L256" s="136"/>
      <c r="P256" s="13"/>
    </row>
    <row r="257" spans="1:16" s="24" customFormat="1" ht="15.75">
      <c r="A257" s="83">
        <v>1</v>
      </c>
      <c r="B257" s="83">
        <v>2</v>
      </c>
      <c r="C257" s="88">
        <v>3</v>
      </c>
      <c r="D257" s="88">
        <v>4</v>
      </c>
      <c r="E257" s="123">
        <v>5</v>
      </c>
      <c r="F257" s="123"/>
      <c r="G257" s="142">
        <v>6</v>
      </c>
      <c r="H257" s="142"/>
      <c r="I257" s="88">
        <v>7</v>
      </c>
      <c r="J257" s="88">
        <v>8</v>
      </c>
      <c r="K257" s="88">
        <v>9</v>
      </c>
      <c r="L257" s="88">
        <v>10</v>
      </c>
      <c r="P257" s="13"/>
    </row>
    <row r="258" spans="1:16" s="24" customFormat="1" ht="63">
      <c r="A258" s="68" t="s">
        <v>147</v>
      </c>
      <c r="B258" s="69" t="s">
        <v>164</v>
      </c>
      <c r="C258" s="88"/>
      <c r="D258" s="88"/>
      <c r="E258" s="123"/>
      <c r="F258" s="123"/>
      <c r="G258" s="123"/>
      <c r="H258" s="123"/>
      <c r="I258" s="27"/>
      <c r="J258" s="88"/>
      <c r="K258" s="88"/>
      <c r="L258" s="88"/>
      <c r="P258" s="13"/>
    </row>
    <row r="259" spans="1:16" s="24" customFormat="1" ht="15.75">
      <c r="A259" s="70">
        <v>2111</v>
      </c>
      <c r="B259" s="70" t="s">
        <v>169</v>
      </c>
      <c r="C259" s="88">
        <v>1113179</v>
      </c>
      <c r="D259" s="83">
        <v>1000494</v>
      </c>
      <c r="E259" s="123">
        <v>0</v>
      </c>
      <c r="F259" s="123"/>
      <c r="G259" s="123">
        <v>0</v>
      </c>
      <c r="H259" s="123"/>
      <c r="I259" s="88">
        <v>0</v>
      </c>
      <c r="J259" s="88">
        <v>0</v>
      </c>
      <c r="K259" s="88">
        <v>0</v>
      </c>
      <c r="L259" s="88">
        <f>D259</f>
        <v>1000494</v>
      </c>
      <c r="P259" s="13"/>
    </row>
    <row r="260" spans="1:16" s="24" customFormat="1" ht="31.5">
      <c r="A260" s="70">
        <v>2120</v>
      </c>
      <c r="B260" s="70" t="s">
        <v>170</v>
      </c>
      <c r="C260" s="88">
        <v>245287</v>
      </c>
      <c r="D260" s="83">
        <v>221867</v>
      </c>
      <c r="E260" s="123">
        <v>0</v>
      </c>
      <c r="F260" s="123"/>
      <c r="G260" s="123">
        <v>0</v>
      </c>
      <c r="H260" s="123"/>
      <c r="I260" s="88">
        <v>0</v>
      </c>
      <c r="J260" s="88">
        <v>0</v>
      </c>
      <c r="K260" s="88">
        <v>0</v>
      </c>
      <c r="L260" s="88">
        <f aca="true" t="shared" si="9" ref="L260:L270">D260</f>
        <v>221867</v>
      </c>
      <c r="P260" s="13"/>
    </row>
    <row r="261" spans="1:16" s="24" customFormat="1" ht="47.25">
      <c r="A261" s="70">
        <v>2210</v>
      </c>
      <c r="B261" s="70" t="s">
        <v>171</v>
      </c>
      <c r="C261" s="88">
        <v>134131</v>
      </c>
      <c r="D261" s="83">
        <v>134131</v>
      </c>
      <c r="E261" s="123">
        <v>0</v>
      </c>
      <c r="F261" s="123"/>
      <c r="G261" s="123">
        <v>0</v>
      </c>
      <c r="H261" s="123"/>
      <c r="I261" s="88">
        <v>0</v>
      </c>
      <c r="J261" s="88">
        <v>0</v>
      </c>
      <c r="K261" s="88">
        <v>0</v>
      </c>
      <c r="L261" s="88">
        <f t="shared" si="9"/>
        <v>134131</v>
      </c>
      <c r="P261" s="13"/>
    </row>
    <row r="262" spans="1:16" s="24" customFormat="1" ht="47.25">
      <c r="A262" s="70">
        <v>2220</v>
      </c>
      <c r="B262" s="70" t="s">
        <v>203</v>
      </c>
      <c r="C262" s="88">
        <v>3500</v>
      </c>
      <c r="D262" s="83">
        <v>0</v>
      </c>
      <c r="E262" s="123">
        <v>0</v>
      </c>
      <c r="F262" s="123"/>
      <c r="G262" s="123">
        <v>0</v>
      </c>
      <c r="H262" s="123"/>
      <c r="I262" s="88">
        <v>0</v>
      </c>
      <c r="J262" s="88">
        <v>0</v>
      </c>
      <c r="K262" s="88">
        <v>0</v>
      </c>
      <c r="L262" s="88">
        <f t="shared" si="9"/>
        <v>0</v>
      </c>
      <c r="P262" s="13"/>
    </row>
    <row r="263" spans="1:16" s="24" customFormat="1" ht="31.5">
      <c r="A263" s="70">
        <v>2240</v>
      </c>
      <c r="B263" s="70" t="s">
        <v>173</v>
      </c>
      <c r="C263" s="88">
        <v>28026</v>
      </c>
      <c r="D263" s="83">
        <v>28026</v>
      </c>
      <c r="E263" s="123">
        <v>0</v>
      </c>
      <c r="F263" s="123"/>
      <c r="G263" s="123">
        <v>0</v>
      </c>
      <c r="H263" s="123"/>
      <c r="I263" s="88">
        <v>0</v>
      </c>
      <c r="J263" s="88">
        <v>0</v>
      </c>
      <c r="K263" s="88">
        <v>0</v>
      </c>
      <c r="L263" s="88">
        <f t="shared" si="9"/>
        <v>28026</v>
      </c>
      <c r="P263" s="13"/>
    </row>
    <row r="264" spans="1:16" s="24" customFormat="1" ht="31.5">
      <c r="A264" s="70">
        <v>2250</v>
      </c>
      <c r="B264" s="70" t="s">
        <v>174</v>
      </c>
      <c r="C264" s="88">
        <v>8600</v>
      </c>
      <c r="D264" s="64">
        <v>5803</v>
      </c>
      <c r="E264" s="123">
        <v>0</v>
      </c>
      <c r="F264" s="123"/>
      <c r="G264" s="123">
        <v>0</v>
      </c>
      <c r="H264" s="123"/>
      <c r="I264" s="88">
        <v>0</v>
      </c>
      <c r="J264" s="88">
        <v>0</v>
      </c>
      <c r="K264" s="88">
        <v>0</v>
      </c>
      <c r="L264" s="88">
        <f t="shared" si="9"/>
        <v>5803</v>
      </c>
      <c r="P264" s="13"/>
    </row>
    <row r="265" spans="1:16" s="24" customFormat="1" ht="47.25">
      <c r="A265" s="70">
        <v>2270</v>
      </c>
      <c r="B265" s="70" t="s">
        <v>175</v>
      </c>
      <c r="C265" s="88">
        <v>57554</v>
      </c>
      <c r="D265" s="83">
        <f>D266+D267+D268</f>
        <v>49083</v>
      </c>
      <c r="E265" s="123">
        <v>0</v>
      </c>
      <c r="F265" s="123"/>
      <c r="G265" s="123">
        <v>0</v>
      </c>
      <c r="H265" s="123"/>
      <c r="I265" s="88">
        <v>0</v>
      </c>
      <c r="J265" s="88">
        <v>0</v>
      </c>
      <c r="K265" s="88">
        <v>0</v>
      </c>
      <c r="L265" s="88">
        <f t="shared" si="9"/>
        <v>49083</v>
      </c>
      <c r="P265" s="13"/>
    </row>
    <row r="266" spans="1:16" s="24" customFormat="1" ht="31.5">
      <c r="A266" s="70">
        <v>2271</v>
      </c>
      <c r="B266" s="70" t="s">
        <v>176</v>
      </c>
      <c r="C266" s="88">
        <v>45534</v>
      </c>
      <c r="D266" s="83">
        <v>37726</v>
      </c>
      <c r="E266" s="123">
        <v>0</v>
      </c>
      <c r="F266" s="123"/>
      <c r="G266" s="123">
        <v>0</v>
      </c>
      <c r="H266" s="123"/>
      <c r="I266" s="88">
        <v>0</v>
      </c>
      <c r="J266" s="88">
        <v>0</v>
      </c>
      <c r="K266" s="88">
        <v>0</v>
      </c>
      <c r="L266" s="88">
        <f t="shared" si="9"/>
        <v>37726</v>
      </c>
      <c r="P266" s="13"/>
    </row>
    <row r="267" spans="1:16" s="24" customFormat="1" ht="47.25">
      <c r="A267" s="70">
        <v>2272</v>
      </c>
      <c r="B267" s="70" t="s">
        <v>177</v>
      </c>
      <c r="C267" s="88">
        <v>1895</v>
      </c>
      <c r="D267" s="83">
        <v>1503</v>
      </c>
      <c r="E267" s="123">
        <v>0</v>
      </c>
      <c r="F267" s="123"/>
      <c r="G267" s="123">
        <v>0</v>
      </c>
      <c r="H267" s="123"/>
      <c r="I267" s="88">
        <v>0</v>
      </c>
      <c r="J267" s="88">
        <v>0</v>
      </c>
      <c r="K267" s="88">
        <v>0</v>
      </c>
      <c r="L267" s="88">
        <f t="shared" si="9"/>
        <v>1503</v>
      </c>
      <c r="P267" s="13"/>
    </row>
    <row r="268" spans="1:16" s="24" customFormat="1" ht="31.5">
      <c r="A268" s="70">
        <v>2273</v>
      </c>
      <c r="B268" s="70" t="s">
        <v>178</v>
      </c>
      <c r="C268" s="88">
        <v>10125</v>
      </c>
      <c r="D268" s="83">
        <v>9854</v>
      </c>
      <c r="E268" s="123">
        <v>0</v>
      </c>
      <c r="F268" s="123"/>
      <c r="G268" s="123">
        <v>0</v>
      </c>
      <c r="H268" s="123"/>
      <c r="I268" s="88">
        <v>0</v>
      </c>
      <c r="J268" s="88">
        <v>0</v>
      </c>
      <c r="K268" s="88">
        <v>0</v>
      </c>
      <c r="L268" s="88">
        <f t="shared" si="9"/>
        <v>9854</v>
      </c>
      <c r="P268" s="13"/>
    </row>
    <row r="269" spans="1:16" s="24" customFormat="1" ht="47.25">
      <c r="A269" s="70">
        <v>2275</v>
      </c>
      <c r="B269" s="70" t="s">
        <v>180</v>
      </c>
      <c r="C269" s="88">
        <v>0</v>
      </c>
      <c r="D269" s="83">
        <v>0</v>
      </c>
      <c r="E269" s="123">
        <v>0</v>
      </c>
      <c r="F269" s="123"/>
      <c r="G269" s="123">
        <v>0</v>
      </c>
      <c r="H269" s="123"/>
      <c r="I269" s="88">
        <v>0</v>
      </c>
      <c r="J269" s="88">
        <v>0</v>
      </c>
      <c r="K269" s="88">
        <v>0</v>
      </c>
      <c r="L269" s="88">
        <f t="shared" si="9"/>
        <v>0</v>
      </c>
      <c r="P269" s="13"/>
    </row>
    <row r="270" spans="1:16" s="24" customFormat="1" ht="78.75">
      <c r="A270" s="70">
        <v>2282</v>
      </c>
      <c r="B270" s="70" t="s">
        <v>181</v>
      </c>
      <c r="C270" s="88">
        <v>0</v>
      </c>
      <c r="D270" s="83">
        <v>0</v>
      </c>
      <c r="E270" s="123">
        <v>0</v>
      </c>
      <c r="F270" s="123"/>
      <c r="G270" s="123">
        <v>0</v>
      </c>
      <c r="H270" s="123"/>
      <c r="I270" s="88">
        <v>0</v>
      </c>
      <c r="J270" s="88">
        <v>0</v>
      </c>
      <c r="K270" s="88">
        <v>0</v>
      </c>
      <c r="L270" s="88">
        <f t="shared" si="9"/>
        <v>0</v>
      </c>
      <c r="P270" s="13"/>
    </row>
    <row r="271" spans="1:12" s="24" customFormat="1" ht="15.75">
      <c r="A271" s="83"/>
      <c r="B271" s="83" t="s">
        <v>13</v>
      </c>
      <c r="C271" s="88">
        <f>SUM(C259:C270)-C265</f>
        <v>1590277</v>
      </c>
      <c r="D271" s="88">
        <f>SUM(D259:D270)-D265</f>
        <v>1439404</v>
      </c>
      <c r="E271" s="123"/>
      <c r="F271" s="123"/>
      <c r="G271" s="123"/>
      <c r="H271" s="123"/>
      <c r="I271" s="88"/>
      <c r="J271" s="88"/>
      <c r="K271" s="88"/>
      <c r="L271" s="88"/>
    </row>
    <row r="272" s="24" customFormat="1" ht="15.75"/>
    <row r="273" spans="1:12" s="24" customFormat="1" ht="15" customHeight="1">
      <c r="A273" s="87" t="s">
        <v>127</v>
      </c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="24" customFormat="1" ht="15.75">
      <c r="L274" s="13" t="s">
        <v>14</v>
      </c>
    </row>
    <row r="275" spans="1:12" s="24" customFormat="1" ht="15.75">
      <c r="A275" s="152" t="s">
        <v>61</v>
      </c>
      <c r="B275" s="114" t="s">
        <v>3</v>
      </c>
      <c r="C275" s="83" t="s">
        <v>10</v>
      </c>
      <c r="D275" s="83"/>
      <c r="E275" s="83"/>
      <c r="F275" s="83"/>
      <c r="G275" s="83"/>
      <c r="H275" s="110" t="s">
        <v>11</v>
      </c>
      <c r="I275" s="110"/>
      <c r="J275" s="110"/>
      <c r="K275" s="110"/>
      <c r="L275" s="110"/>
    </row>
    <row r="276" spans="1:12" s="24" customFormat="1" ht="15.75">
      <c r="A276" s="153"/>
      <c r="B276" s="143"/>
      <c r="C276" s="110" t="s">
        <v>62</v>
      </c>
      <c r="D276" s="110" t="s">
        <v>63</v>
      </c>
      <c r="E276" s="110" t="s">
        <v>64</v>
      </c>
      <c r="F276" s="110"/>
      <c r="G276" s="114" t="s">
        <v>68</v>
      </c>
      <c r="H276" s="110" t="s">
        <v>65</v>
      </c>
      <c r="I276" s="114" t="s">
        <v>70</v>
      </c>
      <c r="J276" s="110" t="s">
        <v>64</v>
      </c>
      <c r="K276" s="110"/>
      <c r="L276" s="114" t="s">
        <v>69</v>
      </c>
    </row>
    <row r="277" spans="1:12" s="24" customFormat="1" ht="106.5" customHeight="1">
      <c r="A277" s="154"/>
      <c r="B277" s="115"/>
      <c r="C277" s="110"/>
      <c r="D277" s="110"/>
      <c r="E277" s="83" t="s">
        <v>66</v>
      </c>
      <c r="F277" s="83" t="s">
        <v>67</v>
      </c>
      <c r="G277" s="115"/>
      <c r="H277" s="110"/>
      <c r="I277" s="115"/>
      <c r="J277" s="83" t="s">
        <v>66</v>
      </c>
      <c r="K277" s="83" t="s">
        <v>67</v>
      </c>
      <c r="L277" s="115"/>
    </row>
    <row r="278" spans="1:12" s="24" customFormat="1" ht="15.75">
      <c r="A278" s="83">
        <v>1</v>
      </c>
      <c r="B278" s="83">
        <v>2</v>
      </c>
      <c r="C278" s="83">
        <v>3</v>
      </c>
      <c r="D278" s="83">
        <v>4</v>
      </c>
      <c r="E278" s="83">
        <v>5</v>
      </c>
      <c r="F278" s="83">
        <v>6</v>
      </c>
      <c r="G278" s="83">
        <v>7</v>
      </c>
      <c r="H278" s="83">
        <v>8</v>
      </c>
      <c r="I278" s="83">
        <v>9</v>
      </c>
      <c r="J278" s="83">
        <v>10</v>
      </c>
      <c r="K278" s="83">
        <v>11</v>
      </c>
      <c r="L278" s="83">
        <v>12</v>
      </c>
    </row>
    <row r="279" spans="1:12" s="24" customFormat="1" ht="63">
      <c r="A279" s="68" t="s">
        <v>147</v>
      </c>
      <c r="B279" s="69" t="s">
        <v>164</v>
      </c>
      <c r="C279" s="83"/>
      <c r="D279" s="83"/>
      <c r="E279" s="83"/>
      <c r="F279" s="83"/>
      <c r="G279" s="83"/>
      <c r="H279" s="83"/>
      <c r="I279" s="83"/>
      <c r="J279" s="83"/>
      <c r="K279" s="83"/>
      <c r="L279" s="83"/>
    </row>
    <row r="280" spans="1:12" s="24" customFormat="1" ht="15.75">
      <c r="A280" s="70">
        <v>2111</v>
      </c>
      <c r="B280" s="108" t="s">
        <v>169</v>
      </c>
      <c r="C280" s="83">
        <v>1489764</v>
      </c>
      <c r="D280" s="83">
        <v>0</v>
      </c>
      <c r="E280" s="83">
        <v>0</v>
      </c>
      <c r="F280" s="83">
        <v>0</v>
      </c>
      <c r="G280" s="83">
        <v>1489764</v>
      </c>
      <c r="H280" s="83">
        <v>194377</v>
      </c>
      <c r="I280" s="83">
        <v>0</v>
      </c>
      <c r="J280" s="83">
        <v>0</v>
      </c>
      <c r="K280" s="83">
        <v>0</v>
      </c>
      <c r="L280" s="83">
        <v>0</v>
      </c>
    </row>
    <row r="281" spans="1:12" s="24" customFormat="1" ht="31.5">
      <c r="A281" s="70">
        <v>2120</v>
      </c>
      <c r="B281" s="108" t="s">
        <v>170</v>
      </c>
      <c r="C281" s="83">
        <v>327749</v>
      </c>
      <c r="D281" s="83">
        <v>0</v>
      </c>
      <c r="E281" s="83">
        <v>0</v>
      </c>
      <c r="F281" s="83">
        <v>0</v>
      </c>
      <c r="G281" s="83">
        <v>327749</v>
      </c>
      <c r="H281" s="83">
        <f>42763</f>
        <v>42763</v>
      </c>
      <c r="I281" s="83">
        <v>0</v>
      </c>
      <c r="J281" s="83">
        <v>0</v>
      </c>
      <c r="K281" s="83">
        <v>0</v>
      </c>
      <c r="L281" s="83">
        <v>0</v>
      </c>
    </row>
    <row r="282" spans="1:12" s="24" customFormat="1" ht="47.25">
      <c r="A282" s="70">
        <v>2210</v>
      </c>
      <c r="B282" s="108" t="s">
        <v>171</v>
      </c>
      <c r="C282" s="83">
        <v>188241</v>
      </c>
      <c r="D282" s="83">
        <v>0</v>
      </c>
      <c r="E282" s="83">
        <v>0</v>
      </c>
      <c r="F282" s="83">
        <v>0</v>
      </c>
      <c r="G282" s="83">
        <v>188241</v>
      </c>
      <c r="H282" s="83">
        <v>51000</v>
      </c>
      <c r="I282" s="83">
        <v>0</v>
      </c>
      <c r="J282" s="83">
        <v>0</v>
      </c>
      <c r="K282" s="83">
        <v>0</v>
      </c>
      <c r="L282" s="83">
        <v>0</v>
      </c>
    </row>
    <row r="283" spans="1:12" s="24" customFormat="1" ht="47.25">
      <c r="A283" s="70">
        <v>2220</v>
      </c>
      <c r="B283" s="108" t="s">
        <v>203</v>
      </c>
      <c r="C283" s="83">
        <v>3500</v>
      </c>
      <c r="D283" s="83">
        <v>0</v>
      </c>
      <c r="E283" s="83">
        <v>0</v>
      </c>
      <c r="F283" s="83">
        <v>0</v>
      </c>
      <c r="G283" s="83">
        <v>3500</v>
      </c>
      <c r="H283" s="83">
        <v>3500</v>
      </c>
      <c r="I283" s="83">
        <v>0</v>
      </c>
      <c r="J283" s="83">
        <v>0</v>
      </c>
      <c r="K283" s="83">
        <v>0</v>
      </c>
      <c r="L283" s="83">
        <v>0</v>
      </c>
    </row>
    <row r="284" spans="1:12" s="24" customFormat="1" ht="31.5">
      <c r="A284" s="70">
        <v>2240</v>
      </c>
      <c r="B284" s="108" t="s">
        <v>173</v>
      </c>
      <c r="C284" s="83">
        <v>34450</v>
      </c>
      <c r="D284" s="83">
        <v>0</v>
      </c>
      <c r="E284" s="83">
        <v>0</v>
      </c>
      <c r="F284" s="83">
        <v>0</v>
      </c>
      <c r="G284" s="83">
        <v>34450</v>
      </c>
      <c r="H284" s="83">
        <v>40710</v>
      </c>
      <c r="I284" s="83">
        <v>0</v>
      </c>
      <c r="J284" s="83">
        <v>0</v>
      </c>
      <c r="K284" s="83">
        <v>0</v>
      </c>
      <c r="L284" s="83">
        <v>0</v>
      </c>
    </row>
    <row r="285" spans="1:12" s="24" customFormat="1" ht="31.5">
      <c r="A285" s="70">
        <v>2250</v>
      </c>
      <c r="B285" s="108" t="s">
        <v>174</v>
      </c>
      <c r="C285" s="83">
        <v>10000</v>
      </c>
      <c r="D285" s="83">
        <v>0</v>
      </c>
      <c r="E285" s="83">
        <v>0</v>
      </c>
      <c r="F285" s="83">
        <v>0</v>
      </c>
      <c r="G285" s="83">
        <v>10000</v>
      </c>
      <c r="H285" s="83">
        <v>10000</v>
      </c>
      <c r="I285" s="83">
        <v>0</v>
      </c>
      <c r="J285" s="83">
        <v>0</v>
      </c>
      <c r="K285" s="83">
        <v>0</v>
      </c>
      <c r="L285" s="83">
        <v>0</v>
      </c>
    </row>
    <row r="286" spans="1:12" s="24" customFormat="1" ht="47.25">
      <c r="A286" s="70">
        <v>2270</v>
      </c>
      <c r="B286" s="108" t="s">
        <v>175</v>
      </c>
      <c r="C286" s="83">
        <f>C287+C288+C289</f>
        <v>53195</v>
      </c>
      <c r="D286" s="83">
        <v>0</v>
      </c>
      <c r="E286" s="83">
        <v>0</v>
      </c>
      <c r="F286" s="83">
        <v>0</v>
      </c>
      <c r="G286" s="83">
        <f>G287+G288+G289</f>
        <v>53195</v>
      </c>
      <c r="H286" s="83">
        <f>H287+H288+H289</f>
        <v>68083</v>
      </c>
      <c r="I286" s="83">
        <v>0</v>
      </c>
      <c r="J286" s="83">
        <v>0</v>
      </c>
      <c r="K286" s="83">
        <v>0</v>
      </c>
      <c r="L286" s="83">
        <v>0</v>
      </c>
    </row>
    <row r="287" spans="1:12" s="24" customFormat="1" ht="31.5">
      <c r="A287" s="70">
        <v>2271</v>
      </c>
      <c r="B287" s="108" t="s">
        <v>176</v>
      </c>
      <c r="C287" s="83">
        <v>40451</v>
      </c>
      <c r="D287" s="83">
        <v>0</v>
      </c>
      <c r="E287" s="83">
        <v>0</v>
      </c>
      <c r="F287" s="83">
        <v>0</v>
      </c>
      <c r="G287" s="83">
        <v>40451</v>
      </c>
      <c r="H287" s="83">
        <v>53175</v>
      </c>
      <c r="I287" s="83">
        <v>0</v>
      </c>
      <c r="J287" s="83">
        <v>0</v>
      </c>
      <c r="K287" s="83">
        <v>0</v>
      </c>
      <c r="L287" s="83">
        <v>0</v>
      </c>
    </row>
    <row r="288" spans="1:12" s="24" customFormat="1" ht="47.25">
      <c r="A288" s="70">
        <v>2272</v>
      </c>
      <c r="B288" s="108" t="s">
        <v>177</v>
      </c>
      <c r="C288" s="83">
        <v>2124</v>
      </c>
      <c r="D288" s="83">
        <v>0</v>
      </c>
      <c r="E288" s="83">
        <v>0</v>
      </c>
      <c r="F288" s="83">
        <v>0</v>
      </c>
      <c r="G288" s="83">
        <v>2124</v>
      </c>
      <c r="H288" s="83">
        <v>2493</v>
      </c>
      <c r="I288" s="83">
        <v>0</v>
      </c>
      <c r="J288" s="83">
        <v>0</v>
      </c>
      <c r="K288" s="83">
        <v>0</v>
      </c>
      <c r="L288" s="83">
        <v>0</v>
      </c>
    </row>
    <row r="289" spans="1:12" s="24" customFormat="1" ht="31.5">
      <c r="A289" s="70">
        <v>2273</v>
      </c>
      <c r="B289" s="108" t="s">
        <v>178</v>
      </c>
      <c r="C289" s="83">
        <v>10620</v>
      </c>
      <c r="D289" s="83">
        <v>0</v>
      </c>
      <c r="E289" s="83">
        <v>0</v>
      </c>
      <c r="F289" s="83">
        <v>0</v>
      </c>
      <c r="G289" s="83">
        <v>10620</v>
      </c>
      <c r="H289" s="83">
        <v>12415</v>
      </c>
      <c r="I289" s="83">
        <v>0</v>
      </c>
      <c r="J289" s="83">
        <v>0</v>
      </c>
      <c r="K289" s="83">
        <v>0</v>
      </c>
      <c r="L289" s="83">
        <v>0</v>
      </c>
    </row>
    <row r="290" spans="1:12" s="24" customFormat="1" ht="47.25">
      <c r="A290" s="70">
        <v>2275</v>
      </c>
      <c r="B290" s="108" t="s">
        <v>180</v>
      </c>
      <c r="C290" s="83">
        <v>0</v>
      </c>
      <c r="D290" s="83">
        <v>0</v>
      </c>
      <c r="E290" s="83">
        <v>0</v>
      </c>
      <c r="F290" s="83">
        <v>0</v>
      </c>
      <c r="G290" s="83">
        <v>0</v>
      </c>
      <c r="H290" s="83">
        <v>0</v>
      </c>
      <c r="I290" s="83">
        <v>0</v>
      </c>
      <c r="J290" s="83">
        <v>0</v>
      </c>
      <c r="K290" s="83">
        <v>0</v>
      </c>
      <c r="L290" s="83">
        <v>0</v>
      </c>
    </row>
    <row r="291" spans="1:12" s="24" customFormat="1" ht="78.75">
      <c r="A291" s="70">
        <v>2282</v>
      </c>
      <c r="B291" s="108" t="s">
        <v>181</v>
      </c>
      <c r="C291" s="83">
        <v>4300</v>
      </c>
      <c r="D291" s="83">
        <v>0</v>
      </c>
      <c r="E291" s="83">
        <v>0</v>
      </c>
      <c r="F291" s="83">
        <v>0</v>
      </c>
      <c r="G291" s="83">
        <v>4300</v>
      </c>
      <c r="H291" s="83">
        <v>4500</v>
      </c>
      <c r="I291" s="83">
        <v>0</v>
      </c>
      <c r="J291" s="83">
        <v>0</v>
      </c>
      <c r="K291" s="83">
        <v>0</v>
      </c>
      <c r="L291" s="83">
        <v>0</v>
      </c>
    </row>
    <row r="292" spans="1:12" s="24" customFormat="1" ht="15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</row>
    <row r="293" spans="1:12" s="24" customFormat="1" ht="15.75">
      <c r="A293" s="83"/>
      <c r="B293" s="83" t="s">
        <v>13</v>
      </c>
      <c r="C293" s="83">
        <f>SUM(C280:C292)-C286</f>
        <v>2111199</v>
      </c>
      <c r="D293" s="83">
        <v>0</v>
      </c>
      <c r="E293" s="83">
        <v>0</v>
      </c>
      <c r="F293" s="83">
        <v>0</v>
      </c>
      <c r="G293" s="83">
        <v>2111199</v>
      </c>
      <c r="H293" s="83">
        <f>SUM(H280:H291)-H286</f>
        <v>414933</v>
      </c>
      <c r="I293" s="83"/>
      <c r="J293" s="83"/>
      <c r="K293" s="83"/>
      <c r="L293" s="83"/>
    </row>
    <row r="294" s="24" customFormat="1" ht="15.75"/>
    <row r="295" spans="1:12" s="24" customFormat="1" ht="15" customHeight="1">
      <c r="A295" s="87" t="s">
        <v>128</v>
      </c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9:12" s="24" customFormat="1" ht="15.75">
      <c r="I296" s="94"/>
      <c r="J296" s="94"/>
      <c r="K296" s="94"/>
      <c r="L296" s="13" t="s">
        <v>14</v>
      </c>
    </row>
    <row r="297" spans="1:12" s="24" customFormat="1" ht="15.75">
      <c r="A297" s="152" t="s">
        <v>61</v>
      </c>
      <c r="B297" s="114" t="s">
        <v>3</v>
      </c>
      <c r="C297" s="136" t="s">
        <v>71</v>
      </c>
      <c r="D297" s="136"/>
      <c r="E297" s="136" t="s">
        <v>72</v>
      </c>
      <c r="F297" s="136" t="s">
        <v>94</v>
      </c>
      <c r="G297" s="136" t="s">
        <v>129</v>
      </c>
      <c r="H297" s="136" t="s">
        <v>130</v>
      </c>
      <c r="I297" s="136" t="s">
        <v>73</v>
      </c>
      <c r="J297" s="136"/>
      <c r="K297" s="136" t="s">
        <v>74</v>
      </c>
      <c r="L297" s="136"/>
    </row>
    <row r="298" spans="1:12" s="24" customFormat="1" ht="15.75">
      <c r="A298" s="153"/>
      <c r="B298" s="143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</row>
    <row r="299" spans="1:12" s="24" customFormat="1" ht="15.75">
      <c r="A299" s="154"/>
      <c r="B299" s="115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</row>
    <row r="300" spans="1:12" s="24" customFormat="1" ht="15.75">
      <c r="A300" s="83">
        <v>1</v>
      </c>
      <c r="B300" s="83">
        <v>2</v>
      </c>
      <c r="C300" s="155">
        <v>3</v>
      </c>
      <c r="D300" s="155"/>
      <c r="E300" s="88">
        <v>4</v>
      </c>
      <c r="F300" s="88">
        <v>5</v>
      </c>
      <c r="G300" s="88">
        <v>6</v>
      </c>
      <c r="H300" s="88">
        <v>7</v>
      </c>
      <c r="I300" s="123">
        <v>8</v>
      </c>
      <c r="J300" s="123"/>
      <c r="K300" s="123">
        <v>9</v>
      </c>
      <c r="L300" s="123"/>
    </row>
    <row r="301" spans="1:12" s="24" customFormat="1" ht="63">
      <c r="A301" s="68" t="s">
        <v>147</v>
      </c>
      <c r="B301" s="69" t="s">
        <v>164</v>
      </c>
      <c r="C301" s="123"/>
      <c r="D301" s="123"/>
      <c r="E301" s="88"/>
      <c r="F301" s="88"/>
      <c r="G301" s="88"/>
      <c r="H301" s="88"/>
      <c r="I301" s="111"/>
      <c r="J301" s="112"/>
      <c r="K301" s="111"/>
      <c r="L301" s="112"/>
    </row>
    <row r="302" spans="1:12" s="24" customFormat="1" ht="15.75">
      <c r="A302" s="70">
        <v>2111</v>
      </c>
      <c r="B302" s="108" t="s">
        <v>169</v>
      </c>
      <c r="C302" s="123">
        <v>1113179</v>
      </c>
      <c r="D302" s="123">
        <v>1113179</v>
      </c>
      <c r="E302" s="83">
        <v>1000494</v>
      </c>
      <c r="F302" s="88">
        <v>0</v>
      </c>
      <c r="G302" s="88">
        <v>0</v>
      </c>
      <c r="H302" s="88">
        <v>0</v>
      </c>
      <c r="I302" s="111"/>
      <c r="J302" s="112"/>
      <c r="K302" s="111"/>
      <c r="L302" s="112"/>
    </row>
    <row r="303" spans="1:12" s="24" customFormat="1" ht="31.5">
      <c r="A303" s="70">
        <v>2120</v>
      </c>
      <c r="B303" s="108" t="s">
        <v>170</v>
      </c>
      <c r="C303" s="123">
        <v>245287</v>
      </c>
      <c r="D303" s="123">
        <v>245287</v>
      </c>
      <c r="E303" s="83">
        <v>221867</v>
      </c>
      <c r="F303" s="88">
        <v>0</v>
      </c>
      <c r="G303" s="88">
        <v>0</v>
      </c>
      <c r="H303" s="88">
        <v>0</v>
      </c>
      <c r="I303" s="111"/>
      <c r="J303" s="112"/>
      <c r="K303" s="111"/>
      <c r="L303" s="112"/>
    </row>
    <row r="304" spans="1:12" s="24" customFormat="1" ht="47.25">
      <c r="A304" s="70">
        <v>2210</v>
      </c>
      <c r="B304" s="108" t="s">
        <v>171</v>
      </c>
      <c r="C304" s="123">
        <v>134131</v>
      </c>
      <c r="D304" s="123">
        <v>134131</v>
      </c>
      <c r="E304" s="83">
        <v>134131</v>
      </c>
      <c r="F304" s="88">
        <v>0</v>
      </c>
      <c r="G304" s="88">
        <v>0</v>
      </c>
      <c r="H304" s="88">
        <v>0</v>
      </c>
      <c r="I304" s="111"/>
      <c r="J304" s="112"/>
      <c r="K304" s="111"/>
      <c r="L304" s="112"/>
    </row>
    <row r="305" spans="1:12" s="24" customFormat="1" ht="47.25">
      <c r="A305" s="70">
        <v>2220</v>
      </c>
      <c r="B305" s="108" t="s">
        <v>203</v>
      </c>
      <c r="C305" s="123">
        <v>3500</v>
      </c>
      <c r="D305" s="123">
        <v>3500</v>
      </c>
      <c r="E305" s="83">
        <v>0</v>
      </c>
      <c r="F305" s="88">
        <v>0</v>
      </c>
      <c r="G305" s="88">
        <v>0</v>
      </c>
      <c r="H305" s="88">
        <v>0</v>
      </c>
      <c r="I305" s="111"/>
      <c r="J305" s="112"/>
      <c r="K305" s="111"/>
      <c r="L305" s="112"/>
    </row>
    <row r="306" spans="1:12" s="24" customFormat="1" ht="31.5">
      <c r="A306" s="70">
        <v>2240</v>
      </c>
      <c r="B306" s="108" t="s">
        <v>173</v>
      </c>
      <c r="C306" s="123">
        <v>28026</v>
      </c>
      <c r="D306" s="123">
        <v>28026</v>
      </c>
      <c r="E306" s="83">
        <v>28026</v>
      </c>
      <c r="F306" s="88">
        <v>0</v>
      </c>
      <c r="G306" s="88">
        <v>0</v>
      </c>
      <c r="H306" s="88">
        <v>0</v>
      </c>
      <c r="I306" s="111"/>
      <c r="J306" s="112"/>
      <c r="K306" s="111"/>
      <c r="L306" s="112"/>
    </row>
    <row r="307" spans="1:12" s="24" customFormat="1" ht="31.5">
      <c r="A307" s="70">
        <v>2250</v>
      </c>
      <c r="B307" s="108" t="s">
        <v>174</v>
      </c>
      <c r="C307" s="123">
        <v>8600</v>
      </c>
      <c r="D307" s="123">
        <v>8600</v>
      </c>
      <c r="E307" s="64">
        <v>5803</v>
      </c>
      <c r="F307" s="88">
        <v>0</v>
      </c>
      <c r="G307" s="88">
        <v>0</v>
      </c>
      <c r="H307" s="88">
        <v>0</v>
      </c>
      <c r="I307" s="111"/>
      <c r="J307" s="112"/>
      <c r="K307" s="111"/>
      <c r="L307" s="112"/>
    </row>
    <row r="308" spans="1:12" s="24" customFormat="1" ht="47.25">
      <c r="A308" s="70">
        <v>2270</v>
      </c>
      <c r="B308" s="108" t="s">
        <v>175</v>
      </c>
      <c r="C308" s="123">
        <v>57554</v>
      </c>
      <c r="D308" s="123">
        <v>57554</v>
      </c>
      <c r="E308" s="83">
        <f>E309+E310+E311</f>
        <v>49083</v>
      </c>
      <c r="F308" s="88">
        <v>0</v>
      </c>
      <c r="G308" s="88">
        <v>0</v>
      </c>
      <c r="H308" s="88">
        <v>0</v>
      </c>
      <c r="I308" s="111"/>
      <c r="J308" s="112"/>
      <c r="K308" s="111"/>
      <c r="L308" s="112"/>
    </row>
    <row r="309" spans="1:12" s="24" customFormat="1" ht="31.5">
      <c r="A309" s="70">
        <v>2271</v>
      </c>
      <c r="B309" s="108" t="s">
        <v>176</v>
      </c>
      <c r="C309" s="123">
        <v>45534</v>
      </c>
      <c r="D309" s="123">
        <v>45534</v>
      </c>
      <c r="E309" s="83">
        <v>37726</v>
      </c>
      <c r="F309" s="88">
        <v>0</v>
      </c>
      <c r="G309" s="88">
        <v>0</v>
      </c>
      <c r="H309" s="88">
        <v>0</v>
      </c>
      <c r="I309" s="111"/>
      <c r="J309" s="112"/>
      <c r="K309" s="111"/>
      <c r="L309" s="112"/>
    </row>
    <row r="310" spans="1:12" s="24" customFormat="1" ht="47.25">
      <c r="A310" s="70">
        <v>2272</v>
      </c>
      <c r="B310" s="108" t="s">
        <v>177</v>
      </c>
      <c r="C310" s="123">
        <v>1895</v>
      </c>
      <c r="D310" s="123">
        <v>1895</v>
      </c>
      <c r="E310" s="83">
        <v>1503</v>
      </c>
      <c r="F310" s="88">
        <v>0</v>
      </c>
      <c r="G310" s="88">
        <v>0</v>
      </c>
      <c r="H310" s="88">
        <v>0</v>
      </c>
      <c r="I310" s="111"/>
      <c r="J310" s="112"/>
      <c r="K310" s="111"/>
      <c r="L310" s="112"/>
    </row>
    <row r="311" spans="1:12" s="24" customFormat="1" ht="31.5">
      <c r="A311" s="70">
        <v>2273</v>
      </c>
      <c r="B311" s="108" t="s">
        <v>178</v>
      </c>
      <c r="C311" s="123">
        <v>10125</v>
      </c>
      <c r="D311" s="123">
        <v>10125</v>
      </c>
      <c r="E311" s="83">
        <v>9854</v>
      </c>
      <c r="F311" s="88">
        <v>0</v>
      </c>
      <c r="G311" s="88">
        <v>0</v>
      </c>
      <c r="H311" s="88">
        <v>0</v>
      </c>
      <c r="I311" s="111"/>
      <c r="J311" s="112"/>
      <c r="K311" s="111"/>
      <c r="L311" s="112"/>
    </row>
    <row r="312" spans="1:12" s="24" customFormat="1" ht="47.25">
      <c r="A312" s="70">
        <v>2275</v>
      </c>
      <c r="B312" s="108" t="s">
        <v>180</v>
      </c>
      <c r="C312" s="123">
        <v>0</v>
      </c>
      <c r="D312" s="123">
        <v>0</v>
      </c>
      <c r="E312" s="83">
        <v>0</v>
      </c>
      <c r="F312" s="88">
        <v>0</v>
      </c>
      <c r="G312" s="88">
        <v>0</v>
      </c>
      <c r="H312" s="88">
        <v>0</v>
      </c>
      <c r="I312" s="111"/>
      <c r="J312" s="112"/>
      <c r="K312" s="111"/>
      <c r="L312" s="112"/>
    </row>
    <row r="313" spans="1:12" s="24" customFormat="1" ht="78.75">
      <c r="A313" s="70">
        <v>2282</v>
      </c>
      <c r="B313" s="108" t="s">
        <v>181</v>
      </c>
      <c r="C313" s="123">
        <v>0</v>
      </c>
      <c r="D313" s="123">
        <v>0</v>
      </c>
      <c r="E313" s="83">
        <v>0</v>
      </c>
      <c r="F313" s="88">
        <v>0</v>
      </c>
      <c r="G313" s="88">
        <v>0</v>
      </c>
      <c r="H313" s="88">
        <v>0</v>
      </c>
      <c r="I313" s="111"/>
      <c r="J313" s="112"/>
      <c r="K313" s="111"/>
      <c r="L313" s="112"/>
    </row>
    <row r="314" spans="1:12" s="24" customFormat="1" ht="15.75">
      <c r="A314" s="83"/>
      <c r="B314" s="83" t="s">
        <v>13</v>
      </c>
      <c r="C314" s="123">
        <f>C302+C303+C304+C305+C306+C307+C309+C310++C311</f>
        <v>1590277</v>
      </c>
      <c r="D314" s="123"/>
      <c r="E314" s="88">
        <f>E302+E303+E304+E305+E306+E307+E309+E310++E311</f>
        <v>1439404</v>
      </c>
      <c r="F314" s="88">
        <v>0</v>
      </c>
      <c r="G314" s="88">
        <v>0</v>
      </c>
      <c r="H314" s="88">
        <v>0</v>
      </c>
      <c r="I314" s="111"/>
      <c r="J314" s="112"/>
      <c r="K314" s="111"/>
      <c r="L314" s="112"/>
    </row>
    <row r="315" s="24" customFormat="1" ht="15.75"/>
    <row r="316" s="24" customFormat="1" ht="15.75">
      <c r="A316" s="102"/>
    </row>
    <row r="317" spans="1:12" s="24" customFormat="1" ht="15" customHeight="1">
      <c r="A317" s="87" t="s">
        <v>131</v>
      </c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s="24" customFormat="1" ht="15" customHeight="1">
      <c r="A318" s="87" t="s">
        <v>81</v>
      </c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s="24" customFormat="1" ht="15" customHeight="1">
      <c r="A319" s="87" t="s">
        <v>132</v>
      </c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s="24" customFormat="1" ht="15" customHeight="1">
      <c r="A320" s="87" t="s">
        <v>81</v>
      </c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s="24" customFormat="1" ht="15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="24" customFormat="1" ht="15.75"/>
    <row r="323" spans="1:9" s="24" customFormat="1" ht="15.75">
      <c r="A323" s="119" t="s">
        <v>4</v>
      </c>
      <c r="B323" s="119"/>
      <c r="C323" s="117" t="s">
        <v>8</v>
      </c>
      <c r="D323" s="117"/>
      <c r="E323" s="117"/>
      <c r="H323" s="116" t="s">
        <v>156</v>
      </c>
      <c r="I323" s="116"/>
    </row>
    <row r="324" spans="1:9" s="24" customFormat="1" ht="15.75">
      <c r="A324" s="4"/>
      <c r="C324" s="113" t="s">
        <v>5</v>
      </c>
      <c r="D324" s="113"/>
      <c r="E324" s="113"/>
      <c r="H324" s="113" t="s">
        <v>6</v>
      </c>
      <c r="I324" s="113"/>
    </row>
    <row r="325" spans="1:9" s="24" customFormat="1" ht="15.75">
      <c r="A325" s="120" t="s">
        <v>7</v>
      </c>
      <c r="B325" s="120"/>
      <c r="C325" s="121" t="s">
        <v>8</v>
      </c>
      <c r="D325" s="121"/>
      <c r="E325" s="121"/>
      <c r="F325" s="94"/>
      <c r="G325" s="94"/>
      <c r="H325" s="124" t="s">
        <v>157</v>
      </c>
      <c r="I325" s="124"/>
    </row>
    <row r="326" spans="1:9" s="24" customFormat="1" ht="15.75">
      <c r="A326" s="4"/>
      <c r="B326" s="86"/>
      <c r="C326" s="113" t="s">
        <v>5</v>
      </c>
      <c r="D326" s="113"/>
      <c r="E326" s="113"/>
      <c r="H326" s="113" t="s">
        <v>6</v>
      </c>
      <c r="I326" s="113"/>
    </row>
    <row r="327" s="24" customFormat="1" ht="15.75"/>
    <row r="328" s="24" customFormat="1" ht="15.75"/>
  </sheetData>
  <sheetProtection/>
  <mergeCells count="493">
    <mergeCell ref="K313:L313"/>
    <mergeCell ref="K314:L314"/>
    <mergeCell ref="C311:D311"/>
    <mergeCell ref="E158:G158"/>
    <mergeCell ref="C324:E324"/>
    <mergeCell ref="H324:I324"/>
    <mergeCell ref="C313:D313"/>
    <mergeCell ref="I313:J313"/>
    <mergeCell ref="C314:D314"/>
    <mergeCell ref="I314:J314"/>
    <mergeCell ref="A325:B325"/>
    <mergeCell ref="C325:E325"/>
    <mergeCell ref="H325:I325"/>
    <mergeCell ref="C326:E326"/>
    <mergeCell ref="H326:I326"/>
    <mergeCell ref="A323:B323"/>
    <mergeCell ref="C323:E323"/>
    <mergeCell ref="H323:I323"/>
    <mergeCell ref="I311:J311"/>
    <mergeCell ref="K311:L311"/>
    <mergeCell ref="C312:D312"/>
    <mergeCell ref="I312:J312"/>
    <mergeCell ref="K312:L312"/>
    <mergeCell ref="C309:D309"/>
    <mergeCell ref="I309:J309"/>
    <mergeCell ref="K309:L309"/>
    <mergeCell ref="C310:D310"/>
    <mergeCell ref="I310:J310"/>
    <mergeCell ref="C306:D306"/>
    <mergeCell ref="I306:J306"/>
    <mergeCell ref="K306:L306"/>
    <mergeCell ref="K310:L310"/>
    <mergeCell ref="C307:D307"/>
    <mergeCell ref="I307:J307"/>
    <mergeCell ref="K307:L307"/>
    <mergeCell ref="C308:D308"/>
    <mergeCell ref="I308:J308"/>
    <mergeCell ref="K308:L308"/>
    <mergeCell ref="C304:D304"/>
    <mergeCell ref="I304:J304"/>
    <mergeCell ref="K304:L304"/>
    <mergeCell ref="C305:D305"/>
    <mergeCell ref="I305:J305"/>
    <mergeCell ref="K305:L305"/>
    <mergeCell ref="C302:D302"/>
    <mergeCell ref="I302:J302"/>
    <mergeCell ref="K302:L302"/>
    <mergeCell ref="C303:D303"/>
    <mergeCell ref="I303:J303"/>
    <mergeCell ref="K303:L303"/>
    <mergeCell ref="I297:J299"/>
    <mergeCell ref="K297:L299"/>
    <mergeCell ref="C300:D300"/>
    <mergeCell ref="I300:J300"/>
    <mergeCell ref="K300:L300"/>
    <mergeCell ref="C301:D301"/>
    <mergeCell ref="I301:J301"/>
    <mergeCell ref="K301:L301"/>
    <mergeCell ref="L276:L277"/>
    <mergeCell ref="E271:F271"/>
    <mergeCell ref="G271:H271"/>
    <mergeCell ref="A297:A299"/>
    <mergeCell ref="B297:B299"/>
    <mergeCell ref="C297:D299"/>
    <mergeCell ref="E297:E299"/>
    <mergeCell ref="F297:F299"/>
    <mergeCell ref="G297:G299"/>
    <mergeCell ref="H297:H299"/>
    <mergeCell ref="A275:A277"/>
    <mergeCell ref="B275:B277"/>
    <mergeCell ref="H275:L275"/>
    <mergeCell ref="C276:C277"/>
    <mergeCell ref="D276:D277"/>
    <mergeCell ref="E276:F276"/>
    <mergeCell ref="G276:G277"/>
    <mergeCell ref="H276:H277"/>
    <mergeCell ref="I276:I277"/>
    <mergeCell ref="J276:K276"/>
    <mergeCell ref="E268:F268"/>
    <mergeCell ref="G268:H268"/>
    <mergeCell ref="E269:F269"/>
    <mergeCell ref="G269:H269"/>
    <mergeCell ref="E270:F270"/>
    <mergeCell ref="G270:H270"/>
    <mergeCell ref="E265:F265"/>
    <mergeCell ref="G265:H265"/>
    <mergeCell ref="E266:F266"/>
    <mergeCell ref="G266:H266"/>
    <mergeCell ref="E267:F267"/>
    <mergeCell ref="G267:H267"/>
    <mergeCell ref="E262:F262"/>
    <mergeCell ref="G262:H262"/>
    <mergeCell ref="E263:F263"/>
    <mergeCell ref="G263:H263"/>
    <mergeCell ref="E264:F264"/>
    <mergeCell ref="G264:H264"/>
    <mergeCell ref="E259:F259"/>
    <mergeCell ref="G259:H259"/>
    <mergeCell ref="E260:F260"/>
    <mergeCell ref="G260:H260"/>
    <mergeCell ref="E261:F261"/>
    <mergeCell ref="G261:H261"/>
    <mergeCell ref="I255:I256"/>
    <mergeCell ref="J255:K255"/>
    <mergeCell ref="L255:L256"/>
    <mergeCell ref="E257:F257"/>
    <mergeCell ref="G257:H257"/>
    <mergeCell ref="E258:F258"/>
    <mergeCell ref="G258:H258"/>
    <mergeCell ref="A255:A256"/>
    <mergeCell ref="B255:B256"/>
    <mergeCell ref="C255:C256"/>
    <mergeCell ref="D255:D256"/>
    <mergeCell ref="E255:F256"/>
    <mergeCell ref="G255:H256"/>
    <mergeCell ref="I238:J238"/>
    <mergeCell ref="K238:L238"/>
    <mergeCell ref="A242:A243"/>
    <mergeCell ref="B242:B243"/>
    <mergeCell ref="C242:C243"/>
    <mergeCell ref="D242:E242"/>
    <mergeCell ref="H242:I242"/>
    <mergeCell ref="J242:K242"/>
    <mergeCell ref="K234:L235"/>
    <mergeCell ref="M234:M235"/>
    <mergeCell ref="D236:E236"/>
    <mergeCell ref="I236:J236"/>
    <mergeCell ref="K236:L236"/>
    <mergeCell ref="L242:M242"/>
    <mergeCell ref="D237:E237"/>
    <mergeCell ref="I237:J237"/>
    <mergeCell ref="K237:L237"/>
    <mergeCell ref="D238:E238"/>
    <mergeCell ref="L227:M227"/>
    <mergeCell ref="L228:M228"/>
    <mergeCell ref="L229:M229"/>
    <mergeCell ref="A233:A235"/>
    <mergeCell ref="B233:B235"/>
    <mergeCell ref="C233:C235"/>
    <mergeCell ref="I233:M233"/>
    <mergeCell ref="D234:E235"/>
    <mergeCell ref="H234:H235"/>
    <mergeCell ref="I234:J235"/>
    <mergeCell ref="A225:A226"/>
    <mergeCell ref="B225:B226"/>
    <mergeCell ref="C225:C226"/>
    <mergeCell ref="D225:F225"/>
    <mergeCell ref="G225:I225"/>
    <mergeCell ref="J225:M225"/>
    <mergeCell ref="L226:M226"/>
    <mergeCell ref="O211:O212"/>
    <mergeCell ref="P211:P212"/>
    <mergeCell ref="C211:D211"/>
    <mergeCell ref="E211:F211"/>
    <mergeCell ref="G211:H211"/>
    <mergeCell ref="I211:J211"/>
    <mergeCell ref="K211:K212"/>
    <mergeCell ref="L211:L212"/>
    <mergeCell ref="M211:M212"/>
    <mergeCell ref="N211:N212"/>
    <mergeCell ref="A198:A199"/>
    <mergeCell ref="D198:E198"/>
    <mergeCell ref="H198:I198"/>
    <mergeCell ref="J198:K198"/>
    <mergeCell ref="A210:A212"/>
    <mergeCell ref="B210:B212"/>
    <mergeCell ref="C210:F210"/>
    <mergeCell ref="G210:J210"/>
    <mergeCell ref="K210:L210"/>
    <mergeCell ref="E194:F194"/>
    <mergeCell ref="G194:H194"/>
    <mergeCell ref="K194:L194"/>
    <mergeCell ref="O210:P210"/>
    <mergeCell ref="J208:K208"/>
    <mergeCell ref="J196:K196"/>
    <mergeCell ref="M210:N210"/>
    <mergeCell ref="E192:F192"/>
    <mergeCell ref="G192:H192"/>
    <mergeCell ref="K192:L192"/>
    <mergeCell ref="E193:F193"/>
    <mergeCell ref="G193:H193"/>
    <mergeCell ref="K193:L193"/>
    <mergeCell ref="E190:F190"/>
    <mergeCell ref="G190:H190"/>
    <mergeCell ref="K190:L190"/>
    <mergeCell ref="E191:F191"/>
    <mergeCell ref="G191:H191"/>
    <mergeCell ref="K191:L191"/>
    <mergeCell ref="E188:F188"/>
    <mergeCell ref="G188:H188"/>
    <mergeCell ref="K188:L188"/>
    <mergeCell ref="E189:F189"/>
    <mergeCell ref="G189:H189"/>
    <mergeCell ref="K189:L189"/>
    <mergeCell ref="E186:F186"/>
    <mergeCell ref="G186:H186"/>
    <mergeCell ref="K186:L186"/>
    <mergeCell ref="E187:F187"/>
    <mergeCell ref="G187:H187"/>
    <mergeCell ref="K187:L187"/>
    <mergeCell ref="E184:F184"/>
    <mergeCell ref="G184:H184"/>
    <mergeCell ref="K184:L184"/>
    <mergeCell ref="E185:F185"/>
    <mergeCell ref="G185:H185"/>
    <mergeCell ref="K185:L185"/>
    <mergeCell ref="E182:F182"/>
    <mergeCell ref="G182:H182"/>
    <mergeCell ref="K182:L182"/>
    <mergeCell ref="E183:F183"/>
    <mergeCell ref="G183:H183"/>
    <mergeCell ref="K183:L183"/>
    <mergeCell ref="K178:L179"/>
    <mergeCell ref="M178:M179"/>
    <mergeCell ref="E180:F180"/>
    <mergeCell ref="G180:H180"/>
    <mergeCell ref="K180:L180"/>
    <mergeCell ref="E181:F181"/>
    <mergeCell ref="G181:H181"/>
    <mergeCell ref="K181:L181"/>
    <mergeCell ref="K158:M158"/>
    <mergeCell ref="A177:A179"/>
    <mergeCell ref="B177:B179"/>
    <mergeCell ref="C177:C179"/>
    <mergeCell ref="D177:D179"/>
    <mergeCell ref="J177:M177"/>
    <mergeCell ref="E178:F179"/>
    <mergeCell ref="G178:H179"/>
    <mergeCell ref="I178:I179"/>
    <mergeCell ref="J178:J179"/>
    <mergeCell ref="J154:L154"/>
    <mergeCell ref="C151:D151"/>
    <mergeCell ref="E151:F151"/>
    <mergeCell ref="I151:J151"/>
    <mergeCell ref="K151:L151"/>
    <mergeCell ref="A158:A159"/>
    <mergeCell ref="B158:B159"/>
    <mergeCell ref="C158:C159"/>
    <mergeCell ref="D158:D159"/>
    <mergeCell ref="H158:J158"/>
    <mergeCell ref="N148:N149"/>
    <mergeCell ref="C150:D150"/>
    <mergeCell ref="E150:F150"/>
    <mergeCell ref="I150:J150"/>
    <mergeCell ref="K150:L150"/>
    <mergeCell ref="C152:D152"/>
    <mergeCell ref="E152:F152"/>
    <mergeCell ref="I152:J152"/>
    <mergeCell ref="K152:L152"/>
    <mergeCell ref="A147:A149"/>
    <mergeCell ref="B147:B149"/>
    <mergeCell ref="I147:N147"/>
    <mergeCell ref="C148:D149"/>
    <mergeCell ref="E148:F149"/>
    <mergeCell ref="G148:G149"/>
    <mergeCell ref="H148:H149"/>
    <mergeCell ref="I148:J149"/>
    <mergeCell ref="K148:L149"/>
    <mergeCell ref="M148:M149"/>
    <mergeCell ref="J134:M134"/>
    <mergeCell ref="A138:A139"/>
    <mergeCell ref="B138:B139"/>
    <mergeCell ref="C138:F138"/>
    <mergeCell ref="G138:J138"/>
    <mergeCell ref="K138:N138"/>
    <mergeCell ref="C132:D132"/>
    <mergeCell ref="E132:F132"/>
    <mergeCell ref="I132:J132"/>
    <mergeCell ref="K132:L132"/>
    <mergeCell ref="C131:D131"/>
    <mergeCell ref="E131:F131"/>
    <mergeCell ref="I131:J131"/>
    <mergeCell ref="K131:L131"/>
    <mergeCell ref="N127:N128"/>
    <mergeCell ref="C129:D129"/>
    <mergeCell ref="E129:F129"/>
    <mergeCell ref="I129:J129"/>
    <mergeCell ref="K129:L129"/>
    <mergeCell ref="C130:D130"/>
    <mergeCell ref="E130:F130"/>
    <mergeCell ref="I130:J130"/>
    <mergeCell ref="K130:L130"/>
    <mergeCell ref="A126:A128"/>
    <mergeCell ref="B126:B128"/>
    <mergeCell ref="I126:N126"/>
    <mergeCell ref="C127:D128"/>
    <mergeCell ref="E127:F128"/>
    <mergeCell ref="G127:G128"/>
    <mergeCell ref="H127:H128"/>
    <mergeCell ref="I127:J128"/>
    <mergeCell ref="K127:L128"/>
    <mergeCell ref="M127:M128"/>
    <mergeCell ref="C121:D121"/>
    <mergeCell ref="E121:F121"/>
    <mergeCell ref="I121:J121"/>
    <mergeCell ref="K121:L121"/>
    <mergeCell ref="C122:D122"/>
    <mergeCell ref="E122:F122"/>
    <mergeCell ref="I122:J122"/>
    <mergeCell ref="K122:L122"/>
    <mergeCell ref="C119:D119"/>
    <mergeCell ref="E119:F119"/>
    <mergeCell ref="I119:J119"/>
    <mergeCell ref="K119:L119"/>
    <mergeCell ref="C120:D120"/>
    <mergeCell ref="E120:F120"/>
    <mergeCell ref="I120:J120"/>
    <mergeCell ref="K120:L120"/>
    <mergeCell ref="C117:D117"/>
    <mergeCell ref="E117:F117"/>
    <mergeCell ref="I117:J117"/>
    <mergeCell ref="K117:L117"/>
    <mergeCell ref="C118:D118"/>
    <mergeCell ref="E118:F118"/>
    <mergeCell ref="I118:J118"/>
    <mergeCell ref="K118:L118"/>
    <mergeCell ref="C115:D115"/>
    <mergeCell ref="E115:F115"/>
    <mergeCell ref="I115:J115"/>
    <mergeCell ref="K115:L115"/>
    <mergeCell ref="C116:D116"/>
    <mergeCell ref="E116:F116"/>
    <mergeCell ref="I116:J116"/>
    <mergeCell ref="K116:L116"/>
    <mergeCell ref="C113:D113"/>
    <mergeCell ref="E113:F113"/>
    <mergeCell ref="I113:J113"/>
    <mergeCell ref="K113:L113"/>
    <mergeCell ref="C114:D114"/>
    <mergeCell ref="E114:F114"/>
    <mergeCell ref="I114:J114"/>
    <mergeCell ref="K114:L114"/>
    <mergeCell ref="C111:D111"/>
    <mergeCell ref="E111:F111"/>
    <mergeCell ref="I111:J111"/>
    <mergeCell ref="K111:L111"/>
    <mergeCell ref="C112:D112"/>
    <mergeCell ref="E112:F112"/>
    <mergeCell ref="I112:J112"/>
    <mergeCell ref="K112:L112"/>
    <mergeCell ref="C109:D109"/>
    <mergeCell ref="E109:F109"/>
    <mergeCell ref="I109:J109"/>
    <mergeCell ref="K109:L109"/>
    <mergeCell ref="C110:D110"/>
    <mergeCell ref="E110:F110"/>
    <mergeCell ref="I110:J110"/>
    <mergeCell ref="K110:L110"/>
    <mergeCell ref="C107:D107"/>
    <mergeCell ref="E107:F107"/>
    <mergeCell ref="I107:J107"/>
    <mergeCell ref="K107:L107"/>
    <mergeCell ref="C108:D108"/>
    <mergeCell ref="E108:F108"/>
    <mergeCell ref="I108:J108"/>
    <mergeCell ref="K108:L108"/>
    <mergeCell ref="C105:D105"/>
    <mergeCell ref="E105:F105"/>
    <mergeCell ref="I105:J105"/>
    <mergeCell ref="K105:L105"/>
    <mergeCell ref="C106:D106"/>
    <mergeCell ref="E106:F106"/>
    <mergeCell ref="I106:J106"/>
    <mergeCell ref="K106:L106"/>
    <mergeCell ref="C103:D103"/>
    <mergeCell ref="E103:F103"/>
    <mergeCell ref="I103:J103"/>
    <mergeCell ref="K103:L103"/>
    <mergeCell ref="C104:D104"/>
    <mergeCell ref="E104:F104"/>
    <mergeCell ref="I104:J104"/>
    <mergeCell ref="K104:L104"/>
    <mergeCell ref="C101:D101"/>
    <mergeCell ref="E101:F101"/>
    <mergeCell ref="I101:J101"/>
    <mergeCell ref="K101:L101"/>
    <mergeCell ref="C102:D102"/>
    <mergeCell ref="E102:F102"/>
    <mergeCell ref="I102:J102"/>
    <mergeCell ref="K102:L102"/>
    <mergeCell ref="H99:H100"/>
    <mergeCell ref="I99:J100"/>
    <mergeCell ref="K99:L100"/>
    <mergeCell ref="M99:M100"/>
    <mergeCell ref="C87:F87"/>
    <mergeCell ref="N99:N100"/>
    <mergeCell ref="E99:F100"/>
    <mergeCell ref="A87:A88"/>
    <mergeCell ref="B87:B88"/>
    <mergeCell ref="G87:J87"/>
    <mergeCell ref="K87:N87"/>
    <mergeCell ref="A98:A100"/>
    <mergeCell ref="B98:B100"/>
    <mergeCell ref="C98:F98"/>
    <mergeCell ref="I98:N98"/>
    <mergeCell ref="C99:D100"/>
    <mergeCell ref="G99:G100"/>
    <mergeCell ref="A58:M58"/>
    <mergeCell ref="A60:A61"/>
    <mergeCell ref="B60:B61"/>
    <mergeCell ref="C60:F60"/>
    <mergeCell ref="G60:J60"/>
    <mergeCell ref="K60:N60"/>
    <mergeCell ref="C54:D54"/>
    <mergeCell ref="E54:F54"/>
    <mergeCell ref="I54:J54"/>
    <mergeCell ref="K54:L54"/>
    <mergeCell ref="A56:I56"/>
    <mergeCell ref="J56:M56"/>
    <mergeCell ref="C52:D52"/>
    <mergeCell ref="E52:F52"/>
    <mergeCell ref="I52:J52"/>
    <mergeCell ref="K52:L52"/>
    <mergeCell ref="C53:D53"/>
    <mergeCell ref="E53:F53"/>
    <mergeCell ref="I53:J53"/>
    <mergeCell ref="K53:L53"/>
    <mergeCell ref="C50:D50"/>
    <mergeCell ref="E50:F50"/>
    <mergeCell ref="I50:J50"/>
    <mergeCell ref="K50:L50"/>
    <mergeCell ref="C51:D51"/>
    <mergeCell ref="E51:F51"/>
    <mergeCell ref="I51:J51"/>
    <mergeCell ref="K51:L51"/>
    <mergeCell ref="C48:D48"/>
    <mergeCell ref="E48:F48"/>
    <mergeCell ref="I48:J48"/>
    <mergeCell ref="K48:L48"/>
    <mergeCell ref="C49:D49"/>
    <mergeCell ref="E49:F49"/>
    <mergeCell ref="I49:J49"/>
    <mergeCell ref="K49:L49"/>
    <mergeCell ref="K45:L46"/>
    <mergeCell ref="M45:M46"/>
    <mergeCell ref="N45:N46"/>
    <mergeCell ref="C47:D47"/>
    <mergeCell ref="E47:F47"/>
    <mergeCell ref="I47:J47"/>
    <mergeCell ref="K47:L47"/>
    <mergeCell ref="A42:M42"/>
    <mergeCell ref="A44:A46"/>
    <mergeCell ref="B44:B46"/>
    <mergeCell ref="C44:H44"/>
    <mergeCell ref="I44:N44"/>
    <mergeCell ref="C45:D46"/>
    <mergeCell ref="E45:F46"/>
    <mergeCell ref="G45:G46"/>
    <mergeCell ref="H45:H46"/>
    <mergeCell ref="I45:J46"/>
    <mergeCell ref="I10:J10"/>
    <mergeCell ref="A27:I27"/>
    <mergeCell ref="J27:M27"/>
    <mergeCell ref="A29:M29"/>
    <mergeCell ref="A31:A32"/>
    <mergeCell ref="B31:B32"/>
    <mergeCell ref="C31:F31"/>
    <mergeCell ref="G31:J31"/>
    <mergeCell ref="K31:N31"/>
    <mergeCell ref="A25:N25"/>
    <mergeCell ref="A7:J7"/>
    <mergeCell ref="H1:J1"/>
    <mergeCell ref="H2:J2"/>
    <mergeCell ref="H3:J3"/>
    <mergeCell ref="H4:J4"/>
    <mergeCell ref="H5:J5"/>
    <mergeCell ref="A13:F13"/>
    <mergeCell ref="A10:F10"/>
    <mergeCell ref="A11:F11"/>
    <mergeCell ref="A18:J18"/>
    <mergeCell ref="G16:H16"/>
    <mergeCell ref="I16:J16"/>
    <mergeCell ref="A16:B16"/>
    <mergeCell ref="C16:D16"/>
    <mergeCell ref="G10:H10"/>
    <mergeCell ref="G11:H11"/>
    <mergeCell ref="I11:J11"/>
    <mergeCell ref="G13:H13"/>
    <mergeCell ref="I13:J13"/>
    <mergeCell ref="G14:H14"/>
    <mergeCell ref="I14:J14"/>
    <mergeCell ref="G15:H15"/>
    <mergeCell ref="I15:J15"/>
    <mergeCell ref="E16:F16"/>
    <mergeCell ref="A15:B15"/>
    <mergeCell ref="C15:D15"/>
    <mergeCell ref="E15:F15"/>
    <mergeCell ref="A24:J24"/>
    <mergeCell ref="A14:F14"/>
    <mergeCell ref="A20:J20"/>
    <mergeCell ref="A22:J22"/>
    <mergeCell ref="A23:J23"/>
    <mergeCell ref="A21:J21"/>
  </mergeCells>
  <printOptions/>
  <pageMargins left="0.25" right="0.25" top="0.75" bottom="0.75" header="0.3" footer="0.3"/>
  <pageSetup horizontalDpi="600" verticalDpi="600" orientation="landscape" paperSize="9" scale="47" r:id="rId1"/>
  <rowBreaks count="11" manualBreakCount="11">
    <brk id="26" max="15" man="1"/>
    <brk id="41" max="15" man="1"/>
    <brk id="66" max="15" man="1"/>
    <brk id="95" max="15" man="1"/>
    <brk id="133" max="15" man="1"/>
    <brk id="174" max="15" man="1"/>
    <brk id="195" max="15" man="1"/>
    <brk id="220" max="15" man="1"/>
    <brk id="247" max="15" man="1"/>
    <brk id="272" max="15" man="1"/>
    <brk id="29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76"/>
  <sheetViews>
    <sheetView view="pageBreakPreview" zoomScale="85" zoomScaleSheetLayoutView="85" zoomScalePageLayoutView="0" workbookViewId="0" topLeftCell="A1">
      <selection activeCell="C29" sqref="C2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19" t="s">
        <v>125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119" t="s">
        <v>126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3" t="s">
        <v>14</v>
      </c>
      <c r="M4" s="9"/>
      <c r="N4" s="9"/>
      <c r="O4" s="9"/>
      <c r="P4" s="9"/>
      <c r="Q4" s="9"/>
      <c r="R4" s="9"/>
    </row>
    <row r="5" spans="1:18" ht="48" customHeight="1">
      <c r="A5" s="110" t="s">
        <v>61</v>
      </c>
      <c r="B5" s="110" t="s">
        <v>3</v>
      </c>
      <c r="C5" s="136" t="s">
        <v>71</v>
      </c>
      <c r="D5" s="136" t="s">
        <v>75</v>
      </c>
      <c r="E5" s="136" t="s">
        <v>76</v>
      </c>
      <c r="F5" s="136"/>
      <c r="G5" s="136" t="s">
        <v>77</v>
      </c>
      <c r="H5" s="136"/>
      <c r="I5" s="136" t="s">
        <v>78</v>
      </c>
      <c r="J5" s="132" t="s">
        <v>80</v>
      </c>
      <c r="K5" s="132"/>
      <c r="L5" s="136" t="s">
        <v>79</v>
      </c>
      <c r="M5" s="24"/>
      <c r="N5" s="24"/>
      <c r="O5" s="24"/>
      <c r="P5" s="24"/>
      <c r="Q5" s="24"/>
      <c r="R5" s="24"/>
    </row>
    <row r="6" spans="1:18" ht="128.25" customHeight="1">
      <c r="A6" s="110"/>
      <c r="B6" s="110"/>
      <c r="C6" s="136"/>
      <c r="D6" s="136"/>
      <c r="E6" s="136"/>
      <c r="F6" s="136"/>
      <c r="G6" s="136"/>
      <c r="H6" s="136"/>
      <c r="I6" s="136"/>
      <c r="J6" s="14" t="s">
        <v>66</v>
      </c>
      <c r="K6" s="14" t="s">
        <v>67</v>
      </c>
      <c r="L6" s="136"/>
      <c r="M6" s="24"/>
      <c r="N6" s="24"/>
      <c r="O6" s="24"/>
      <c r="P6" s="13"/>
      <c r="Q6" s="24"/>
      <c r="R6" s="24"/>
    </row>
    <row r="7" spans="1:18" ht="15.75">
      <c r="A7" s="14">
        <v>1</v>
      </c>
      <c r="B7" s="14">
        <v>2</v>
      </c>
      <c r="C7" s="20">
        <v>3</v>
      </c>
      <c r="D7" s="20">
        <v>4</v>
      </c>
      <c r="E7" s="123">
        <v>5</v>
      </c>
      <c r="F7" s="123"/>
      <c r="G7" s="142">
        <v>6</v>
      </c>
      <c r="H7" s="142"/>
      <c r="I7" s="20">
        <v>7</v>
      </c>
      <c r="J7" s="20">
        <v>8</v>
      </c>
      <c r="K7" s="20">
        <v>9</v>
      </c>
      <c r="L7" s="20">
        <v>10</v>
      </c>
      <c r="M7" s="24"/>
      <c r="N7" s="24"/>
      <c r="O7" s="24"/>
      <c r="P7" s="13"/>
      <c r="Q7" s="24"/>
      <c r="R7" s="24"/>
    </row>
    <row r="8" spans="1:18" ht="63">
      <c r="A8" s="68" t="s">
        <v>147</v>
      </c>
      <c r="B8" s="69" t="s">
        <v>164</v>
      </c>
      <c r="C8" s="43"/>
      <c r="D8" s="43"/>
      <c r="E8" s="123"/>
      <c r="F8" s="123"/>
      <c r="G8" s="123"/>
      <c r="H8" s="123"/>
      <c r="I8" s="27"/>
      <c r="J8" s="43"/>
      <c r="K8" s="43"/>
      <c r="L8" s="43"/>
      <c r="M8" s="24"/>
      <c r="N8" s="24"/>
      <c r="O8" s="24"/>
      <c r="P8" s="13"/>
      <c r="Q8" s="24"/>
      <c r="R8" s="24"/>
    </row>
    <row r="9" spans="1:18" ht="15.75">
      <c r="A9" s="70">
        <v>2111</v>
      </c>
      <c r="B9" s="70" t="s">
        <v>169</v>
      </c>
      <c r="C9" s="43">
        <v>1113179</v>
      </c>
      <c r="D9" s="42">
        <v>1000494</v>
      </c>
      <c r="E9" s="123">
        <v>0</v>
      </c>
      <c r="F9" s="123"/>
      <c r="G9" s="123">
        <v>0</v>
      </c>
      <c r="H9" s="123"/>
      <c r="I9" s="43">
        <v>0</v>
      </c>
      <c r="J9" s="43">
        <v>0</v>
      </c>
      <c r="K9" s="43">
        <v>0</v>
      </c>
      <c r="L9" s="43">
        <f>D9</f>
        <v>1000494</v>
      </c>
      <c r="M9" s="24"/>
      <c r="N9" s="24"/>
      <c r="O9" s="24"/>
      <c r="P9" s="13"/>
      <c r="Q9" s="24"/>
      <c r="R9" s="24"/>
    </row>
    <row r="10" spans="1:18" ht="31.5">
      <c r="A10" s="70">
        <v>2120</v>
      </c>
      <c r="B10" s="70" t="s">
        <v>170</v>
      </c>
      <c r="C10" s="43">
        <v>245287</v>
      </c>
      <c r="D10" s="42">
        <v>221867</v>
      </c>
      <c r="E10" s="123">
        <v>0</v>
      </c>
      <c r="F10" s="123"/>
      <c r="G10" s="123">
        <v>0</v>
      </c>
      <c r="H10" s="123"/>
      <c r="I10" s="43">
        <v>0</v>
      </c>
      <c r="J10" s="43">
        <v>0</v>
      </c>
      <c r="K10" s="43">
        <v>0</v>
      </c>
      <c r="L10" s="43">
        <f aca="true" t="shared" si="0" ref="L10:L20">D10</f>
        <v>221867</v>
      </c>
      <c r="M10" s="24"/>
      <c r="N10" s="24"/>
      <c r="O10" s="24"/>
      <c r="P10" s="13"/>
      <c r="Q10" s="24"/>
      <c r="R10" s="24"/>
    </row>
    <row r="11" spans="1:18" ht="47.25">
      <c r="A11" s="70">
        <v>2210</v>
      </c>
      <c r="B11" s="70" t="s">
        <v>171</v>
      </c>
      <c r="C11" s="43">
        <v>134131</v>
      </c>
      <c r="D11" s="42">
        <v>134131</v>
      </c>
      <c r="E11" s="123">
        <v>0</v>
      </c>
      <c r="F11" s="123"/>
      <c r="G11" s="123">
        <v>0</v>
      </c>
      <c r="H11" s="123"/>
      <c r="I11" s="43">
        <v>0</v>
      </c>
      <c r="J11" s="43">
        <v>0</v>
      </c>
      <c r="K11" s="43">
        <v>0</v>
      </c>
      <c r="L11" s="43">
        <f t="shared" si="0"/>
        <v>134131</v>
      </c>
      <c r="M11" s="24"/>
      <c r="N11" s="24"/>
      <c r="O11" s="24"/>
      <c r="P11" s="13"/>
      <c r="Q11" s="24"/>
      <c r="R11" s="24"/>
    </row>
    <row r="12" spans="1:18" ht="47.25">
      <c r="A12" s="70">
        <v>2220</v>
      </c>
      <c r="B12" s="70" t="s">
        <v>203</v>
      </c>
      <c r="C12" s="43">
        <v>3500</v>
      </c>
      <c r="D12" s="42">
        <v>0</v>
      </c>
      <c r="E12" s="123">
        <v>0</v>
      </c>
      <c r="F12" s="123"/>
      <c r="G12" s="123">
        <v>0</v>
      </c>
      <c r="H12" s="123"/>
      <c r="I12" s="43">
        <v>0</v>
      </c>
      <c r="J12" s="43">
        <v>0</v>
      </c>
      <c r="K12" s="43">
        <v>0</v>
      </c>
      <c r="L12" s="43">
        <f t="shared" si="0"/>
        <v>0</v>
      </c>
      <c r="M12" s="24"/>
      <c r="N12" s="24"/>
      <c r="O12" s="24"/>
      <c r="P12" s="13"/>
      <c r="Q12" s="24"/>
      <c r="R12" s="24"/>
    </row>
    <row r="13" spans="1:18" ht="31.5">
      <c r="A13" s="70">
        <v>2240</v>
      </c>
      <c r="B13" s="70" t="s">
        <v>173</v>
      </c>
      <c r="C13" s="43">
        <v>28026</v>
      </c>
      <c r="D13" s="42">
        <v>28026</v>
      </c>
      <c r="E13" s="123">
        <v>0</v>
      </c>
      <c r="F13" s="123"/>
      <c r="G13" s="123">
        <v>0</v>
      </c>
      <c r="H13" s="123"/>
      <c r="I13" s="43">
        <v>0</v>
      </c>
      <c r="J13" s="43">
        <v>0</v>
      </c>
      <c r="K13" s="43">
        <v>0</v>
      </c>
      <c r="L13" s="43">
        <f t="shared" si="0"/>
        <v>28026</v>
      </c>
      <c r="M13" s="24"/>
      <c r="N13" s="24"/>
      <c r="O13" s="24"/>
      <c r="P13" s="13"/>
      <c r="Q13" s="24"/>
      <c r="R13" s="24"/>
    </row>
    <row r="14" spans="1:18" ht="31.5">
      <c r="A14" s="70">
        <v>2250</v>
      </c>
      <c r="B14" s="70" t="s">
        <v>174</v>
      </c>
      <c r="C14" s="43">
        <v>8600</v>
      </c>
      <c r="D14" s="64">
        <v>5803</v>
      </c>
      <c r="E14" s="123">
        <v>0</v>
      </c>
      <c r="F14" s="123"/>
      <c r="G14" s="123">
        <v>0</v>
      </c>
      <c r="H14" s="123"/>
      <c r="I14" s="43">
        <v>0</v>
      </c>
      <c r="J14" s="43">
        <v>0</v>
      </c>
      <c r="K14" s="43">
        <v>0</v>
      </c>
      <c r="L14" s="43">
        <f t="shared" si="0"/>
        <v>5803</v>
      </c>
      <c r="M14" s="24"/>
      <c r="N14" s="24"/>
      <c r="O14" s="24"/>
      <c r="P14" s="13"/>
      <c r="Q14" s="24"/>
      <c r="R14" s="24"/>
    </row>
    <row r="15" spans="1:18" ht="47.25">
      <c r="A15" s="70">
        <v>2270</v>
      </c>
      <c r="B15" s="70" t="s">
        <v>175</v>
      </c>
      <c r="C15" s="43">
        <v>57554</v>
      </c>
      <c r="D15" s="42">
        <f>D16+D17+D18</f>
        <v>49083</v>
      </c>
      <c r="E15" s="123">
        <v>0</v>
      </c>
      <c r="F15" s="123"/>
      <c r="G15" s="123">
        <v>0</v>
      </c>
      <c r="H15" s="123"/>
      <c r="I15" s="43">
        <v>0</v>
      </c>
      <c r="J15" s="43">
        <v>0</v>
      </c>
      <c r="K15" s="43">
        <v>0</v>
      </c>
      <c r="L15" s="43">
        <f t="shared" si="0"/>
        <v>49083</v>
      </c>
      <c r="M15" s="24"/>
      <c r="N15" s="24"/>
      <c r="O15" s="24"/>
      <c r="P15" s="13"/>
      <c r="Q15" s="24"/>
      <c r="R15" s="24"/>
    </row>
    <row r="16" spans="1:18" ht="31.5">
      <c r="A16" s="70">
        <v>2271</v>
      </c>
      <c r="B16" s="70" t="s">
        <v>176</v>
      </c>
      <c r="C16" s="43">
        <v>45534</v>
      </c>
      <c r="D16" s="42">
        <v>37726</v>
      </c>
      <c r="E16" s="123">
        <v>0</v>
      </c>
      <c r="F16" s="123"/>
      <c r="G16" s="123">
        <v>0</v>
      </c>
      <c r="H16" s="123"/>
      <c r="I16" s="43">
        <v>0</v>
      </c>
      <c r="J16" s="43">
        <v>0</v>
      </c>
      <c r="K16" s="43">
        <v>0</v>
      </c>
      <c r="L16" s="43">
        <f t="shared" si="0"/>
        <v>37726</v>
      </c>
      <c r="M16" s="24"/>
      <c r="N16" s="24"/>
      <c r="O16" s="24"/>
      <c r="P16" s="13"/>
      <c r="Q16" s="24"/>
      <c r="R16" s="24"/>
    </row>
    <row r="17" spans="1:18" ht="47.25">
      <c r="A17" s="70">
        <v>2272</v>
      </c>
      <c r="B17" s="70" t="s">
        <v>177</v>
      </c>
      <c r="C17" s="43">
        <v>1895</v>
      </c>
      <c r="D17" s="42">
        <v>1503</v>
      </c>
      <c r="E17" s="123">
        <v>0</v>
      </c>
      <c r="F17" s="123"/>
      <c r="G17" s="123">
        <v>0</v>
      </c>
      <c r="H17" s="123"/>
      <c r="I17" s="43">
        <v>0</v>
      </c>
      <c r="J17" s="43">
        <v>0</v>
      </c>
      <c r="K17" s="43">
        <v>0</v>
      </c>
      <c r="L17" s="43">
        <f t="shared" si="0"/>
        <v>1503</v>
      </c>
      <c r="M17" s="24"/>
      <c r="N17" s="24"/>
      <c r="O17" s="24"/>
      <c r="P17" s="13"/>
      <c r="Q17" s="24"/>
      <c r="R17" s="24"/>
    </row>
    <row r="18" spans="1:18" ht="31.5">
      <c r="A18" s="70">
        <v>2273</v>
      </c>
      <c r="B18" s="70" t="s">
        <v>178</v>
      </c>
      <c r="C18" s="43">
        <v>10125</v>
      </c>
      <c r="D18" s="42">
        <v>9854</v>
      </c>
      <c r="E18" s="123">
        <v>0</v>
      </c>
      <c r="F18" s="123"/>
      <c r="G18" s="123">
        <v>0</v>
      </c>
      <c r="H18" s="123"/>
      <c r="I18" s="43">
        <v>0</v>
      </c>
      <c r="J18" s="43">
        <v>0</v>
      </c>
      <c r="K18" s="43">
        <v>0</v>
      </c>
      <c r="L18" s="43">
        <f t="shared" si="0"/>
        <v>9854</v>
      </c>
      <c r="M18" s="24"/>
      <c r="N18" s="24"/>
      <c r="O18" s="24"/>
      <c r="P18" s="13"/>
      <c r="Q18" s="24"/>
      <c r="R18" s="24"/>
    </row>
    <row r="19" spans="1:18" ht="62.25" customHeight="1">
      <c r="A19" s="70">
        <v>2275</v>
      </c>
      <c r="B19" s="70" t="s">
        <v>180</v>
      </c>
      <c r="C19" s="43">
        <v>0</v>
      </c>
      <c r="D19" s="42">
        <v>0</v>
      </c>
      <c r="E19" s="123">
        <v>0</v>
      </c>
      <c r="F19" s="123"/>
      <c r="G19" s="123">
        <v>0</v>
      </c>
      <c r="H19" s="123"/>
      <c r="I19" s="43">
        <v>0</v>
      </c>
      <c r="J19" s="43">
        <v>0</v>
      </c>
      <c r="K19" s="43">
        <v>0</v>
      </c>
      <c r="L19" s="43">
        <f t="shared" si="0"/>
        <v>0</v>
      </c>
      <c r="M19" s="24"/>
      <c r="N19" s="24"/>
      <c r="O19" s="24"/>
      <c r="P19" s="13"/>
      <c r="Q19" s="24"/>
      <c r="R19" s="24"/>
    </row>
    <row r="20" spans="1:18" ht="78.75">
      <c r="A20" s="70">
        <v>2282</v>
      </c>
      <c r="B20" s="70" t="s">
        <v>181</v>
      </c>
      <c r="C20" s="43">
        <v>0</v>
      </c>
      <c r="D20" s="42">
        <v>0</v>
      </c>
      <c r="E20" s="123">
        <v>0</v>
      </c>
      <c r="F20" s="123"/>
      <c r="G20" s="123">
        <v>0</v>
      </c>
      <c r="H20" s="123"/>
      <c r="I20" s="43">
        <v>0</v>
      </c>
      <c r="J20" s="43">
        <v>0</v>
      </c>
      <c r="K20" s="43">
        <v>0</v>
      </c>
      <c r="L20" s="43">
        <f t="shared" si="0"/>
        <v>0</v>
      </c>
      <c r="M20" s="24"/>
      <c r="N20" s="24"/>
      <c r="O20" s="24"/>
      <c r="P20" s="13"/>
      <c r="Q20" s="24"/>
      <c r="R20" s="24"/>
    </row>
    <row r="21" spans="1:18" ht="15.75">
      <c r="A21" s="14"/>
      <c r="B21" s="14" t="s">
        <v>13</v>
      </c>
      <c r="C21" s="20">
        <f>SUM(C9:C20)-C15</f>
        <v>1590277</v>
      </c>
      <c r="D21" s="43">
        <f>SUM(D9:D20)-D15</f>
        <v>1439404</v>
      </c>
      <c r="E21" s="123"/>
      <c r="F21" s="123"/>
      <c r="G21" s="123"/>
      <c r="H21" s="123"/>
      <c r="I21" s="20"/>
      <c r="J21" s="20"/>
      <c r="K21" s="20"/>
      <c r="L21" s="20"/>
      <c r="M21" s="24"/>
      <c r="N21" s="24"/>
      <c r="O21" s="24"/>
      <c r="P21" s="24"/>
      <c r="Q21" s="24"/>
      <c r="R21" s="24"/>
    </row>
    <row r="22" spans="1:18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5.75">
      <c r="A23" s="119" t="s">
        <v>127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24"/>
      <c r="N23" s="24"/>
      <c r="O23" s="24"/>
      <c r="P23" s="24"/>
      <c r="Q23" s="24"/>
      <c r="R23" s="24"/>
    </row>
    <row r="24" spans="1:18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3" t="s">
        <v>14</v>
      </c>
      <c r="M24" s="24"/>
      <c r="N24" s="24"/>
      <c r="O24" s="24"/>
      <c r="P24" s="24"/>
      <c r="Q24" s="24"/>
      <c r="R24" s="24"/>
    </row>
    <row r="25" spans="1:18" ht="15.75">
      <c r="A25" s="152" t="s">
        <v>61</v>
      </c>
      <c r="B25" s="114" t="s">
        <v>3</v>
      </c>
      <c r="C25" s="110" t="s">
        <v>10</v>
      </c>
      <c r="D25" s="110"/>
      <c r="E25" s="110"/>
      <c r="F25" s="110"/>
      <c r="G25" s="110"/>
      <c r="H25" s="110" t="s">
        <v>11</v>
      </c>
      <c r="I25" s="110"/>
      <c r="J25" s="110"/>
      <c r="K25" s="110"/>
      <c r="L25" s="110"/>
      <c r="M25" s="24"/>
      <c r="N25" s="24"/>
      <c r="O25" s="24"/>
      <c r="P25" s="24"/>
      <c r="Q25" s="24"/>
      <c r="R25" s="24"/>
    </row>
    <row r="26" spans="1:18" ht="98.25" customHeight="1">
      <c r="A26" s="153"/>
      <c r="B26" s="143"/>
      <c r="C26" s="110" t="s">
        <v>62</v>
      </c>
      <c r="D26" s="110" t="s">
        <v>63</v>
      </c>
      <c r="E26" s="110" t="s">
        <v>64</v>
      </c>
      <c r="F26" s="110"/>
      <c r="G26" s="114" t="s">
        <v>68</v>
      </c>
      <c r="H26" s="110" t="s">
        <v>65</v>
      </c>
      <c r="I26" s="114" t="s">
        <v>70</v>
      </c>
      <c r="J26" s="110" t="s">
        <v>64</v>
      </c>
      <c r="K26" s="110"/>
      <c r="L26" s="114" t="s">
        <v>69</v>
      </c>
      <c r="M26" s="24"/>
      <c r="N26" s="24"/>
      <c r="O26" s="24"/>
      <c r="P26" s="24"/>
      <c r="Q26" s="24"/>
      <c r="R26" s="24"/>
    </row>
    <row r="27" spans="1:18" ht="24" customHeight="1">
      <c r="A27" s="154"/>
      <c r="B27" s="115"/>
      <c r="C27" s="110"/>
      <c r="D27" s="110"/>
      <c r="E27" s="14" t="s">
        <v>66</v>
      </c>
      <c r="F27" s="14" t="s">
        <v>67</v>
      </c>
      <c r="G27" s="115"/>
      <c r="H27" s="110"/>
      <c r="I27" s="115"/>
      <c r="J27" s="14" t="s">
        <v>66</v>
      </c>
      <c r="K27" s="14" t="s">
        <v>67</v>
      </c>
      <c r="L27" s="115"/>
      <c r="M27" s="24"/>
      <c r="N27" s="24"/>
      <c r="O27" s="24"/>
      <c r="P27" s="24"/>
      <c r="Q27" s="24"/>
      <c r="R27" s="24"/>
    </row>
    <row r="28" spans="1:18" ht="15.75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  <c r="J28" s="14">
        <v>10</v>
      </c>
      <c r="K28" s="14">
        <v>11</v>
      </c>
      <c r="L28" s="14">
        <v>12</v>
      </c>
      <c r="M28" s="24"/>
      <c r="N28" s="24"/>
      <c r="O28" s="24"/>
      <c r="P28" s="24"/>
      <c r="Q28" s="24"/>
      <c r="R28" s="24"/>
    </row>
    <row r="29" spans="1:18" ht="63">
      <c r="A29" s="68" t="s">
        <v>147</v>
      </c>
      <c r="B29" s="69" t="s">
        <v>164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24"/>
      <c r="N29" s="24"/>
      <c r="O29" s="24"/>
      <c r="P29" s="24"/>
      <c r="Q29" s="24"/>
      <c r="R29" s="24"/>
    </row>
    <row r="30" spans="1:18" ht="15.75">
      <c r="A30" s="70">
        <v>2111</v>
      </c>
      <c r="B30" s="70" t="s">
        <v>169</v>
      </c>
      <c r="C30" s="42">
        <v>1489764</v>
      </c>
      <c r="D30" s="42">
        <v>0</v>
      </c>
      <c r="E30" s="42">
        <v>0</v>
      </c>
      <c r="F30" s="42">
        <v>0</v>
      </c>
      <c r="G30" s="42">
        <v>1489764</v>
      </c>
      <c r="H30" s="42">
        <v>1489764</v>
      </c>
      <c r="I30" s="42">
        <v>0</v>
      </c>
      <c r="J30" s="42">
        <v>0</v>
      </c>
      <c r="K30" s="42">
        <v>0</v>
      </c>
      <c r="L30" s="42">
        <v>0</v>
      </c>
      <c r="M30" s="24"/>
      <c r="N30" s="24"/>
      <c r="O30" s="24"/>
      <c r="P30" s="24"/>
      <c r="Q30" s="24"/>
      <c r="R30" s="24"/>
    </row>
    <row r="31" spans="1:18" ht="31.5">
      <c r="A31" s="70">
        <v>2120</v>
      </c>
      <c r="B31" s="70" t="s">
        <v>170</v>
      </c>
      <c r="C31" s="42">
        <v>327749</v>
      </c>
      <c r="D31" s="42">
        <v>0</v>
      </c>
      <c r="E31" s="42">
        <v>0</v>
      </c>
      <c r="F31" s="42">
        <v>0</v>
      </c>
      <c r="G31" s="42">
        <v>327749</v>
      </c>
      <c r="H31" s="42">
        <v>327749</v>
      </c>
      <c r="I31" s="42">
        <v>0</v>
      </c>
      <c r="J31" s="42">
        <v>0</v>
      </c>
      <c r="K31" s="42">
        <v>0</v>
      </c>
      <c r="L31" s="42">
        <v>0</v>
      </c>
      <c r="M31" s="24"/>
      <c r="N31" s="24"/>
      <c r="O31" s="24"/>
      <c r="P31" s="24"/>
      <c r="Q31" s="24"/>
      <c r="R31" s="24"/>
    </row>
    <row r="32" spans="1:18" ht="47.25">
      <c r="A32" s="70">
        <v>2210</v>
      </c>
      <c r="B32" s="70" t="s">
        <v>171</v>
      </c>
      <c r="C32" s="42">
        <v>188241</v>
      </c>
      <c r="D32" s="42">
        <v>0</v>
      </c>
      <c r="E32" s="42">
        <v>0</v>
      </c>
      <c r="F32" s="42">
        <v>0</v>
      </c>
      <c r="G32" s="42">
        <v>188241</v>
      </c>
      <c r="H32" s="42">
        <v>188241</v>
      </c>
      <c r="I32" s="42">
        <v>0</v>
      </c>
      <c r="J32" s="42">
        <v>0</v>
      </c>
      <c r="K32" s="42">
        <v>0</v>
      </c>
      <c r="L32" s="42">
        <v>0</v>
      </c>
      <c r="M32" s="24"/>
      <c r="N32" s="24"/>
      <c r="O32" s="24"/>
      <c r="P32" s="24"/>
      <c r="Q32" s="24"/>
      <c r="R32" s="24"/>
    </row>
    <row r="33" spans="1:18" ht="47.25">
      <c r="A33" s="70">
        <v>2220</v>
      </c>
      <c r="B33" s="70" t="s">
        <v>203</v>
      </c>
      <c r="C33" s="42">
        <v>3500</v>
      </c>
      <c r="D33" s="42">
        <v>0</v>
      </c>
      <c r="E33" s="42">
        <v>0</v>
      </c>
      <c r="F33" s="42">
        <v>0</v>
      </c>
      <c r="G33" s="42">
        <v>3500</v>
      </c>
      <c r="H33" s="42">
        <v>3500</v>
      </c>
      <c r="I33" s="42">
        <v>0</v>
      </c>
      <c r="J33" s="42">
        <v>0</v>
      </c>
      <c r="K33" s="42">
        <v>0</v>
      </c>
      <c r="L33" s="42">
        <v>0</v>
      </c>
      <c r="M33" s="24"/>
      <c r="N33" s="24"/>
      <c r="O33" s="24"/>
      <c r="P33" s="24"/>
      <c r="Q33" s="24"/>
      <c r="R33" s="24"/>
    </row>
    <row r="34" spans="1:18" ht="31.5">
      <c r="A34" s="70">
        <v>2240</v>
      </c>
      <c r="B34" s="70" t="s">
        <v>173</v>
      </c>
      <c r="C34" s="42">
        <v>34450</v>
      </c>
      <c r="D34" s="42">
        <v>0</v>
      </c>
      <c r="E34" s="42">
        <v>0</v>
      </c>
      <c r="F34" s="42">
        <v>0</v>
      </c>
      <c r="G34" s="42">
        <v>34450</v>
      </c>
      <c r="H34" s="42">
        <v>34450</v>
      </c>
      <c r="I34" s="42">
        <v>0</v>
      </c>
      <c r="J34" s="42">
        <v>0</v>
      </c>
      <c r="K34" s="42">
        <v>0</v>
      </c>
      <c r="L34" s="42">
        <v>0</v>
      </c>
      <c r="M34" s="24"/>
      <c r="N34" s="24"/>
      <c r="O34" s="24"/>
      <c r="P34" s="24"/>
      <c r="Q34" s="24"/>
      <c r="R34" s="24"/>
    </row>
    <row r="35" spans="1:18" ht="31.5">
      <c r="A35" s="70">
        <v>2250</v>
      </c>
      <c r="B35" s="70" t="s">
        <v>174</v>
      </c>
      <c r="C35" s="42">
        <v>10000</v>
      </c>
      <c r="D35" s="42">
        <v>0</v>
      </c>
      <c r="E35" s="42">
        <v>0</v>
      </c>
      <c r="F35" s="42">
        <v>0</v>
      </c>
      <c r="G35" s="42">
        <v>10000</v>
      </c>
      <c r="H35" s="42">
        <v>10000</v>
      </c>
      <c r="I35" s="42">
        <v>0</v>
      </c>
      <c r="J35" s="42">
        <v>0</v>
      </c>
      <c r="K35" s="42">
        <v>0</v>
      </c>
      <c r="L35" s="42">
        <v>0</v>
      </c>
      <c r="M35" s="24"/>
      <c r="N35" s="24"/>
      <c r="O35" s="24"/>
      <c r="P35" s="24"/>
      <c r="Q35" s="24"/>
      <c r="R35" s="24"/>
    </row>
    <row r="36" spans="1:18" ht="47.25">
      <c r="A36" s="70">
        <v>2270</v>
      </c>
      <c r="B36" s="70" t="s">
        <v>175</v>
      </c>
      <c r="C36" s="42">
        <f>C37+C38+C39</f>
        <v>53195</v>
      </c>
      <c r="D36" s="42">
        <v>0</v>
      </c>
      <c r="E36" s="42">
        <v>0</v>
      </c>
      <c r="F36" s="42">
        <v>0</v>
      </c>
      <c r="G36" s="42">
        <f>G37+G38+G39</f>
        <v>53195</v>
      </c>
      <c r="H36" s="42">
        <f>H37+H38+H39</f>
        <v>53195</v>
      </c>
      <c r="I36" s="42">
        <v>0</v>
      </c>
      <c r="J36" s="42">
        <v>0</v>
      </c>
      <c r="K36" s="42">
        <v>0</v>
      </c>
      <c r="L36" s="42">
        <v>0</v>
      </c>
      <c r="M36" s="24"/>
      <c r="N36" s="24"/>
      <c r="O36" s="24"/>
      <c r="P36" s="24"/>
      <c r="Q36" s="24"/>
      <c r="R36" s="24"/>
    </row>
    <row r="37" spans="1:18" ht="31.5">
      <c r="A37" s="70">
        <v>2271</v>
      </c>
      <c r="B37" s="70" t="s">
        <v>176</v>
      </c>
      <c r="C37" s="42">
        <v>40451</v>
      </c>
      <c r="D37" s="42">
        <v>0</v>
      </c>
      <c r="E37" s="42">
        <v>0</v>
      </c>
      <c r="F37" s="42">
        <v>0</v>
      </c>
      <c r="G37" s="42">
        <v>40451</v>
      </c>
      <c r="H37" s="42">
        <v>40451</v>
      </c>
      <c r="I37" s="42">
        <v>0</v>
      </c>
      <c r="J37" s="42">
        <v>0</v>
      </c>
      <c r="K37" s="42">
        <v>0</v>
      </c>
      <c r="L37" s="42">
        <v>0</v>
      </c>
      <c r="M37" s="24"/>
      <c r="N37" s="24"/>
      <c r="O37" s="24"/>
      <c r="P37" s="24"/>
      <c r="Q37" s="24"/>
      <c r="R37" s="24"/>
    </row>
    <row r="38" spans="1:18" ht="47.25">
      <c r="A38" s="70">
        <v>2272</v>
      </c>
      <c r="B38" s="70" t="s">
        <v>177</v>
      </c>
      <c r="C38" s="42">
        <v>2124</v>
      </c>
      <c r="D38" s="42">
        <v>0</v>
      </c>
      <c r="E38" s="42">
        <v>0</v>
      </c>
      <c r="F38" s="42">
        <v>0</v>
      </c>
      <c r="G38" s="42">
        <v>2124</v>
      </c>
      <c r="H38" s="42">
        <v>2124</v>
      </c>
      <c r="I38" s="42">
        <v>0</v>
      </c>
      <c r="J38" s="42">
        <v>0</v>
      </c>
      <c r="K38" s="42">
        <v>0</v>
      </c>
      <c r="L38" s="42">
        <v>0</v>
      </c>
      <c r="M38" s="24"/>
      <c r="N38" s="24"/>
      <c r="O38" s="24"/>
      <c r="P38" s="24"/>
      <c r="Q38" s="24"/>
      <c r="R38" s="24"/>
    </row>
    <row r="39" spans="1:18" ht="31.5">
      <c r="A39" s="70">
        <v>2273</v>
      </c>
      <c r="B39" s="70" t="s">
        <v>178</v>
      </c>
      <c r="C39" s="42">
        <v>10620</v>
      </c>
      <c r="D39" s="42">
        <v>0</v>
      </c>
      <c r="E39" s="42">
        <v>0</v>
      </c>
      <c r="F39" s="42">
        <v>0</v>
      </c>
      <c r="G39" s="42">
        <v>10620</v>
      </c>
      <c r="H39" s="42">
        <v>10620</v>
      </c>
      <c r="I39" s="42">
        <v>0</v>
      </c>
      <c r="J39" s="42">
        <v>0</v>
      </c>
      <c r="K39" s="42">
        <v>0</v>
      </c>
      <c r="L39" s="42">
        <v>0</v>
      </c>
      <c r="M39" s="24"/>
      <c r="N39" s="24"/>
      <c r="O39" s="24"/>
      <c r="P39" s="24"/>
      <c r="Q39" s="24"/>
      <c r="R39" s="24"/>
    </row>
    <row r="40" spans="1:18" ht="47.25">
      <c r="A40" s="70">
        <v>2275</v>
      </c>
      <c r="B40" s="70" t="s">
        <v>180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24"/>
      <c r="N40" s="24"/>
      <c r="O40" s="24"/>
      <c r="P40" s="24"/>
      <c r="Q40" s="24"/>
      <c r="R40" s="24"/>
    </row>
    <row r="41" spans="1:18" ht="78.75">
      <c r="A41" s="70">
        <v>2282</v>
      </c>
      <c r="B41" s="70" t="s">
        <v>181</v>
      </c>
      <c r="C41" s="42">
        <v>4300</v>
      </c>
      <c r="D41" s="42">
        <v>0</v>
      </c>
      <c r="E41" s="42">
        <v>0</v>
      </c>
      <c r="F41" s="42">
        <v>0</v>
      </c>
      <c r="G41" s="42">
        <v>4300</v>
      </c>
      <c r="H41" s="42">
        <v>4300</v>
      </c>
      <c r="I41" s="42">
        <v>0</v>
      </c>
      <c r="J41" s="42">
        <v>0</v>
      </c>
      <c r="K41" s="42">
        <v>0</v>
      </c>
      <c r="L41" s="42">
        <v>0</v>
      </c>
      <c r="M41" s="24"/>
      <c r="N41" s="24"/>
      <c r="O41" s="24"/>
      <c r="P41" s="24"/>
      <c r="Q41" s="24"/>
      <c r="R41" s="24"/>
    </row>
    <row r="42" spans="1:18" ht="15.75">
      <c r="A42" s="14"/>
      <c r="B42" s="14"/>
      <c r="C42" s="14"/>
      <c r="D42" s="14"/>
      <c r="E42" s="14"/>
      <c r="F42" s="42"/>
      <c r="G42" s="14"/>
      <c r="H42" s="14"/>
      <c r="I42" s="14"/>
      <c r="J42" s="14"/>
      <c r="K42" s="14"/>
      <c r="L42" s="14"/>
      <c r="M42" s="24"/>
      <c r="N42" s="24"/>
      <c r="O42" s="24"/>
      <c r="P42" s="24"/>
      <c r="Q42" s="24"/>
      <c r="R42" s="24"/>
    </row>
    <row r="43" spans="1:18" ht="15.75">
      <c r="A43" s="14"/>
      <c r="B43" s="14" t="s">
        <v>13</v>
      </c>
      <c r="C43" s="14">
        <f>SUM(C30:C42)-C36</f>
        <v>2111199</v>
      </c>
      <c r="D43" s="14">
        <v>0</v>
      </c>
      <c r="E43" s="14">
        <v>0</v>
      </c>
      <c r="F43" s="14">
        <v>0</v>
      </c>
      <c r="G43" s="14">
        <v>2111199</v>
      </c>
      <c r="H43" s="14">
        <v>2111199</v>
      </c>
      <c r="I43" s="14"/>
      <c r="J43" s="14"/>
      <c r="K43" s="14"/>
      <c r="L43" s="14"/>
      <c r="M43" s="24"/>
      <c r="N43" s="24"/>
      <c r="O43" s="24"/>
      <c r="P43" s="24"/>
      <c r="Q43" s="24"/>
      <c r="R43" s="24"/>
    </row>
    <row r="45" spans="1:12" ht="15.75" customHeight="1">
      <c r="A45" s="119" t="s">
        <v>128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9:12" ht="15.75">
      <c r="I46" s="26"/>
      <c r="J46" s="26"/>
      <c r="K46" s="26"/>
      <c r="L46" s="13" t="s">
        <v>14</v>
      </c>
    </row>
    <row r="47" spans="1:12" ht="15">
      <c r="A47" s="152" t="s">
        <v>61</v>
      </c>
      <c r="B47" s="114" t="s">
        <v>3</v>
      </c>
      <c r="C47" s="136" t="s">
        <v>71</v>
      </c>
      <c r="D47" s="136"/>
      <c r="E47" s="136" t="s">
        <v>72</v>
      </c>
      <c r="F47" s="136" t="s">
        <v>94</v>
      </c>
      <c r="G47" s="136" t="s">
        <v>129</v>
      </c>
      <c r="H47" s="136" t="s">
        <v>130</v>
      </c>
      <c r="I47" s="136" t="s">
        <v>73</v>
      </c>
      <c r="J47" s="136"/>
      <c r="K47" s="136" t="s">
        <v>74</v>
      </c>
      <c r="L47" s="136"/>
    </row>
    <row r="48" spans="1:12" ht="17.25" customHeight="1">
      <c r="A48" s="153"/>
      <c r="B48" s="143"/>
      <c r="C48" s="136"/>
      <c r="D48" s="136"/>
      <c r="E48" s="136"/>
      <c r="F48" s="136"/>
      <c r="G48" s="136"/>
      <c r="H48" s="136"/>
      <c r="I48" s="136"/>
      <c r="J48" s="136"/>
      <c r="K48" s="136"/>
      <c r="L48" s="136"/>
    </row>
    <row r="49" spans="1:12" ht="99.75" customHeight="1">
      <c r="A49" s="154"/>
      <c r="B49" s="115"/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1:12" ht="15.75">
      <c r="A50" s="14">
        <v>1</v>
      </c>
      <c r="B50" s="14">
        <v>2</v>
      </c>
      <c r="C50" s="174">
        <v>3</v>
      </c>
      <c r="D50" s="174"/>
      <c r="E50" s="20">
        <v>4</v>
      </c>
      <c r="F50" s="20">
        <v>5</v>
      </c>
      <c r="G50" s="20">
        <v>6</v>
      </c>
      <c r="H50" s="20">
        <v>7</v>
      </c>
      <c r="I50" s="123">
        <v>8</v>
      </c>
      <c r="J50" s="123"/>
      <c r="K50" s="123">
        <v>9</v>
      </c>
      <c r="L50" s="123"/>
    </row>
    <row r="51" spans="1:12" ht="63">
      <c r="A51" s="68" t="s">
        <v>147</v>
      </c>
      <c r="B51" s="69" t="s">
        <v>164</v>
      </c>
      <c r="C51" s="160"/>
      <c r="D51" s="160"/>
      <c r="E51" s="45"/>
      <c r="F51" s="45"/>
      <c r="G51" s="45"/>
      <c r="H51" s="45"/>
      <c r="I51" s="172"/>
      <c r="J51" s="173"/>
      <c r="K51" s="172"/>
      <c r="L51" s="173"/>
    </row>
    <row r="52" spans="1:12" ht="15.75">
      <c r="A52" s="70">
        <v>2111</v>
      </c>
      <c r="B52" s="70" t="s">
        <v>169</v>
      </c>
      <c r="C52" s="160">
        <v>1113179</v>
      </c>
      <c r="D52" s="160">
        <v>1113179</v>
      </c>
      <c r="E52" s="42">
        <v>1000494</v>
      </c>
      <c r="F52" s="45">
        <v>0</v>
      </c>
      <c r="G52" s="45">
        <v>0</v>
      </c>
      <c r="H52" s="45">
        <v>0</v>
      </c>
      <c r="I52" s="172"/>
      <c r="J52" s="173"/>
      <c r="K52" s="172"/>
      <c r="L52" s="173"/>
    </row>
    <row r="53" spans="1:12" ht="31.5">
      <c r="A53" s="70">
        <v>2120</v>
      </c>
      <c r="B53" s="70" t="s">
        <v>170</v>
      </c>
      <c r="C53" s="160">
        <v>245287</v>
      </c>
      <c r="D53" s="160">
        <v>245287</v>
      </c>
      <c r="E53" s="42">
        <v>221867</v>
      </c>
      <c r="F53" s="45">
        <v>0</v>
      </c>
      <c r="G53" s="45">
        <v>0</v>
      </c>
      <c r="H53" s="45">
        <v>0</v>
      </c>
      <c r="I53" s="172"/>
      <c r="J53" s="173"/>
      <c r="K53" s="172"/>
      <c r="L53" s="173"/>
    </row>
    <row r="54" spans="1:12" ht="47.25">
      <c r="A54" s="70">
        <v>2210</v>
      </c>
      <c r="B54" s="70" t="s">
        <v>171</v>
      </c>
      <c r="C54" s="160">
        <v>134131</v>
      </c>
      <c r="D54" s="160">
        <v>134131</v>
      </c>
      <c r="E54" s="42">
        <v>134131</v>
      </c>
      <c r="F54" s="45">
        <v>0</v>
      </c>
      <c r="G54" s="45">
        <v>0</v>
      </c>
      <c r="H54" s="45">
        <v>0</v>
      </c>
      <c r="I54" s="172"/>
      <c r="J54" s="173"/>
      <c r="K54" s="172"/>
      <c r="L54" s="173"/>
    </row>
    <row r="55" spans="1:12" ht="47.25">
      <c r="A55" s="70">
        <v>2220</v>
      </c>
      <c r="B55" s="70" t="s">
        <v>203</v>
      </c>
      <c r="C55" s="160">
        <v>3500</v>
      </c>
      <c r="D55" s="160">
        <v>3500</v>
      </c>
      <c r="E55" s="42">
        <v>0</v>
      </c>
      <c r="F55" s="45">
        <v>0</v>
      </c>
      <c r="G55" s="45">
        <v>0</v>
      </c>
      <c r="H55" s="45">
        <v>0</v>
      </c>
      <c r="I55" s="172"/>
      <c r="J55" s="173"/>
      <c r="K55" s="172"/>
      <c r="L55" s="173"/>
    </row>
    <row r="56" spans="1:12" ht="31.5">
      <c r="A56" s="70">
        <v>2240</v>
      </c>
      <c r="B56" s="70" t="s">
        <v>173</v>
      </c>
      <c r="C56" s="160">
        <v>28026</v>
      </c>
      <c r="D56" s="160">
        <v>28026</v>
      </c>
      <c r="E56" s="42">
        <v>28026</v>
      </c>
      <c r="F56" s="45">
        <v>0</v>
      </c>
      <c r="G56" s="45">
        <v>0</v>
      </c>
      <c r="H56" s="45">
        <v>0</v>
      </c>
      <c r="I56" s="172"/>
      <c r="J56" s="173"/>
      <c r="K56" s="172"/>
      <c r="L56" s="173"/>
    </row>
    <row r="57" spans="1:12" ht="31.5">
      <c r="A57" s="70">
        <v>2250</v>
      </c>
      <c r="B57" s="70" t="s">
        <v>174</v>
      </c>
      <c r="C57" s="160">
        <v>8600</v>
      </c>
      <c r="D57" s="160">
        <v>8600</v>
      </c>
      <c r="E57" s="64">
        <v>5803</v>
      </c>
      <c r="F57" s="45">
        <v>0</v>
      </c>
      <c r="G57" s="45">
        <v>0</v>
      </c>
      <c r="H57" s="45">
        <v>0</v>
      </c>
      <c r="I57" s="172"/>
      <c r="J57" s="173"/>
      <c r="K57" s="172"/>
      <c r="L57" s="173"/>
    </row>
    <row r="58" spans="1:12" ht="47.25">
      <c r="A58" s="70">
        <v>2270</v>
      </c>
      <c r="B58" s="70" t="s">
        <v>175</v>
      </c>
      <c r="C58" s="160">
        <v>57554</v>
      </c>
      <c r="D58" s="160">
        <v>57554</v>
      </c>
      <c r="E58" s="42">
        <f>E59+E60+E61</f>
        <v>49083</v>
      </c>
      <c r="F58" s="45">
        <v>0</v>
      </c>
      <c r="G58" s="45">
        <v>0</v>
      </c>
      <c r="H58" s="45">
        <v>0</v>
      </c>
      <c r="I58" s="172"/>
      <c r="J58" s="173"/>
      <c r="K58" s="172"/>
      <c r="L58" s="173"/>
    </row>
    <row r="59" spans="1:12" ht="31.5">
      <c r="A59" s="70">
        <v>2271</v>
      </c>
      <c r="B59" s="70" t="s">
        <v>176</v>
      </c>
      <c r="C59" s="160">
        <v>45534</v>
      </c>
      <c r="D59" s="160">
        <v>45534</v>
      </c>
      <c r="E59" s="42">
        <v>37726</v>
      </c>
      <c r="F59" s="45">
        <v>0</v>
      </c>
      <c r="G59" s="45">
        <v>0</v>
      </c>
      <c r="H59" s="45">
        <v>0</v>
      </c>
      <c r="I59" s="172"/>
      <c r="J59" s="173"/>
      <c r="K59" s="172"/>
      <c r="L59" s="173"/>
    </row>
    <row r="60" spans="1:12" ht="47.25">
      <c r="A60" s="70">
        <v>2272</v>
      </c>
      <c r="B60" s="70" t="s">
        <v>177</v>
      </c>
      <c r="C60" s="160">
        <v>1895</v>
      </c>
      <c r="D60" s="160">
        <v>1895</v>
      </c>
      <c r="E60" s="42">
        <v>1503</v>
      </c>
      <c r="F60" s="45">
        <v>0</v>
      </c>
      <c r="G60" s="45">
        <v>0</v>
      </c>
      <c r="H60" s="45">
        <v>0</v>
      </c>
      <c r="I60" s="172"/>
      <c r="J60" s="173"/>
      <c r="K60" s="172"/>
      <c r="L60" s="173"/>
    </row>
    <row r="61" spans="1:12" ht="31.5">
      <c r="A61" s="70">
        <v>2273</v>
      </c>
      <c r="B61" s="70" t="s">
        <v>178</v>
      </c>
      <c r="C61" s="160">
        <v>10125</v>
      </c>
      <c r="D61" s="160">
        <v>10125</v>
      </c>
      <c r="E61" s="42">
        <v>9854</v>
      </c>
      <c r="F61" s="45">
        <v>0</v>
      </c>
      <c r="G61" s="45">
        <v>0</v>
      </c>
      <c r="H61" s="45">
        <v>0</v>
      </c>
      <c r="I61" s="172"/>
      <c r="J61" s="173"/>
      <c r="K61" s="172"/>
      <c r="L61" s="173"/>
    </row>
    <row r="62" spans="1:12" ht="47.25">
      <c r="A62" s="70">
        <v>2275</v>
      </c>
      <c r="B62" s="70" t="s">
        <v>180</v>
      </c>
      <c r="C62" s="160">
        <v>0</v>
      </c>
      <c r="D62" s="160">
        <v>0</v>
      </c>
      <c r="E62" s="42">
        <v>0</v>
      </c>
      <c r="F62" s="45">
        <v>0</v>
      </c>
      <c r="G62" s="45">
        <v>0</v>
      </c>
      <c r="H62" s="45">
        <v>0</v>
      </c>
      <c r="I62" s="172"/>
      <c r="J62" s="173"/>
      <c r="K62" s="172"/>
      <c r="L62" s="173"/>
    </row>
    <row r="63" spans="1:12" ht="78.75">
      <c r="A63" s="70">
        <v>2282</v>
      </c>
      <c r="B63" s="70" t="s">
        <v>181</v>
      </c>
      <c r="C63" s="160">
        <v>0</v>
      </c>
      <c r="D63" s="160">
        <v>0</v>
      </c>
      <c r="E63" s="42">
        <v>0</v>
      </c>
      <c r="F63" s="45">
        <v>0</v>
      </c>
      <c r="G63" s="45">
        <v>0</v>
      </c>
      <c r="H63" s="45">
        <v>0</v>
      </c>
      <c r="I63" s="172"/>
      <c r="J63" s="173"/>
      <c r="K63" s="172"/>
      <c r="L63" s="173"/>
    </row>
    <row r="64" spans="1:12" ht="15.75">
      <c r="A64" s="14"/>
      <c r="B64" s="14" t="s">
        <v>13</v>
      </c>
      <c r="C64" s="160">
        <f>C52+C53+C54+C55+C56+C57+C59+C60++C61</f>
        <v>1590277</v>
      </c>
      <c r="D64" s="160"/>
      <c r="E64" s="28">
        <f>E52+E53+E54+E55+E56+E57+E59+E60++E61</f>
        <v>1439404</v>
      </c>
      <c r="F64" s="45">
        <v>0</v>
      </c>
      <c r="G64" s="45">
        <v>0</v>
      </c>
      <c r="H64" s="45">
        <v>0</v>
      </c>
      <c r="I64" s="172"/>
      <c r="J64" s="173"/>
      <c r="K64" s="172"/>
      <c r="L64" s="173"/>
    </row>
    <row r="66" ht="15">
      <c r="A66" s="12"/>
    </row>
    <row r="67" spans="1:12" ht="15.75">
      <c r="A67" s="119" t="s">
        <v>131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2" ht="45" customHeight="1">
      <c r="A68" s="119" t="s">
        <v>81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2" ht="30.75" customHeight="1">
      <c r="A69" s="119" t="s">
        <v>132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1:12" ht="36.75" customHeight="1">
      <c r="A70" s="119" t="s">
        <v>81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3" spans="1:9" ht="15.75">
      <c r="A73" s="119" t="s">
        <v>4</v>
      </c>
      <c r="B73" s="119"/>
      <c r="C73" s="117" t="s">
        <v>8</v>
      </c>
      <c r="D73" s="117"/>
      <c r="E73" s="117"/>
      <c r="F73" s="3"/>
      <c r="G73" s="3"/>
      <c r="H73" s="117" t="s">
        <v>156</v>
      </c>
      <c r="I73" s="117"/>
    </row>
    <row r="74" spans="1:9" ht="15.75">
      <c r="A74" s="4"/>
      <c r="C74" s="113" t="s">
        <v>5</v>
      </c>
      <c r="D74" s="113"/>
      <c r="E74" s="113"/>
      <c r="F74" s="3"/>
      <c r="G74" s="3"/>
      <c r="H74" s="113" t="s">
        <v>6</v>
      </c>
      <c r="I74" s="113"/>
    </row>
    <row r="75" spans="1:9" ht="15.75">
      <c r="A75" s="120" t="s">
        <v>7</v>
      </c>
      <c r="B75" s="120"/>
      <c r="C75" s="121" t="s">
        <v>8</v>
      </c>
      <c r="D75" s="121"/>
      <c r="E75" s="121"/>
      <c r="F75" s="11"/>
      <c r="G75" s="11"/>
      <c r="H75" s="121" t="s">
        <v>157</v>
      </c>
      <c r="I75" s="121"/>
    </row>
    <row r="76" spans="1:9" ht="15.75">
      <c r="A76" s="4"/>
      <c r="B76" s="5"/>
      <c r="C76" s="113" t="s">
        <v>5</v>
      </c>
      <c r="D76" s="113"/>
      <c r="E76" s="113"/>
      <c r="F76" s="3"/>
      <c r="G76" s="3"/>
      <c r="H76" s="113" t="s">
        <v>6</v>
      </c>
      <c r="I76" s="113"/>
    </row>
  </sheetData>
  <sheetProtection/>
  <mergeCells count="123">
    <mergeCell ref="A1:R1"/>
    <mergeCell ref="A3:R3"/>
    <mergeCell ref="B5:B6"/>
    <mergeCell ref="C5:C6"/>
    <mergeCell ref="I61:J61"/>
    <mergeCell ref="K61:L61"/>
    <mergeCell ref="G7:H7"/>
    <mergeCell ref="A5:A6"/>
    <mergeCell ref="E7:F7"/>
    <mergeCell ref="J5:K5"/>
    <mergeCell ref="E20:F20"/>
    <mergeCell ref="G20:H20"/>
    <mergeCell ref="L5:L6"/>
    <mergeCell ref="I5:I6"/>
    <mergeCell ref="G5:H6"/>
    <mergeCell ref="E5:F6"/>
    <mergeCell ref="G16:H16"/>
    <mergeCell ref="E17:F17"/>
    <mergeCell ref="G17:H17"/>
    <mergeCell ref="E18:F18"/>
    <mergeCell ref="D5:D6"/>
    <mergeCell ref="C50:D50"/>
    <mergeCell ref="G21:H21"/>
    <mergeCell ref="J26:K26"/>
    <mergeCell ref="A23:L23"/>
    <mergeCell ref="B25:B27"/>
    <mergeCell ref="A25:A27"/>
    <mergeCell ref="G26:G27"/>
    <mergeCell ref="I26:I27"/>
    <mergeCell ref="C25:G25"/>
    <mergeCell ref="H25:L25"/>
    <mergeCell ref="H47:H49"/>
    <mergeCell ref="G47:G49"/>
    <mergeCell ref="I47:J49"/>
    <mergeCell ref="L26:L27"/>
    <mergeCell ref="A45:L45"/>
    <mergeCell ref="A47:A49"/>
    <mergeCell ref="B47:B49"/>
    <mergeCell ref="C47:D49"/>
    <mergeCell ref="E47:E49"/>
    <mergeCell ref="F47:F49"/>
    <mergeCell ref="C76:E76"/>
    <mergeCell ref="A75:B75"/>
    <mergeCell ref="C75:E75"/>
    <mergeCell ref="C61:D61"/>
    <mergeCell ref="C62:D62"/>
    <mergeCell ref="C64:D64"/>
    <mergeCell ref="C58:D58"/>
    <mergeCell ref="I64:J64"/>
    <mergeCell ref="K50:L50"/>
    <mergeCell ref="K47:L49"/>
    <mergeCell ref="C26:C27"/>
    <mergeCell ref="D26:D27"/>
    <mergeCell ref="E26:F26"/>
    <mergeCell ref="H26:H27"/>
    <mergeCell ref="I50:J50"/>
    <mergeCell ref="K64:L64"/>
    <mergeCell ref="C63:D63"/>
    <mergeCell ref="H76:I76"/>
    <mergeCell ref="A67:L67"/>
    <mergeCell ref="A68:L68"/>
    <mergeCell ref="A69:L69"/>
    <mergeCell ref="A70:L70"/>
    <mergeCell ref="A73:B73"/>
    <mergeCell ref="C73:E73"/>
    <mergeCell ref="H73:I73"/>
    <mergeCell ref="C74:E74"/>
    <mergeCell ref="H74:I74"/>
    <mergeCell ref="G18:H18"/>
    <mergeCell ref="H75:I75"/>
    <mergeCell ref="E21:F21"/>
    <mergeCell ref="G19:H19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K60:L60"/>
    <mergeCell ref="K53:L53"/>
    <mergeCell ref="C54:D54"/>
    <mergeCell ref="E19:F19"/>
    <mergeCell ref="K54:L54"/>
    <mergeCell ref="C55:D55"/>
    <mergeCell ref="I55:J55"/>
    <mergeCell ref="E8:F8"/>
    <mergeCell ref="G8:H8"/>
    <mergeCell ref="E9:F9"/>
    <mergeCell ref="G9:H9"/>
    <mergeCell ref="E10:F10"/>
    <mergeCell ref="G10:H10"/>
    <mergeCell ref="I63:J63"/>
    <mergeCell ref="K63:L63"/>
    <mergeCell ref="E11:F11"/>
    <mergeCell ref="G11:H11"/>
    <mergeCell ref="C59:D59"/>
    <mergeCell ref="I59:J59"/>
    <mergeCell ref="K59:L59"/>
    <mergeCell ref="C60:D60"/>
    <mergeCell ref="I60:J60"/>
    <mergeCell ref="I62:J62"/>
    <mergeCell ref="K62:L62"/>
    <mergeCell ref="C51:D51"/>
    <mergeCell ref="I51:J51"/>
    <mergeCell ref="K51:L51"/>
    <mergeCell ref="C52:D52"/>
    <mergeCell ref="I52:J52"/>
    <mergeCell ref="K52:L52"/>
    <mergeCell ref="C53:D53"/>
    <mergeCell ref="I53:J53"/>
    <mergeCell ref="I54:J54"/>
    <mergeCell ref="I58:J58"/>
    <mergeCell ref="K58:L58"/>
    <mergeCell ref="K55:L55"/>
    <mergeCell ref="C56:D56"/>
    <mergeCell ref="I56:J56"/>
    <mergeCell ref="K56:L56"/>
    <mergeCell ref="C57:D57"/>
    <mergeCell ref="I57:J57"/>
    <mergeCell ref="K57:L5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43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8"/>
  <sheetViews>
    <sheetView view="pageBreakPreview" zoomScale="69" zoomScaleSheetLayoutView="69" zoomScalePageLayoutView="0" workbookViewId="0" topLeftCell="A25">
      <selection activeCell="N29" sqref="A1:N29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22" t="s">
        <v>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10.5" customHeight="1"/>
    <row r="3" spans="1:13" ht="15.75">
      <c r="A3" s="122" t="s">
        <v>109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ht="15.75">
      <c r="N4" s="1" t="s">
        <v>14</v>
      </c>
    </row>
    <row r="5" spans="1:14" ht="15.75" customHeight="1">
      <c r="A5" s="110" t="s">
        <v>17</v>
      </c>
      <c r="B5" s="110" t="s">
        <v>3</v>
      </c>
      <c r="C5" s="110" t="s">
        <v>103</v>
      </c>
      <c r="D5" s="110"/>
      <c r="E5" s="110"/>
      <c r="F5" s="110"/>
      <c r="G5" s="110" t="s">
        <v>104</v>
      </c>
      <c r="H5" s="110"/>
      <c r="I5" s="110"/>
      <c r="J5" s="110"/>
      <c r="K5" s="110" t="s">
        <v>105</v>
      </c>
      <c r="L5" s="110"/>
      <c r="M5" s="110"/>
      <c r="N5" s="110"/>
    </row>
    <row r="6" spans="1:14" ht="54.75" customHeight="1">
      <c r="A6" s="110"/>
      <c r="B6" s="110"/>
      <c r="C6" s="14" t="s">
        <v>18</v>
      </c>
      <c r="D6" s="14" t="s">
        <v>19</v>
      </c>
      <c r="E6" s="14" t="s">
        <v>20</v>
      </c>
      <c r="F6" s="16" t="s">
        <v>27</v>
      </c>
      <c r="G6" s="14" t="s">
        <v>18</v>
      </c>
      <c r="H6" s="14" t="s">
        <v>19</v>
      </c>
      <c r="I6" s="14" t="s">
        <v>20</v>
      </c>
      <c r="J6" s="14" t="s">
        <v>26</v>
      </c>
      <c r="K6" s="14" t="s">
        <v>18</v>
      </c>
      <c r="L6" s="14" t="s">
        <v>19</v>
      </c>
      <c r="M6" s="14" t="s">
        <v>20</v>
      </c>
      <c r="N6" s="14" t="s">
        <v>29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s="48" customFormat="1" ht="78.75">
      <c r="A8" s="52" t="s">
        <v>147</v>
      </c>
      <c r="B8" s="47" t="s">
        <v>164</v>
      </c>
      <c r="C8" s="49">
        <v>1439404</v>
      </c>
      <c r="D8" s="50">
        <v>268965</v>
      </c>
      <c r="E8" s="50">
        <v>110215</v>
      </c>
      <c r="F8" s="50">
        <f>C8+D8</f>
        <v>1708369</v>
      </c>
      <c r="G8" s="47">
        <v>2111199</v>
      </c>
      <c r="H8" s="47">
        <v>158110</v>
      </c>
      <c r="I8" s="47">
        <v>150000</v>
      </c>
      <c r="J8" s="47">
        <f>G8+H8</f>
        <v>2269309</v>
      </c>
      <c r="K8" s="47">
        <f>2569511+300</f>
        <v>2569811</v>
      </c>
      <c r="L8" s="47">
        <v>100000</v>
      </c>
      <c r="M8" s="47">
        <v>100000</v>
      </c>
      <c r="N8" s="47">
        <f>K8+L8</f>
        <v>2669811</v>
      </c>
    </row>
    <row r="9" spans="1:14" ht="47.25">
      <c r="A9" s="14"/>
      <c r="B9" s="15" t="s">
        <v>21</v>
      </c>
      <c r="C9" s="51">
        <v>1439404</v>
      </c>
      <c r="D9" s="51" t="s">
        <v>22</v>
      </c>
      <c r="E9" s="51" t="s">
        <v>22</v>
      </c>
      <c r="F9" s="51">
        <f>C9</f>
        <v>1439404</v>
      </c>
      <c r="G9" s="14">
        <v>2111199</v>
      </c>
      <c r="H9" s="14" t="s">
        <v>22</v>
      </c>
      <c r="I9" s="14" t="s">
        <v>22</v>
      </c>
      <c r="J9" s="47">
        <f>G9</f>
        <v>2111199</v>
      </c>
      <c r="K9" s="14">
        <f>K8</f>
        <v>2569811</v>
      </c>
      <c r="L9" s="14" t="s">
        <v>22</v>
      </c>
      <c r="M9" s="14" t="s">
        <v>22</v>
      </c>
      <c r="N9" s="14">
        <f>K9</f>
        <v>2569811</v>
      </c>
    </row>
    <row r="10" spans="1:14" ht="110.25">
      <c r="A10" s="14"/>
      <c r="B10" s="15" t="s">
        <v>24</v>
      </c>
      <c r="C10" s="51" t="s">
        <v>22</v>
      </c>
      <c r="D10" s="51"/>
      <c r="E10" s="51"/>
      <c r="F10" s="51"/>
      <c r="G10" s="14" t="s">
        <v>22</v>
      </c>
      <c r="H10" s="14"/>
      <c r="I10" s="14"/>
      <c r="J10" s="14"/>
      <c r="K10" s="14" t="s">
        <v>22</v>
      </c>
      <c r="L10" s="14"/>
      <c r="M10" s="14"/>
      <c r="N10" s="14"/>
    </row>
    <row r="11" spans="1:14" ht="78.75">
      <c r="A11" s="14"/>
      <c r="B11" s="15" t="s">
        <v>25</v>
      </c>
      <c r="C11" s="51" t="s">
        <v>22</v>
      </c>
      <c r="D11" s="51"/>
      <c r="E11" s="51"/>
      <c r="F11" s="51"/>
      <c r="G11" s="14" t="s">
        <v>22</v>
      </c>
      <c r="H11" s="14"/>
      <c r="I11" s="14"/>
      <c r="J11" s="14"/>
      <c r="K11" s="14" t="s">
        <v>22</v>
      </c>
      <c r="L11" s="14"/>
      <c r="M11" s="14"/>
      <c r="N11" s="14"/>
    </row>
    <row r="12" spans="1:14" ht="110.25">
      <c r="A12" s="34"/>
      <c r="B12" s="15" t="s">
        <v>167</v>
      </c>
      <c r="C12" s="51"/>
      <c r="D12" s="51">
        <v>268965</v>
      </c>
      <c r="E12" s="51">
        <v>110215</v>
      </c>
      <c r="F12" s="51">
        <f>D12</f>
        <v>268965</v>
      </c>
      <c r="G12" s="34"/>
      <c r="H12" s="34">
        <v>158110</v>
      </c>
      <c r="I12" s="34">
        <v>150000</v>
      </c>
      <c r="J12" s="34">
        <v>158110</v>
      </c>
      <c r="K12" s="34">
        <f>K8</f>
        <v>2569811</v>
      </c>
      <c r="L12" s="34">
        <f>L8</f>
        <v>100000</v>
      </c>
      <c r="M12" s="34">
        <f>M8</f>
        <v>100000</v>
      </c>
      <c r="N12" s="34">
        <f>K12+L12</f>
        <v>2669811</v>
      </c>
    </row>
    <row r="13" spans="1:14" ht="47.25">
      <c r="A13" s="14"/>
      <c r="B13" s="15" t="s">
        <v>23</v>
      </c>
      <c r="C13" s="51" t="s">
        <v>22</v>
      </c>
      <c r="D13" s="51">
        <v>0</v>
      </c>
      <c r="E13" s="51">
        <v>0</v>
      </c>
      <c r="F13" s="51">
        <v>0</v>
      </c>
      <c r="G13" s="14" t="s">
        <v>22</v>
      </c>
      <c r="H13" s="14"/>
      <c r="I13" s="14"/>
      <c r="J13" s="14"/>
      <c r="K13" s="14" t="s">
        <v>22</v>
      </c>
      <c r="L13" s="14"/>
      <c r="M13" s="14"/>
      <c r="N13" s="14"/>
    </row>
    <row r="14" spans="1:14" ht="15.75">
      <c r="A14" s="14"/>
      <c r="B14" s="14" t="s">
        <v>13</v>
      </c>
      <c r="C14" s="51">
        <f>C8</f>
        <v>1439404</v>
      </c>
      <c r="D14" s="51">
        <f>D8</f>
        <v>268965</v>
      </c>
      <c r="E14" s="51">
        <f>E8</f>
        <v>110215</v>
      </c>
      <c r="F14" s="51">
        <f>C14+D14</f>
        <v>1708369</v>
      </c>
      <c r="G14" s="14">
        <v>2111199</v>
      </c>
      <c r="H14" s="14">
        <v>158110</v>
      </c>
      <c r="I14" s="14">
        <v>150000</v>
      </c>
      <c r="J14" s="14">
        <f>J12+J9</f>
        <v>2269309</v>
      </c>
      <c r="K14" s="14">
        <f>K8</f>
        <v>2569811</v>
      </c>
      <c r="L14" s="14">
        <f>L8</f>
        <v>100000</v>
      </c>
      <c r="M14" s="14">
        <f>M8</f>
        <v>100000</v>
      </c>
      <c r="N14" s="14">
        <f>K14+L14</f>
        <v>2669811</v>
      </c>
    </row>
    <row r="16" spans="1:13" ht="15.75">
      <c r="A16" s="122" t="s">
        <v>110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  <row r="17" ht="15.75">
      <c r="N17" s="1" t="s">
        <v>14</v>
      </c>
    </row>
    <row r="18" spans="1:14" ht="15" customHeight="1">
      <c r="A18" s="110" t="s">
        <v>17</v>
      </c>
      <c r="B18" s="110" t="s">
        <v>3</v>
      </c>
      <c r="C18" s="132" t="s">
        <v>84</v>
      </c>
      <c r="D18" s="132"/>
      <c r="E18" s="132"/>
      <c r="F18" s="132"/>
      <c r="G18" s="132"/>
      <c r="H18" s="132"/>
      <c r="I18" s="133" t="s">
        <v>106</v>
      </c>
      <c r="J18" s="134"/>
      <c r="K18" s="134"/>
      <c r="L18" s="134"/>
      <c r="M18" s="134"/>
      <c r="N18" s="135"/>
    </row>
    <row r="19" spans="1:14" ht="15" customHeight="1">
      <c r="A19" s="110"/>
      <c r="B19" s="110"/>
      <c r="C19" s="136" t="s">
        <v>18</v>
      </c>
      <c r="D19" s="136"/>
      <c r="E19" s="136" t="s">
        <v>19</v>
      </c>
      <c r="F19" s="136"/>
      <c r="G19" s="136" t="s">
        <v>20</v>
      </c>
      <c r="H19" s="136" t="s">
        <v>27</v>
      </c>
      <c r="I19" s="136" t="s">
        <v>18</v>
      </c>
      <c r="J19" s="136"/>
      <c r="K19" s="136" t="s">
        <v>19</v>
      </c>
      <c r="L19" s="136"/>
      <c r="M19" s="136" t="s">
        <v>20</v>
      </c>
      <c r="N19" s="136" t="s">
        <v>28</v>
      </c>
    </row>
    <row r="20" spans="1:14" ht="31.5" customHeight="1">
      <c r="A20" s="110"/>
      <c r="B20" s="110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</row>
    <row r="21" spans="1:14" ht="15.75">
      <c r="A21" s="14">
        <v>1</v>
      </c>
      <c r="B21" s="14">
        <v>2</v>
      </c>
      <c r="C21" s="132">
        <v>3</v>
      </c>
      <c r="D21" s="132"/>
      <c r="E21" s="132">
        <v>4</v>
      </c>
      <c r="F21" s="132"/>
      <c r="G21" s="18">
        <v>5</v>
      </c>
      <c r="H21" s="18">
        <v>6</v>
      </c>
      <c r="I21" s="132">
        <v>7</v>
      </c>
      <c r="J21" s="132"/>
      <c r="K21" s="132">
        <v>8</v>
      </c>
      <c r="L21" s="132"/>
      <c r="M21" s="18">
        <v>9</v>
      </c>
      <c r="N21" s="18">
        <v>10</v>
      </c>
    </row>
    <row r="22" spans="1:14" ht="63">
      <c r="A22" s="41" t="s">
        <v>147</v>
      </c>
      <c r="B22" s="34" t="s">
        <v>164</v>
      </c>
      <c r="C22" s="161">
        <f>K8*1.062</f>
        <v>2729139.282</v>
      </c>
      <c r="D22" s="162"/>
      <c r="E22" s="133">
        <f>L8*1.062</f>
        <v>106200</v>
      </c>
      <c r="F22" s="135"/>
      <c r="G22" s="37">
        <f>E22</f>
        <v>106200</v>
      </c>
      <c r="H22" s="65">
        <f>C22+E22</f>
        <v>2835339.282</v>
      </c>
      <c r="I22" s="161">
        <f>K8*1.053</f>
        <v>2706010.983</v>
      </c>
      <c r="J22" s="162"/>
      <c r="K22" s="133">
        <f>L8*1.053</f>
        <v>105300</v>
      </c>
      <c r="L22" s="135"/>
      <c r="M22" s="37">
        <v>105300</v>
      </c>
      <c r="N22" s="65">
        <f>I22+K22</f>
        <v>2811310.983</v>
      </c>
    </row>
    <row r="23" spans="1:14" ht="47.25">
      <c r="A23" s="14"/>
      <c r="B23" s="15" t="s">
        <v>21</v>
      </c>
      <c r="C23" s="139">
        <f>C22</f>
        <v>2729139.282</v>
      </c>
      <c r="D23" s="139"/>
      <c r="E23" s="123" t="s">
        <v>22</v>
      </c>
      <c r="F23" s="123"/>
      <c r="G23" s="19" t="s">
        <v>22</v>
      </c>
      <c r="H23" s="66">
        <f>C23</f>
        <v>2729139.282</v>
      </c>
      <c r="I23" s="139">
        <f>I22</f>
        <v>2706010.983</v>
      </c>
      <c r="J23" s="139"/>
      <c r="K23" s="123" t="s">
        <v>22</v>
      </c>
      <c r="L23" s="123"/>
      <c r="M23" s="19" t="s">
        <v>22</v>
      </c>
      <c r="N23" s="66">
        <f>I23</f>
        <v>2706010.983</v>
      </c>
    </row>
    <row r="24" spans="1:14" ht="110.25">
      <c r="A24" s="14"/>
      <c r="B24" s="15" t="s">
        <v>24</v>
      </c>
      <c r="C24" s="123" t="s">
        <v>22</v>
      </c>
      <c r="D24" s="123"/>
      <c r="E24" s="123"/>
      <c r="F24" s="123"/>
      <c r="G24" s="19"/>
      <c r="H24" s="19"/>
      <c r="I24" s="123" t="s">
        <v>22</v>
      </c>
      <c r="J24" s="123"/>
      <c r="K24" s="123"/>
      <c r="L24" s="123"/>
      <c r="M24" s="19"/>
      <c r="N24" s="19"/>
    </row>
    <row r="25" spans="1:14" ht="78.75">
      <c r="A25" s="14"/>
      <c r="B25" s="15" t="s">
        <v>25</v>
      </c>
      <c r="C25" s="123" t="s">
        <v>22</v>
      </c>
      <c r="D25" s="123"/>
      <c r="E25" s="123"/>
      <c r="F25" s="123"/>
      <c r="G25" s="19"/>
      <c r="H25" s="19"/>
      <c r="I25" s="123" t="s">
        <v>22</v>
      </c>
      <c r="J25" s="123"/>
      <c r="K25" s="123"/>
      <c r="L25" s="123"/>
      <c r="M25" s="19"/>
      <c r="N25" s="19"/>
    </row>
    <row r="26" spans="1:14" ht="110.25">
      <c r="A26" s="34"/>
      <c r="B26" s="15" t="s">
        <v>167</v>
      </c>
      <c r="C26" s="111" t="s">
        <v>168</v>
      </c>
      <c r="D26" s="112"/>
      <c r="E26" s="111">
        <f>E22</f>
        <v>106200</v>
      </c>
      <c r="F26" s="112"/>
      <c r="G26" s="36">
        <f>G22</f>
        <v>106200</v>
      </c>
      <c r="H26" s="36">
        <f>G26</f>
        <v>106200</v>
      </c>
      <c r="I26" s="111" t="s">
        <v>168</v>
      </c>
      <c r="J26" s="112"/>
      <c r="K26" s="111">
        <f>K22</f>
        <v>105300</v>
      </c>
      <c r="L26" s="112"/>
      <c r="M26" s="36">
        <f>M22</f>
        <v>105300</v>
      </c>
      <c r="N26" s="36">
        <f>K26</f>
        <v>105300</v>
      </c>
    </row>
    <row r="27" spans="1:14" ht="47.25">
      <c r="A27" s="14"/>
      <c r="B27" s="15" t="s">
        <v>23</v>
      </c>
      <c r="C27" s="123" t="s">
        <v>22</v>
      </c>
      <c r="D27" s="123"/>
      <c r="E27" s="123"/>
      <c r="F27" s="123"/>
      <c r="G27" s="19"/>
      <c r="H27" s="19"/>
      <c r="I27" s="123" t="s">
        <v>22</v>
      </c>
      <c r="J27" s="123"/>
      <c r="K27" s="123"/>
      <c r="L27" s="123"/>
      <c r="M27" s="19"/>
      <c r="N27" s="19"/>
    </row>
    <row r="28" spans="1:14" ht="15.75">
      <c r="A28" s="14"/>
      <c r="B28" s="14" t="s">
        <v>13</v>
      </c>
      <c r="C28" s="159">
        <f>C22</f>
        <v>2729139.282</v>
      </c>
      <c r="D28" s="159"/>
      <c r="E28" s="160">
        <f>E22</f>
        <v>106200</v>
      </c>
      <c r="F28" s="160"/>
      <c r="G28" s="30">
        <f>G22</f>
        <v>106200</v>
      </c>
      <c r="H28" s="30">
        <f>H22</f>
        <v>2835339.282</v>
      </c>
      <c r="I28" s="159">
        <f>I22</f>
        <v>2706010.983</v>
      </c>
      <c r="J28" s="159"/>
      <c r="K28" s="159">
        <f>K22</f>
        <v>105300</v>
      </c>
      <c r="L28" s="159"/>
      <c r="M28" s="17">
        <f>M22</f>
        <v>105300</v>
      </c>
      <c r="N28" s="17">
        <f>N22</f>
        <v>2811310.983</v>
      </c>
    </row>
  </sheetData>
  <sheetProtection/>
  <mergeCells count="53">
    <mergeCell ref="C26:D26"/>
    <mergeCell ref="E26:F26"/>
    <mergeCell ref="I26:J26"/>
    <mergeCell ref="K26:L26"/>
    <mergeCell ref="E25:F25"/>
    <mergeCell ref="A16:M16"/>
    <mergeCell ref="M19:M20"/>
    <mergeCell ref="I21:J21"/>
    <mergeCell ref="K21:L21"/>
    <mergeCell ref="H19:H20"/>
    <mergeCell ref="A3:M3"/>
    <mergeCell ref="A1:I1"/>
    <mergeCell ref="J1:M1"/>
    <mergeCell ref="C5:F5"/>
    <mergeCell ref="G5:J5"/>
    <mergeCell ref="A5:A6"/>
    <mergeCell ref="B5:B6"/>
    <mergeCell ref="G19:G20"/>
    <mergeCell ref="E19:F20"/>
    <mergeCell ref="E24:F24"/>
    <mergeCell ref="E22:F22"/>
    <mergeCell ref="I22:J22"/>
    <mergeCell ref="K22:L22"/>
    <mergeCell ref="E27:F27"/>
    <mergeCell ref="E28:F28"/>
    <mergeCell ref="C23:D23"/>
    <mergeCell ref="A18:A20"/>
    <mergeCell ref="B18:B20"/>
    <mergeCell ref="C18:H18"/>
    <mergeCell ref="E21:F21"/>
    <mergeCell ref="C19:D20"/>
    <mergeCell ref="C21:D21"/>
    <mergeCell ref="C22:D22"/>
    <mergeCell ref="I28:J28"/>
    <mergeCell ref="K23:L23"/>
    <mergeCell ref="K24:L24"/>
    <mergeCell ref="K25:L25"/>
    <mergeCell ref="K27:L27"/>
    <mergeCell ref="C24:D24"/>
    <mergeCell ref="C25:D25"/>
    <mergeCell ref="C27:D27"/>
    <mergeCell ref="C28:D28"/>
    <mergeCell ref="E23:F23"/>
    <mergeCell ref="K28:L28"/>
    <mergeCell ref="I23:J23"/>
    <mergeCell ref="I24:J24"/>
    <mergeCell ref="I25:J25"/>
    <mergeCell ref="I27:J27"/>
    <mergeCell ref="K5:N5"/>
    <mergeCell ref="N19:N20"/>
    <mergeCell ref="K19:L20"/>
    <mergeCell ref="I19:J20"/>
    <mergeCell ref="I18:N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79"/>
  <sheetViews>
    <sheetView view="pageBreakPreview" zoomScale="102" zoomScaleSheetLayoutView="102" zoomScalePageLayoutView="0" workbookViewId="0" topLeftCell="A25">
      <selection activeCell="G7" sqref="G7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22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10.5" customHeight="1"/>
    <row r="3" spans="1:13" ht="15.75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ht="15.75">
      <c r="N4" s="1" t="s">
        <v>14</v>
      </c>
    </row>
    <row r="5" spans="1:14" ht="15.75" customHeight="1">
      <c r="A5" s="110" t="s">
        <v>31</v>
      </c>
      <c r="B5" s="110" t="s">
        <v>3</v>
      </c>
      <c r="C5" s="110" t="s">
        <v>103</v>
      </c>
      <c r="D5" s="110"/>
      <c r="E5" s="110"/>
      <c r="F5" s="110"/>
      <c r="G5" s="110" t="s">
        <v>104</v>
      </c>
      <c r="H5" s="110"/>
      <c r="I5" s="110"/>
      <c r="J5" s="110"/>
      <c r="K5" s="110" t="s">
        <v>105</v>
      </c>
      <c r="L5" s="110"/>
      <c r="M5" s="110"/>
      <c r="N5" s="110"/>
    </row>
    <row r="6" spans="1:14" ht="69.75" customHeight="1">
      <c r="A6" s="110"/>
      <c r="B6" s="110"/>
      <c r="C6" s="14" t="s">
        <v>18</v>
      </c>
      <c r="D6" s="14" t="s">
        <v>19</v>
      </c>
      <c r="E6" s="14" t="s">
        <v>20</v>
      </c>
      <c r="F6" s="16" t="s">
        <v>27</v>
      </c>
      <c r="G6" s="14" t="s">
        <v>18</v>
      </c>
      <c r="H6" s="14" t="s">
        <v>19</v>
      </c>
      <c r="I6" s="14" t="s">
        <v>20</v>
      </c>
      <c r="J6" s="14" t="s">
        <v>26</v>
      </c>
      <c r="K6" s="14" t="s">
        <v>18</v>
      </c>
      <c r="L6" s="14" t="s">
        <v>19</v>
      </c>
      <c r="M6" s="14" t="s">
        <v>20</v>
      </c>
      <c r="N6" s="14" t="s">
        <v>29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71.25">
      <c r="A8" s="53" t="s">
        <v>147</v>
      </c>
      <c r="B8" s="54" t="s">
        <v>164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5.75">
      <c r="A9" s="55">
        <v>2111</v>
      </c>
      <c r="B9" s="56" t="s">
        <v>169</v>
      </c>
      <c r="C9" s="57">
        <v>1000494</v>
      </c>
      <c r="D9" s="57">
        <v>0</v>
      </c>
      <c r="E9" s="57">
        <v>0</v>
      </c>
      <c r="F9" s="57">
        <f>C9+D9</f>
        <v>1000494</v>
      </c>
      <c r="G9" s="34">
        <v>1489764</v>
      </c>
      <c r="H9" s="34">
        <v>0</v>
      </c>
      <c r="I9" s="34">
        <v>0</v>
      </c>
      <c r="J9" s="34">
        <f>G9+H9</f>
        <v>1489764</v>
      </c>
      <c r="K9" s="34">
        <f>1763981+201276</f>
        <v>1965257</v>
      </c>
      <c r="L9" s="34">
        <v>0</v>
      </c>
      <c r="M9" s="34">
        <v>0</v>
      </c>
      <c r="N9" s="34">
        <f>K9+L9</f>
        <v>1965257</v>
      </c>
    </row>
    <row r="10" spans="1:14" ht="30">
      <c r="A10" s="55">
        <v>2120</v>
      </c>
      <c r="B10" s="56" t="s">
        <v>170</v>
      </c>
      <c r="C10" s="57">
        <v>221867</v>
      </c>
      <c r="D10" s="57">
        <v>0</v>
      </c>
      <c r="E10" s="57">
        <v>0</v>
      </c>
      <c r="F10" s="57">
        <f>C10+D10</f>
        <v>221867</v>
      </c>
      <c r="G10" s="34">
        <v>327749</v>
      </c>
      <c r="H10" s="34">
        <v>0</v>
      </c>
      <c r="I10" s="34">
        <v>0</v>
      </c>
      <c r="J10" s="34">
        <f aca="true" t="shared" si="0" ref="J10:J28">G10+H10</f>
        <v>327749</v>
      </c>
      <c r="K10" s="34">
        <f>388076+44281</f>
        <v>432357</v>
      </c>
      <c r="L10" s="34">
        <v>0</v>
      </c>
      <c r="M10" s="34">
        <v>0</v>
      </c>
      <c r="N10" s="34">
        <f aca="true" t="shared" si="1" ref="N10:N28">K10+L10</f>
        <v>432357</v>
      </c>
    </row>
    <row r="11" spans="1:14" ht="60">
      <c r="A11" s="55">
        <v>2210</v>
      </c>
      <c r="B11" s="56" t="s">
        <v>171</v>
      </c>
      <c r="C11" s="57">
        <v>134130.99</v>
      </c>
      <c r="D11" s="57">
        <v>0</v>
      </c>
      <c r="E11" s="57">
        <v>0</v>
      </c>
      <c r="F11" s="57">
        <f>C11+D11</f>
        <v>134130.99</v>
      </c>
      <c r="G11" s="34">
        <v>188241</v>
      </c>
      <c r="H11" s="34">
        <v>0</v>
      </c>
      <c r="I11" s="34">
        <v>0</v>
      </c>
      <c r="J11" s="34">
        <f t="shared" si="0"/>
        <v>188241</v>
      </c>
      <c r="K11" s="34">
        <v>49000</v>
      </c>
      <c r="L11" s="34">
        <v>0</v>
      </c>
      <c r="M11" s="34">
        <v>0</v>
      </c>
      <c r="N11" s="34">
        <f t="shared" si="1"/>
        <v>49000</v>
      </c>
    </row>
    <row r="12" spans="1:14" ht="45">
      <c r="A12" s="55">
        <v>2220</v>
      </c>
      <c r="B12" s="56" t="s">
        <v>172</v>
      </c>
      <c r="C12" s="57"/>
      <c r="D12" s="57">
        <v>0</v>
      </c>
      <c r="E12" s="57">
        <v>0</v>
      </c>
      <c r="F12" s="57">
        <v>0</v>
      </c>
      <c r="G12" s="34">
        <v>3500</v>
      </c>
      <c r="H12" s="34">
        <v>0</v>
      </c>
      <c r="I12" s="34">
        <v>0</v>
      </c>
      <c r="J12" s="34">
        <f t="shared" si="0"/>
        <v>3500</v>
      </c>
      <c r="K12" s="34">
        <v>3500</v>
      </c>
      <c r="L12" s="34">
        <v>0</v>
      </c>
      <c r="M12" s="34">
        <v>0</v>
      </c>
      <c r="N12" s="34">
        <f t="shared" si="1"/>
        <v>3500</v>
      </c>
    </row>
    <row r="13" spans="1:14" ht="30">
      <c r="A13" s="55">
        <v>2240</v>
      </c>
      <c r="B13" s="56" t="s">
        <v>173</v>
      </c>
      <c r="C13" s="57">
        <v>28026</v>
      </c>
      <c r="D13" s="57">
        <v>0</v>
      </c>
      <c r="E13" s="57">
        <v>0</v>
      </c>
      <c r="F13" s="57">
        <f>C13+D13</f>
        <v>28026</v>
      </c>
      <c r="G13" s="34">
        <v>34450</v>
      </c>
      <c r="H13" s="34">
        <v>0</v>
      </c>
      <c r="I13" s="34">
        <v>0</v>
      </c>
      <c r="J13" s="34">
        <f t="shared" si="0"/>
        <v>34450</v>
      </c>
      <c r="K13" s="34">
        <v>40710</v>
      </c>
      <c r="L13" s="34">
        <v>0</v>
      </c>
      <c r="M13" s="34">
        <v>0</v>
      </c>
      <c r="N13" s="34">
        <f t="shared" si="1"/>
        <v>40710</v>
      </c>
    </row>
    <row r="14" spans="1:14" ht="30">
      <c r="A14" s="55">
        <v>2250</v>
      </c>
      <c r="B14" s="56" t="s">
        <v>174</v>
      </c>
      <c r="C14" s="57">
        <v>5802.98</v>
      </c>
      <c r="D14" s="57">
        <v>0</v>
      </c>
      <c r="E14" s="57">
        <v>0</v>
      </c>
      <c r="F14" s="57">
        <f>C14+D14</f>
        <v>5802.98</v>
      </c>
      <c r="G14" s="34">
        <v>10000</v>
      </c>
      <c r="H14" s="34">
        <v>0</v>
      </c>
      <c r="I14" s="34">
        <v>0</v>
      </c>
      <c r="J14" s="34">
        <f t="shared" si="0"/>
        <v>10000</v>
      </c>
      <c r="K14" s="34">
        <v>10000</v>
      </c>
      <c r="L14" s="34">
        <v>0</v>
      </c>
      <c r="M14" s="34">
        <v>0</v>
      </c>
      <c r="N14" s="34">
        <f t="shared" si="1"/>
        <v>10000</v>
      </c>
    </row>
    <row r="15" spans="1:14" ht="45">
      <c r="A15" s="55">
        <v>2270</v>
      </c>
      <c r="B15" s="56" t="s">
        <v>175</v>
      </c>
      <c r="C15" s="57">
        <f>C16+C17+C18</f>
        <v>49083</v>
      </c>
      <c r="D15" s="57">
        <v>0</v>
      </c>
      <c r="E15" s="57">
        <v>0</v>
      </c>
      <c r="F15" s="57">
        <f>F16+F17+F18+F19+F20</f>
        <v>49083</v>
      </c>
      <c r="G15" s="34">
        <f>G16+G17+G18</f>
        <v>53195</v>
      </c>
      <c r="H15" s="34">
        <v>0</v>
      </c>
      <c r="I15" s="34">
        <v>0</v>
      </c>
      <c r="J15" s="34">
        <f t="shared" si="0"/>
        <v>53195</v>
      </c>
      <c r="K15" s="34">
        <v>64487</v>
      </c>
      <c r="L15" s="34">
        <v>0</v>
      </c>
      <c r="M15" s="34">
        <v>0</v>
      </c>
      <c r="N15" s="34">
        <f t="shared" si="1"/>
        <v>64487</v>
      </c>
    </row>
    <row r="16" spans="1:14" ht="30">
      <c r="A16" s="55">
        <v>2271</v>
      </c>
      <c r="B16" s="56" t="s">
        <v>176</v>
      </c>
      <c r="C16" s="57">
        <v>37726</v>
      </c>
      <c r="D16" s="57">
        <v>0</v>
      </c>
      <c r="E16" s="57">
        <v>0</v>
      </c>
      <c r="F16" s="57">
        <f aca="true" t="shared" si="2" ref="F16:F22">C16+D16</f>
        <v>37726</v>
      </c>
      <c r="G16" s="34">
        <v>40451</v>
      </c>
      <c r="H16" s="34">
        <v>0</v>
      </c>
      <c r="I16" s="34">
        <v>0</v>
      </c>
      <c r="J16" s="34">
        <f t="shared" si="0"/>
        <v>40451</v>
      </c>
      <c r="K16" s="34">
        <v>52592</v>
      </c>
      <c r="L16" s="34">
        <v>0</v>
      </c>
      <c r="M16" s="34">
        <v>0</v>
      </c>
      <c r="N16" s="34">
        <f t="shared" si="1"/>
        <v>52592</v>
      </c>
    </row>
    <row r="17" spans="1:14" ht="45">
      <c r="A17" s="55">
        <v>2272</v>
      </c>
      <c r="B17" s="56" t="s">
        <v>177</v>
      </c>
      <c r="C17" s="57">
        <v>1503</v>
      </c>
      <c r="D17" s="57">
        <v>0</v>
      </c>
      <c r="E17" s="57">
        <v>0</v>
      </c>
      <c r="F17" s="57">
        <f t="shared" si="2"/>
        <v>1503</v>
      </c>
      <c r="G17" s="34">
        <v>2124</v>
      </c>
      <c r="H17" s="34">
        <v>0</v>
      </c>
      <c r="I17" s="34">
        <v>0</v>
      </c>
      <c r="J17" s="34">
        <f t="shared" si="0"/>
        <v>2124</v>
      </c>
      <c r="K17" s="34">
        <v>2136</v>
      </c>
      <c r="L17" s="34">
        <v>0</v>
      </c>
      <c r="M17" s="34">
        <v>0</v>
      </c>
      <c r="N17" s="34">
        <f t="shared" si="1"/>
        <v>2136</v>
      </c>
    </row>
    <row r="18" spans="1:14" ht="30">
      <c r="A18" s="55">
        <v>2273</v>
      </c>
      <c r="B18" s="56" t="s">
        <v>178</v>
      </c>
      <c r="C18" s="57">
        <v>9854</v>
      </c>
      <c r="D18" s="57">
        <v>0</v>
      </c>
      <c r="E18" s="57">
        <v>0</v>
      </c>
      <c r="F18" s="57">
        <f t="shared" si="2"/>
        <v>9854</v>
      </c>
      <c r="G18" s="34">
        <v>10620</v>
      </c>
      <c r="H18" s="34">
        <v>0</v>
      </c>
      <c r="I18" s="34">
        <v>0</v>
      </c>
      <c r="J18" s="34">
        <f t="shared" si="0"/>
        <v>10620</v>
      </c>
      <c r="K18" s="34">
        <v>9759</v>
      </c>
      <c r="L18" s="34">
        <v>0</v>
      </c>
      <c r="M18" s="34">
        <v>0</v>
      </c>
      <c r="N18" s="34">
        <f t="shared" si="1"/>
        <v>9759</v>
      </c>
    </row>
    <row r="19" spans="1:14" ht="30">
      <c r="A19" s="55">
        <v>2274</v>
      </c>
      <c r="B19" s="56" t="s">
        <v>179</v>
      </c>
      <c r="C19" s="57">
        <v>0</v>
      </c>
      <c r="D19" s="57">
        <v>0</v>
      </c>
      <c r="E19" s="57">
        <v>0</v>
      </c>
      <c r="F19" s="57">
        <f t="shared" si="2"/>
        <v>0</v>
      </c>
      <c r="G19" s="34">
        <v>0</v>
      </c>
      <c r="H19" s="34">
        <v>0</v>
      </c>
      <c r="I19" s="34">
        <v>0</v>
      </c>
      <c r="J19" s="34">
        <f t="shared" si="0"/>
        <v>0</v>
      </c>
      <c r="K19" s="34">
        <v>0</v>
      </c>
      <c r="L19" s="34">
        <v>0</v>
      </c>
      <c r="M19" s="34">
        <v>0</v>
      </c>
      <c r="N19" s="34">
        <f t="shared" si="1"/>
        <v>0</v>
      </c>
    </row>
    <row r="20" spans="1:14" ht="60">
      <c r="A20" s="55">
        <v>2275</v>
      </c>
      <c r="B20" s="56" t="s">
        <v>180</v>
      </c>
      <c r="C20" s="57">
        <v>0</v>
      </c>
      <c r="D20" s="57">
        <v>0</v>
      </c>
      <c r="E20" s="57">
        <v>0</v>
      </c>
      <c r="F20" s="57">
        <f t="shared" si="2"/>
        <v>0</v>
      </c>
      <c r="G20" s="34">
        <v>0</v>
      </c>
      <c r="H20" s="34">
        <v>0</v>
      </c>
      <c r="I20" s="34">
        <v>0</v>
      </c>
      <c r="J20" s="34">
        <f t="shared" si="0"/>
        <v>0</v>
      </c>
      <c r="K20" s="34">
        <v>0</v>
      </c>
      <c r="L20" s="34">
        <v>0</v>
      </c>
      <c r="M20" s="34">
        <v>0</v>
      </c>
      <c r="N20" s="34">
        <f t="shared" si="1"/>
        <v>0</v>
      </c>
    </row>
    <row r="21" spans="1:14" ht="90">
      <c r="A21" s="55">
        <v>2282</v>
      </c>
      <c r="B21" s="56" t="s">
        <v>181</v>
      </c>
      <c r="C21" s="57">
        <v>0</v>
      </c>
      <c r="D21" s="57">
        <v>0</v>
      </c>
      <c r="E21" s="57">
        <v>0</v>
      </c>
      <c r="F21" s="57">
        <f t="shared" si="2"/>
        <v>0</v>
      </c>
      <c r="G21" s="34">
        <v>4300</v>
      </c>
      <c r="H21" s="34">
        <v>0</v>
      </c>
      <c r="I21" s="34">
        <v>0</v>
      </c>
      <c r="J21" s="34">
        <f t="shared" si="0"/>
        <v>4300</v>
      </c>
      <c r="K21" s="34">
        <v>4500</v>
      </c>
      <c r="L21" s="34">
        <v>0</v>
      </c>
      <c r="M21" s="34">
        <v>0</v>
      </c>
      <c r="N21" s="34">
        <f t="shared" si="1"/>
        <v>4500</v>
      </c>
    </row>
    <row r="22" spans="1:14" ht="15.75">
      <c r="A22" s="55">
        <v>2800</v>
      </c>
      <c r="B22" s="56" t="s">
        <v>182</v>
      </c>
      <c r="C22" s="57">
        <v>0</v>
      </c>
      <c r="D22" s="57">
        <v>0</v>
      </c>
      <c r="E22" s="57">
        <v>0</v>
      </c>
      <c r="F22" s="58">
        <f t="shared" si="2"/>
        <v>0</v>
      </c>
      <c r="G22" s="34">
        <v>0</v>
      </c>
      <c r="H22" s="34">
        <v>0</v>
      </c>
      <c r="I22" s="34">
        <v>0</v>
      </c>
      <c r="J22" s="34">
        <f t="shared" si="0"/>
        <v>0</v>
      </c>
      <c r="K22" s="34">
        <v>0</v>
      </c>
      <c r="L22" s="34">
        <v>0</v>
      </c>
      <c r="M22" s="34">
        <v>0</v>
      </c>
      <c r="N22" s="34">
        <f t="shared" si="1"/>
        <v>0</v>
      </c>
    </row>
    <row r="23" spans="1:14" ht="15.75">
      <c r="A23" s="55">
        <v>3000</v>
      </c>
      <c r="B23" s="56" t="s">
        <v>183</v>
      </c>
      <c r="C23" s="57">
        <v>0</v>
      </c>
      <c r="D23" s="57">
        <v>268965</v>
      </c>
      <c r="E23" s="57">
        <v>110215</v>
      </c>
      <c r="F23" s="57">
        <f>D23</f>
        <v>268965</v>
      </c>
      <c r="G23" s="34">
        <v>0</v>
      </c>
      <c r="H23" s="34">
        <v>158110</v>
      </c>
      <c r="I23" s="34">
        <v>150000</v>
      </c>
      <c r="J23" s="34">
        <f t="shared" si="0"/>
        <v>158110</v>
      </c>
      <c r="K23" s="34">
        <v>0</v>
      </c>
      <c r="L23" s="34">
        <v>100000</v>
      </c>
      <c r="M23" s="34">
        <v>100000</v>
      </c>
      <c r="N23" s="34">
        <f t="shared" si="1"/>
        <v>100000</v>
      </c>
    </row>
    <row r="24" spans="1:14" ht="75">
      <c r="A24" s="55">
        <v>3110</v>
      </c>
      <c r="B24" s="56" t="s">
        <v>184</v>
      </c>
      <c r="C24" s="57">
        <v>0</v>
      </c>
      <c r="D24" s="57">
        <f>D23</f>
        <v>268965</v>
      </c>
      <c r="E24" s="57">
        <f>E23</f>
        <v>110215</v>
      </c>
      <c r="F24" s="58">
        <f>C24+D24</f>
        <v>268965</v>
      </c>
      <c r="G24" s="14">
        <v>0</v>
      </c>
      <c r="H24" s="14">
        <v>158110</v>
      </c>
      <c r="I24" s="34">
        <v>150000</v>
      </c>
      <c r="J24" s="34">
        <f t="shared" si="0"/>
        <v>158110</v>
      </c>
      <c r="K24" s="14">
        <v>0</v>
      </c>
      <c r="L24" s="14">
        <v>100000</v>
      </c>
      <c r="M24" s="14">
        <v>100000</v>
      </c>
      <c r="N24" s="34">
        <f t="shared" si="1"/>
        <v>100000</v>
      </c>
    </row>
    <row r="25" spans="1:14" ht="15.75">
      <c r="A25" s="55">
        <v>3130</v>
      </c>
      <c r="B25" s="56" t="s">
        <v>185</v>
      </c>
      <c r="C25" s="57">
        <v>0</v>
      </c>
      <c r="D25" s="57">
        <v>0</v>
      </c>
      <c r="E25" s="57">
        <v>0</v>
      </c>
      <c r="F25" s="58">
        <f>C25+D25</f>
        <v>0</v>
      </c>
      <c r="G25" s="14">
        <v>0</v>
      </c>
      <c r="H25" s="14">
        <v>0</v>
      </c>
      <c r="I25" s="34">
        <v>0</v>
      </c>
      <c r="J25" s="34">
        <f t="shared" si="0"/>
        <v>0</v>
      </c>
      <c r="K25" s="14">
        <v>0</v>
      </c>
      <c r="L25" s="14">
        <v>0</v>
      </c>
      <c r="M25" s="14">
        <v>0</v>
      </c>
      <c r="N25" s="34">
        <f t="shared" si="1"/>
        <v>0</v>
      </c>
    </row>
    <row r="26" spans="1:14" ht="45">
      <c r="A26" s="55">
        <v>3131</v>
      </c>
      <c r="B26" s="56" t="s">
        <v>186</v>
      </c>
      <c r="C26" s="57">
        <v>0</v>
      </c>
      <c r="D26" s="57">
        <v>0</v>
      </c>
      <c r="E26" s="57">
        <v>0</v>
      </c>
      <c r="F26" s="58">
        <f>C26+D26</f>
        <v>0</v>
      </c>
      <c r="G26" s="14">
        <v>0</v>
      </c>
      <c r="H26" s="14">
        <v>0</v>
      </c>
      <c r="I26" s="34">
        <v>0</v>
      </c>
      <c r="J26" s="34">
        <f t="shared" si="0"/>
        <v>0</v>
      </c>
      <c r="K26" s="14">
        <v>0</v>
      </c>
      <c r="L26" s="14">
        <v>0</v>
      </c>
      <c r="M26" s="14">
        <v>0</v>
      </c>
      <c r="N26" s="34">
        <f t="shared" si="1"/>
        <v>0</v>
      </c>
    </row>
    <row r="27" spans="1:14" ht="30">
      <c r="A27" s="55">
        <v>3132</v>
      </c>
      <c r="B27" s="56" t="s">
        <v>187</v>
      </c>
      <c r="C27" s="57">
        <v>0</v>
      </c>
      <c r="D27" s="57">
        <v>0</v>
      </c>
      <c r="E27" s="57">
        <v>0</v>
      </c>
      <c r="F27" s="58">
        <f>C27+D27</f>
        <v>0</v>
      </c>
      <c r="G27" s="14">
        <v>0</v>
      </c>
      <c r="H27" s="14">
        <v>0</v>
      </c>
      <c r="I27" s="34">
        <v>0</v>
      </c>
      <c r="J27" s="34">
        <f t="shared" si="0"/>
        <v>0</v>
      </c>
      <c r="K27" s="14">
        <v>0</v>
      </c>
      <c r="L27" s="14">
        <v>0</v>
      </c>
      <c r="M27" s="14">
        <v>0</v>
      </c>
      <c r="N27" s="34">
        <f t="shared" si="1"/>
        <v>0</v>
      </c>
    </row>
    <row r="28" spans="1:14" ht="15.75">
      <c r="A28" s="14"/>
      <c r="B28" s="14" t="s">
        <v>13</v>
      </c>
      <c r="C28" s="59">
        <f>C9+C10+C11+C12+C13+C14+C15</f>
        <v>1439403.97</v>
      </c>
      <c r="D28" s="59">
        <f>D24</f>
        <v>268965</v>
      </c>
      <c r="E28" s="59">
        <f>E23</f>
        <v>110215</v>
      </c>
      <c r="F28" s="59">
        <f>C28+D28</f>
        <v>1708368.97</v>
      </c>
      <c r="G28" s="14">
        <f>SUM(G9:G27)-G15</f>
        <v>2111199</v>
      </c>
      <c r="H28" s="34">
        <f>H23</f>
        <v>158110</v>
      </c>
      <c r="I28" s="14">
        <v>150000</v>
      </c>
      <c r="J28" s="34">
        <f t="shared" si="0"/>
        <v>2269309</v>
      </c>
      <c r="K28" s="14">
        <f>SUM(K9:K27)-K15</f>
        <v>2569811</v>
      </c>
      <c r="L28" s="34">
        <v>100000</v>
      </c>
      <c r="M28" s="34">
        <v>100000</v>
      </c>
      <c r="N28" s="34">
        <f t="shared" si="1"/>
        <v>2669811</v>
      </c>
    </row>
    <row r="29" spans="3:6" ht="15.75">
      <c r="C29" s="35"/>
      <c r="D29" s="35"/>
      <c r="E29" s="35"/>
      <c r="F29" s="35"/>
    </row>
    <row r="30" spans="1:13" ht="15.75">
      <c r="A30" s="35" t="s">
        <v>112</v>
      </c>
      <c r="B30" s="35"/>
      <c r="C30" s="8"/>
      <c r="D30" s="8"/>
      <c r="E30" s="8"/>
      <c r="F30" s="8"/>
      <c r="G30" s="35"/>
      <c r="H30" s="35"/>
      <c r="I30" s="35"/>
      <c r="J30" s="35"/>
      <c r="K30" s="35"/>
      <c r="L30" s="35"/>
      <c r="M30" s="35"/>
    </row>
    <row r="31" spans="1:14" ht="15.75">
      <c r="A31" s="8"/>
      <c r="B31" s="8"/>
      <c r="C31" s="110" t="s">
        <v>103</v>
      </c>
      <c r="D31" s="110"/>
      <c r="E31" s="110"/>
      <c r="F31" s="110"/>
      <c r="G31" s="8"/>
      <c r="H31" s="8"/>
      <c r="I31" s="8"/>
      <c r="J31" s="8"/>
      <c r="K31" s="8"/>
      <c r="L31" s="8"/>
      <c r="M31" s="8"/>
      <c r="N31" s="1" t="s">
        <v>14</v>
      </c>
    </row>
    <row r="32" spans="1:14" ht="47.25">
      <c r="A32" s="110" t="s">
        <v>32</v>
      </c>
      <c r="B32" s="110" t="s">
        <v>3</v>
      </c>
      <c r="C32" s="14" t="s">
        <v>18</v>
      </c>
      <c r="D32" s="14" t="s">
        <v>19</v>
      </c>
      <c r="E32" s="14" t="s">
        <v>20</v>
      </c>
      <c r="F32" s="16" t="s">
        <v>27</v>
      </c>
      <c r="G32" s="110" t="s">
        <v>104</v>
      </c>
      <c r="H32" s="110"/>
      <c r="I32" s="110"/>
      <c r="J32" s="110"/>
      <c r="K32" s="110" t="s">
        <v>105</v>
      </c>
      <c r="L32" s="110"/>
      <c r="M32" s="110"/>
      <c r="N32" s="110"/>
    </row>
    <row r="33" spans="1:14" ht="69.75" customHeight="1">
      <c r="A33" s="110"/>
      <c r="B33" s="110"/>
      <c r="C33" s="14">
        <v>3</v>
      </c>
      <c r="D33" s="14">
        <v>4</v>
      </c>
      <c r="E33" s="14">
        <v>5</v>
      </c>
      <c r="F33" s="14">
        <v>6</v>
      </c>
      <c r="G33" s="14" t="s">
        <v>18</v>
      </c>
      <c r="H33" s="14" t="s">
        <v>19</v>
      </c>
      <c r="I33" s="14" t="s">
        <v>20</v>
      </c>
      <c r="J33" s="14" t="s">
        <v>26</v>
      </c>
      <c r="K33" s="14" t="s">
        <v>18</v>
      </c>
      <c r="L33" s="14" t="s">
        <v>19</v>
      </c>
      <c r="M33" s="14" t="s">
        <v>20</v>
      </c>
      <c r="N33" s="14" t="s">
        <v>29</v>
      </c>
    </row>
    <row r="34" spans="1:14" ht="15" customHeight="1">
      <c r="A34" s="14">
        <v>1</v>
      </c>
      <c r="B34" s="14">
        <v>2</v>
      </c>
      <c r="C34" s="14"/>
      <c r="D34" s="14"/>
      <c r="E34" s="14"/>
      <c r="F34" s="14"/>
      <c r="G34" s="14">
        <v>7</v>
      </c>
      <c r="H34" s="14">
        <v>8</v>
      </c>
      <c r="I34" s="14">
        <v>9</v>
      </c>
      <c r="J34" s="14">
        <v>10</v>
      </c>
      <c r="K34" s="14">
        <v>11</v>
      </c>
      <c r="L34" s="14">
        <v>12</v>
      </c>
      <c r="M34" s="14">
        <v>13</v>
      </c>
      <c r="N34" s="14">
        <v>14</v>
      </c>
    </row>
    <row r="35" spans="1:14" ht="15.75">
      <c r="A35" s="14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5.75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.75">
      <c r="A39" s="14"/>
      <c r="B39" s="14" t="s">
        <v>13</v>
      </c>
      <c r="C39" s="21"/>
      <c r="D39" s="21"/>
      <c r="E39" s="21"/>
      <c r="F39" s="21"/>
      <c r="G39" s="14"/>
      <c r="H39" s="14"/>
      <c r="I39" s="14"/>
      <c r="J39" s="14"/>
      <c r="K39" s="14"/>
      <c r="L39" s="14"/>
      <c r="M39" s="14"/>
      <c r="N39" s="14"/>
    </row>
    <row r="40" spans="1:14" ht="15.75">
      <c r="A40" s="21"/>
      <c r="B40" s="21"/>
      <c r="C40" s="35"/>
      <c r="D40" s="35"/>
      <c r="E40" s="35"/>
      <c r="F40" s="35"/>
      <c r="G40" s="21"/>
      <c r="H40" s="21"/>
      <c r="I40" s="21"/>
      <c r="J40" s="21"/>
      <c r="K40" s="21"/>
      <c r="L40" s="21"/>
      <c r="M40" s="21"/>
      <c r="N40" s="21"/>
    </row>
    <row r="41" spans="1:14" ht="15.75" customHeight="1">
      <c r="A41" s="35" t="s">
        <v>113</v>
      </c>
      <c r="B41" s="35"/>
      <c r="G41" s="35"/>
      <c r="H41" s="35"/>
      <c r="I41" s="35"/>
      <c r="J41" s="35"/>
      <c r="K41" s="35"/>
      <c r="L41" s="35"/>
      <c r="M41" s="35"/>
      <c r="N41" s="8"/>
    </row>
    <row r="42" ht="30.75" customHeight="1">
      <c r="N42" s="1" t="s">
        <v>14</v>
      </c>
    </row>
    <row r="43" spans="1:14" ht="15" customHeight="1">
      <c r="A43" s="110" t="s">
        <v>31</v>
      </c>
      <c r="B43" s="110" t="s">
        <v>3</v>
      </c>
      <c r="C43" s="133" t="s">
        <v>84</v>
      </c>
      <c r="D43" s="134"/>
      <c r="E43" s="134"/>
      <c r="F43" s="135"/>
      <c r="G43" s="37"/>
      <c r="H43" s="37"/>
      <c r="I43" s="133" t="s">
        <v>106</v>
      </c>
      <c r="J43" s="134"/>
      <c r="K43" s="134"/>
      <c r="L43" s="134"/>
      <c r="M43" s="134"/>
      <c r="N43" s="135"/>
    </row>
    <row r="44" spans="1:14" ht="15">
      <c r="A44" s="110"/>
      <c r="B44" s="110"/>
      <c r="C44" s="136" t="s">
        <v>18</v>
      </c>
      <c r="D44" s="136"/>
      <c r="E44" s="136" t="s">
        <v>19</v>
      </c>
      <c r="F44" s="136"/>
      <c r="G44" s="136" t="s">
        <v>20</v>
      </c>
      <c r="H44" s="136" t="s">
        <v>27</v>
      </c>
      <c r="I44" s="136" t="s">
        <v>18</v>
      </c>
      <c r="J44" s="136"/>
      <c r="K44" s="136" t="s">
        <v>19</v>
      </c>
      <c r="L44" s="136"/>
      <c r="M44" s="136" t="s">
        <v>20</v>
      </c>
      <c r="N44" s="136" t="s">
        <v>28</v>
      </c>
    </row>
    <row r="45" spans="1:14" ht="55.5" customHeight="1">
      <c r="A45" s="110"/>
      <c r="B45" s="110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5.75">
      <c r="A46" s="14">
        <v>1</v>
      </c>
      <c r="B46" s="14">
        <v>2</v>
      </c>
      <c r="C46" s="132">
        <v>3</v>
      </c>
      <c r="D46" s="132"/>
      <c r="E46" s="132">
        <v>4</v>
      </c>
      <c r="F46" s="132"/>
      <c r="G46" s="18">
        <v>5</v>
      </c>
      <c r="H46" s="18">
        <v>6</v>
      </c>
      <c r="I46" s="132">
        <v>7</v>
      </c>
      <c r="J46" s="132"/>
      <c r="K46" s="132">
        <v>8</v>
      </c>
      <c r="L46" s="132"/>
      <c r="M46" s="18">
        <v>9</v>
      </c>
      <c r="N46" s="18">
        <v>10</v>
      </c>
    </row>
    <row r="47" spans="1:14" ht="71.25">
      <c r="A47" s="53" t="s">
        <v>147</v>
      </c>
      <c r="B47" s="54" t="s">
        <v>164</v>
      </c>
      <c r="C47" s="123"/>
      <c r="D47" s="123"/>
      <c r="E47" s="123"/>
      <c r="F47" s="123"/>
      <c r="G47" s="43"/>
      <c r="H47" s="43"/>
      <c r="I47" s="123"/>
      <c r="J47" s="123"/>
      <c r="K47" s="123"/>
      <c r="L47" s="123"/>
      <c r="M47" s="43"/>
      <c r="N47" s="43"/>
    </row>
    <row r="48" spans="1:14" ht="15.75">
      <c r="A48" s="55">
        <v>2111</v>
      </c>
      <c r="B48" s="56" t="s">
        <v>169</v>
      </c>
      <c r="C48" s="140">
        <f>1965257*1.062</f>
        <v>2087102.9340000001</v>
      </c>
      <c r="D48" s="141">
        <v>1965257</v>
      </c>
      <c r="E48" s="140">
        <v>0</v>
      </c>
      <c r="F48" s="141">
        <v>0</v>
      </c>
      <c r="G48" s="66">
        <v>0</v>
      </c>
      <c r="H48" s="66">
        <f>C48+E48</f>
        <v>2087102.9340000001</v>
      </c>
      <c r="I48" s="139">
        <f>1965257*1.053</f>
        <v>2069415.6209999998</v>
      </c>
      <c r="J48" s="139">
        <v>1965257</v>
      </c>
      <c r="K48" s="123">
        <v>0</v>
      </c>
      <c r="L48" s="123">
        <v>0</v>
      </c>
      <c r="M48" s="43">
        <v>0</v>
      </c>
      <c r="N48" s="66">
        <f>I48</f>
        <v>2069415.6209999998</v>
      </c>
    </row>
    <row r="49" spans="1:14" ht="30">
      <c r="A49" s="55">
        <v>2120</v>
      </c>
      <c r="B49" s="56" t="s">
        <v>170</v>
      </c>
      <c r="C49" s="140">
        <f>432357*1.062</f>
        <v>459163.134</v>
      </c>
      <c r="D49" s="141"/>
      <c r="E49" s="140">
        <v>0</v>
      </c>
      <c r="F49" s="141">
        <v>0</v>
      </c>
      <c r="G49" s="66">
        <v>0</v>
      </c>
      <c r="H49" s="66">
        <f>C49+E49</f>
        <v>459163.134</v>
      </c>
      <c r="I49" s="139">
        <f>432357*1.053</f>
        <v>455271.921</v>
      </c>
      <c r="J49" s="139">
        <v>432357</v>
      </c>
      <c r="K49" s="123">
        <v>0</v>
      </c>
      <c r="L49" s="123">
        <v>0</v>
      </c>
      <c r="M49" s="43">
        <v>0</v>
      </c>
      <c r="N49" s="66">
        <f aca="true" t="shared" si="3" ref="N49:N66">I49</f>
        <v>455271.921</v>
      </c>
    </row>
    <row r="50" spans="1:14" ht="60">
      <c r="A50" s="55">
        <v>2210</v>
      </c>
      <c r="B50" s="56" t="s">
        <v>171</v>
      </c>
      <c r="C50" s="140">
        <f>49000*1.062</f>
        <v>52038</v>
      </c>
      <c r="D50" s="141"/>
      <c r="E50" s="140">
        <v>0</v>
      </c>
      <c r="F50" s="141">
        <v>0</v>
      </c>
      <c r="G50" s="66">
        <v>0</v>
      </c>
      <c r="H50" s="66">
        <f>C50+E50</f>
        <v>52038</v>
      </c>
      <c r="I50" s="139">
        <f>49000*1.053</f>
        <v>51597</v>
      </c>
      <c r="J50" s="139">
        <v>49000</v>
      </c>
      <c r="K50" s="123">
        <v>0</v>
      </c>
      <c r="L50" s="123">
        <v>0</v>
      </c>
      <c r="M50" s="43">
        <v>0</v>
      </c>
      <c r="N50" s="66">
        <f t="shared" si="3"/>
        <v>51597</v>
      </c>
    </row>
    <row r="51" spans="1:14" ht="45">
      <c r="A51" s="55">
        <v>2220</v>
      </c>
      <c r="B51" s="56" t="s">
        <v>172</v>
      </c>
      <c r="C51" s="163">
        <f>3500*1.062</f>
        <v>3717</v>
      </c>
      <c r="D51" s="164"/>
      <c r="E51" s="163">
        <v>0</v>
      </c>
      <c r="F51" s="164">
        <v>0</v>
      </c>
      <c r="G51" s="66">
        <v>0</v>
      </c>
      <c r="H51" s="66">
        <f>C51+E51</f>
        <v>3717</v>
      </c>
      <c r="I51" s="139">
        <f>3500*1.053</f>
        <v>3685.5</v>
      </c>
      <c r="J51" s="139">
        <v>3500</v>
      </c>
      <c r="K51" s="123">
        <v>0</v>
      </c>
      <c r="L51" s="123">
        <v>0</v>
      </c>
      <c r="M51" s="43">
        <v>0</v>
      </c>
      <c r="N51" s="66">
        <f t="shared" si="3"/>
        <v>3685.5</v>
      </c>
    </row>
    <row r="52" spans="1:14" ht="30">
      <c r="A52" s="55">
        <v>2240</v>
      </c>
      <c r="B52" s="56" t="s">
        <v>173</v>
      </c>
      <c r="C52" s="140">
        <f>40710*1.062</f>
        <v>43234.020000000004</v>
      </c>
      <c r="D52" s="141">
        <v>40710</v>
      </c>
      <c r="E52" s="140">
        <v>0</v>
      </c>
      <c r="F52" s="141">
        <v>0</v>
      </c>
      <c r="G52" s="66">
        <v>0</v>
      </c>
      <c r="H52" s="66">
        <f aca="true" t="shared" si="4" ref="H52:H67">C52+E52</f>
        <v>43234.020000000004</v>
      </c>
      <c r="I52" s="139">
        <f>40710*1.053</f>
        <v>42867.63</v>
      </c>
      <c r="J52" s="139">
        <v>40710</v>
      </c>
      <c r="K52" s="123">
        <v>0</v>
      </c>
      <c r="L52" s="123">
        <v>0</v>
      </c>
      <c r="M52" s="43">
        <v>0</v>
      </c>
      <c r="N52" s="66">
        <f t="shared" si="3"/>
        <v>42867.63</v>
      </c>
    </row>
    <row r="53" spans="1:14" ht="30">
      <c r="A53" s="55">
        <v>2250</v>
      </c>
      <c r="B53" s="56" t="s">
        <v>174</v>
      </c>
      <c r="C53" s="140">
        <f>10000*1.062</f>
        <v>10620</v>
      </c>
      <c r="D53" s="141">
        <v>10000</v>
      </c>
      <c r="E53" s="140">
        <v>0</v>
      </c>
      <c r="F53" s="141">
        <v>0</v>
      </c>
      <c r="G53" s="66">
        <v>0</v>
      </c>
      <c r="H53" s="66">
        <f t="shared" si="4"/>
        <v>10620</v>
      </c>
      <c r="I53" s="139">
        <f>10000*1.053</f>
        <v>10530</v>
      </c>
      <c r="J53" s="139">
        <v>10000</v>
      </c>
      <c r="K53" s="123">
        <v>0</v>
      </c>
      <c r="L53" s="123">
        <v>0</v>
      </c>
      <c r="M53" s="43">
        <v>0</v>
      </c>
      <c r="N53" s="66">
        <f t="shared" si="3"/>
        <v>10530</v>
      </c>
    </row>
    <row r="54" spans="1:14" ht="45">
      <c r="A54" s="55">
        <v>2270</v>
      </c>
      <c r="B54" s="56" t="s">
        <v>175</v>
      </c>
      <c r="C54" s="140">
        <f>C55+C56+C57</f>
        <v>68485.194</v>
      </c>
      <c r="D54" s="141">
        <v>64487</v>
      </c>
      <c r="E54" s="140">
        <v>0</v>
      </c>
      <c r="F54" s="141">
        <v>0</v>
      </c>
      <c r="G54" s="66">
        <v>0</v>
      </c>
      <c r="H54" s="66">
        <f t="shared" si="4"/>
        <v>68485.194</v>
      </c>
      <c r="I54" s="139">
        <f>I55+I56+I57</f>
        <v>67904.81099999999</v>
      </c>
      <c r="J54" s="139">
        <v>64487</v>
      </c>
      <c r="K54" s="123">
        <v>0</v>
      </c>
      <c r="L54" s="123">
        <v>0</v>
      </c>
      <c r="M54" s="43">
        <v>0</v>
      </c>
      <c r="N54" s="66">
        <f t="shared" si="3"/>
        <v>67904.81099999999</v>
      </c>
    </row>
    <row r="55" spans="1:14" ht="30">
      <c r="A55" s="55">
        <v>2271</v>
      </c>
      <c r="B55" s="56" t="s">
        <v>176</v>
      </c>
      <c r="C55" s="163">
        <f>52592*1.062</f>
        <v>55852.704000000005</v>
      </c>
      <c r="D55" s="164">
        <v>52592</v>
      </c>
      <c r="E55" s="163">
        <v>0</v>
      </c>
      <c r="F55" s="164">
        <v>0</v>
      </c>
      <c r="G55" s="66">
        <v>0</v>
      </c>
      <c r="H55" s="66">
        <f t="shared" si="4"/>
        <v>55852.704000000005</v>
      </c>
      <c r="I55" s="139">
        <f>52592*1.053</f>
        <v>55379.376</v>
      </c>
      <c r="J55" s="139">
        <v>52592</v>
      </c>
      <c r="K55" s="123">
        <v>0</v>
      </c>
      <c r="L55" s="123">
        <v>0</v>
      </c>
      <c r="M55" s="43">
        <v>0</v>
      </c>
      <c r="N55" s="66">
        <f t="shared" si="3"/>
        <v>55379.376</v>
      </c>
    </row>
    <row r="56" spans="1:14" ht="45">
      <c r="A56" s="55">
        <v>2272</v>
      </c>
      <c r="B56" s="56" t="s">
        <v>177</v>
      </c>
      <c r="C56" s="140">
        <f>2136*1.062</f>
        <v>2268.4320000000002</v>
      </c>
      <c r="D56" s="141">
        <v>2136</v>
      </c>
      <c r="E56" s="140">
        <v>0</v>
      </c>
      <c r="F56" s="141">
        <v>0</v>
      </c>
      <c r="G56" s="66">
        <v>0</v>
      </c>
      <c r="H56" s="66">
        <f t="shared" si="4"/>
        <v>2268.4320000000002</v>
      </c>
      <c r="I56" s="139">
        <f>2136*1.053</f>
        <v>2249.208</v>
      </c>
      <c r="J56" s="139">
        <v>2136</v>
      </c>
      <c r="K56" s="123">
        <v>0</v>
      </c>
      <c r="L56" s="123">
        <v>0</v>
      </c>
      <c r="M56" s="43">
        <v>0</v>
      </c>
      <c r="N56" s="66">
        <f t="shared" si="3"/>
        <v>2249.208</v>
      </c>
    </row>
    <row r="57" spans="1:14" ht="30">
      <c r="A57" s="55">
        <v>2273</v>
      </c>
      <c r="B57" s="56" t="s">
        <v>178</v>
      </c>
      <c r="C57" s="140">
        <f>9759*1.062</f>
        <v>10364.058</v>
      </c>
      <c r="D57" s="141">
        <v>9759</v>
      </c>
      <c r="E57" s="140">
        <v>0</v>
      </c>
      <c r="F57" s="141">
        <v>0</v>
      </c>
      <c r="G57" s="66">
        <v>0</v>
      </c>
      <c r="H57" s="66">
        <f t="shared" si="4"/>
        <v>10364.058</v>
      </c>
      <c r="I57" s="139">
        <f>9759*1.053</f>
        <v>10276.226999999999</v>
      </c>
      <c r="J57" s="139">
        <v>9759</v>
      </c>
      <c r="K57" s="123">
        <v>0</v>
      </c>
      <c r="L57" s="123">
        <v>0</v>
      </c>
      <c r="M57" s="43">
        <v>0</v>
      </c>
      <c r="N57" s="66">
        <f t="shared" si="3"/>
        <v>10276.226999999999</v>
      </c>
    </row>
    <row r="58" spans="1:14" ht="30">
      <c r="A58" s="55">
        <v>2274</v>
      </c>
      <c r="B58" s="56" t="s">
        <v>179</v>
      </c>
      <c r="C58" s="140">
        <v>0</v>
      </c>
      <c r="D58" s="141">
        <v>0</v>
      </c>
      <c r="E58" s="140">
        <v>0</v>
      </c>
      <c r="F58" s="141">
        <v>0</v>
      </c>
      <c r="G58" s="66">
        <v>0</v>
      </c>
      <c r="H58" s="66">
        <f t="shared" si="4"/>
        <v>0</v>
      </c>
      <c r="I58" s="139">
        <v>0</v>
      </c>
      <c r="J58" s="139">
        <v>0</v>
      </c>
      <c r="K58" s="123">
        <v>0</v>
      </c>
      <c r="L58" s="123">
        <v>0</v>
      </c>
      <c r="M58" s="43">
        <v>0</v>
      </c>
      <c r="N58" s="66">
        <f t="shared" si="3"/>
        <v>0</v>
      </c>
    </row>
    <row r="59" spans="1:14" ht="60">
      <c r="A59" s="55">
        <v>2275</v>
      </c>
      <c r="B59" s="56" t="s">
        <v>180</v>
      </c>
      <c r="C59" s="163">
        <v>0</v>
      </c>
      <c r="D59" s="164">
        <v>0</v>
      </c>
      <c r="E59" s="163">
        <v>0</v>
      </c>
      <c r="F59" s="164">
        <v>0</v>
      </c>
      <c r="G59" s="66">
        <v>0</v>
      </c>
      <c r="H59" s="66">
        <f t="shared" si="4"/>
        <v>0</v>
      </c>
      <c r="I59" s="139">
        <v>0</v>
      </c>
      <c r="J59" s="139">
        <v>0</v>
      </c>
      <c r="K59" s="123">
        <v>0</v>
      </c>
      <c r="L59" s="123">
        <v>0</v>
      </c>
      <c r="M59" s="43">
        <v>0</v>
      </c>
      <c r="N59" s="66">
        <f t="shared" si="3"/>
        <v>0</v>
      </c>
    </row>
    <row r="60" spans="1:14" ht="90">
      <c r="A60" s="55">
        <v>2282</v>
      </c>
      <c r="B60" s="56" t="s">
        <v>181</v>
      </c>
      <c r="C60" s="140">
        <f>4500*1.062</f>
        <v>4779</v>
      </c>
      <c r="D60" s="141">
        <v>4500</v>
      </c>
      <c r="E60" s="140">
        <v>0</v>
      </c>
      <c r="F60" s="141">
        <v>0</v>
      </c>
      <c r="G60" s="66">
        <v>0</v>
      </c>
      <c r="H60" s="66">
        <f t="shared" si="4"/>
        <v>4779</v>
      </c>
      <c r="I60" s="139">
        <f>4500*1.053</f>
        <v>4738.5</v>
      </c>
      <c r="J60" s="139">
        <v>4500</v>
      </c>
      <c r="K60" s="123">
        <v>0</v>
      </c>
      <c r="L60" s="123">
        <v>0</v>
      </c>
      <c r="M60" s="43">
        <v>0</v>
      </c>
      <c r="N60" s="66">
        <f t="shared" si="3"/>
        <v>4738.5</v>
      </c>
    </row>
    <row r="61" spans="1:14" ht="15.75">
      <c r="A61" s="55">
        <v>2800</v>
      </c>
      <c r="B61" s="56" t="s">
        <v>182</v>
      </c>
      <c r="C61" s="140">
        <v>0</v>
      </c>
      <c r="D61" s="141">
        <v>0</v>
      </c>
      <c r="E61" s="140">
        <v>0</v>
      </c>
      <c r="F61" s="141">
        <v>0</v>
      </c>
      <c r="G61" s="66">
        <v>0</v>
      </c>
      <c r="H61" s="66">
        <f t="shared" si="4"/>
        <v>0</v>
      </c>
      <c r="I61" s="139">
        <v>0</v>
      </c>
      <c r="J61" s="139">
        <v>0</v>
      </c>
      <c r="K61" s="123">
        <v>0</v>
      </c>
      <c r="L61" s="123">
        <v>0</v>
      </c>
      <c r="M61" s="43">
        <v>0</v>
      </c>
      <c r="N61" s="66">
        <f t="shared" si="3"/>
        <v>0</v>
      </c>
    </row>
    <row r="62" spans="1:14" ht="15.75">
      <c r="A62" s="55">
        <v>3000</v>
      </c>
      <c r="B62" s="56" t="s">
        <v>183</v>
      </c>
      <c r="C62" s="140">
        <v>0</v>
      </c>
      <c r="D62" s="141">
        <v>0</v>
      </c>
      <c r="E62" s="140">
        <f>100000*1.062</f>
        <v>106200</v>
      </c>
      <c r="F62" s="141">
        <v>100000</v>
      </c>
      <c r="G62" s="66">
        <f>E62</f>
        <v>106200</v>
      </c>
      <c r="H62" s="66">
        <f t="shared" si="4"/>
        <v>106200</v>
      </c>
      <c r="I62" s="139">
        <v>0</v>
      </c>
      <c r="J62" s="139">
        <v>0</v>
      </c>
      <c r="K62" s="123">
        <f>K63</f>
        <v>105300</v>
      </c>
      <c r="L62" s="123">
        <v>100000</v>
      </c>
      <c r="M62" s="43">
        <f>K63</f>
        <v>105300</v>
      </c>
      <c r="N62" s="66">
        <f>K63</f>
        <v>105300</v>
      </c>
    </row>
    <row r="63" spans="1:14" ht="75">
      <c r="A63" s="55">
        <v>3110</v>
      </c>
      <c r="B63" s="56" t="s">
        <v>184</v>
      </c>
      <c r="C63" s="163">
        <v>0</v>
      </c>
      <c r="D63" s="164">
        <v>0</v>
      </c>
      <c r="E63" s="165">
        <f>E62</f>
        <v>106200</v>
      </c>
      <c r="F63" s="166">
        <v>100000</v>
      </c>
      <c r="G63" s="66">
        <f>E63</f>
        <v>106200</v>
      </c>
      <c r="H63" s="66">
        <f t="shared" si="4"/>
        <v>106200</v>
      </c>
      <c r="I63" s="139">
        <v>0</v>
      </c>
      <c r="J63" s="139">
        <v>0</v>
      </c>
      <c r="K63" s="123">
        <f>100000*1.053</f>
        <v>105300</v>
      </c>
      <c r="L63" s="123">
        <v>100000</v>
      </c>
      <c r="M63" s="43">
        <f>K63</f>
        <v>105300</v>
      </c>
      <c r="N63" s="66">
        <f>K63</f>
        <v>105300</v>
      </c>
    </row>
    <row r="64" spans="1:14" ht="15.75">
      <c r="A64" s="55">
        <v>3130</v>
      </c>
      <c r="B64" s="56" t="s">
        <v>185</v>
      </c>
      <c r="C64" s="140">
        <v>0</v>
      </c>
      <c r="D64" s="141">
        <v>0</v>
      </c>
      <c r="E64" s="140">
        <v>0</v>
      </c>
      <c r="F64" s="141">
        <v>0</v>
      </c>
      <c r="G64" s="66">
        <v>0</v>
      </c>
      <c r="H64" s="66">
        <f t="shared" si="4"/>
        <v>0</v>
      </c>
      <c r="I64" s="139">
        <v>0</v>
      </c>
      <c r="J64" s="139">
        <v>0</v>
      </c>
      <c r="K64" s="123">
        <v>0</v>
      </c>
      <c r="L64" s="123">
        <v>0</v>
      </c>
      <c r="M64" s="43">
        <v>0</v>
      </c>
      <c r="N64" s="66">
        <f t="shared" si="3"/>
        <v>0</v>
      </c>
    </row>
    <row r="65" spans="1:14" ht="45">
      <c r="A65" s="55">
        <v>3131</v>
      </c>
      <c r="B65" s="56" t="s">
        <v>186</v>
      </c>
      <c r="C65" s="140">
        <v>0</v>
      </c>
      <c r="D65" s="141">
        <v>0</v>
      </c>
      <c r="E65" s="140">
        <v>0</v>
      </c>
      <c r="F65" s="141">
        <v>0</v>
      </c>
      <c r="G65" s="66">
        <v>0</v>
      </c>
      <c r="H65" s="66">
        <f t="shared" si="4"/>
        <v>0</v>
      </c>
      <c r="I65" s="139">
        <v>0</v>
      </c>
      <c r="J65" s="139">
        <v>0</v>
      </c>
      <c r="K65" s="123">
        <v>0</v>
      </c>
      <c r="L65" s="123">
        <v>0</v>
      </c>
      <c r="M65" s="43">
        <v>0</v>
      </c>
      <c r="N65" s="66">
        <f t="shared" si="3"/>
        <v>0</v>
      </c>
    </row>
    <row r="66" spans="1:14" ht="30">
      <c r="A66" s="55">
        <v>3132</v>
      </c>
      <c r="B66" s="56" t="s">
        <v>187</v>
      </c>
      <c r="C66" s="140">
        <v>0</v>
      </c>
      <c r="D66" s="141">
        <v>0</v>
      </c>
      <c r="E66" s="140">
        <v>0</v>
      </c>
      <c r="F66" s="141">
        <v>0</v>
      </c>
      <c r="G66" s="66">
        <v>0</v>
      </c>
      <c r="H66" s="66">
        <f t="shared" si="4"/>
        <v>0</v>
      </c>
      <c r="I66" s="139">
        <v>0</v>
      </c>
      <c r="J66" s="139">
        <v>0</v>
      </c>
      <c r="K66" s="123">
        <v>0</v>
      </c>
      <c r="L66" s="123">
        <v>0</v>
      </c>
      <c r="M66" s="43">
        <v>0</v>
      </c>
      <c r="N66" s="66">
        <f t="shared" si="3"/>
        <v>0</v>
      </c>
    </row>
    <row r="67" spans="1:14" ht="15.75">
      <c r="A67" s="14"/>
      <c r="B67" s="14" t="s">
        <v>13</v>
      </c>
      <c r="C67" s="163">
        <f>C48+C49+C50+C51+C52+C53+C54+C60</f>
        <v>2729139.282</v>
      </c>
      <c r="D67" s="164">
        <v>2569811</v>
      </c>
      <c r="E67" s="163">
        <f>E62</f>
        <v>106200</v>
      </c>
      <c r="F67" s="164">
        <v>100000</v>
      </c>
      <c r="G67" s="67">
        <f>G62</f>
        <v>106200</v>
      </c>
      <c r="H67" s="66">
        <f t="shared" si="4"/>
        <v>2835339.282</v>
      </c>
      <c r="I67" s="167">
        <f>I48+I49+I50+I51+I52+I53+I54+I60</f>
        <v>2706010.983</v>
      </c>
      <c r="J67" s="167">
        <v>2569811</v>
      </c>
      <c r="K67" s="159">
        <f>K63</f>
        <v>105300</v>
      </c>
      <c r="L67" s="159">
        <v>100000</v>
      </c>
      <c r="M67" s="17">
        <f>K63</f>
        <v>105300</v>
      </c>
      <c r="N67" s="67">
        <f>I67+K67</f>
        <v>2811310.983</v>
      </c>
    </row>
    <row r="69" spans="1:14" ht="15.75" customHeight="1">
      <c r="A69" s="35" t="s">
        <v>114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8"/>
    </row>
    <row r="70" ht="15.75">
      <c r="N70" s="1" t="s">
        <v>14</v>
      </c>
    </row>
    <row r="71" spans="1:14" ht="15" customHeight="1">
      <c r="A71" s="110" t="s">
        <v>32</v>
      </c>
      <c r="B71" s="110" t="s">
        <v>3</v>
      </c>
      <c r="C71" s="37" t="s">
        <v>84</v>
      </c>
      <c r="D71" s="37"/>
      <c r="E71" s="37"/>
      <c r="F71" s="37"/>
      <c r="G71" s="37"/>
      <c r="H71" s="37"/>
      <c r="I71" s="133" t="s">
        <v>106</v>
      </c>
      <c r="J71" s="134"/>
      <c r="K71" s="134"/>
      <c r="L71" s="134"/>
      <c r="M71" s="134"/>
      <c r="N71" s="135"/>
    </row>
    <row r="72" spans="1:14" ht="15">
      <c r="A72" s="110"/>
      <c r="B72" s="110"/>
      <c r="C72" s="136" t="s">
        <v>18</v>
      </c>
      <c r="D72" s="136"/>
      <c r="E72" s="136" t="s">
        <v>19</v>
      </c>
      <c r="F72" s="136"/>
      <c r="G72" s="136" t="s">
        <v>20</v>
      </c>
      <c r="H72" s="136" t="s">
        <v>27</v>
      </c>
      <c r="I72" s="136" t="s">
        <v>18</v>
      </c>
      <c r="J72" s="136"/>
      <c r="K72" s="136" t="s">
        <v>19</v>
      </c>
      <c r="L72" s="136"/>
      <c r="M72" s="136" t="s">
        <v>20</v>
      </c>
      <c r="N72" s="136" t="s">
        <v>28</v>
      </c>
    </row>
    <row r="73" spans="1:14" ht="55.5" customHeight="1">
      <c r="A73" s="110"/>
      <c r="B73" s="110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</row>
    <row r="74" spans="1:14" ht="15.75">
      <c r="A74" s="14">
        <v>1</v>
      </c>
      <c r="B74" s="14">
        <v>2</v>
      </c>
      <c r="C74" s="132">
        <v>3</v>
      </c>
      <c r="D74" s="132"/>
      <c r="E74" s="132">
        <v>4</v>
      </c>
      <c r="F74" s="132"/>
      <c r="G74" s="18">
        <v>5</v>
      </c>
      <c r="H74" s="18">
        <v>6</v>
      </c>
      <c r="I74" s="132">
        <v>7</v>
      </c>
      <c r="J74" s="132"/>
      <c r="K74" s="132">
        <v>8</v>
      </c>
      <c r="L74" s="132"/>
      <c r="M74" s="18">
        <v>9</v>
      </c>
      <c r="N74" s="18">
        <v>10</v>
      </c>
    </row>
    <row r="75" spans="1:14" ht="15.75">
      <c r="A75" s="14"/>
      <c r="B75" s="15"/>
      <c r="C75" s="123"/>
      <c r="D75" s="123"/>
      <c r="E75" s="123"/>
      <c r="F75" s="123"/>
      <c r="G75" s="19"/>
      <c r="H75" s="19"/>
      <c r="I75" s="123"/>
      <c r="J75" s="123"/>
      <c r="K75" s="123"/>
      <c r="L75" s="123"/>
      <c r="M75" s="19"/>
      <c r="N75" s="19"/>
    </row>
    <row r="76" spans="1:14" ht="15.75">
      <c r="A76" s="14"/>
      <c r="B76" s="15"/>
      <c r="C76" s="123"/>
      <c r="D76" s="123"/>
      <c r="E76" s="123"/>
      <c r="F76" s="123"/>
      <c r="G76" s="19"/>
      <c r="H76" s="19"/>
      <c r="I76" s="123"/>
      <c r="J76" s="123"/>
      <c r="K76" s="123"/>
      <c r="L76" s="123"/>
      <c r="M76" s="19"/>
      <c r="N76" s="19"/>
    </row>
    <row r="77" spans="1:14" ht="15.75">
      <c r="A77" s="14"/>
      <c r="B77" s="15"/>
      <c r="C77" s="123"/>
      <c r="D77" s="123"/>
      <c r="E77" s="123"/>
      <c r="F77" s="123"/>
      <c r="G77" s="19"/>
      <c r="H77" s="19"/>
      <c r="I77" s="123"/>
      <c r="J77" s="123"/>
      <c r="K77" s="123"/>
      <c r="L77" s="123"/>
      <c r="M77" s="19"/>
      <c r="N77" s="19"/>
    </row>
    <row r="78" spans="1:14" ht="15.75">
      <c r="A78" s="14"/>
      <c r="B78" s="15"/>
      <c r="C78" s="123"/>
      <c r="D78" s="123"/>
      <c r="E78" s="123"/>
      <c r="F78" s="123"/>
      <c r="G78" s="19"/>
      <c r="H78" s="19"/>
      <c r="I78" s="123"/>
      <c r="J78" s="123"/>
      <c r="K78" s="123"/>
      <c r="L78" s="123"/>
      <c r="M78" s="19"/>
      <c r="N78" s="19"/>
    </row>
    <row r="79" spans="1:14" ht="15.75">
      <c r="A79" s="14"/>
      <c r="B79" s="14" t="s">
        <v>13</v>
      </c>
      <c r="C79" s="159"/>
      <c r="D79" s="159"/>
      <c r="E79" s="159"/>
      <c r="F79" s="159"/>
      <c r="G79" s="17"/>
      <c r="H79" s="17"/>
      <c r="I79" s="159"/>
      <c r="J79" s="159"/>
      <c r="K79" s="159"/>
      <c r="L79" s="159"/>
      <c r="M79" s="17"/>
      <c r="N79" s="17"/>
    </row>
  </sheetData>
  <sheetProtection/>
  <mergeCells count="148">
    <mergeCell ref="K44:L45"/>
    <mergeCell ref="M44:M45"/>
    <mergeCell ref="A1:I1"/>
    <mergeCell ref="J1:M1"/>
    <mergeCell ref="A3:M3"/>
    <mergeCell ref="A5:A6"/>
    <mergeCell ref="B5:B6"/>
    <mergeCell ref="C5:F5"/>
    <mergeCell ref="G5:J5"/>
    <mergeCell ref="K5:N5"/>
    <mergeCell ref="C31:F31"/>
    <mergeCell ref="G32:J32"/>
    <mergeCell ref="K32:N32"/>
    <mergeCell ref="C46:D46"/>
    <mergeCell ref="E46:F46"/>
    <mergeCell ref="C43:F43"/>
    <mergeCell ref="I43:N43"/>
    <mergeCell ref="C44:D45"/>
    <mergeCell ref="E44:F45"/>
    <mergeCell ref="G44:G45"/>
    <mergeCell ref="I46:J46"/>
    <mergeCell ref="K46:L46"/>
    <mergeCell ref="K63:L63"/>
    <mergeCell ref="N44:N45"/>
    <mergeCell ref="A32:A33"/>
    <mergeCell ref="B32:B33"/>
    <mergeCell ref="A43:A45"/>
    <mergeCell ref="B43:B45"/>
    <mergeCell ref="H44:H45"/>
    <mergeCell ref="I44:J45"/>
    <mergeCell ref="C64:D64"/>
    <mergeCell ref="E64:F64"/>
    <mergeCell ref="I64:J64"/>
    <mergeCell ref="K64:L64"/>
    <mergeCell ref="C47:D47"/>
    <mergeCell ref="E47:F47"/>
    <mergeCell ref="I63:J63"/>
    <mergeCell ref="C56:D56"/>
    <mergeCell ref="E56:F56"/>
    <mergeCell ref="I55:J55"/>
    <mergeCell ref="E67:F67"/>
    <mergeCell ref="I67:J67"/>
    <mergeCell ref="K67:L67"/>
    <mergeCell ref="M72:M73"/>
    <mergeCell ref="N72:N73"/>
    <mergeCell ref="C65:D65"/>
    <mergeCell ref="E65:F65"/>
    <mergeCell ref="I65:J65"/>
    <mergeCell ref="K65:L65"/>
    <mergeCell ref="C66:D66"/>
    <mergeCell ref="E66:F66"/>
    <mergeCell ref="I66:J66"/>
    <mergeCell ref="K66:L66"/>
    <mergeCell ref="C72:D73"/>
    <mergeCell ref="E72:F73"/>
    <mergeCell ref="G72:G73"/>
    <mergeCell ref="H72:H73"/>
    <mergeCell ref="I72:J73"/>
    <mergeCell ref="K72:L73"/>
    <mergeCell ref="C67:D67"/>
    <mergeCell ref="K76:L76"/>
    <mergeCell ref="C74:D74"/>
    <mergeCell ref="E74:F74"/>
    <mergeCell ref="I74:J74"/>
    <mergeCell ref="K74:L74"/>
    <mergeCell ref="A71:A73"/>
    <mergeCell ref="B71:B73"/>
    <mergeCell ref="I71:N71"/>
    <mergeCell ref="E78:F78"/>
    <mergeCell ref="I78:J78"/>
    <mergeCell ref="K78:L78"/>
    <mergeCell ref="C75:D75"/>
    <mergeCell ref="E75:F75"/>
    <mergeCell ref="I75:J75"/>
    <mergeCell ref="K75:L75"/>
    <mergeCell ref="C76:D76"/>
    <mergeCell ref="E76:F76"/>
    <mergeCell ref="I76:J76"/>
    <mergeCell ref="C55:D55"/>
    <mergeCell ref="C79:D79"/>
    <mergeCell ref="E79:F79"/>
    <mergeCell ref="I79:J79"/>
    <mergeCell ref="K79:L79"/>
    <mergeCell ref="C77:D77"/>
    <mergeCell ref="E77:F77"/>
    <mergeCell ref="I77:J77"/>
    <mergeCell ref="K77:L77"/>
    <mergeCell ref="C78:D78"/>
    <mergeCell ref="I56:J56"/>
    <mergeCell ref="K56:L56"/>
    <mergeCell ref="C58:D58"/>
    <mergeCell ref="E58:F58"/>
    <mergeCell ref="I57:J57"/>
    <mergeCell ref="K57:L57"/>
    <mergeCell ref="K58:L58"/>
    <mergeCell ref="C48:D48"/>
    <mergeCell ref="E48:F48"/>
    <mergeCell ref="C50:D50"/>
    <mergeCell ref="E50:F50"/>
    <mergeCell ref="C51:D51"/>
    <mergeCell ref="E51:F51"/>
    <mergeCell ref="K55:L55"/>
    <mergeCell ref="C57:D57"/>
    <mergeCell ref="E57:F57"/>
    <mergeCell ref="I47:J47"/>
    <mergeCell ref="K47:L47"/>
    <mergeCell ref="C49:D49"/>
    <mergeCell ref="E49:F49"/>
    <mergeCell ref="I48:J48"/>
    <mergeCell ref="K48:L48"/>
    <mergeCell ref="I49:J49"/>
    <mergeCell ref="K49:L49"/>
    <mergeCell ref="I50:J50"/>
    <mergeCell ref="K50:L50"/>
    <mergeCell ref="C52:D52"/>
    <mergeCell ref="E52:F52"/>
    <mergeCell ref="I51:J51"/>
    <mergeCell ref="K51:L51"/>
    <mergeCell ref="C53:D53"/>
    <mergeCell ref="E53:F53"/>
    <mergeCell ref="I52:J52"/>
    <mergeCell ref="K52:L52"/>
    <mergeCell ref="C54:D54"/>
    <mergeCell ref="E54:F54"/>
    <mergeCell ref="I53:J53"/>
    <mergeCell ref="K53:L53"/>
    <mergeCell ref="E55:F55"/>
    <mergeCell ref="I54:J54"/>
    <mergeCell ref="K54:L54"/>
    <mergeCell ref="C60:D60"/>
    <mergeCell ref="E60:F60"/>
    <mergeCell ref="I59:J59"/>
    <mergeCell ref="K59:L59"/>
    <mergeCell ref="C59:D59"/>
    <mergeCell ref="E59:F59"/>
    <mergeCell ref="I58:J58"/>
    <mergeCell ref="I60:J60"/>
    <mergeCell ref="K60:L60"/>
    <mergeCell ref="C62:D62"/>
    <mergeCell ref="E62:F62"/>
    <mergeCell ref="I61:J61"/>
    <mergeCell ref="K61:L61"/>
    <mergeCell ref="C63:D63"/>
    <mergeCell ref="E63:F63"/>
    <mergeCell ref="I62:J62"/>
    <mergeCell ref="K62:L62"/>
    <mergeCell ref="C61:D61"/>
    <mergeCell ref="E61:F6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5"/>
  <sheetViews>
    <sheetView view="pageBreakPreview" zoomScaleSheetLayoutView="100" zoomScalePageLayoutView="0" workbookViewId="0" topLeftCell="A1">
      <selection activeCell="N26" sqref="A1:N26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10.5" customHeight="1"/>
    <row r="3" spans="1:13" ht="15.75">
      <c r="A3" s="122" t="s">
        <v>115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ht="15.75">
      <c r="N4" s="1" t="s">
        <v>14</v>
      </c>
    </row>
    <row r="5" spans="1:14" ht="15.75" customHeight="1">
      <c r="A5" s="110" t="s">
        <v>34</v>
      </c>
      <c r="B5" s="110" t="s">
        <v>82</v>
      </c>
      <c r="C5" s="110" t="s">
        <v>103</v>
      </c>
      <c r="D5" s="110"/>
      <c r="E5" s="110"/>
      <c r="F5" s="110"/>
      <c r="G5" s="110" t="s">
        <v>104</v>
      </c>
      <c r="H5" s="110"/>
      <c r="I5" s="110"/>
      <c r="J5" s="110"/>
      <c r="K5" s="110" t="s">
        <v>105</v>
      </c>
      <c r="L5" s="110"/>
      <c r="M5" s="110"/>
      <c r="N5" s="110"/>
    </row>
    <row r="6" spans="1:14" ht="69.75" customHeight="1">
      <c r="A6" s="110"/>
      <c r="B6" s="110"/>
      <c r="C6" s="14" t="s">
        <v>18</v>
      </c>
      <c r="D6" s="14" t="s">
        <v>19</v>
      </c>
      <c r="E6" s="14" t="s">
        <v>20</v>
      </c>
      <c r="F6" s="16" t="s">
        <v>27</v>
      </c>
      <c r="G6" s="14" t="s">
        <v>18</v>
      </c>
      <c r="H6" s="14" t="s">
        <v>19</v>
      </c>
      <c r="I6" s="14" t="s">
        <v>20</v>
      </c>
      <c r="J6" s="14" t="s">
        <v>26</v>
      </c>
      <c r="K6" s="14" t="s">
        <v>18</v>
      </c>
      <c r="L6" s="14" t="s">
        <v>19</v>
      </c>
      <c r="M6" s="14" t="s">
        <v>20</v>
      </c>
      <c r="N6" s="14" t="s">
        <v>29</v>
      </c>
    </row>
    <row r="7" spans="1:14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</row>
    <row r="8" spans="1:14" ht="220.5">
      <c r="A8" s="14">
        <v>1</v>
      </c>
      <c r="B8" s="15" t="s">
        <v>192</v>
      </c>
      <c r="C8" s="14">
        <v>1439404</v>
      </c>
      <c r="D8" s="14">
        <v>268965</v>
      </c>
      <c r="E8" s="14">
        <v>110215</v>
      </c>
      <c r="F8" s="14">
        <f>C8+D8</f>
        <v>1708369</v>
      </c>
      <c r="G8" s="14">
        <v>2111199</v>
      </c>
      <c r="H8" s="14">
        <v>158100</v>
      </c>
      <c r="I8" s="14">
        <v>150000</v>
      </c>
      <c r="J8" s="14">
        <f>G8+H8</f>
        <v>2269299</v>
      </c>
      <c r="K8" s="14">
        <v>2569811</v>
      </c>
      <c r="L8" s="14">
        <v>100000</v>
      </c>
      <c r="M8" s="14">
        <v>100000</v>
      </c>
      <c r="N8" s="14">
        <f>K8+L8</f>
        <v>2669811</v>
      </c>
    </row>
    <row r="9" spans="1:14" ht="15.75">
      <c r="A9" s="14"/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.7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.75">
      <c r="A11" s="14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75">
      <c r="A12" s="14"/>
      <c r="B12" s="14" t="s">
        <v>13</v>
      </c>
      <c r="C12" s="42">
        <f aca="true" t="shared" si="0" ref="C12:J12">C8</f>
        <v>1439404</v>
      </c>
      <c r="D12" s="42">
        <f t="shared" si="0"/>
        <v>268965</v>
      </c>
      <c r="E12" s="42">
        <f t="shared" si="0"/>
        <v>110215</v>
      </c>
      <c r="F12" s="42">
        <f t="shared" si="0"/>
        <v>1708369</v>
      </c>
      <c r="G12" s="42">
        <f t="shared" si="0"/>
        <v>2111199</v>
      </c>
      <c r="H12" s="42">
        <f t="shared" si="0"/>
        <v>158100</v>
      </c>
      <c r="I12" s="42">
        <f t="shared" si="0"/>
        <v>150000</v>
      </c>
      <c r="J12" s="42">
        <f t="shared" si="0"/>
        <v>2269299</v>
      </c>
      <c r="K12" s="14">
        <f>K8</f>
        <v>2569811</v>
      </c>
      <c r="L12" s="42">
        <f>L8</f>
        <v>100000</v>
      </c>
      <c r="M12" s="42">
        <f>M8</f>
        <v>100000</v>
      </c>
      <c r="N12" s="42">
        <f>N8</f>
        <v>2669811</v>
      </c>
    </row>
    <row r="14" spans="1:14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.75" customHeight="1">
      <c r="A15" s="122" t="s">
        <v>116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8"/>
    </row>
    <row r="16" ht="15.75">
      <c r="N16" s="1" t="s">
        <v>14</v>
      </c>
    </row>
    <row r="17" spans="1:14" ht="15.75">
      <c r="A17" s="110" t="s">
        <v>34</v>
      </c>
      <c r="B17" s="110" t="s">
        <v>82</v>
      </c>
      <c r="C17" s="132" t="s">
        <v>84</v>
      </c>
      <c r="D17" s="132"/>
      <c r="E17" s="132"/>
      <c r="F17" s="132"/>
      <c r="G17" s="132"/>
      <c r="H17" s="132"/>
      <c r="I17" s="133" t="s">
        <v>106</v>
      </c>
      <c r="J17" s="134"/>
      <c r="K17" s="134"/>
      <c r="L17" s="134"/>
      <c r="M17" s="134"/>
      <c r="N17" s="135"/>
    </row>
    <row r="18" spans="1:14" ht="15">
      <c r="A18" s="110"/>
      <c r="B18" s="110"/>
      <c r="C18" s="136" t="s">
        <v>18</v>
      </c>
      <c r="D18" s="136"/>
      <c r="E18" s="136" t="s">
        <v>19</v>
      </c>
      <c r="F18" s="136"/>
      <c r="G18" s="136" t="s">
        <v>20</v>
      </c>
      <c r="H18" s="136" t="s">
        <v>27</v>
      </c>
      <c r="I18" s="136" t="s">
        <v>18</v>
      </c>
      <c r="J18" s="136"/>
      <c r="K18" s="136" t="s">
        <v>19</v>
      </c>
      <c r="L18" s="136"/>
      <c r="M18" s="136" t="s">
        <v>20</v>
      </c>
      <c r="N18" s="136" t="s">
        <v>28</v>
      </c>
    </row>
    <row r="19" spans="1:14" ht="55.5" customHeight="1">
      <c r="A19" s="110"/>
      <c r="B19" s="110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  <row r="20" spans="1:14" ht="15.75">
      <c r="A20" s="14">
        <v>1</v>
      </c>
      <c r="B20" s="14">
        <v>2</v>
      </c>
      <c r="C20" s="132">
        <v>3</v>
      </c>
      <c r="D20" s="132"/>
      <c r="E20" s="132">
        <v>4</v>
      </c>
      <c r="F20" s="132"/>
      <c r="G20" s="18">
        <v>5</v>
      </c>
      <c r="H20" s="18">
        <v>6</v>
      </c>
      <c r="I20" s="132">
        <v>7</v>
      </c>
      <c r="J20" s="132"/>
      <c r="K20" s="132">
        <v>8</v>
      </c>
      <c r="L20" s="132"/>
      <c r="M20" s="18">
        <v>9</v>
      </c>
      <c r="N20" s="18">
        <v>10</v>
      </c>
    </row>
    <row r="21" spans="1:14" ht="188.25" customHeight="1">
      <c r="A21" s="14">
        <v>1</v>
      </c>
      <c r="B21" s="15" t="s">
        <v>192</v>
      </c>
      <c r="C21" s="139">
        <f>2569811*1.062</f>
        <v>2729139.282</v>
      </c>
      <c r="D21" s="139"/>
      <c r="E21" s="139">
        <f>100000*1.062</f>
        <v>106200</v>
      </c>
      <c r="F21" s="139"/>
      <c r="G21" s="66">
        <f>E21</f>
        <v>106200</v>
      </c>
      <c r="H21" s="66">
        <f>C21+E21</f>
        <v>2835339.282</v>
      </c>
      <c r="I21" s="139">
        <f>2569811*1.053</f>
        <v>2706010.983</v>
      </c>
      <c r="J21" s="139"/>
      <c r="K21" s="139">
        <f>100000*1.053</f>
        <v>105300</v>
      </c>
      <c r="L21" s="139"/>
      <c r="M21" s="66">
        <f>K21</f>
        <v>105300</v>
      </c>
      <c r="N21" s="66">
        <f>I21+K21</f>
        <v>2811310.983</v>
      </c>
    </row>
    <row r="22" spans="1:14" ht="15.75">
      <c r="A22" s="14"/>
      <c r="B22" s="15"/>
      <c r="C22" s="123"/>
      <c r="D22" s="123"/>
      <c r="E22" s="123"/>
      <c r="F22" s="123"/>
      <c r="G22" s="19"/>
      <c r="H22" s="19"/>
      <c r="I22" s="123"/>
      <c r="J22" s="123"/>
      <c r="K22" s="123"/>
      <c r="L22" s="123"/>
      <c r="M22" s="19"/>
      <c r="N22" s="19"/>
    </row>
    <row r="23" spans="1:14" ht="15.75">
      <c r="A23" s="14"/>
      <c r="B23" s="15"/>
      <c r="C23" s="123"/>
      <c r="D23" s="123"/>
      <c r="E23" s="123"/>
      <c r="F23" s="123"/>
      <c r="G23" s="19"/>
      <c r="H23" s="19"/>
      <c r="I23" s="123"/>
      <c r="J23" s="123"/>
      <c r="K23" s="123"/>
      <c r="L23" s="123"/>
      <c r="M23" s="19"/>
      <c r="N23" s="19"/>
    </row>
    <row r="24" spans="1:14" ht="15.75">
      <c r="A24" s="14"/>
      <c r="B24" s="15"/>
      <c r="C24" s="123"/>
      <c r="D24" s="123"/>
      <c r="E24" s="123"/>
      <c r="F24" s="123"/>
      <c r="G24" s="19"/>
      <c r="H24" s="19"/>
      <c r="I24" s="123"/>
      <c r="J24" s="123"/>
      <c r="K24" s="123"/>
      <c r="L24" s="123"/>
      <c r="M24" s="19"/>
      <c r="N24" s="19"/>
    </row>
    <row r="25" spans="1:14" ht="15.75">
      <c r="A25" s="14"/>
      <c r="B25" s="14" t="s">
        <v>13</v>
      </c>
      <c r="C25" s="167">
        <f>C21</f>
        <v>2729139.282</v>
      </c>
      <c r="D25" s="167"/>
      <c r="E25" s="167">
        <f>E21</f>
        <v>106200</v>
      </c>
      <c r="F25" s="167"/>
      <c r="G25" s="67">
        <f>G21</f>
        <v>106200</v>
      </c>
      <c r="H25" s="67">
        <f>H21</f>
        <v>2835339.282</v>
      </c>
      <c r="I25" s="167">
        <f>I21</f>
        <v>2706010.983</v>
      </c>
      <c r="J25" s="167"/>
      <c r="K25" s="167">
        <f>K21</f>
        <v>105300</v>
      </c>
      <c r="L25" s="167"/>
      <c r="M25" s="67">
        <f>M21</f>
        <v>105300</v>
      </c>
      <c r="N25" s="67">
        <f>N21</f>
        <v>2811310.983</v>
      </c>
    </row>
  </sheetData>
  <sheetProtection/>
  <mergeCells count="45">
    <mergeCell ref="A1:I1"/>
    <mergeCell ref="J1:M1"/>
    <mergeCell ref="A3:M3"/>
    <mergeCell ref="A5:A6"/>
    <mergeCell ref="B5:B6"/>
    <mergeCell ref="C5:F5"/>
    <mergeCell ref="G5:J5"/>
    <mergeCell ref="K5:N5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K18:L19"/>
    <mergeCell ref="M18:M19"/>
    <mergeCell ref="N18:N19"/>
    <mergeCell ref="C20:D20"/>
    <mergeCell ref="E20:F20"/>
    <mergeCell ref="I20:J20"/>
    <mergeCell ref="K20:L20"/>
    <mergeCell ref="I24:J24"/>
    <mergeCell ref="K24:L24"/>
    <mergeCell ref="C21:D21"/>
    <mergeCell ref="E21:F21"/>
    <mergeCell ref="I21:J21"/>
    <mergeCell ref="K21:L21"/>
    <mergeCell ref="C22:D22"/>
    <mergeCell ref="E22:F22"/>
    <mergeCell ref="I22:J22"/>
    <mergeCell ref="K22:L22"/>
    <mergeCell ref="C25:D25"/>
    <mergeCell ref="E25:F25"/>
    <mergeCell ref="I25:J25"/>
    <mergeCell ref="K25:L25"/>
    <mergeCell ref="C23:D23"/>
    <mergeCell ref="E23:F23"/>
    <mergeCell ref="I23:J23"/>
    <mergeCell ref="K23:L23"/>
    <mergeCell ref="C24:D24"/>
    <mergeCell ref="E24:F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1"/>
  <sheetViews>
    <sheetView view="pageBreakPreview" zoomScale="81" zoomScaleSheetLayoutView="81" zoomScalePageLayoutView="0" workbookViewId="0" topLeftCell="A34">
      <selection activeCell="M41" sqref="A1:M41"/>
    </sheetView>
  </sheetViews>
  <sheetFormatPr defaultColWidth="9.140625" defaultRowHeight="15"/>
  <cols>
    <col min="1" max="1" width="9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ht="10.5" customHeight="1"/>
    <row r="3" spans="1:12" ht="15.75">
      <c r="A3" s="122" t="s">
        <v>117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15.75">
      <c r="M4" s="1" t="s">
        <v>14</v>
      </c>
    </row>
    <row r="5" spans="1:13" ht="15.75" customHeight="1">
      <c r="A5" s="110" t="s">
        <v>34</v>
      </c>
      <c r="B5" s="110" t="s">
        <v>35</v>
      </c>
      <c r="C5" s="114" t="s">
        <v>36</v>
      </c>
      <c r="D5" s="114" t="s">
        <v>37</v>
      </c>
      <c r="E5" s="110" t="s">
        <v>103</v>
      </c>
      <c r="F5" s="110"/>
      <c r="G5" s="110"/>
      <c r="H5" s="110" t="s">
        <v>104</v>
      </c>
      <c r="I5" s="110"/>
      <c r="J5" s="110"/>
      <c r="K5" s="110" t="s">
        <v>105</v>
      </c>
      <c r="L5" s="110"/>
      <c r="M5" s="110"/>
    </row>
    <row r="6" spans="1:13" ht="69.75" customHeight="1">
      <c r="A6" s="110"/>
      <c r="B6" s="110"/>
      <c r="C6" s="115"/>
      <c r="D6" s="115"/>
      <c r="E6" s="14" t="s">
        <v>18</v>
      </c>
      <c r="F6" s="14" t="s">
        <v>19</v>
      </c>
      <c r="G6" s="16" t="s">
        <v>42</v>
      </c>
      <c r="H6" s="14" t="s">
        <v>18</v>
      </c>
      <c r="I6" s="14" t="s">
        <v>19</v>
      </c>
      <c r="J6" s="14" t="s">
        <v>43</v>
      </c>
      <c r="K6" s="14" t="s">
        <v>18</v>
      </c>
      <c r="L6" s="14" t="s">
        <v>19</v>
      </c>
      <c r="M6" s="14" t="s">
        <v>29</v>
      </c>
    </row>
    <row r="7" spans="1:13" ht="15.75">
      <c r="A7" s="14">
        <v>1</v>
      </c>
      <c r="B7" s="16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47.25">
      <c r="A8" s="73" t="s">
        <v>147</v>
      </c>
      <c r="B8" s="74" t="s">
        <v>164</v>
      </c>
      <c r="C8" s="22"/>
      <c r="D8" s="15"/>
      <c r="E8" s="42"/>
      <c r="F8" s="42"/>
      <c r="G8" s="42"/>
      <c r="H8" s="42"/>
      <c r="I8" s="42"/>
      <c r="J8" s="42"/>
      <c r="K8" s="42"/>
      <c r="L8" s="42"/>
      <c r="M8" s="42"/>
    </row>
    <row r="9" spans="1:13" ht="236.25">
      <c r="A9" s="74"/>
      <c r="B9" s="75" t="s">
        <v>204</v>
      </c>
      <c r="C9" s="22"/>
      <c r="D9" s="15"/>
      <c r="E9" s="42"/>
      <c r="F9" s="42"/>
      <c r="G9" s="42"/>
      <c r="H9" s="42"/>
      <c r="I9" s="42"/>
      <c r="J9" s="42"/>
      <c r="K9" s="42"/>
      <c r="L9" s="42"/>
      <c r="M9" s="42"/>
    </row>
    <row r="10" spans="1:13" ht="15.75">
      <c r="A10" s="42">
        <v>1</v>
      </c>
      <c r="B10" s="29" t="s">
        <v>38</v>
      </c>
      <c r="C10" s="22"/>
      <c r="D10" s="15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31.5">
      <c r="A11" s="42"/>
      <c r="B11" s="75" t="s">
        <v>208</v>
      </c>
      <c r="C11" s="76" t="s">
        <v>135</v>
      </c>
      <c r="D11" s="15" t="s">
        <v>209</v>
      </c>
      <c r="E11" s="38" t="s">
        <v>134</v>
      </c>
      <c r="F11" s="42">
        <v>0</v>
      </c>
      <c r="G11" s="38" t="s">
        <v>134</v>
      </c>
      <c r="H11" s="38" t="s">
        <v>134</v>
      </c>
      <c r="I11" s="42">
        <v>0</v>
      </c>
      <c r="J11" s="38" t="s">
        <v>134</v>
      </c>
      <c r="K11" s="61" t="s">
        <v>134</v>
      </c>
      <c r="L11" s="42">
        <v>0</v>
      </c>
      <c r="M11" s="61" t="s">
        <v>134</v>
      </c>
    </row>
    <row r="12" spans="1:13" ht="78.75">
      <c r="A12" s="42"/>
      <c r="B12" s="75" t="s">
        <v>205</v>
      </c>
      <c r="C12" s="76" t="s">
        <v>135</v>
      </c>
      <c r="D12" s="15" t="s">
        <v>210</v>
      </c>
      <c r="E12" s="38" t="s">
        <v>136</v>
      </c>
      <c r="F12" s="42">
        <v>0</v>
      </c>
      <c r="G12" s="38" t="s">
        <v>136</v>
      </c>
      <c r="H12" s="38" t="s">
        <v>137</v>
      </c>
      <c r="I12" s="42">
        <v>0</v>
      </c>
      <c r="J12" s="38" t="s">
        <v>137</v>
      </c>
      <c r="K12" s="61" t="s">
        <v>211</v>
      </c>
      <c r="L12" s="42">
        <v>0</v>
      </c>
      <c r="M12" s="61" t="s">
        <v>211</v>
      </c>
    </row>
    <row r="13" spans="1:13" ht="47.25">
      <c r="A13" s="42"/>
      <c r="B13" s="75" t="s">
        <v>138</v>
      </c>
      <c r="C13" s="76" t="s">
        <v>135</v>
      </c>
      <c r="D13" s="15" t="s">
        <v>210</v>
      </c>
      <c r="E13" s="38" t="s">
        <v>139</v>
      </c>
      <c r="F13" s="42">
        <v>0</v>
      </c>
      <c r="G13" s="38" t="s">
        <v>139</v>
      </c>
      <c r="H13" s="38" t="s">
        <v>139</v>
      </c>
      <c r="I13" s="42">
        <v>0</v>
      </c>
      <c r="J13" s="38" t="s">
        <v>139</v>
      </c>
      <c r="K13" s="61" t="s">
        <v>139</v>
      </c>
      <c r="L13" s="42">
        <v>0</v>
      </c>
      <c r="M13" s="61" t="s">
        <v>139</v>
      </c>
    </row>
    <row r="14" spans="1:13" ht="47.25">
      <c r="A14" s="42"/>
      <c r="B14" s="75" t="s">
        <v>206</v>
      </c>
      <c r="C14" s="76" t="s">
        <v>135</v>
      </c>
      <c r="D14" s="15" t="s">
        <v>210</v>
      </c>
      <c r="E14" s="38" t="s">
        <v>140</v>
      </c>
      <c r="F14" s="42">
        <v>0</v>
      </c>
      <c r="G14" s="38" t="s">
        <v>140</v>
      </c>
      <c r="H14" s="38" t="s">
        <v>140</v>
      </c>
      <c r="I14" s="42">
        <v>0</v>
      </c>
      <c r="J14" s="38" t="s">
        <v>140</v>
      </c>
      <c r="K14" s="61" t="s">
        <v>140</v>
      </c>
      <c r="L14" s="42">
        <v>0</v>
      </c>
      <c r="M14" s="61" t="s">
        <v>140</v>
      </c>
    </row>
    <row r="15" spans="1:13" ht="47.25">
      <c r="A15" s="42"/>
      <c r="B15" s="75" t="s">
        <v>207</v>
      </c>
      <c r="C15" s="76" t="s">
        <v>135</v>
      </c>
      <c r="D15" s="15" t="s">
        <v>210</v>
      </c>
      <c r="E15" s="38" t="s">
        <v>141</v>
      </c>
      <c r="F15" s="42">
        <v>0</v>
      </c>
      <c r="G15" s="38" t="s">
        <v>141</v>
      </c>
      <c r="H15" s="38" t="s">
        <v>142</v>
      </c>
      <c r="I15" s="42">
        <v>0</v>
      </c>
      <c r="J15" s="38" t="s">
        <v>142</v>
      </c>
      <c r="K15" s="61" t="s">
        <v>212</v>
      </c>
      <c r="L15" s="42">
        <v>0</v>
      </c>
      <c r="M15" s="61" t="s">
        <v>212</v>
      </c>
    </row>
    <row r="16" spans="1:13" ht="15.75">
      <c r="A16" s="42">
        <v>2</v>
      </c>
      <c r="B16" s="29" t="s">
        <v>39</v>
      </c>
      <c r="C16" s="42"/>
      <c r="D16" s="15"/>
      <c r="E16" s="38"/>
      <c r="F16" s="14"/>
      <c r="G16" s="38"/>
      <c r="H16" s="38"/>
      <c r="I16" s="42"/>
      <c r="J16" s="38"/>
      <c r="K16" s="38"/>
      <c r="L16" s="42"/>
      <c r="M16" s="38"/>
    </row>
    <row r="17" spans="1:13" ht="47.25">
      <c r="A17" s="42"/>
      <c r="B17" s="29" t="s">
        <v>213</v>
      </c>
      <c r="C17" s="42" t="s">
        <v>135</v>
      </c>
      <c r="D17" s="15" t="s">
        <v>209</v>
      </c>
      <c r="E17" s="38" t="s">
        <v>143</v>
      </c>
      <c r="F17" s="14">
        <v>0</v>
      </c>
      <c r="G17" s="38" t="s">
        <v>143</v>
      </c>
      <c r="H17" s="61" t="s">
        <v>149</v>
      </c>
      <c r="I17" s="42">
        <v>0</v>
      </c>
      <c r="J17" s="61" t="s">
        <v>149</v>
      </c>
      <c r="K17" s="61" t="s">
        <v>150</v>
      </c>
      <c r="L17" s="42">
        <v>0</v>
      </c>
      <c r="M17" s="61" t="s">
        <v>150</v>
      </c>
    </row>
    <row r="18" spans="1:13" ht="15.75">
      <c r="A18" s="42">
        <v>3</v>
      </c>
      <c r="B18" s="29" t="s">
        <v>40</v>
      </c>
      <c r="C18" s="42"/>
      <c r="D18" s="15"/>
      <c r="E18" s="38"/>
      <c r="F18" s="14"/>
      <c r="G18" s="38"/>
      <c r="H18" s="61"/>
      <c r="I18" s="42"/>
      <c r="J18" s="61"/>
      <c r="K18" s="61"/>
      <c r="L18" s="42"/>
      <c r="M18" s="61"/>
    </row>
    <row r="19" spans="1:13" ht="31.5">
      <c r="A19" s="42"/>
      <c r="B19" s="29" t="s">
        <v>144</v>
      </c>
      <c r="C19" s="42" t="s">
        <v>135</v>
      </c>
      <c r="D19" s="15" t="s">
        <v>209</v>
      </c>
      <c r="E19" s="38" t="s">
        <v>145</v>
      </c>
      <c r="F19" s="14">
        <v>0</v>
      </c>
      <c r="G19" s="38" t="s">
        <v>145</v>
      </c>
      <c r="H19" s="61" t="s">
        <v>188</v>
      </c>
      <c r="I19" s="42">
        <v>0</v>
      </c>
      <c r="J19" s="61" t="s">
        <v>188</v>
      </c>
      <c r="K19" s="61" t="s">
        <v>153</v>
      </c>
      <c r="L19" s="42">
        <v>0</v>
      </c>
      <c r="M19" s="61" t="s">
        <v>153</v>
      </c>
    </row>
    <row r="20" spans="1:13" ht="15.75">
      <c r="A20" s="42">
        <v>4</v>
      </c>
      <c r="B20" s="29" t="s">
        <v>41</v>
      </c>
      <c r="C20" s="42"/>
      <c r="D20" s="14"/>
      <c r="E20" s="38"/>
      <c r="F20" s="14"/>
      <c r="G20" s="38"/>
      <c r="H20" s="39"/>
      <c r="I20" s="42"/>
      <c r="J20" s="39"/>
      <c r="K20" s="61"/>
      <c r="L20" s="42"/>
      <c r="M20" s="61"/>
    </row>
    <row r="21" spans="1:13" ht="63">
      <c r="A21" s="42"/>
      <c r="B21" s="29" t="s">
        <v>146</v>
      </c>
      <c r="C21" s="42" t="s">
        <v>135</v>
      </c>
      <c r="D21" s="17"/>
      <c r="E21" s="40">
        <v>3276</v>
      </c>
      <c r="F21" s="43">
        <v>0</v>
      </c>
      <c r="G21" s="40">
        <v>3276</v>
      </c>
      <c r="H21" s="62">
        <v>3294</v>
      </c>
      <c r="I21" s="43">
        <v>0</v>
      </c>
      <c r="J21" s="62">
        <v>3294</v>
      </c>
      <c r="K21" s="62">
        <v>3304</v>
      </c>
      <c r="L21" s="43">
        <v>0</v>
      </c>
      <c r="M21" s="62">
        <v>3304</v>
      </c>
    </row>
    <row r="22" spans="1:13" ht="15.75" customHeight="1">
      <c r="A22" s="122" t="s">
        <v>118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8"/>
    </row>
    <row r="23" ht="15.75">
      <c r="M23" s="1" t="s">
        <v>14</v>
      </c>
    </row>
    <row r="24" spans="1:13" ht="15.75">
      <c r="A24" s="110" t="s">
        <v>34</v>
      </c>
      <c r="B24" s="110" t="s">
        <v>35</v>
      </c>
      <c r="C24" s="114" t="s">
        <v>36</v>
      </c>
      <c r="D24" s="114" t="s">
        <v>37</v>
      </c>
      <c r="E24" s="132" t="s">
        <v>84</v>
      </c>
      <c r="F24" s="132"/>
      <c r="G24" s="132"/>
      <c r="H24" s="132"/>
      <c r="I24" s="132"/>
      <c r="J24" s="134" t="s">
        <v>106</v>
      </c>
      <c r="K24" s="134"/>
      <c r="L24" s="134"/>
      <c r="M24" s="135"/>
    </row>
    <row r="25" spans="1:13" ht="15.75" customHeight="1">
      <c r="A25" s="110"/>
      <c r="B25" s="110"/>
      <c r="C25" s="143"/>
      <c r="D25" s="143"/>
      <c r="E25" s="136" t="s">
        <v>18</v>
      </c>
      <c r="F25" s="136"/>
      <c r="G25" s="144" t="s">
        <v>19</v>
      </c>
      <c r="H25" s="145"/>
      <c r="I25" s="136" t="s">
        <v>42</v>
      </c>
      <c r="J25" s="136" t="s">
        <v>18</v>
      </c>
      <c r="K25" s="136" t="s">
        <v>19</v>
      </c>
      <c r="L25" s="136"/>
      <c r="M25" s="136" t="s">
        <v>83</v>
      </c>
    </row>
    <row r="26" spans="1:13" ht="55.5" customHeight="1">
      <c r="A26" s="110"/>
      <c r="B26" s="110"/>
      <c r="C26" s="115"/>
      <c r="D26" s="115"/>
      <c r="E26" s="136"/>
      <c r="F26" s="136"/>
      <c r="G26" s="146"/>
      <c r="H26" s="147"/>
      <c r="I26" s="136"/>
      <c r="J26" s="136"/>
      <c r="K26" s="136"/>
      <c r="L26" s="136"/>
      <c r="M26" s="136"/>
    </row>
    <row r="27" spans="1:13" ht="15.75">
      <c r="A27" s="14">
        <v>1</v>
      </c>
      <c r="B27" s="14">
        <v>2</v>
      </c>
      <c r="C27" s="14">
        <v>3</v>
      </c>
      <c r="D27" s="14">
        <v>4</v>
      </c>
      <c r="E27" s="132">
        <v>5</v>
      </c>
      <c r="F27" s="132"/>
      <c r="G27" s="133">
        <v>6</v>
      </c>
      <c r="H27" s="135"/>
      <c r="I27" s="18">
        <v>7</v>
      </c>
      <c r="J27" s="18">
        <v>8</v>
      </c>
      <c r="K27" s="132">
        <v>9</v>
      </c>
      <c r="L27" s="132"/>
      <c r="M27" s="18">
        <v>10</v>
      </c>
    </row>
    <row r="28" spans="1:13" ht="47.25">
      <c r="A28" s="73" t="s">
        <v>147</v>
      </c>
      <c r="B28" s="74" t="s">
        <v>164</v>
      </c>
      <c r="C28" s="42"/>
      <c r="D28" s="42"/>
      <c r="E28" s="133"/>
      <c r="F28" s="135"/>
      <c r="G28" s="133"/>
      <c r="H28" s="135"/>
      <c r="I28" s="46"/>
      <c r="J28" s="46"/>
      <c r="K28" s="133"/>
      <c r="L28" s="135"/>
      <c r="M28" s="46"/>
    </row>
    <row r="29" spans="1:13" ht="236.25">
      <c r="A29" s="74"/>
      <c r="B29" s="75" t="s">
        <v>204</v>
      </c>
      <c r="C29" s="42"/>
      <c r="D29" s="42"/>
      <c r="E29" s="133"/>
      <c r="F29" s="135"/>
      <c r="G29" s="133"/>
      <c r="H29" s="135"/>
      <c r="I29" s="46"/>
      <c r="J29" s="46"/>
      <c r="K29" s="133"/>
      <c r="L29" s="135"/>
      <c r="M29" s="46"/>
    </row>
    <row r="30" spans="1:13" ht="15.75">
      <c r="A30" s="42">
        <v>1</v>
      </c>
      <c r="B30" s="29" t="s">
        <v>38</v>
      </c>
      <c r="C30" s="14"/>
      <c r="D30" s="14"/>
      <c r="E30" s="133"/>
      <c r="F30" s="135"/>
      <c r="G30" s="133"/>
      <c r="H30" s="135"/>
      <c r="I30" s="18"/>
      <c r="J30" s="18"/>
      <c r="K30" s="170"/>
      <c r="L30" s="171"/>
      <c r="M30" s="18"/>
    </row>
    <row r="31" spans="1:13" ht="31.5">
      <c r="A31" s="42"/>
      <c r="B31" s="75" t="s">
        <v>208</v>
      </c>
      <c r="C31" s="76" t="s">
        <v>135</v>
      </c>
      <c r="D31" s="15" t="s">
        <v>209</v>
      </c>
      <c r="E31" s="133" t="s">
        <v>134</v>
      </c>
      <c r="F31" s="135" t="s">
        <v>134</v>
      </c>
      <c r="G31" s="133">
        <v>0</v>
      </c>
      <c r="H31" s="135"/>
      <c r="I31" s="44" t="str">
        <f>E31</f>
        <v>1</v>
      </c>
      <c r="J31" s="73" t="s">
        <v>134</v>
      </c>
      <c r="K31" s="133">
        <v>0</v>
      </c>
      <c r="L31" s="135"/>
      <c r="M31" s="73" t="s">
        <v>134</v>
      </c>
    </row>
    <row r="32" spans="1:13" ht="78.75">
      <c r="A32" s="42"/>
      <c r="B32" s="75" t="s">
        <v>205</v>
      </c>
      <c r="C32" s="76" t="s">
        <v>135</v>
      </c>
      <c r="D32" s="15" t="s">
        <v>210</v>
      </c>
      <c r="E32" s="133" t="s">
        <v>211</v>
      </c>
      <c r="F32" s="135" t="s">
        <v>211</v>
      </c>
      <c r="G32" s="133">
        <v>0</v>
      </c>
      <c r="H32" s="135"/>
      <c r="I32" s="44" t="str">
        <f aca="true" t="shared" si="0" ref="I32:I41">E32</f>
        <v>11,00</v>
      </c>
      <c r="J32" s="73" t="s">
        <v>148</v>
      </c>
      <c r="K32" s="133">
        <v>0</v>
      </c>
      <c r="L32" s="135"/>
      <c r="M32" s="73" t="s">
        <v>148</v>
      </c>
    </row>
    <row r="33" spans="1:13" ht="47.25">
      <c r="A33" s="42"/>
      <c r="B33" s="75" t="s">
        <v>138</v>
      </c>
      <c r="C33" s="76" t="s">
        <v>135</v>
      </c>
      <c r="D33" s="15" t="s">
        <v>210</v>
      </c>
      <c r="E33" s="133" t="s">
        <v>139</v>
      </c>
      <c r="F33" s="135" t="s">
        <v>139</v>
      </c>
      <c r="G33" s="133">
        <v>0</v>
      </c>
      <c r="H33" s="135"/>
      <c r="I33" s="44" t="str">
        <f t="shared" si="0"/>
        <v>1,5</v>
      </c>
      <c r="J33" s="73" t="s">
        <v>139</v>
      </c>
      <c r="K33" s="133">
        <v>0</v>
      </c>
      <c r="L33" s="135"/>
      <c r="M33" s="73" t="s">
        <v>139</v>
      </c>
    </row>
    <row r="34" spans="1:13" ht="47.25">
      <c r="A34" s="42"/>
      <c r="B34" s="75" t="s">
        <v>206</v>
      </c>
      <c r="C34" s="76" t="s">
        <v>135</v>
      </c>
      <c r="D34" s="15" t="s">
        <v>210</v>
      </c>
      <c r="E34" s="133" t="s">
        <v>134</v>
      </c>
      <c r="F34" s="135" t="s">
        <v>134</v>
      </c>
      <c r="G34" s="133">
        <v>0</v>
      </c>
      <c r="H34" s="135"/>
      <c r="I34" s="44" t="str">
        <f t="shared" si="0"/>
        <v>1</v>
      </c>
      <c r="J34" s="73" t="s">
        <v>134</v>
      </c>
      <c r="K34" s="133">
        <v>0</v>
      </c>
      <c r="L34" s="135"/>
      <c r="M34" s="73" t="s">
        <v>134</v>
      </c>
    </row>
    <row r="35" spans="1:13" ht="47.25">
      <c r="A35" s="42"/>
      <c r="B35" s="75" t="s">
        <v>207</v>
      </c>
      <c r="C35" s="76" t="s">
        <v>135</v>
      </c>
      <c r="D35" s="15" t="s">
        <v>210</v>
      </c>
      <c r="E35" s="133" t="s">
        <v>212</v>
      </c>
      <c r="F35" s="135" t="s">
        <v>212</v>
      </c>
      <c r="G35" s="133">
        <v>0</v>
      </c>
      <c r="H35" s="135"/>
      <c r="I35" s="44" t="str">
        <f t="shared" si="0"/>
        <v>13,5</v>
      </c>
      <c r="J35" s="73" t="s">
        <v>212</v>
      </c>
      <c r="K35" s="133">
        <v>0</v>
      </c>
      <c r="L35" s="135"/>
      <c r="M35" s="73" t="s">
        <v>212</v>
      </c>
    </row>
    <row r="36" spans="1:13" ht="15.75">
      <c r="A36" s="42">
        <v>2</v>
      </c>
      <c r="B36" s="29" t="s">
        <v>39</v>
      </c>
      <c r="C36" s="42"/>
      <c r="D36" s="15"/>
      <c r="E36" s="111"/>
      <c r="F36" s="112"/>
      <c r="G36" s="111"/>
      <c r="H36" s="112"/>
      <c r="I36" s="44">
        <f t="shared" si="0"/>
        <v>0</v>
      </c>
      <c r="J36" s="73"/>
      <c r="K36" s="123">
        <v>0</v>
      </c>
      <c r="L36" s="123"/>
      <c r="M36" s="73"/>
    </row>
    <row r="37" spans="1:13" ht="47.25">
      <c r="A37" s="42"/>
      <c r="B37" s="29" t="s">
        <v>213</v>
      </c>
      <c r="C37" s="42" t="s">
        <v>135</v>
      </c>
      <c r="D37" s="15" t="s">
        <v>209</v>
      </c>
      <c r="E37" s="111" t="s">
        <v>151</v>
      </c>
      <c r="F37" s="112" t="s">
        <v>151</v>
      </c>
      <c r="G37" s="111">
        <v>0</v>
      </c>
      <c r="H37" s="112"/>
      <c r="I37" s="44" t="str">
        <f t="shared" si="0"/>
        <v>1640</v>
      </c>
      <c r="J37" s="79" t="s">
        <v>152</v>
      </c>
      <c r="K37" s="123">
        <v>0</v>
      </c>
      <c r="L37" s="123"/>
      <c r="M37" s="79" t="s">
        <v>152</v>
      </c>
    </row>
    <row r="38" spans="1:13" ht="15.75">
      <c r="A38" s="42">
        <v>3</v>
      </c>
      <c r="B38" s="29" t="s">
        <v>40</v>
      </c>
      <c r="C38" s="42"/>
      <c r="D38" s="15"/>
      <c r="E38" s="111"/>
      <c r="F38" s="112"/>
      <c r="G38" s="111"/>
      <c r="H38" s="112"/>
      <c r="I38" s="44">
        <f t="shared" si="0"/>
        <v>0</v>
      </c>
      <c r="J38" s="79"/>
      <c r="K38" s="123">
        <v>0</v>
      </c>
      <c r="L38" s="123"/>
      <c r="M38" s="79"/>
    </row>
    <row r="39" spans="1:13" ht="31.5">
      <c r="A39" s="42"/>
      <c r="B39" s="29" t="s">
        <v>144</v>
      </c>
      <c r="C39" s="42" t="s">
        <v>135</v>
      </c>
      <c r="D39" s="15" t="s">
        <v>209</v>
      </c>
      <c r="E39" s="111" t="s">
        <v>154</v>
      </c>
      <c r="F39" s="112" t="s">
        <v>154</v>
      </c>
      <c r="G39" s="111">
        <v>0</v>
      </c>
      <c r="H39" s="112"/>
      <c r="I39" s="44" t="str">
        <f t="shared" si="0"/>
        <v>1230</v>
      </c>
      <c r="J39" s="79" t="s">
        <v>155</v>
      </c>
      <c r="K39" s="123">
        <v>0</v>
      </c>
      <c r="L39" s="123"/>
      <c r="M39" s="79" t="s">
        <v>155</v>
      </c>
    </row>
    <row r="40" spans="1:13" ht="15.75">
      <c r="A40" s="42">
        <v>4</v>
      </c>
      <c r="B40" s="29" t="s">
        <v>41</v>
      </c>
      <c r="C40" s="42"/>
      <c r="D40" s="42"/>
      <c r="E40" s="170"/>
      <c r="F40" s="171"/>
      <c r="G40" s="170"/>
      <c r="H40" s="171"/>
      <c r="I40" s="44">
        <f t="shared" si="0"/>
        <v>0</v>
      </c>
      <c r="J40" s="79"/>
      <c r="K40" s="159">
        <v>0</v>
      </c>
      <c r="L40" s="159"/>
      <c r="M40" s="79"/>
    </row>
    <row r="41" spans="1:13" s="78" customFormat="1" ht="63">
      <c r="A41" s="42"/>
      <c r="B41" s="29" t="s">
        <v>146</v>
      </c>
      <c r="C41" s="42" t="s">
        <v>135</v>
      </c>
      <c r="D41" s="77"/>
      <c r="E41" s="168">
        <v>3320</v>
      </c>
      <c r="F41" s="169">
        <v>3320</v>
      </c>
      <c r="G41" s="168">
        <v>0</v>
      </c>
      <c r="H41" s="169"/>
      <c r="I41" s="81">
        <f t="shared" si="0"/>
        <v>3320</v>
      </c>
      <c r="J41" s="80">
        <v>3348</v>
      </c>
      <c r="K41" s="168">
        <v>0</v>
      </c>
      <c r="L41" s="169"/>
      <c r="M41" s="80">
        <v>3348</v>
      </c>
    </row>
  </sheetData>
  <sheetProtection/>
  <mergeCells count="68">
    <mergeCell ref="C5:C6"/>
    <mergeCell ref="G25:H26"/>
    <mergeCell ref="C24:C26"/>
    <mergeCell ref="A1:I1"/>
    <mergeCell ref="J1:L1"/>
    <mergeCell ref="A3:L3"/>
    <mergeCell ref="A5:A6"/>
    <mergeCell ref="B5:B6"/>
    <mergeCell ref="E5:G5"/>
    <mergeCell ref="H5:J5"/>
    <mergeCell ref="K5:M5"/>
    <mergeCell ref="E40:F40"/>
    <mergeCell ref="G40:H40"/>
    <mergeCell ref="G39:H39"/>
    <mergeCell ref="I25:I26"/>
    <mergeCell ref="J25:J26"/>
    <mergeCell ref="A22:L22"/>
    <mergeCell ref="A24:A26"/>
    <mergeCell ref="B24:B26"/>
    <mergeCell ref="E24:I24"/>
    <mergeCell ref="J24:M24"/>
    <mergeCell ref="E34:F34"/>
    <mergeCell ref="E35:F35"/>
    <mergeCell ref="E36:F36"/>
    <mergeCell ref="E30:F30"/>
    <mergeCell ref="M25:M26"/>
    <mergeCell ref="E27:F27"/>
    <mergeCell ref="G27:H27"/>
    <mergeCell ref="K27:L27"/>
    <mergeCell ref="E25:F26"/>
    <mergeCell ref="K37:L37"/>
    <mergeCell ref="K39:L39"/>
    <mergeCell ref="G36:H36"/>
    <mergeCell ref="E37:F37"/>
    <mergeCell ref="G37:H37"/>
    <mergeCell ref="G38:H38"/>
    <mergeCell ref="K38:L38"/>
    <mergeCell ref="E39:F39"/>
    <mergeCell ref="D5:D6"/>
    <mergeCell ref="D24:D26"/>
    <mergeCell ref="K30:L30"/>
    <mergeCell ref="K34:L34"/>
    <mergeCell ref="K35:L35"/>
    <mergeCell ref="E38:F38"/>
    <mergeCell ref="G30:H30"/>
    <mergeCell ref="G34:H34"/>
    <mergeCell ref="G35:H35"/>
    <mergeCell ref="K25:L26"/>
    <mergeCell ref="E28:F28"/>
    <mergeCell ref="G28:H28"/>
    <mergeCell ref="K28:L28"/>
    <mergeCell ref="E33:F33"/>
    <mergeCell ref="G33:H33"/>
    <mergeCell ref="K33:L33"/>
    <mergeCell ref="E31:F31"/>
    <mergeCell ref="G31:H31"/>
    <mergeCell ref="K31:L31"/>
    <mergeCell ref="E32:F32"/>
    <mergeCell ref="E41:F41"/>
    <mergeCell ref="G41:H41"/>
    <mergeCell ref="K41:L41"/>
    <mergeCell ref="E29:F29"/>
    <mergeCell ref="G29:H29"/>
    <mergeCell ref="K29:L29"/>
    <mergeCell ref="G32:H32"/>
    <mergeCell ref="K32:L32"/>
    <mergeCell ref="K40:L40"/>
    <mergeCell ref="K36:L3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1"/>
  <sheetViews>
    <sheetView view="pageBreakPreview" zoomScaleSheetLayoutView="100" zoomScalePageLayoutView="0" workbookViewId="0" topLeftCell="A1">
      <selection activeCell="K11" sqref="A1:K11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122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15.75">
      <c r="K2" s="1" t="s">
        <v>14</v>
      </c>
    </row>
    <row r="3" spans="1:11" ht="25.5" customHeight="1">
      <c r="A3" s="114" t="s">
        <v>3</v>
      </c>
      <c r="B3" s="110" t="s">
        <v>103</v>
      </c>
      <c r="C3" s="110"/>
      <c r="D3" s="110" t="s">
        <v>104</v>
      </c>
      <c r="E3" s="110"/>
      <c r="F3" s="110" t="s">
        <v>105</v>
      </c>
      <c r="G3" s="110"/>
      <c r="H3" s="110" t="s">
        <v>84</v>
      </c>
      <c r="I3" s="110"/>
      <c r="J3" s="110" t="s">
        <v>106</v>
      </c>
      <c r="K3" s="110"/>
    </row>
    <row r="4" spans="1:11" ht="31.5">
      <c r="A4" s="115"/>
      <c r="B4" s="14" t="s">
        <v>18</v>
      </c>
      <c r="C4" s="14" t="s">
        <v>19</v>
      </c>
      <c r="D4" s="14" t="s">
        <v>18</v>
      </c>
      <c r="E4" s="14" t="s">
        <v>19</v>
      </c>
      <c r="F4" s="14" t="s">
        <v>18</v>
      </c>
      <c r="G4" s="14" t="s">
        <v>19</v>
      </c>
      <c r="H4" s="14" t="s">
        <v>18</v>
      </c>
      <c r="I4" s="14" t="s">
        <v>19</v>
      </c>
      <c r="J4" s="14" t="s">
        <v>18</v>
      </c>
      <c r="K4" s="14" t="s">
        <v>19</v>
      </c>
    </row>
    <row r="5" spans="1:11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ht="15.75">
      <c r="A6" s="58" t="s">
        <v>193</v>
      </c>
      <c r="B6" s="42">
        <v>909925</v>
      </c>
      <c r="C6" s="42">
        <v>0</v>
      </c>
      <c r="D6" s="42">
        <v>1391280</v>
      </c>
      <c r="E6" s="42">
        <v>0</v>
      </c>
      <c r="F6" s="42">
        <v>1821278</v>
      </c>
      <c r="G6" s="42">
        <v>0</v>
      </c>
      <c r="H6" s="64">
        <f>F6*1.062</f>
        <v>1934197.236</v>
      </c>
      <c r="I6" s="42">
        <v>0</v>
      </c>
      <c r="J6" s="64">
        <f>F6*1.053</f>
        <v>1917805.734</v>
      </c>
      <c r="K6" s="42">
        <v>0</v>
      </c>
    </row>
    <row r="7" spans="1:11" ht="30">
      <c r="A7" s="58" t="s">
        <v>194</v>
      </c>
      <c r="B7" s="42">
        <v>24086</v>
      </c>
      <c r="C7" s="42">
        <v>0</v>
      </c>
      <c r="D7" s="42">
        <v>26356</v>
      </c>
      <c r="E7" s="42">
        <v>0</v>
      </c>
      <c r="F7" s="42">
        <v>34878</v>
      </c>
      <c r="G7" s="42">
        <v>0</v>
      </c>
      <c r="H7" s="64">
        <f>F7*1.062</f>
        <v>37040.436</v>
      </c>
      <c r="I7" s="42">
        <v>0</v>
      </c>
      <c r="J7" s="64">
        <f>F7*1.053</f>
        <v>36726.534</v>
      </c>
      <c r="K7" s="42">
        <v>0</v>
      </c>
    </row>
    <row r="8" spans="1:11" ht="15.75">
      <c r="A8" s="58" t="s">
        <v>195</v>
      </c>
      <c r="B8" s="14">
        <v>10248</v>
      </c>
      <c r="C8" s="14">
        <v>0</v>
      </c>
      <c r="D8" s="14">
        <v>0</v>
      </c>
      <c r="E8" s="14">
        <v>0</v>
      </c>
      <c r="F8" s="14"/>
      <c r="G8" s="14">
        <v>0</v>
      </c>
      <c r="H8" s="64">
        <f>F8*1.062</f>
        <v>0</v>
      </c>
      <c r="I8" s="14">
        <v>0</v>
      </c>
      <c r="J8" s="64">
        <f>F8*1.053</f>
        <v>0</v>
      </c>
      <c r="K8" s="14">
        <v>0</v>
      </c>
    </row>
    <row r="9" spans="1:11" ht="15.75">
      <c r="A9" s="58" t="s">
        <v>196</v>
      </c>
      <c r="B9" s="14">
        <v>56235</v>
      </c>
      <c r="C9" s="14">
        <v>0</v>
      </c>
      <c r="D9" s="14">
        <v>72128</v>
      </c>
      <c r="E9" s="14">
        <v>0</v>
      </c>
      <c r="F9" s="14">
        <v>109101</v>
      </c>
      <c r="G9" s="14">
        <v>0</v>
      </c>
      <c r="H9" s="64">
        <f>F9*1.062</f>
        <v>115865.262</v>
      </c>
      <c r="I9" s="14">
        <v>0</v>
      </c>
      <c r="J9" s="64">
        <f>F9*1.053</f>
        <v>114883.35299999999</v>
      </c>
      <c r="K9" s="14">
        <v>0</v>
      </c>
    </row>
    <row r="10" spans="1:11" ht="15.75">
      <c r="A10" s="14" t="s">
        <v>13</v>
      </c>
      <c r="B10" s="14">
        <f>B6+B7+B8+B9</f>
        <v>1000494</v>
      </c>
      <c r="C10" s="14">
        <v>0</v>
      </c>
      <c r="D10" s="14">
        <f>D6+D7+D8+D9</f>
        <v>1489764</v>
      </c>
      <c r="E10" s="14">
        <v>0</v>
      </c>
      <c r="F10" s="14">
        <f>F6+F7+F8+F9</f>
        <v>1965257</v>
      </c>
      <c r="G10" s="14">
        <v>0</v>
      </c>
      <c r="H10" s="64">
        <f>F10*1.062</f>
        <v>2087102.9340000001</v>
      </c>
      <c r="I10" s="14">
        <v>0</v>
      </c>
      <c r="J10" s="64">
        <f>F10*1.053</f>
        <v>2069415.6209999998</v>
      </c>
      <c r="K10" s="14">
        <v>0</v>
      </c>
    </row>
    <row r="11" spans="1:11" ht="78.75">
      <c r="A11" s="14" t="s">
        <v>44</v>
      </c>
      <c r="B11" s="14" t="s">
        <v>22</v>
      </c>
      <c r="C11" s="14">
        <v>0</v>
      </c>
      <c r="D11" s="14" t="s">
        <v>22</v>
      </c>
      <c r="E11" s="14"/>
      <c r="F11" s="14" t="s">
        <v>22</v>
      </c>
      <c r="G11" s="14"/>
      <c r="H11" s="14" t="s">
        <v>22</v>
      </c>
      <c r="I11" s="14"/>
      <c r="J11" s="14" t="s">
        <v>22</v>
      </c>
      <c r="K11" s="14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12"/>
  <sheetViews>
    <sheetView view="pageBreakPreview" zoomScaleSheetLayoutView="100" zoomScalePageLayoutView="0" workbookViewId="0" topLeftCell="I1">
      <selection activeCell="P12" sqref="A1:P12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22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15.75">
      <c r="K2" s="1"/>
    </row>
    <row r="3" spans="1:16" ht="25.5" customHeight="1">
      <c r="A3" s="114" t="s">
        <v>34</v>
      </c>
      <c r="B3" s="114" t="s">
        <v>47</v>
      </c>
      <c r="C3" s="110" t="s">
        <v>103</v>
      </c>
      <c r="D3" s="110"/>
      <c r="E3" s="110"/>
      <c r="F3" s="110"/>
      <c r="G3" s="110" t="s">
        <v>119</v>
      </c>
      <c r="H3" s="110"/>
      <c r="I3" s="110"/>
      <c r="J3" s="110"/>
      <c r="K3" s="110" t="s">
        <v>11</v>
      </c>
      <c r="L3" s="110"/>
      <c r="M3" s="110" t="s">
        <v>92</v>
      </c>
      <c r="N3" s="110"/>
      <c r="O3" s="110" t="s">
        <v>120</v>
      </c>
      <c r="P3" s="110"/>
    </row>
    <row r="4" spans="1:16" ht="47.25" customHeight="1">
      <c r="A4" s="143"/>
      <c r="B4" s="143"/>
      <c r="C4" s="110" t="s">
        <v>18</v>
      </c>
      <c r="D4" s="110"/>
      <c r="E4" s="110" t="s">
        <v>19</v>
      </c>
      <c r="F4" s="110"/>
      <c r="G4" s="110" t="s">
        <v>18</v>
      </c>
      <c r="H4" s="110"/>
      <c r="I4" s="110" t="s">
        <v>19</v>
      </c>
      <c r="J4" s="110"/>
      <c r="K4" s="114" t="s">
        <v>18</v>
      </c>
      <c r="L4" s="114" t="s">
        <v>19</v>
      </c>
      <c r="M4" s="114" t="s">
        <v>18</v>
      </c>
      <c r="N4" s="114" t="s">
        <v>19</v>
      </c>
      <c r="O4" s="114" t="s">
        <v>18</v>
      </c>
      <c r="P4" s="114" t="s">
        <v>19</v>
      </c>
    </row>
    <row r="5" spans="1:16" ht="47.25" customHeight="1">
      <c r="A5" s="115"/>
      <c r="B5" s="115"/>
      <c r="C5" s="31" t="s">
        <v>90</v>
      </c>
      <c r="D5" s="31" t="s">
        <v>91</v>
      </c>
      <c r="E5" s="31" t="s">
        <v>90</v>
      </c>
      <c r="F5" s="31" t="s">
        <v>91</v>
      </c>
      <c r="G5" s="31" t="s">
        <v>90</v>
      </c>
      <c r="H5" s="31" t="s">
        <v>91</v>
      </c>
      <c r="I5" s="31" t="s">
        <v>90</v>
      </c>
      <c r="J5" s="31" t="s">
        <v>91</v>
      </c>
      <c r="K5" s="115"/>
      <c r="L5" s="115"/>
      <c r="M5" s="115"/>
      <c r="N5" s="115"/>
      <c r="O5" s="115"/>
      <c r="P5" s="115"/>
    </row>
    <row r="6" spans="1:16" ht="15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</row>
    <row r="7" spans="1:16" ht="15.75">
      <c r="A7" s="42">
        <v>1</v>
      </c>
      <c r="B7" s="42" t="s">
        <v>197</v>
      </c>
      <c r="C7" s="42">
        <v>0</v>
      </c>
      <c r="D7" s="42">
        <v>0</v>
      </c>
      <c r="E7" s="42">
        <v>0</v>
      </c>
      <c r="F7" s="42">
        <v>0</v>
      </c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.75">
      <c r="A8" s="42">
        <v>2</v>
      </c>
      <c r="B8" s="42" t="s">
        <v>198</v>
      </c>
      <c r="C8" s="42">
        <v>9.5</v>
      </c>
      <c r="D8" s="42">
        <v>9.5</v>
      </c>
      <c r="E8" s="42">
        <v>0</v>
      </c>
      <c r="F8" s="42">
        <v>0</v>
      </c>
      <c r="G8" s="63">
        <v>10</v>
      </c>
      <c r="H8" s="63">
        <v>10</v>
      </c>
      <c r="I8" s="42">
        <v>0</v>
      </c>
      <c r="J8" s="42">
        <v>0</v>
      </c>
      <c r="K8" s="42">
        <v>11</v>
      </c>
      <c r="L8" s="42">
        <v>0</v>
      </c>
      <c r="M8" s="42">
        <v>11</v>
      </c>
      <c r="N8" s="42">
        <v>0</v>
      </c>
      <c r="O8" s="42">
        <v>11</v>
      </c>
      <c r="P8" s="42">
        <v>0</v>
      </c>
    </row>
    <row r="9" spans="1:16" ht="15.75">
      <c r="A9" s="42">
        <v>3</v>
      </c>
      <c r="B9" s="42" t="s">
        <v>199</v>
      </c>
      <c r="C9" s="42">
        <v>1.5</v>
      </c>
      <c r="D9" s="63">
        <v>1</v>
      </c>
      <c r="E9" s="42">
        <v>0</v>
      </c>
      <c r="F9" s="42">
        <v>0</v>
      </c>
      <c r="G9" s="63">
        <v>1.5</v>
      </c>
      <c r="H9" s="63">
        <v>1</v>
      </c>
      <c r="I9" s="42">
        <v>0</v>
      </c>
      <c r="J9" s="42">
        <v>0</v>
      </c>
      <c r="K9" s="42">
        <v>1.5</v>
      </c>
      <c r="L9" s="42">
        <v>0</v>
      </c>
      <c r="M9" s="42">
        <v>1.5</v>
      </c>
      <c r="N9" s="42">
        <v>0</v>
      </c>
      <c r="O9" s="42">
        <v>1.5</v>
      </c>
      <c r="P9" s="42">
        <v>0</v>
      </c>
    </row>
    <row r="10" spans="1:16" ht="15.75">
      <c r="A10" s="14">
        <v>4</v>
      </c>
      <c r="B10" s="42" t="s">
        <v>200</v>
      </c>
      <c r="C10" s="63">
        <v>1</v>
      </c>
      <c r="D10" s="63">
        <v>1</v>
      </c>
      <c r="E10" s="42">
        <v>0</v>
      </c>
      <c r="F10" s="42">
        <v>0</v>
      </c>
      <c r="G10" s="63">
        <v>1</v>
      </c>
      <c r="H10" s="63">
        <v>1</v>
      </c>
      <c r="I10" s="42">
        <v>0</v>
      </c>
      <c r="J10" s="42">
        <v>0</v>
      </c>
      <c r="K10" s="42">
        <v>1</v>
      </c>
      <c r="L10" s="42">
        <v>0</v>
      </c>
      <c r="M10" s="42">
        <v>1</v>
      </c>
      <c r="N10" s="42">
        <v>0</v>
      </c>
      <c r="O10" s="42">
        <v>1</v>
      </c>
      <c r="P10" s="42">
        <v>0</v>
      </c>
    </row>
    <row r="11" spans="1:16" ht="15.75">
      <c r="A11" s="14"/>
      <c r="B11" s="14" t="s">
        <v>13</v>
      </c>
      <c r="C11" s="63">
        <v>12</v>
      </c>
      <c r="D11" s="63">
        <v>11.5</v>
      </c>
      <c r="E11" s="42">
        <v>0</v>
      </c>
      <c r="F11" s="42">
        <v>0</v>
      </c>
      <c r="G11" s="63">
        <f>G8+G9+G10</f>
        <v>12.5</v>
      </c>
      <c r="H11" s="63">
        <f>H8+H9+H10</f>
        <v>12</v>
      </c>
      <c r="I11" s="42">
        <v>0</v>
      </c>
      <c r="J11" s="42">
        <v>0</v>
      </c>
      <c r="K11" s="14">
        <f>SUM(K8:K10)</f>
        <v>13.5</v>
      </c>
      <c r="L11" s="42">
        <v>0</v>
      </c>
      <c r="M11" s="42">
        <f>SUM(M8:M10)</f>
        <v>13.5</v>
      </c>
      <c r="N11" s="42">
        <v>0</v>
      </c>
      <c r="O11" s="42">
        <f>SUM(O8:O10)</f>
        <v>13.5</v>
      </c>
      <c r="P11" s="42">
        <v>0</v>
      </c>
    </row>
    <row r="12" spans="1:16" ht="63">
      <c r="A12" s="14"/>
      <c r="B12" s="14" t="s">
        <v>48</v>
      </c>
      <c r="C12" s="14" t="s">
        <v>22</v>
      </c>
      <c r="D12" s="14" t="s">
        <v>22</v>
      </c>
      <c r="E12" s="14">
        <v>0</v>
      </c>
      <c r="F12" s="42">
        <v>0</v>
      </c>
      <c r="G12" s="14" t="s">
        <v>22</v>
      </c>
      <c r="H12" s="14" t="s">
        <v>22</v>
      </c>
      <c r="I12" s="42">
        <v>0</v>
      </c>
      <c r="J12" s="42">
        <v>0</v>
      </c>
      <c r="K12" s="14" t="s">
        <v>22</v>
      </c>
      <c r="L12" s="42">
        <v>0</v>
      </c>
      <c r="M12" s="14" t="s">
        <v>22</v>
      </c>
      <c r="N12" s="42">
        <v>0</v>
      </c>
      <c r="O12" s="14" t="s">
        <v>22</v>
      </c>
      <c r="P12" s="42">
        <v>0</v>
      </c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8"/>
  <sheetViews>
    <sheetView view="pageBreakPreview" zoomScaleSheetLayoutView="100" zoomScalePageLayoutView="0" workbookViewId="0" topLeftCell="A1">
      <selection activeCell="M18" sqref="A1:M1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122" t="s">
        <v>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122" t="s">
        <v>121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 t="s">
        <v>14</v>
      </c>
    </row>
    <row r="5" spans="1:13" ht="45.75" customHeight="1">
      <c r="A5" s="110" t="s">
        <v>34</v>
      </c>
      <c r="B5" s="110" t="s">
        <v>49</v>
      </c>
      <c r="C5" s="110" t="s">
        <v>50</v>
      </c>
      <c r="D5" s="110" t="s">
        <v>103</v>
      </c>
      <c r="E5" s="110"/>
      <c r="F5" s="110"/>
      <c r="G5" s="110" t="s">
        <v>104</v>
      </c>
      <c r="H5" s="110"/>
      <c r="I5" s="110"/>
      <c r="J5" s="110" t="s">
        <v>105</v>
      </c>
      <c r="K5" s="110"/>
      <c r="L5" s="110"/>
      <c r="M5" s="110"/>
    </row>
    <row r="6" spans="1:13" ht="31.5" customHeight="1">
      <c r="A6" s="110"/>
      <c r="B6" s="110"/>
      <c r="C6" s="110"/>
      <c r="D6" s="14" t="s">
        <v>18</v>
      </c>
      <c r="E6" s="14" t="s">
        <v>19</v>
      </c>
      <c r="F6" s="14" t="s">
        <v>54</v>
      </c>
      <c r="G6" s="14" t="s">
        <v>18</v>
      </c>
      <c r="H6" s="14" t="s">
        <v>19</v>
      </c>
      <c r="I6" s="16" t="s">
        <v>55</v>
      </c>
      <c r="J6" s="14" t="s">
        <v>18</v>
      </c>
      <c r="K6" s="14" t="s">
        <v>19</v>
      </c>
      <c r="L6" s="110" t="s">
        <v>53</v>
      </c>
      <c r="M6" s="110"/>
    </row>
    <row r="7" spans="1:13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10">
        <v>12</v>
      </c>
      <c r="M7" s="110"/>
    </row>
    <row r="8" spans="1:13" ht="75">
      <c r="A8" s="14">
        <v>1</v>
      </c>
      <c r="B8" s="58" t="s">
        <v>201</v>
      </c>
      <c r="C8" s="23" t="s">
        <v>202</v>
      </c>
      <c r="D8" s="42">
        <v>5000</v>
      </c>
      <c r="E8" s="42">
        <v>0</v>
      </c>
      <c r="F8" s="42">
        <v>5000</v>
      </c>
      <c r="G8" s="42">
        <v>5000</v>
      </c>
      <c r="H8" s="42">
        <v>0</v>
      </c>
      <c r="I8" s="42">
        <v>5000</v>
      </c>
      <c r="J8" s="42">
        <v>5000</v>
      </c>
      <c r="K8" s="42">
        <v>0</v>
      </c>
      <c r="L8" s="110">
        <v>5000</v>
      </c>
      <c r="M8" s="110"/>
    </row>
    <row r="9" spans="1:13" ht="15.75">
      <c r="A9" s="14"/>
      <c r="B9" s="14" t="s">
        <v>13</v>
      </c>
      <c r="C9" s="23"/>
      <c r="D9" s="42">
        <v>5000</v>
      </c>
      <c r="E9" s="42"/>
      <c r="F9" s="42">
        <v>5000</v>
      </c>
      <c r="G9" s="42"/>
      <c r="H9" s="42"/>
      <c r="I9" s="42">
        <v>5000</v>
      </c>
      <c r="J9" s="42">
        <v>5000</v>
      </c>
      <c r="K9" s="42"/>
      <c r="L9" s="110">
        <v>5000</v>
      </c>
      <c r="M9" s="110"/>
    </row>
    <row r="10" spans="2:13" ht="15.7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.75" customHeight="1">
      <c r="A11" s="122" t="s">
        <v>122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8"/>
    </row>
    <row r="12" spans="1:13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" t="s">
        <v>14</v>
      </c>
    </row>
    <row r="13" spans="1:13" ht="15.75" customHeight="1">
      <c r="A13" s="110" t="s">
        <v>34</v>
      </c>
      <c r="B13" s="110" t="s">
        <v>49</v>
      </c>
      <c r="C13" s="110" t="s">
        <v>50</v>
      </c>
      <c r="D13" s="123" t="s">
        <v>84</v>
      </c>
      <c r="E13" s="123"/>
      <c r="F13" s="123"/>
      <c r="G13" s="123"/>
      <c r="H13" s="123"/>
      <c r="I13" s="110" t="s">
        <v>106</v>
      </c>
      <c r="J13" s="110"/>
      <c r="K13" s="110"/>
      <c r="L13" s="110"/>
      <c r="M13" s="110"/>
    </row>
    <row r="14" spans="1:13" ht="24" customHeight="1">
      <c r="A14" s="110"/>
      <c r="B14" s="110"/>
      <c r="C14" s="110"/>
      <c r="D14" s="123" t="s">
        <v>18</v>
      </c>
      <c r="E14" s="123"/>
      <c r="F14" s="123" t="s">
        <v>19</v>
      </c>
      <c r="G14" s="123"/>
      <c r="H14" s="136" t="s">
        <v>51</v>
      </c>
      <c r="I14" s="123" t="s">
        <v>18</v>
      </c>
      <c r="J14" s="123"/>
      <c r="K14" s="123" t="s">
        <v>19</v>
      </c>
      <c r="L14" s="123"/>
      <c r="M14" s="136" t="s">
        <v>52</v>
      </c>
    </row>
    <row r="15" spans="1:13" ht="15.75" customHeight="1">
      <c r="A15" s="110"/>
      <c r="B15" s="110"/>
      <c r="C15" s="110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5.75">
      <c r="A16" s="14">
        <v>1</v>
      </c>
      <c r="B16" s="14">
        <v>2</v>
      </c>
      <c r="C16" s="14">
        <v>3</v>
      </c>
      <c r="D16" s="123">
        <v>4</v>
      </c>
      <c r="E16" s="123"/>
      <c r="F16" s="123">
        <v>5</v>
      </c>
      <c r="G16" s="123"/>
      <c r="H16" s="19">
        <v>6</v>
      </c>
      <c r="I16" s="111">
        <v>7</v>
      </c>
      <c r="J16" s="112"/>
      <c r="K16" s="111">
        <v>8</v>
      </c>
      <c r="L16" s="112"/>
      <c r="M16" s="19">
        <v>9</v>
      </c>
    </row>
    <row r="17" spans="1:13" ht="15.75">
      <c r="A17" s="14"/>
      <c r="B17" s="14"/>
      <c r="C17" s="14"/>
      <c r="D17" s="123"/>
      <c r="E17" s="123"/>
      <c r="F17" s="123"/>
      <c r="G17" s="123"/>
      <c r="H17" s="19"/>
      <c r="I17" s="111"/>
      <c r="J17" s="112"/>
      <c r="K17" s="111"/>
      <c r="L17" s="112"/>
      <c r="M17" s="19"/>
    </row>
    <row r="18" spans="1:13" ht="15.75">
      <c r="A18" s="14"/>
      <c r="B18" s="14" t="s">
        <v>13</v>
      </c>
      <c r="C18" s="14"/>
      <c r="D18" s="123"/>
      <c r="E18" s="123"/>
      <c r="F18" s="123"/>
      <c r="G18" s="123"/>
      <c r="H18" s="19"/>
      <c r="I18" s="111"/>
      <c r="J18" s="112"/>
      <c r="K18" s="111"/>
      <c r="L18" s="112"/>
      <c r="M18" s="19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0"/>
  <sheetViews>
    <sheetView view="pageBreakPreview" zoomScale="115" zoomScaleSheetLayoutView="115" zoomScalePageLayoutView="0" workbookViewId="0" topLeftCell="A1">
      <selection activeCell="A10" sqref="A1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22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15.75">
      <c r="M2" s="1" t="s">
        <v>14</v>
      </c>
    </row>
    <row r="3" spans="1:13" ht="47.25" customHeight="1">
      <c r="A3" s="114" t="s">
        <v>59</v>
      </c>
      <c r="B3" s="114" t="s">
        <v>60</v>
      </c>
      <c r="C3" s="114" t="s">
        <v>56</v>
      </c>
      <c r="D3" s="110" t="s">
        <v>103</v>
      </c>
      <c r="E3" s="110"/>
      <c r="F3" s="110" t="s">
        <v>104</v>
      </c>
      <c r="G3" s="110"/>
      <c r="H3" s="110" t="s">
        <v>105</v>
      </c>
      <c r="I3" s="110"/>
      <c r="J3" s="110" t="s">
        <v>84</v>
      </c>
      <c r="K3" s="110"/>
      <c r="L3" s="110" t="s">
        <v>106</v>
      </c>
      <c r="M3" s="110"/>
    </row>
    <row r="4" spans="1:13" ht="109.5" customHeight="1">
      <c r="A4" s="115"/>
      <c r="B4" s="115"/>
      <c r="C4" s="115"/>
      <c r="D4" s="14" t="s">
        <v>58</v>
      </c>
      <c r="E4" s="14" t="s">
        <v>57</v>
      </c>
      <c r="F4" s="14" t="s">
        <v>58</v>
      </c>
      <c r="G4" s="14" t="s">
        <v>57</v>
      </c>
      <c r="H4" s="14" t="s">
        <v>58</v>
      </c>
      <c r="I4" s="14" t="s">
        <v>57</v>
      </c>
      <c r="J4" s="14" t="s">
        <v>58</v>
      </c>
      <c r="K4" s="14" t="s">
        <v>57</v>
      </c>
      <c r="L4" s="14" t="s">
        <v>58</v>
      </c>
      <c r="M4" s="14" t="s">
        <v>57</v>
      </c>
    </row>
    <row r="5" spans="1:13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48" customHeight="1">
      <c r="A9" s="119" t="s">
        <v>124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38.25" customHeight="1">
      <c r="A10" s="109" t="s">
        <v>214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</sheetData>
  <sheetProtection/>
  <mergeCells count="11"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2020-12-07T20:40:15Z</dcterms:modified>
  <cp:category/>
  <cp:version/>
  <cp:contentType/>
  <cp:contentStatus/>
</cp:coreProperties>
</file>