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140" yWindow="60" windowWidth="10455" windowHeight="8190" tabRatio="0" activeTab="0"/>
  </bookViews>
  <sheets>
    <sheet name="Sheet1" sheetId="1" r:id="rId1"/>
  </sheets>
  <definedNames>
    <definedName name="_xlnm.Print_Area" localSheetId="0">'Sheet1'!$A$1:$S$319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залишок по 4,1+4,2 на 01.01.20 р</t>
        </r>
      </text>
    </comment>
    <comment ref="F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залишок 4,1+4,2 на 01.01.19</t>
        </r>
      </text>
    </comment>
    <comment ref="G17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звіт по паспорту за 2019 рік (виконано)</t>
        </r>
      </text>
    </comment>
    <comment ref="J17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середньорічна станом на 01.10.20 року</t>
        </r>
      </text>
    </comment>
    <comment ref="G17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дані звітна мережа 2019
</t>
        </r>
      </text>
    </comment>
    <comment ref="D2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звіт по паспорту за 2019 рік (виконано, касові)</t>
        </r>
      </text>
    </comment>
    <comment ref="H2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станом на 01.09.18</t>
        </r>
      </text>
    </comment>
    <comment ref="L21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M17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станом на 01.10.20р. Згідно штатного розпису </t>
        </r>
      </text>
    </comment>
    <comment ref="J17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середньорічна 1+2+…/12</t>
        </r>
      </text>
    </comment>
    <comment ref="G19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станом на 01.11.20р. Згідно штатного розпису </t>
        </r>
      </text>
    </comment>
  </commentList>
</comments>
</file>

<file path=xl/sharedStrings.xml><?xml version="1.0" encoding="utf-8"?>
<sst xmlns="http://schemas.openxmlformats.org/spreadsheetml/2006/main" count="704" uniqueCount="246">
  <si>
    <t>ЗАТВЕРДЖЕНО</t>
  </si>
  <si>
    <t>Наказ Міністерства фінансів України</t>
  </si>
  <si>
    <t>17 липня 2015 року N 648</t>
  </si>
  <si>
    <t xml:space="preserve"> (найменування головного розпорядника коштів місцевого бюджету)</t>
  </si>
  <si>
    <t>(найменування відповідального виконавця бюджетної програми)</t>
  </si>
  <si>
    <t>Код</t>
  </si>
  <si>
    <t>Найменування</t>
  </si>
  <si>
    <t>загальний
фонд</t>
  </si>
  <si>
    <t>спеціальний фонд</t>
  </si>
  <si>
    <t>у т.ч. бюджет розвитку</t>
  </si>
  <si>
    <t>разом (4+5)</t>
  </si>
  <si>
    <t>разом (8+9)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</si>
  <si>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</si>
  <si>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</si>
  <si>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</si>
  <si>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</si>
  <si>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</si>
  <si>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</si>
  <si>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</si>
  <si>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</si>
  <si>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</si>
  <si>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</si>
  <si>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</si>
  <si>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</si>
  <si>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</si>
  <si>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</si>
  <si>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</si>
  <si>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ВСЬОГО</t>
  </si>
  <si>
    <t>разом (3+4)</t>
  </si>
  <si>
    <t>разом (7+8)</t>
  </si>
  <si>
    <t>разом (11+12)</t>
  </si>
  <si>
    <t>Показники</t>
  </si>
  <si>
    <t>Одиниця виміру</t>
  </si>
  <si>
    <t>Джерело інформації</t>
  </si>
  <si>
    <t>загальний фонд</t>
  </si>
  <si>
    <t>Х</t>
  </si>
  <si>
    <t>Категорії працівників</t>
  </si>
  <si>
    <t>затверджено</t>
  </si>
  <si>
    <t>фактично зайняті</t>
  </si>
  <si>
    <t>16</t>
  </si>
  <si>
    <t>№ з/п</t>
  </si>
  <si>
    <t>Коли та яким документом затверджена</t>
  </si>
  <si>
    <t>Затверджено з урахуванням змін</t>
  </si>
  <si>
    <t>Касові видатки/ надання кредитів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</si>
  <si>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</si>
  <si>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</si>
  <si>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</si>
  <si>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</si>
  <si>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Планується погасити кредиторської заборгованості за рахунок коштів</t>
  </si>
  <si>
    <t>Граничний обсяг</t>
  </si>
  <si>
    <t>Причини виникнення заборгованості</t>
  </si>
  <si>
    <t>Вжиті заходи щодо погашення заборгованості</t>
  </si>
  <si>
    <t>Поточні видатки</t>
  </si>
  <si>
    <t>Оплата праці і нарахування на заробітну плату</t>
  </si>
  <si>
    <t xml:space="preserve">Оплата праці </t>
  </si>
  <si>
    <t>Заробітна плата</t>
  </si>
  <si>
    <t>Нарахування на оплату праці</t>
  </si>
  <si>
    <t>Предмети, матеріали, обладнання та інвентар</t>
  </si>
  <si>
    <t>Використання товарів і послуг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</si>
  <si>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</si>
  <si>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</si>
  <si>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</si>
  <si>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</si>
  <si>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</si>
  <si>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</si>
  <si>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Дослідження, розробки, видатки державного(регіонального) програм</t>
  </si>
  <si>
    <t>Окремі заходи по реалізації державних(регіональних) програм, не віднесені до заходів розвитку</t>
  </si>
  <si>
    <t>Інші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</si>
  <si>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</si>
  <si>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</si>
  <si>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</si>
  <si>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Обов’язкові виплати</t>
  </si>
  <si>
    <t>Премії</t>
  </si>
  <si>
    <t>Матеріальна допомога</t>
  </si>
  <si>
    <t>Стимулюючі допл.та надбавки</t>
  </si>
  <si>
    <t>1. Показники затрат</t>
  </si>
  <si>
    <t>од.</t>
  </si>
  <si>
    <t>2. Показники продукту</t>
  </si>
  <si>
    <t>3. Показники ефективності</t>
  </si>
  <si>
    <t>4.Показники якості</t>
  </si>
  <si>
    <t>Надходження із загального фонду бюджету</t>
  </si>
  <si>
    <t>1.  Управління освіти Чернігівської міської ради</t>
  </si>
  <si>
    <t>2.  Управління освіти Чернігівської міської ради</t>
  </si>
  <si>
    <t>В. О. Білогура</t>
  </si>
  <si>
    <t>(підпис)</t>
  </si>
  <si>
    <t>Н.М.Кот</t>
  </si>
  <si>
    <t>Головний  бухгалтер</t>
  </si>
  <si>
    <t>Медикаменти та перев`язувальні матеріали</t>
  </si>
  <si>
    <t>Продукти харчування</t>
  </si>
  <si>
    <t>Оплата природного газу</t>
  </si>
  <si>
    <t>Інші виплати населенню</t>
  </si>
  <si>
    <t>Соціальне  забезпечення</t>
  </si>
  <si>
    <t>Оплата  природного газу</t>
  </si>
  <si>
    <t>Пед. персонал</t>
  </si>
  <si>
    <t>Прирівнені</t>
  </si>
  <si>
    <t>Спеціалісти</t>
  </si>
  <si>
    <t>Робітники</t>
  </si>
  <si>
    <t>звіт.</t>
  </si>
  <si>
    <t>На початок періоду</t>
  </si>
  <si>
    <t>( грн)</t>
  </si>
  <si>
    <t>(грн.)</t>
  </si>
  <si>
    <t>Від додаткової (господарської) діяльності</t>
  </si>
  <si>
    <t>Стипендія</t>
  </si>
  <si>
    <t>Благодійні внески,гранти та дарунки</t>
  </si>
  <si>
    <t>Кошти, що отримуються  бюджетними  установами  від  підприємств, організацій, фізичних осіб та від інших бюджетних установ для виконання цільових заходів</t>
  </si>
  <si>
    <t>На кінець бюджетного періоду</t>
  </si>
  <si>
    <t>Дослідження і розробки, окремі заходи по реалізації державних (регіональних) програм</t>
  </si>
  <si>
    <t>кількість закладів</t>
  </si>
  <si>
    <t xml:space="preserve">середньорічне число посадових окладів (ставок) педагогічного персоналу </t>
  </si>
  <si>
    <t xml:space="preserve">середньорічне число штатних одиниць адмінперсоналу, за умовами оплати віднесених до педагогічного персоналу </t>
  </si>
  <si>
    <t xml:space="preserve">середньорічне число штатних одиниць спеціалістів </t>
  </si>
  <si>
    <t xml:space="preserve">середньорічне число штатних одиниць робітників </t>
  </si>
  <si>
    <t xml:space="preserve">всього - середньорічне число ставок (штатних одиниць) </t>
  </si>
  <si>
    <t xml:space="preserve"> середньорічна кількість учнів </t>
  </si>
  <si>
    <t xml:space="preserve"> середньорічна кількість стипендіатів за рахунок коштів бюджету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</si>
  <si>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працевлаштуванні</t>
  </si>
  <si>
    <t>кількість осіб з числа дітей-сиріт та дітей, позбавлених батьківського піклування, яким буде виплачуватися щорічна допомога для придбання навчальної літератури</t>
  </si>
  <si>
    <t xml:space="preserve"> середньорічна кількість  дітей-сиріт, які знаходяться на повному державному забезпеченні</t>
  </si>
  <si>
    <t xml:space="preserve"> середньорічна кількість  дітей-сиріт, які знаходяться під опікою</t>
  </si>
  <si>
    <t xml:space="preserve">кількість випускників </t>
  </si>
  <si>
    <t xml:space="preserve">кількість випускників, які будуть працевлаштовані </t>
  </si>
  <si>
    <t>витрати на 1 учня</t>
  </si>
  <si>
    <t>відсоток учнів, які отримують відповідний документ про освіту</t>
  </si>
  <si>
    <t>відсоток працевлаштованих випускників</t>
  </si>
  <si>
    <t>звіт</t>
  </si>
  <si>
    <t>Майстри</t>
  </si>
  <si>
    <t>штатні розписи</t>
  </si>
  <si>
    <t>осіб</t>
  </si>
  <si>
    <t>грн.</t>
  </si>
  <si>
    <t>розрахунок</t>
  </si>
  <si>
    <t>%</t>
  </si>
  <si>
    <t>0600000</t>
  </si>
  <si>
    <t>0610000</t>
  </si>
  <si>
    <t>0611110</t>
  </si>
  <si>
    <t>Забезпечити рівні можливості отримання послуг у сфері професійної (професійно-технічної) освіти відповідно до потреб ринку праці</t>
  </si>
  <si>
    <t>Плата за послуги , що надаються бюджетними  установами згідно з функціональними  повноваженнями</t>
  </si>
  <si>
    <t>Плата за  оренду  майна  бюджетних   установ</t>
  </si>
  <si>
    <t>Кошти, що отримуються  бюджетними  установами  від  реалізації майна</t>
  </si>
  <si>
    <t>грн</t>
  </si>
  <si>
    <t>середньорічне число штатних одиниць майстрів виробничого навчання</t>
  </si>
  <si>
    <t>2020 рік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</si>
  <si>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</si>
  <si>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</si>
  <si>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</t>
  </si>
  <si>
    <t>спеціальний фонд (бюджет розвитку)</t>
  </si>
  <si>
    <t>рівень будівельної готовності об'єкта на кінець бюджетного періоду, %</t>
  </si>
  <si>
    <t xml:space="preserve"> 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</si>
  <si>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</si>
  <si>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</si>
  <si>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</si>
  <si>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</si>
  <si>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Код Економічної класифікації видатків бюджету/код Класифікації кредитування бюджету</t>
  </si>
  <si>
    <t>Кредиторська заборгованість на початок поточного бюджетного періоду</t>
  </si>
  <si>
    <t>Очікуваний обсяг взяття поточних зобов'язань (8-10)</t>
  </si>
  <si>
    <t>УСЬОГО</t>
  </si>
  <si>
    <t>7 . Витрати за напрямами використання бюджетних коштів:</t>
  </si>
  <si>
    <t>№ З/П</t>
  </si>
  <si>
    <t>Напрями використання бюджетних коштів</t>
  </si>
  <si>
    <t>разом (5+6)</t>
  </si>
  <si>
    <t>9. Структура видатків на оплату праці:</t>
  </si>
  <si>
    <t>10. Чисельність зайнятих у бюджетних установах:</t>
  </si>
  <si>
    <t>Найменування місцевої/регіональної програми</t>
  </si>
  <si>
    <t>разом (10+11)</t>
  </si>
  <si>
    <t>Очікуваний обсяг взяття поточних зобов'язань          (3-5)</t>
  </si>
  <si>
    <t>Начальник  управління освіти</t>
  </si>
  <si>
    <t>2022 рік (прогноз)</t>
  </si>
  <si>
    <t>(грн)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</si>
  <si>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</si>
  <si>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2021 рік</t>
  </si>
  <si>
    <t>Оплата інших енергоносіїв та іних комунальних послуг</t>
  </si>
  <si>
    <t>(у редакції наказу Міністерства фінансів України від 17 липня 2018 року N 617)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</si>
  <si>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</si>
  <si>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</si>
  <si>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</si>
  <si>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</si>
  <si>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</si>
  <si>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Типової відомчої класифікації видатків та кредитування місцевого бюджету)</t>
  </si>
  <si>
    <t>3.                           0611110</t>
  </si>
  <si>
    <t>0930</t>
  </si>
  <si>
    <t>(код за ЄДРПОУ)</t>
  </si>
  <si>
    <t>(код бюджету)</t>
  </si>
  <si>
    <t>5.Надходження для виконання бюджетної програми:</t>
  </si>
  <si>
    <t>6. Витрати за  кодами Економічної класифікації видатків/Класифікації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</si>
  <si>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</si>
  <si>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</si>
  <si>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8. Результативні показники бюджетної програми:</t>
  </si>
  <si>
    <t>у тому числі оплата праці штатних одиниць за загальним фондом, що враховані також у спеціальному фонді</t>
  </si>
  <si>
    <t>з них: штатні одиниці за загальним фондом, що враховані також у спеціальному фонді</t>
  </si>
  <si>
    <t>11. Місцеві/регіональні програми, які виконуються в межах бюджетної програми:</t>
  </si>
  <si>
    <t>Можлива кредиторська заборгованість на початок планового бюджетного періоду              (4-5-6)</t>
  </si>
  <si>
    <t>(ініціали та прізвище)</t>
  </si>
  <si>
    <t>02147598</t>
  </si>
  <si>
    <t>1110</t>
  </si>
  <si>
    <t>Надання професійної (професійно-технічної) освіти у закладах професійної (професійно-технічної) освіти</t>
  </si>
  <si>
    <t>Організація додаткової (господарської) діяльності, утримання, облаштування, ремонт та придбання майна, модернізація (придбання) матеріальних цінностей</t>
  </si>
  <si>
    <t>X</t>
  </si>
  <si>
    <t>Створення умов для надання професійної (професійно-технічної) освіти жінкам і чоловікам у закладах професійної (професійно-технічної) освіти та інших закладах освіти відповідно до потреб ринку праці</t>
  </si>
  <si>
    <r>
      <t xml:space="preserve"> Закон України "Про освіту" від 5 вересня 2017 р.№2145-VIII; Постанова кабінету Міністрів України від 05 квітня 1994 р.№226 "Про поліпшення виховання,навчання,соціального захисту та матеріального забезпечення дітей-сиріт і дітей, позбавлених батьківського піклування"; Постанова Кабінету Міністрів України від 23 березня 2011р.№373 "Про встановлення надбавки педагогічним працівникам закладів дошкільної, позашкільної, загальної середньої, професійної 9професійно-технічної), вищої освіти, інших установ і закладів незалежно від їх підпорядкування " ; Постанова Кабінету Міністрів України від 28 грудня 2016 р.№1047 "Про розміри стипендій у державних та комунальних навчальних закладах,наукових установах"; постанова Кабінету Міністрів України від 28 грудня 2016р. №1050 "Деякі питання стипендіального забезпечення"; Бюджетний кодекс України (Закон від 07.07.2010 №2456-VI), Закон України "Про Державний бюджет України на 2021 рік", Закон України "Про освіту" від 23.05.1991р. №1060-ХІІ, Закон України "Про професійно-технічну освіту" від 10.02.1998р. № 103/98-ВР,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бюджетів".</t>
    </r>
    <r>
      <rPr>
        <sz val="9"/>
        <color indexed="10"/>
        <rFont val="Arial"/>
        <family val="2"/>
      </rPr>
      <t>.</t>
    </r>
  </si>
  <si>
    <t>1) надходження для виконання бюджетної програми у 2019-2021 роках:</t>
  </si>
  <si>
    <t>Плата за  оренду  майна  бюджетних   установ, що здійснюється відповідно до Закону України "Про оренду державного та комунального майна"</t>
  </si>
  <si>
    <t>Кошти, що отримуються  бюджетними  установами  від  реалізації в установленому порядку майна (крім нерухомого майна)</t>
  </si>
  <si>
    <t>2019 рік (звіт)</t>
  </si>
  <si>
    <t>2020 рік (затверджено)</t>
  </si>
  <si>
    <t>2021 рік (проект)</t>
  </si>
  <si>
    <t>Підготовка кадрів закладами професійної (професійно-технічної) освіти та іншими закладами освіти</t>
  </si>
  <si>
    <t>Кошти,що передаються із загального фонду до бюджету розвитку (спеціального фонду)</t>
  </si>
  <si>
    <t>2023 рік (прогноз)</t>
  </si>
  <si>
    <t>1) видатки за кодами Економічної класифікації видатків бюджету у 2019 -2021  роках:</t>
  </si>
  <si>
    <t>3) видатки за кодами Економічної класифікації видатків бюджету у  2022 -2023 роках:</t>
  </si>
  <si>
    <t>4) надання кредитів за кодами Класифікації кредитування бюджету у 2022 -2023 роках:</t>
  </si>
  <si>
    <t>1)  витрати за напрямами використання бюджетних коштів у 2019 -2021 роках:</t>
  </si>
  <si>
    <t>2)  витрати за напрямами використання бюджетних коштів у 2022 -2023  роках:</t>
  </si>
  <si>
    <t>2) результативні показники бюджетної програми у  2022 - 2023 роках:</t>
  </si>
  <si>
    <t>2020 рік (план)</t>
  </si>
  <si>
    <t>2022 рік</t>
  </si>
  <si>
    <t xml:space="preserve">2023 рік </t>
  </si>
  <si>
    <t>1) місцеві/регіональні програми, які виконуються в межах бюджетної програми у 2019 - 2021 роках:</t>
  </si>
  <si>
    <t>2020 рік (затверджено])</t>
  </si>
  <si>
    <t>12. Об'єкти, які виконуються в межах бюджетної програми за рахунок коштів бюджету розвитку у 2019 - 2023 роках:</t>
  </si>
  <si>
    <t>1) кредиторська заборгованість місцевого бюджету у 2019 році</t>
  </si>
  <si>
    <t>3) дебіторська заборгованість у 2019 - 2020 роках:</t>
  </si>
  <si>
    <t>4) аналіз управління бюджетними зобов’язаннями та пропозиції щодо упорядкування бюджетних зобов’язань у 2021 році</t>
  </si>
  <si>
    <t>БЮДЖЕТНИЙ ЗАПИТ НА 2021 - 2023  РОКИ індивідуальний ( Форма 2021-2)</t>
  </si>
  <si>
    <t>4.Мета та завдання бюджетної програми на  2021 -2023   роки: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</si>
  <si>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</si>
  <si>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</si>
  <si>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</si>
  <si>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2) надходження для виконання бюджетної програми у 2022 -2023  роках:</t>
  </si>
  <si>
    <t>2) надання кредитів за кодами Класифікації кредитування бюджету у 2019 -2021 роках:</t>
  </si>
  <si>
    <t>1) результативні показники бюджетної програми у  2019 - 2021 роках:</t>
  </si>
  <si>
    <t>2) місцеві/регіональні програми, які виконуються в межах бюджетної програми у  2022-2023 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</si>
  <si>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2021 - 2023 роки.</t>
  </si>
  <si>
    <t>14. Бюджетні зобов’язання у 2019 - 2021 роках:</t>
  </si>
  <si>
    <t xml:space="preserve">2) кредиторська заборгованість місцевого бюджету у  2020 - 2021 роках: </t>
  </si>
  <si>
    <t>Планується погасити кредиторську заборгованість за рахунок коштів</t>
  </si>
  <si>
    <t>Дебіторська заборгованість на 01.01. 2019</t>
  </si>
  <si>
    <t>Дебіторська
заборгованість на 01.01. 2020</t>
  </si>
  <si>
    <t>Очікувана дебіторська
заборгованість на 01.01.2021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</si>
  <si>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 2020 році</t>
  </si>
  <si>
    <t>Кошти, що отримуються  бюджетними  установами  від  підприємств, організацій, фізичних осіб та від інших бюджетних установ для виконання цільових заходів у тому числі:</t>
  </si>
  <si>
    <t>Фінансування</t>
  </si>
  <si>
    <t>Створення на базі ПТНЗ навчально-практичного центру сучасної професійної (професійно-технічної) освіти</t>
  </si>
  <si>
    <t>Щорічна винагорода</t>
  </si>
  <si>
    <t>У 2019 році видатки загального фонду бюджету були спрямовані на заробітну плату з нарахуваннями на неї, харчування, комунальні послуги, стипендію та матеріальне забезпечення дітей-сиріт. Станом на 01.01.2020 року виникла кредиторська заборгованість у сумі 2 444 167 грн., яка була погашена у січні поточного року. На 2020 рік видатки загального фонду передбачені планом асигнувань використаються в повному обсязі. Виділені у 2021-2023 роках кошти загального фонду міського бюджету в подальшому дозволять забезпечити надання якісної освіти у професійно-технічних навчальних закладах.</t>
  </si>
  <si>
    <t>Закон України "Про освіту", Закон України "Про професійно-технічну освіту",Постанова КМУ №796 від 27.08.2010 року, Джерелами надходження спеціальних коштів є: кошти отримані за навчання, підготовку, підвищення кваліфікації та перепідготовку відповідно до укладених договорів; плата за надання додаткових освітніх послуг; доходи від реалізації продукції навчально-виробничих майстерень; доходи від надання в оренду приміщень, споруд; добровільні грошові внески, матеріальні цінності, отримані від підприємств, установ, організацій, окремих громадян; інші кошти. Видатки спеціального фонду на 2021-2023 роки, які сформовані за рахунок власних надходжень, дадуть змогу підтримувати мережу професійно-технічних навчальних закладів у належному стані та сприяти отриманню освіти в комфортних умовах. Показники розраховані за допомогою коефіцієнтів згідно листа Міністерства фінансів України від 13.08.2020 року №05110-14-6/25074 "Про особливості складання проектів місцевих бюджетів на 2021 рік"</t>
  </si>
  <si>
    <t>Погашення кредиторської заборгованості за спожиті комунальні послуги та енергоносії с таном 01.01.2020 р.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</si>
</sst>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000000"/>
    <numFmt numFmtId="180" formatCode="0.0000000000"/>
    <numFmt numFmtId="181" formatCode="0.00000000"/>
    <numFmt numFmtId="182" formatCode="0.0000000"/>
    <numFmt numFmtId="183" formatCode="0.000000"/>
    <numFmt numFmtId="184" formatCode="0.00000"/>
  </numFmts>
  <fonts count="66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47"/>
      <name val="Arial"/>
      <family val="2"/>
    </font>
    <font>
      <sz val="6"/>
      <name val="Arial"/>
      <family val="2"/>
    </font>
    <font>
      <b/>
      <sz val="8"/>
      <color indexed="47"/>
      <name val="Arial"/>
      <family val="2"/>
    </font>
    <font>
      <b/>
      <sz val="12"/>
      <name val="Arial"/>
      <family val="2"/>
    </font>
    <font>
      <b/>
      <i/>
      <sz val="8"/>
      <color indexed="47"/>
      <name val="Arial"/>
      <family val="2"/>
    </font>
    <font>
      <i/>
      <sz val="10"/>
      <name val="Arial"/>
      <family val="2"/>
    </font>
    <font>
      <sz val="9"/>
      <color indexed="47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47"/>
      <name val="Arial"/>
      <family val="2"/>
    </font>
    <font>
      <b/>
      <sz val="10"/>
      <color indexed="47"/>
      <name val="Arial"/>
      <family val="2"/>
    </font>
    <font>
      <b/>
      <i/>
      <sz val="10"/>
      <color indexed="47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i/>
      <sz val="10"/>
      <name val="Arial"/>
      <family val="2"/>
    </font>
    <font>
      <b/>
      <i/>
      <sz val="10"/>
      <color indexed="4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4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3" fontId="18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3" fontId="19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right"/>
    </xf>
    <xf numFmtId="0" fontId="18" fillId="0" borderId="10" xfId="0" applyFont="1" applyBorder="1" applyAlignment="1">
      <alignment vertical="center" wrapText="1"/>
    </xf>
    <xf numFmtId="3" fontId="17" fillId="0" borderId="10" xfId="0" applyNumberFormat="1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right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/>
    </xf>
    <xf numFmtId="0" fontId="19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right"/>
    </xf>
    <xf numFmtId="0" fontId="17" fillId="0" borderId="10" xfId="0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7" fillId="0" borderId="0" xfId="0" applyFont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49" fontId="18" fillId="0" borderId="13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10" xfId="0" applyFont="1" applyBorder="1" applyAlignment="1">
      <alignment vertic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9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/>
    </xf>
    <xf numFmtId="0" fontId="18" fillId="0" borderId="16" xfId="0" applyFont="1" applyBorder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172" fontId="18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2" fillId="0" borderId="10" xfId="0" applyFont="1" applyBorder="1" applyAlignment="1">
      <alignment/>
    </xf>
    <xf numFmtId="0" fontId="63" fillId="0" borderId="0" xfId="0" applyFont="1" applyAlignment="1">
      <alignment vertical="center" wrapText="1"/>
    </xf>
    <xf numFmtId="0" fontId="63" fillId="0" borderId="0" xfId="0" applyFont="1" applyAlignment="1">
      <alignment/>
    </xf>
    <xf numFmtId="0" fontId="2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4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7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justify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justify" wrapText="1"/>
    </xf>
    <xf numFmtId="0" fontId="1" fillId="0" borderId="17" xfId="0" applyFont="1" applyBorder="1" applyAlignment="1">
      <alignment/>
    </xf>
    <xf numFmtId="0" fontId="0" fillId="0" borderId="0" xfId="0" applyFont="1" applyAlignment="1">
      <alignment horizontal="center"/>
    </xf>
    <xf numFmtId="2" fontId="18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14" xfId="0" applyFont="1" applyBorder="1" applyAlignment="1">
      <alignment horizont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/>
    </xf>
    <xf numFmtId="0" fontId="18" fillId="0" borderId="14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left" vertical="center" wrapText="1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/>
    </xf>
    <xf numFmtId="172" fontId="1" fillId="0" borderId="10" xfId="0" applyNumberFormat="1" applyFont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/>
    </xf>
    <xf numFmtId="3" fontId="17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right"/>
    </xf>
    <xf numFmtId="172" fontId="17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3" fontId="17" fillId="0" borderId="10" xfId="0" applyNumberFormat="1" applyFont="1" applyFill="1" applyBorder="1" applyAlignment="1">
      <alignment horizontal="center" vertical="center"/>
    </xf>
    <xf numFmtId="172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>
      <alignment horizontal="center" vertical="center"/>
    </xf>
    <xf numFmtId="3" fontId="22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3" fontId="17" fillId="0" borderId="13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3" fontId="22" fillId="0" borderId="13" xfId="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3" fontId="18" fillId="0" borderId="13" xfId="0" applyNumberFormat="1" applyFont="1" applyFill="1" applyBorder="1" applyAlignment="1">
      <alignment horizontal="center" vertical="center"/>
    </xf>
    <xf numFmtId="3" fontId="18" fillId="0" borderId="14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top" wrapText="1"/>
    </xf>
    <xf numFmtId="0" fontId="10" fillId="0" borderId="0" xfId="0" applyFont="1" applyAlignment="1">
      <alignment horizontal="justify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19" xfId="0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center" wrapText="1"/>
    </xf>
    <xf numFmtId="3" fontId="19" fillId="0" borderId="13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9" fillId="0" borderId="13" xfId="0" applyNumberFormat="1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172" fontId="18" fillId="0" borderId="13" xfId="0" applyNumberFormat="1" applyFont="1" applyFill="1" applyBorder="1" applyAlignment="1">
      <alignment horizontal="center" vertical="center"/>
    </xf>
    <xf numFmtId="172" fontId="18" fillId="0" borderId="14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13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63" fillId="0" borderId="13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justify" wrapText="1"/>
    </xf>
    <xf numFmtId="0" fontId="13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4" fillId="0" borderId="13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2" fontId="17" fillId="0" borderId="13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13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justify"/>
    </xf>
    <xf numFmtId="0" fontId="17" fillId="0" borderId="0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left" wrapText="1"/>
    </xf>
    <xf numFmtId="0" fontId="19" fillId="0" borderId="1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3" fontId="17" fillId="0" borderId="13" xfId="0" applyNumberFormat="1" applyFont="1" applyBorder="1" applyAlignment="1">
      <alignment horizontal="center"/>
    </xf>
    <xf numFmtId="3" fontId="17" fillId="0" borderId="14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" fillId="0" borderId="0" xfId="0" applyFont="1" applyBorder="1" applyAlignment="1">
      <alignment horizontal="justify"/>
    </xf>
    <xf numFmtId="0" fontId="17" fillId="0" borderId="13" xfId="0" applyFont="1" applyFill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2" fontId="18" fillId="0" borderId="13" xfId="0" applyNumberFormat="1" applyFont="1" applyFill="1" applyBorder="1" applyAlignment="1">
      <alignment horizontal="center" vertical="center"/>
    </xf>
    <xf numFmtId="2" fontId="18" fillId="0" borderId="14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65" fillId="0" borderId="0" xfId="0" applyFont="1" applyAlignment="1">
      <alignment horizontal="left" vertical="center" wrapText="1"/>
    </xf>
    <xf numFmtId="0" fontId="65" fillId="0" borderId="0" xfId="0" applyFont="1" applyAlignment="1">
      <alignment vertical="center" wrapText="1"/>
    </xf>
    <xf numFmtId="0" fontId="22" fillId="0" borderId="10" xfId="0" applyFont="1" applyBorder="1" applyAlignment="1">
      <alignment horizontal="center" vertical="top" wrapText="1"/>
    </xf>
    <xf numFmtId="0" fontId="17" fillId="0" borderId="0" xfId="0" applyFont="1" applyAlignment="1">
      <alignment wrapText="1"/>
    </xf>
    <xf numFmtId="0" fontId="17" fillId="0" borderId="16" xfId="0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0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left" vertical="top" wrapText="1"/>
    </xf>
    <xf numFmtId="0" fontId="1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457200</xdr:colOff>
      <xdr:row>279</xdr:row>
      <xdr:rowOff>219075</xdr:rowOff>
    </xdr:from>
    <xdr:to>
      <xdr:col>13</xdr:col>
      <xdr:colOff>466725</xdr:colOff>
      <xdr:row>279</xdr:row>
      <xdr:rowOff>228600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96975" y="86325075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495300</xdr:colOff>
      <xdr:row>286</xdr:row>
      <xdr:rowOff>219075</xdr:rowOff>
    </xdr:from>
    <xdr:to>
      <xdr:col>14</xdr:col>
      <xdr:colOff>504825</xdr:colOff>
      <xdr:row>286</xdr:row>
      <xdr:rowOff>228600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73300" y="88363425"/>
          <a:ext cx="9525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3"/>
  <sheetViews>
    <sheetView tabSelected="1" view="pageBreakPreview" zoomScale="90" zoomScaleNormal="91" zoomScaleSheetLayoutView="90" zoomScalePageLayoutView="0" workbookViewId="0" topLeftCell="A296">
      <pane xSplit="1" topLeftCell="F1" activePane="topRight" state="frozen"/>
      <selection pane="topLeft" activeCell="A53" sqref="A53"/>
      <selection pane="topRight" activeCell="L227" sqref="L227:M230"/>
    </sheetView>
  </sheetViews>
  <sheetFormatPr defaultColWidth="10.33203125" defaultRowHeight="11.25"/>
  <cols>
    <col min="1" max="1" width="2.5" style="0" customWidth="1"/>
    <col min="2" max="2" width="18.5" style="0" customWidth="1"/>
    <col min="3" max="3" width="32.33203125" style="0" customWidth="1"/>
    <col min="4" max="4" width="33.5" style="0" customWidth="1"/>
    <col min="5" max="5" width="16.83203125" style="0" customWidth="1"/>
    <col min="6" max="6" width="18.16015625" style="0" customWidth="1"/>
    <col min="7" max="7" width="17.66015625" style="0" customWidth="1"/>
    <col min="8" max="8" width="16.66015625" style="0" customWidth="1"/>
    <col min="9" max="9" width="15.66015625" style="0" customWidth="1"/>
    <col min="10" max="10" width="15.83203125" style="0" customWidth="1"/>
    <col min="11" max="12" width="16" style="0" customWidth="1"/>
    <col min="13" max="13" width="15.5" style="0" customWidth="1"/>
    <col min="14" max="14" width="18.16015625" style="0" customWidth="1"/>
    <col min="15" max="15" width="15.16015625" style="0" customWidth="1"/>
    <col min="16" max="16" width="14.66015625" style="0" customWidth="1"/>
    <col min="17" max="17" width="16.16015625" style="0" customWidth="1"/>
    <col min="18" max="18" width="15.33203125" style="0" customWidth="1"/>
    <col min="19" max="19" width="11.83203125" style="0" customWidth="1"/>
  </cols>
  <sheetData>
    <row r="1" spans="1:14" ht="1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2" t="s">
        <v>0</v>
      </c>
    </row>
    <row r="2" spans="1:14" ht="15" customHeight="1">
      <c r="A2" s="13"/>
      <c r="B2" s="13"/>
      <c r="C2" s="13"/>
      <c r="D2" s="25"/>
      <c r="E2" s="13"/>
      <c r="F2" s="13"/>
      <c r="G2" s="13"/>
      <c r="H2" s="13"/>
      <c r="I2" s="13"/>
      <c r="J2" s="13"/>
      <c r="K2" s="13"/>
      <c r="L2" s="13"/>
      <c r="M2" s="13"/>
      <c r="N2" s="24" t="s">
        <v>1</v>
      </c>
    </row>
    <row r="3" spans="1:14" ht="1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24" t="s">
        <v>2</v>
      </c>
    </row>
    <row r="4" spans="1:16" ht="10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 t="s">
        <v>170</v>
      </c>
      <c r="O4" s="4"/>
      <c r="P4" s="4"/>
    </row>
    <row r="5" spans="1:16" s="12" customFormat="1" ht="17.25" customHeight="1">
      <c r="A5" s="15"/>
      <c r="B5" s="15" t="s">
        <v>222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7" spans="2:17" s="1" customFormat="1" ht="12" customHeight="1">
      <c r="B7" s="426" t="s">
        <v>81</v>
      </c>
      <c r="C7" s="426"/>
      <c r="D7" s="426"/>
      <c r="E7" s="427"/>
      <c r="F7" s="427"/>
      <c r="G7" s="427"/>
      <c r="H7" s="427"/>
      <c r="I7" s="35"/>
      <c r="L7" s="425" t="s">
        <v>131</v>
      </c>
      <c r="M7" s="425"/>
      <c r="N7" s="425"/>
      <c r="P7" s="425" t="s">
        <v>191</v>
      </c>
      <c r="Q7" s="425"/>
    </row>
    <row r="8" spans="2:17" ht="24.75" customHeight="1">
      <c r="B8" s="429" t="s">
        <v>3</v>
      </c>
      <c r="C8" s="429"/>
      <c r="D8" s="429"/>
      <c r="E8" s="429"/>
      <c r="L8" s="289" t="s">
        <v>176</v>
      </c>
      <c r="M8" s="289"/>
      <c r="N8" s="289"/>
      <c r="O8" s="23"/>
      <c r="P8" s="289" t="s">
        <v>179</v>
      </c>
      <c r="Q8" s="289"/>
    </row>
    <row r="9" ht="10.5" customHeight="1"/>
    <row r="10" spans="2:17" s="1" customFormat="1" ht="14.25" customHeight="1">
      <c r="B10" s="426" t="s">
        <v>82</v>
      </c>
      <c r="C10" s="426"/>
      <c r="D10" s="426"/>
      <c r="E10" s="427"/>
      <c r="F10" s="427"/>
      <c r="G10" s="427"/>
      <c r="H10" s="427"/>
      <c r="I10" s="35"/>
      <c r="L10" s="425" t="s">
        <v>132</v>
      </c>
      <c r="M10" s="425"/>
      <c r="N10" s="425"/>
      <c r="P10" s="425" t="s">
        <v>191</v>
      </c>
      <c r="Q10" s="425"/>
    </row>
    <row r="11" spans="2:17" ht="34.5" customHeight="1">
      <c r="B11" s="429" t="s">
        <v>4</v>
      </c>
      <c r="C11" s="429"/>
      <c r="D11" s="429"/>
      <c r="E11" s="429"/>
      <c r="F11" s="429"/>
      <c r="G11" s="429"/>
      <c r="H11" s="429"/>
      <c r="L11" s="289" t="s">
        <v>175</v>
      </c>
      <c r="M11" s="289"/>
      <c r="N11" s="289"/>
      <c r="P11" s="289" t="s">
        <v>179</v>
      </c>
      <c r="Q11" s="289"/>
    </row>
    <row r="13" spans="2:17" ht="38.25" customHeight="1">
      <c r="B13" s="432" t="s">
        <v>177</v>
      </c>
      <c r="C13" s="432"/>
      <c r="D13" s="177"/>
      <c r="E13" s="287" t="s">
        <v>192</v>
      </c>
      <c r="F13" s="288"/>
      <c r="G13" s="177"/>
      <c r="H13" s="287" t="s">
        <v>178</v>
      </c>
      <c r="I13" s="288"/>
      <c r="J13" s="177"/>
      <c r="L13" s="290" t="s">
        <v>204</v>
      </c>
      <c r="M13" s="290"/>
      <c r="N13" s="290"/>
      <c r="P13" s="428">
        <v>25559000000</v>
      </c>
      <c r="Q13" s="428"/>
    </row>
    <row r="14" spans="2:17" ht="35.25" customHeight="1">
      <c r="B14" s="289" t="s">
        <v>171</v>
      </c>
      <c r="C14" s="289"/>
      <c r="E14" s="289" t="s">
        <v>172</v>
      </c>
      <c r="F14" s="289"/>
      <c r="H14" s="289" t="s">
        <v>173</v>
      </c>
      <c r="I14" s="289"/>
      <c r="L14" s="289" t="s">
        <v>174</v>
      </c>
      <c r="M14" s="289"/>
      <c r="N14" s="289"/>
      <c r="P14" s="289" t="s">
        <v>180</v>
      </c>
      <c r="Q14" s="289"/>
    </row>
    <row r="16" spans="2:19" ht="10.5" customHeight="1">
      <c r="B16" s="280" t="s">
        <v>223</v>
      </c>
      <c r="C16" s="280"/>
      <c r="D16" s="280"/>
      <c r="E16" s="280"/>
      <c r="F16" s="280"/>
      <c r="G16" s="280"/>
      <c r="H16" s="280"/>
      <c r="I16" s="280"/>
      <c r="J16" s="280"/>
      <c r="K16" s="31"/>
      <c r="L16" s="31"/>
      <c r="M16" s="31"/>
      <c r="N16" s="31"/>
      <c r="O16" s="31"/>
      <c r="P16" s="31"/>
      <c r="Q16" s="31"/>
      <c r="R16" s="31"/>
      <c r="S16" s="31"/>
    </row>
    <row r="17" spans="2:19" ht="11.25" customHeight="1">
      <c r="B17" s="280" t="s">
        <v>224</v>
      </c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31"/>
      <c r="R17" s="31"/>
      <c r="S17" s="31"/>
    </row>
    <row r="18" spans="2:19" ht="12" customHeight="1">
      <c r="B18" s="282" t="s">
        <v>196</v>
      </c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31"/>
      <c r="S18" s="31"/>
    </row>
    <row r="19" spans="2:19" ht="10.5" customHeight="1">
      <c r="B19" s="68" t="s">
        <v>225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2:19" ht="10.5" customHeight="1">
      <c r="B20" s="31" t="s">
        <v>134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2:19" ht="12" customHeight="1">
      <c r="B21" s="281" t="s">
        <v>226</v>
      </c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</row>
    <row r="22" spans="1:19" ht="45.75" customHeight="1">
      <c r="A22" s="13"/>
      <c r="B22" s="433" t="s">
        <v>197</v>
      </c>
      <c r="C22" s="433"/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31"/>
    </row>
    <row r="23" spans="1:19" ht="10.5" customHeight="1">
      <c r="A23" s="13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1"/>
      <c r="P23" s="31"/>
      <c r="Q23" s="31"/>
      <c r="R23" s="31"/>
      <c r="S23" s="31"/>
    </row>
    <row r="24" spans="1:19" ht="10.5" customHeight="1">
      <c r="A24" s="13"/>
      <c r="B24" s="271" t="s">
        <v>181</v>
      </c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31"/>
      <c r="R24" s="31"/>
      <c r="S24" s="31"/>
    </row>
    <row r="25" spans="1:19" ht="10.5" customHeight="1">
      <c r="A25" s="13"/>
      <c r="B25" s="69" t="s">
        <v>198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31"/>
      <c r="R25" s="31"/>
      <c r="S25" s="31"/>
    </row>
    <row r="26" spans="1:18" ht="10.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R26" t="s">
        <v>99</v>
      </c>
    </row>
    <row r="27" spans="1:18" s="10" customFormat="1" ht="10.5" customHeight="1">
      <c r="A27" s="16"/>
      <c r="B27" s="276" t="s">
        <v>5</v>
      </c>
      <c r="C27" s="277"/>
      <c r="D27" s="269" t="s">
        <v>6</v>
      </c>
      <c r="E27" s="285" t="s">
        <v>201</v>
      </c>
      <c r="F27" s="295"/>
      <c r="G27" s="295"/>
      <c r="H27" s="295"/>
      <c r="I27" s="286"/>
      <c r="J27" s="268" t="s">
        <v>202</v>
      </c>
      <c r="K27" s="268"/>
      <c r="L27" s="268"/>
      <c r="M27" s="268"/>
      <c r="N27" s="268"/>
      <c r="O27" s="268" t="s">
        <v>203</v>
      </c>
      <c r="P27" s="268"/>
      <c r="Q27" s="268"/>
      <c r="R27" s="268"/>
    </row>
    <row r="28" spans="1:18" s="10" customFormat="1" ht="30" customHeight="1">
      <c r="A28" s="16"/>
      <c r="B28" s="278"/>
      <c r="C28" s="279"/>
      <c r="D28" s="270"/>
      <c r="E28" s="18" t="s">
        <v>7</v>
      </c>
      <c r="F28" s="18" t="s">
        <v>8</v>
      </c>
      <c r="G28" s="19" t="s">
        <v>9</v>
      </c>
      <c r="H28" s="283" t="s">
        <v>28</v>
      </c>
      <c r="I28" s="284"/>
      <c r="J28" s="18" t="s">
        <v>7</v>
      </c>
      <c r="K28" s="18" t="s">
        <v>8</v>
      </c>
      <c r="L28" s="274" t="s">
        <v>9</v>
      </c>
      <c r="M28" s="275"/>
      <c r="N28" s="18" t="s">
        <v>29</v>
      </c>
      <c r="O28" s="18" t="s">
        <v>7</v>
      </c>
      <c r="P28" s="18" t="s">
        <v>8</v>
      </c>
      <c r="Q28" s="19" t="s">
        <v>9</v>
      </c>
      <c r="R28" s="18" t="s">
        <v>30</v>
      </c>
    </row>
    <row r="29" spans="1:18" s="5" customFormat="1" ht="10.5" customHeight="1">
      <c r="A29" s="20"/>
      <c r="B29" s="285" t="s">
        <v>12</v>
      </c>
      <c r="C29" s="286"/>
      <c r="D29" s="17">
        <v>2</v>
      </c>
      <c r="E29" s="17">
        <v>3</v>
      </c>
      <c r="F29" s="17">
        <v>4</v>
      </c>
      <c r="G29" s="17">
        <v>5</v>
      </c>
      <c r="H29" s="285">
        <v>6</v>
      </c>
      <c r="I29" s="286"/>
      <c r="J29" s="17">
        <v>7</v>
      </c>
      <c r="K29" s="17">
        <v>8</v>
      </c>
      <c r="L29" s="285">
        <v>9</v>
      </c>
      <c r="M29" s="286"/>
      <c r="N29" s="17">
        <v>10</v>
      </c>
      <c r="O29" s="17">
        <v>11</v>
      </c>
      <c r="P29" s="17">
        <v>12</v>
      </c>
      <c r="Q29" s="17">
        <v>13</v>
      </c>
      <c r="R29" s="17">
        <v>14</v>
      </c>
    </row>
    <row r="30" spans="1:19" s="5" customFormat="1" ht="27.75" customHeight="1">
      <c r="A30" s="20"/>
      <c r="B30" s="257"/>
      <c r="C30" s="258"/>
      <c r="D30" s="50" t="s">
        <v>80</v>
      </c>
      <c r="E30" s="51">
        <v>68465946</v>
      </c>
      <c r="F30" s="51" t="s">
        <v>195</v>
      </c>
      <c r="G30" s="51" t="s">
        <v>195</v>
      </c>
      <c r="H30" s="259">
        <f>E30</f>
        <v>68465946</v>
      </c>
      <c r="I30" s="260"/>
      <c r="J30" s="51">
        <v>80546663</v>
      </c>
      <c r="K30" s="51" t="s">
        <v>195</v>
      </c>
      <c r="L30" s="259" t="s">
        <v>195</v>
      </c>
      <c r="M30" s="260"/>
      <c r="N30" s="51">
        <f>J30</f>
        <v>80546663</v>
      </c>
      <c r="O30" s="54">
        <v>92653061</v>
      </c>
      <c r="P30" s="54" t="s">
        <v>195</v>
      </c>
      <c r="Q30" s="54" t="s">
        <v>195</v>
      </c>
      <c r="R30" s="54">
        <f>O30</f>
        <v>92653061</v>
      </c>
      <c r="S30" s="52"/>
    </row>
    <row r="31" spans="1:19" s="5" customFormat="1" ht="68.25" customHeight="1">
      <c r="A31" s="20"/>
      <c r="B31" s="272">
        <v>25010100</v>
      </c>
      <c r="C31" s="273"/>
      <c r="D31" s="50" t="s">
        <v>135</v>
      </c>
      <c r="E31" s="51">
        <v>0</v>
      </c>
      <c r="F31" s="51">
        <v>6622709</v>
      </c>
      <c r="G31" s="51">
        <v>0</v>
      </c>
      <c r="H31" s="259">
        <f aca="true" t="shared" si="0" ref="H31:H39">E31+F31</f>
        <v>6622709</v>
      </c>
      <c r="I31" s="260"/>
      <c r="J31" s="51">
        <v>0</v>
      </c>
      <c r="K31" s="54">
        <v>11611141</v>
      </c>
      <c r="L31" s="259">
        <v>0</v>
      </c>
      <c r="M31" s="260"/>
      <c r="N31" s="51">
        <f aca="true" t="shared" si="1" ref="N31:N40">J31+K31</f>
        <v>11611141</v>
      </c>
      <c r="O31" s="54">
        <v>0</v>
      </c>
      <c r="P31" s="54">
        <v>12638165</v>
      </c>
      <c r="Q31" s="54">
        <v>0</v>
      </c>
      <c r="R31" s="54">
        <f aca="true" t="shared" si="2" ref="R31:R39">O31+P31</f>
        <v>12638165</v>
      </c>
      <c r="S31" s="52"/>
    </row>
    <row r="32" spans="1:19" s="5" customFormat="1" ht="36" customHeight="1">
      <c r="A32" s="20"/>
      <c r="B32" s="272">
        <v>25010200</v>
      </c>
      <c r="C32" s="273"/>
      <c r="D32" s="50" t="s">
        <v>101</v>
      </c>
      <c r="E32" s="51">
        <v>0</v>
      </c>
      <c r="F32" s="54">
        <v>4304240</v>
      </c>
      <c r="G32" s="51">
        <v>0</v>
      </c>
      <c r="H32" s="259">
        <f t="shared" si="0"/>
        <v>4304240</v>
      </c>
      <c r="I32" s="260"/>
      <c r="J32" s="51">
        <v>0</v>
      </c>
      <c r="K32" s="54">
        <v>6384595</v>
      </c>
      <c r="L32" s="259">
        <v>0</v>
      </c>
      <c r="M32" s="260"/>
      <c r="N32" s="51">
        <f>J32+K32</f>
        <v>6384595</v>
      </c>
      <c r="O32" s="54">
        <v>0</v>
      </c>
      <c r="P32" s="54">
        <v>5602820</v>
      </c>
      <c r="Q32" s="54">
        <v>0</v>
      </c>
      <c r="R32" s="54">
        <f>O32+P32</f>
        <v>5602820</v>
      </c>
      <c r="S32" s="52"/>
    </row>
    <row r="33" spans="1:19" s="5" customFormat="1" ht="74.25" customHeight="1">
      <c r="A33" s="20"/>
      <c r="B33" s="272">
        <v>25010300</v>
      </c>
      <c r="C33" s="273"/>
      <c r="D33" s="50" t="s">
        <v>199</v>
      </c>
      <c r="E33" s="51">
        <v>0</v>
      </c>
      <c r="F33" s="51">
        <v>1312407</v>
      </c>
      <c r="G33" s="51">
        <v>0</v>
      </c>
      <c r="H33" s="259">
        <f t="shared" si="0"/>
        <v>1312407</v>
      </c>
      <c r="I33" s="260"/>
      <c r="J33" s="51">
        <v>0</v>
      </c>
      <c r="K33" s="54">
        <v>1950053</v>
      </c>
      <c r="L33" s="259">
        <v>0</v>
      </c>
      <c r="M33" s="260"/>
      <c r="N33" s="51">
        <f t="shared" si="1"/>
        <v>1950053</v>
      </c>
      <c r="O33" s="54">
        <v>0</v>
      </c>
      <c r="P33" s="54">
        <v>1882520</v>
      </c>
      <c r="Q33" s="54">
        <v>0</v>
      </c>
      <c r="R33" s="54">
        <f t="shared" si="2"/>
        <v>1882520</v>
      </c>
      <c r="S33" s="52"/>
    </row>
    <row r="34" spans="1:19" s="5" customFormat="1" ht="66.75" customHeight="1">
      <c r="A34" s="20"/>
      <c r="B34" s="272">
        <v>25010400</v>
      </c>
      <c r="C34" s="273"/>
      <c r="D34" s="50" t="s">
        <v>200</v>
      </c>
      <c r="E34" s="51">
        <v>0</v>
      </c>
      <c r="F34" s="51">
        <v>7997</v>
      </c>
      <c r="G34" s="51">
        <v>0</v>
      </c>
      <c r="H34" s="259">
        <f t="shared" si="0"/>
        <v>7997</v>
      </c>
      <c r="I34" s="260"/>
      <c r="J34" s="51">
        <v>0</v>
      </c>
      <c r="K34" s="54">
        <v>41000</v>
      </c>
      <c r="L34" s="259">
        <v>0</v>
      </c>
      <c r="M34" s="260"/>
      <c r="N34" s="51">
        <f t="shared" si="1"/>
        <v>41000</v>
      </c>
      <c r="O34" s="54">
        <v>0</v>
      </c>
      <c r="P34" s="54">
        <v>45000</v>
      </c>
      <c r="Q34" s="54">
        <v>0</v>
      </c>
      <c r="R34" s="54">
        <f t="shared" si="2"/>
        <v>45000</v>
      </c>
      <c r="S34" s="52"/>
    </row>
    <row r="35" spans="1:19" s="5" customFormat="1" ht="24" customHeight="1">
      <c r="A35" s="20"/>
      <c r="B35" s="272">
        <v>602100</v>
      </c>
      <c r="C35" s="273"/>
      <c r="D35" s="50" t="s">
        <v>98</v>
      </c>
      <c r="E35" s="51">
        <v>0</v>
      </c>
      <c r="F35" s="51">
        <v>897049</v>
      </c>
      <c r="G35" s="51">
        <v>0</v>
      </c>
      <c r="H35" s="259">
        <f t="shared" si="0"/>
        <v>897049</v>
      </c>
      <c r="I35" s="260"/>
      <c r="J35" s="51">
        <v>0</v>
      </c>
      <c r="K35" s="51">
        <v>0</v>
      </c>
      <c r="L35" s="259">
        <v>0</v>
      </c>
      <c r="M35" s="260"/>
      <c r="N35" s="51">
        <f t="shared" si="1"/>
        <v>0</v>
      </c>
      <c r="O35" s="54">
        <v>0</v>
      </c>
      <c r="P35" s="54">
        <v>0</v>
      </c>
      <c r="Q35" s="54">
        <v>0</v>
      </c>
      <c r="R35" s="54">
        <f t="shared" si="2"/>
        <v>0</v>
      </c>
      <c r="S35" s="52"/>
    </row>
    <row r="36" spans="1:19" s="5" customFormat="1" ht="28.5" customHeight="1">
      <c r="A36" s="20"/>
      <c r="B36" s="272">
        <v>25020100</v>
      </c>
      <c r="C36" s="273"/>
      <c r="D36" s="50" t="s">
        <v>103</v>
      </c>
      <c r="E36" s="51">
        <v>0</v>
      </c>
      <c r="F36" s="51">
        <v>449972</v>
      </c>
      <c r="G36" s="51">
        <v>0</v>
      </c>
      <c r="H36" s="259">
        <f t="shared" si="0"/>
        <v>449972</v>
      </c>
      <c r="I36" s="260"/>
      <c r="J36" s="51">
        <v>0</v>
      </c>
      <c r="K36" s="51">
        <v>319968</v>
      </c>
      <c r="L36" s="259">
        <v>0</v>
      </c>
      <c r="M36" s="260"/>
      <c r="N36" s="51">
        <f t="shared" si="1"/>
        <v>319968</v>
      </c>
      <c r="O36" s="54">
        <v>0</v>
      </c>
      <c r="P36" s="54">
        <v>0</v>
      </c>
      <c r="Q36" s="54">
        <v>0</v>
      </c>
      <c r="R36" s="54">
        <f t="shared" si="2"/>
        <v>0</v>
      </c>
      <c r="S36" s="52"/>
    </row>
    <row r="37" spans="1:19" s="5" customFormat="1" ht="89.25" customHeight="1">
      <c r="A37" s="20"/>
      <c r="B37" s="264">
        <v>25020200</v>
      </c>
      <c r="C37" s="265"/>
      <c r="D37" s="53" t="s">
        <v>239</v>
      </c>
      <c r="E37" s="54">
        <v>0</v>
      </c>
      <c r="F37" s="54">
        <v>78224</v>
      </c>
      <c r="G37" s="51">
        <v>0</v>
      </c>
      <c r="H37" s="259">
        <f t="shared" si="0"/>
        <v>78224</v>
      </c>
      <c r="I37" s="260"/>
      <c r="J37" s="51">
        <v>0</v>
      </c>
      <c r="K37" s="51">
        <v>20909</v>
      </c>
      <c r="L37" s="259">
        <v>0</v>
      </c>
      <c r="M37" s="260"/>
      <c r="N37" s="51">
        <f t="shared" si="1"/>
        <v>20909</v>
      </c>
      <c r="O37" s="54">
        <v>0</v>
      </c>
      <c r="P37" s="54">
        <v>0</v>
      </c>
      <c r="Q37" s="54">
        <v>0</v>
      </c>
      <c r="R37" s="54">
        <f t="shared" si="2"/>
        <v>0</v>
      </c>
      <c r="S37" s="52"/>
    </row>
    <row r="38" spans="1:19" s="5" customFormat="1" ht="17.25" customHeight="1">
      <c r="A38" s="20"/>
      <c r="B38" s="264"/>
      <c r="C38" s="265"/>
      <c r="D38" s="53" t="s">
        <v>240</v>
      </c>
      <c r="E38" s="54">
        <v>0</v>
      </c>
      <c r="F38" s="54">
        <v>0</v>
      </c>
      <c r="G38" s="51">
        <v>0</v>
      </c>
      <c r="H38" s="259">
        <f>E38+F38</f>
        <v>0</v>
      </c>
      <c r="I38" s="260"/>
      <c r="J38" s="51">
        <v>0</v>
      </c>
      <c r="K38" s="51">
        <v>29994</v>
      </c>
      <c r="L38" s="259"/>
      <c r="M38" s="260"/>
      <c r="N38" s="51">
        <f t="shared" si="1"/>
        <v>29994</v>
      </c>
      <c r="O38" s="54"/>
      <c r="P38" s="54"/>
      <c r="Q38" s="54"/>
      <c r="R38" s="54"/>
      <c r="S38" s="52"/>
    </row>
    <row r="39" spans="1:19" s="30" customFormat="1" ht="24.75" customHeight="1">
      <c r="A39" s="29"/>
      <c r="B39" s="264">
        <v>602200</v>
      </c>
      <c r="C39" s="265"/>
      <c r="D39" s="53" t="s">
        <v>105</v>
      </c>
      <c r="E39" s="54">
        <v>0</v>
      </c>
      <c r="F39" s="54">
        <v>999769</v>
      </c>
      <c r="G39" s="51">
        <v>0</v>
      </c>
      <c r="H39" s="259">
        <f t="shared" si="0"/>
        <v>999769</v>
      </c>
      <c r="I39" s="260"/>
      <c r="J39" s="54">
        <v>0</v>
      </c>
      <c r="K39" s="51">
        <v>0</v>
      </c>
      <c r="L39" s="266">
        <v>0</v>
      </c>
      <c r="M39" s="267"/>
      <c r="N39" s="51">
        <f t="shared" si="1"/>
        <v>0</v>
      </c>
      <c r="O39" s="54">
        <v>0</v>
      </c>
      <c r="P39" s="54">
        <v>0</v>
      </c>
      <c r="Q39" s="54">
        <v>0</v>
      </c>
      <c r="R39" s="54">
        <f t="shared" si="2"/>
        <v>0</v>
      </c>
      <c r="S39" s="55"/>
    </row>
    <row r="40" spans="1:19" s="30" customFormat="1" ht="41.25" customHeight="1">
      <c r="A40" s="29"/>
      <c r="B40" s="264">
        <v>602400</v>
      </c>
      <c r="C40" s="265"/>
      <c r="D40" s="53" t="s">
        <v>205</v>
      </c>
      <c r="E40" s="54">
        <v>0</v>
      </c>
      <c r="F40" s="54">
        <v>0</v>
      </c>
      <c r="G40" s="51">
        <v>0</v>
      </c>
      <c r="H40" s="259">
        <f>E40+F40</f>
        <v>0</v>
      </c>
      <c r="I40" s="260"/>
      <c r="J40" s="54">
        <v>0</v>
      </c>
      <c r="K40" s="51">
        <v>1600000</v>
      </c>
      <c r="L40" s="266">
        <v>1600000</v>
      </c>
      <c r="M40" s="267"/>
      <c r="N40" s="51">
        <f t="shared" si="1"/>
        <v>1600000</v>
      </c>
      <c r="O40" s="54"/>
      <c r="P40" s="54"/>
      <c r="Q40" s="54"/>
      <c r="R40" s="54"/>
      <c r="S40" s="55"/>
    </row>
    <row r="41" spans="1:19" s="5" customFormat="1" ht="15.75" customHeight="1">
      <c r="A41" s="20"/>
      <c r="B41" s="257"/>
      <c r="C41" s="258"/>
      <c r="D41" s="56" t="s">
        <v>154</v>
      </c>
      <c r="E41" s="64">
        <f>E30+E39</f>
        <v>68465946</v>
      </c>
      <c r="F41" s="64">
        <f>(F31+F32+F33+F34+F36+F37)-(F39-F35)</f>
        <v>12672829</v>
      </c>
      <c r="G41" s="64">
        <f>SUM(G36:G39)</f>
        <v>0</v>
      </c>
      <c r="H41" s="293">
        <f>E41+F41</f>
        <v>81138775</v>
      </c>
      <c r="I41" s="294"/>
      <c r="J41" s="64">
        <f>J30+J39</f>
        <v>80546663</v>
      </c>
      <c r="K41" s="64">
        <f>(K31+K32+K33+K34+K36+K37+K38+K40)-(K35-K39)</f>
        <v>21957660</v>
      </c>
      <c r="L41" s="293">
        <f>SUM(L31:L40)</f>
        <v>1600000</v>
      </c>
      <c r="M41" s="294"/>
      <c r="N41" s="64">
        <f>SUM(N30:N40)</f>
        <v>102504323</v>
      </c>
      <c r="O41" s="193">
        <f>O30+O39</f>
        <v>92653061</v>
      </c>
      <c r="P41" s="193">
        <f>SUM(P31:P39)</f>
        <v>20168505</v>
      </c>
      <c r="Q41" s="193">
        <f>SUM(Q31:Q39)</f>
        <v>0</v>
      </c>
      <c r="R41" s="193">
        <f>SUM(R30:R39)</f>
        <v>112821566</v>
      </c>
      <c r="S41" s="52"/>
    </row>
    <row r="42" spans="1:19" s="5" customFormat="1" ht="10.5" customHeight="1">
      <c r="A42" s="20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2"/>
    </row>
    <row r="43" spans="1:19" s="5" customFormat="1" ht="16.5" customHeight="1">
      <c r="A43" s="20"/>
      <c r="B43" s="406" t="s">
        <v>227</v>
      </c>
      <c r="C43" s="406"/>
      <c r="D43" s="406"/>
      <c r="E43" s="406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52"/>
      <c r="R43" s="52"/>
      <c r="S43" s="52"/>
    </row>
    <row r="44" spans="1:19" s="5" customFormat="1" ht="10.5" customHeight="1">
      <c r="A44" s="20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2"/>
      <c r="N44" s="57" t="s">
        <v>138</v>
      </c>
      <c r="O44" s="57"/>
      <c r="P44" s="52"/>
      <c r="Q44" s="52"/>
      <c r="R44" s="52"/>
      <c r="S44" s="52"/>
    </row>
    <row r="45" spans="1:19" s="10" customFormat="1" ht="16.5" customHeight="1">
      <c r="A45" s="16"/>
      <c r="B45" s="347" t="s">
        <v>5</v>
      </c>
      <c r="C45" s="348"/>
      <c r="D45" s="261" t="s">
        <v>6</v>
      </c>
      <c r="E45" s="272" t="s">
        <v>165</v>
      </c>
      <c r="F45" s="401"/>
      <c r="G45" s="401"/>
      <c r="H45" s="401"/>
      <c r="I45" s="273"/>
      <c r="J45" s="261" t="s">
        <v>206</v>
      </c>
      <c r="K45" s="261"/>
      <c r="L45" s="261"/>
      <c r="M45" s="261"/>
      <c r="N45" s="261"/>
      <c r="O45" s="59"/>
      <c r="P45" s="59"/>
      <c r="Q45" s="59"/>
      <c r="R45" s="59"/>
      <c r="S45" s="59"/>
    </row>
    <row r="46" spans="1:19" s="10" customFormat="1" ht="30" customHeight="1">
      <c r="A46" s="16"/>
      <c r="B46" s="349"/>
      <c r="C46" s="350"/>
      <c r="D46" s="261"/>
      <c r="E46" s="60" t="s">
        <v>7</v>
      </c>
      <c r="F46" s="60" t="s">
        <v>8</v>
      </c>
      <c r="G46" s="61" t="s">
        <v>9</v>
      </c>
      <c r="H46" s="402" t="s">
        <v>28</v>
      </c>
      <c r="I46" s="403"/>
      <c r="J46" s="60" t="s">
        <v>7</v>
      </c>
      <c r="K46" s="60" t="s">
        <v>8</v>
      </c>
      <c r="L46" s="404" t="s">
        <v>9</v>
      </c>
      <c r="M46" s="405"/>
      <c r="N46" s="60" t="s">
        <v>29</v>
      </c>
      <c r="O46" s="62"/>
      <c r="P46" s="62"/>
      <c r="Q46" s="62"/>
      <c r="R46" s="62"/>
      <c r="S46" s="59"/>
    </row>
    <row r="47" spans="1:19" s="5" customFormat="1" ht="10.5" customHeight="1">
      <c r="A47" s="20"/>
      <c r="B47" s="272" t="s">
        <v>12</v>
      </c>
      <c r="C47" s="273"/>
      <c r="D47" s="58">
        <v>2</v>
      </c>
      <c r="E47" s="58">
        <v>3</v>
      </c>
      <c r="F47" s="58">
        <v>4</v>
      </c>
      <c r="G47" s="58">
        <v>5</v>
      </c>
      <c r="H47" s="272">
        <v>6</v>
      </c>
      <c r="I47" s="273"/>
      <c r="J47" s="58">
        <v>7</v>
      </c>
      <c r="K47" s="58">
        <v>8</v>
      </c>
      <c r="L47" s="272">
        <v>9</v>
      </c>
      <c r="M47" s="273"/>
      <c r="N47" s="58">
        <v>10</v>
      </c>
      <c r="O47" s="57"/>
      <c r="P47" s="57"/>
      <c r="Q47" s="57"/>
      <c r="R47" s="57"/>
      <c r="S47" s="52"/>
    </row>
    <row r="48" spans="1:19" s="5" customFormat="1" ht="27" customHeight="1">
      <c r="A48" s="20"/>
      <c r="B48" s="257"/>
      <c r="C48" s="258"/>
      <c r="D48" s="50" t="s">
        <v>80</v>
      </c>
      <c r="E48" s="54">
        <f>(70081476*1.124128472615)+(22571585*1.124128472615)</f>
        <v>104153943.94503443</v>
      </c>
      <c r="F48" s="54" t="s">
        <v>195</v>
      </c>
      <c r="G48" s="54" t="s">
        <v>195</v>
      </c>
      <c r="H48" s="266">
        <f>E48</f>
        <v>104153943.94503443</v>
      </c>
      <c r="I48" s="267"/>
      <c r="J48" s="54">
        <f>E48*1.0701993848044</f>
        <v>111465486.73492782</v>
      </c>
      <c r="K48" s="54" t="s">
        <v>195</v>
      </c>
      <c r="L48" s="266" t="s">
        <v>195</v>
      </c>
      <c r="M48" s="267"/>
      <c r="N48" s="54">
        <f>J48</f>
        <v>111465486.73492782</v>
      </c>
      <c r="O48" s="57"/>
      <c r="P48" s="57"/>
      <c r="Q48" s="57"/>
      <c r="R48" s="57"/>
      <c r="S48" s="52"/>
    </row>
    <row r="49" spans="1:19" s="5" customFormat="1" ht="69.75" customHeight="1">
      <c r="A49" s="20"/>
      <c r="B49" s="272">
        <v>25010100</v>
      </c>
      <c r="C49" s="273"/>
      <c r="D49" s="50" t="s">
        <v>135</v>
      </c>
      <c r="E49" s="54">
        <v>0</v>
      </c>
      <c r="F49" s="54">
        <f>(4788670+1053507)*1.124128472615+6795988*1.124128472615</f>
        <v>14206921.118106352</v>
      </c>
      <c r="G49" s="54">
        <v>0</v>
      </c>
      <c r="H49" s="266">
        <f aca="true" t="shared" si="3" ref="H49:H56">E49+F49</f>
        <v>14206921.118106352</v>
      </c>
      <c r="I49" s="267"/>
      <c r="J49" s="54">
        <v>0</v>
      </c>
      <c r="K49" s="54">
        <f>F49*1.0701993848044</f>
        <v>15204238.240562057</v>
      </c>
      <c r="L49" s="266">
        <v>0</v>
      </c>
      <c r="M49" s="267"/>
      <c r="N49" s="54">
        <f>J49+K49</f>
        <v>15204238.240562057</v>
      </c>
      <c r="O49" s="57"/>
      <c r="P49" s="57"/>
      <c r="Q49" s="57"/>
      <c r="R49" s="57"/>
      <c r="S49" s="52"/>
    </row>
    <row r="50" spans="1:19" s="5" customFormat="1" ht="31.5" customHeight="1">
      <c r="A50" s="20"/>
      <c r="B50" s="272">
        <v>25010200</v>
      </c>
      <c r="C50" s="273"/>
      <c r="D50" s="50" t="s">
        <v>101</v>
      </c>
      <c r="E50" s="54">
        <v>0</v>
      </c>
      <c r="F50" s="54">
        <f>(1042640+229381)*1.124128472615+4330799*1.124128472615</f>
        <v>6298289.488936774</v>
      </c>
      <c r="G50" s="54">
        <v>0</v>
      </c>
      <c r="H50" s="266">
        <f t="shared" si="3"/>
        <v>6298289.488936774</v>
      </c>
      <c r="I50" s="267"/>
      <c r="J50" s="54">
        <v>0</v>
      </c>
      <c r="K50" s="54">
        <f>F50*1.0701993848044</f>
        <v>6740425.536380155</v>
      </c>
      <c r="L50" s="266"/>
      <c r="M50" s="267"/>
      <c r="N50" s="54">
        <f>J50+K50</f>
        <v>6740425.536380155</v>
      </c>
      <c r="O50" s="57"/>
      <c r="P50" s="57"/>
      <c r="Q50" s="57"/>
      <c r="R50" s="57"/>
      <c r="S50" s="52"/>
    </row>
    <row r="51" spans="1:19" s="5" customFormat="1" ht="27" customHeight="1">
      <c r="A51" s="20"/>
      <c r="B51" s="272">
        <v>25010300</v>
      </c>
      <c r="C51" s="273"/>
      <c r="D51" s="50" t="s">
        <v>136</v>
      </c>
      <c r="E51" s="54">
        <v>0</v>
      </c>
      <c r="F51" s="54">
        <f>(382830+84223)*1.124128472615+1415467*1.124128472615</f>
        <v>2116194.33226719</v>
      </c>
      <c r="G51" s="54">
        <v>0</v>
      </c>
      <c r="H51" s="266">
        <f t="shared" si="3"/>
        <v>2116194.33226719</v>
      </c>
      <c r="I51" s="267"/>
      <c r="J51" s="54">
        <v>0</v>
      </c>
      <c r="K51" s="54">
        <f>F51*1.0701993848044</f>
        <v>2264749.8725189045</v>
      </c>
      <c r="L51" s="266">
        <v>0</v>
      </c>
      <c r="M51" s="267"/>
      <c r="N51" s="54">
        <f aca="true" t="shared" si="4" ref="N51:N56">J51+K51</f>
        <v>2264749.8725189045</v>
      </c>
      <c r="O51" s="57"/>
      <c r="P51" s="57"/>
      <c r="Q51" s="57"/>
      <c r="R51" s="57"/>
      <c r="S51" s="52"/>
    </row>
    <row r="52" spans="1:19" s="5" customFormat="1" ht="46.5" customHeight="1">
      <c r="A52" s="20"/>
      <c r="B52" s="272">
        <v>25010400</v>
      </c>
      <c r="C52" s="273"/>
      <c r="D52" s="50" t="s">
        <v>137</v>
      </c>
      <c r="E52" s="54">
        <v>0</v>
      </c>
      <c r="F52" s="54">
        <f>P34*1.124128472615</f>
        <v>50585.781267675</v>
      </c>
      <c r="G52" s="54">
        <v>0</v>
      </c>
      <c r="H52" s="266">
        <f t="shared" si="3"/>
        <v>50585.781267675</v>
      </c>
      <c r="I52" s="267"/>
      <c r="J52" s="54">
        <v>0</v>
      </c>
      <c r="K52" s="54">
        <f>F52*1.0701993848044</f>
        <v>54136.871992515735</v>
      </c>
      <c r="L52" s="266">
        <v>0</v>
      </c>
      <c r="M52" s="267"/>
      <c r="N52" s="54">
        <f t="shared" si="4"/>
        <v>54136.871992515735</v>
      </c>
      <c r="O52" s="57"/>
      <c r="P52" s="57"/>
      <c r="Q52" s="57"/>
      <c r="R52" s="57"/>
      <c r="S52" s="52"/>
    </row>
    <row r="53" spans="1:19" s="5" customFormat="1" ht="16.5" customHeight="1">
      <c r="A53" s="20"/>
      <c r="B53" s="272">
        <v>602100</v>
      </c>
      <c r="C53" s="273"/>
      <c r="D53" s="50" t="s">
        <v>98</v>
      </c>
      <c r="E53" s="54">
        <v>0</v>
      </c>
      <c r="F53" s="54">
        <v>0</v>
      </c>
      <c r="G53" s="54">
        <v>0</v>
      </c>
      <c r="H53" s="266">
        <f t="shared" si="3"/>
        <v>0</v>
      </c>
      <c r="I53" s="267"/>
      <c r="J53" s="54">
        <v>0</v>
      </c>
      <c r="K53" s="54"/>
      <c r="L53" s="266">
        <v>0</v>
      </c>
      <c r="M53" s="267"/>
      <c r="N53" s="54">
        <f t="shared" si="4"/>
        <v>0</v>
      </c>
      <c r="O53" s="57"/>
      <c r="P53" s="57"/>
      <c r="Q53" s="57"/>
      <c r="R53" s="57"/>
      <c r="S53" s="52"/>
    </row>
    <row r="54" spans="1:19" s="5" customFormat="1" ht="25.5" customHeight="1">
      <c r="A54" s="20"/>
      <c r="B54" s="272">
        <v>25020100</v>
      </c>
      <c r="C54" s="273"/>
      <c r="D54" s="50" t="s">
        <v>103</v>
      </c>
      <c r="E54" s="54">
        <v>0</v>
      </c>
      <c r="F54" s="54">
        <v>0</v>
      </c>
      <c r="G54" s="54"/>
      <c r="H54" s="266">
        <f t="shared" si="3"/>
        <v>0</v>
      </c>
      <c r="I54" s="267"/>
      <c r="J54" s="54">
        <v>0</v>
      </c>
      <c r="K54" s="54">
        <v>0</v>
      </c>
      <c r="L54" s="266">
        <v>0</v>
      </c>
      <c r="M54" s="267"/>
      <c r="N54" s="54">
        <f t="shared" si="4"/>
        <v>0</v>
      </c>
      <c r="O54" s="57"/>
      <c r="P54" s="57"/>
      <c r="Q54" s="57"/>
      <c r="R54" s="57"/>
      <c r="S54" s="52"/>
    </row>
    <row r="55" spans="1:19" s="5" customFormat="1" ht="83.25" customHeight="1">
      <c r="A55" s="20"/>
      <c r="B55" s="264">
        <v>25020200</v>
      </c>
      <c r="C55" s="265"/>
      <c r="D55" s="53" t="s">
        <v>104</v>
      </c>
      <c r="E55" s="54">
        <v>0</v>
      </c>
      <c r="F55" s="54">
        <v>0</v>
      </c>
      <c r="G55" s="54">
        <v>0</v>
      </c>
      <c r="H55" s="266">
        <f t="shared" si="3"/>
        <v>0</v>
      </c>
      <c r="I55" s="267"/>
      <c r="J55" s="54">
        <v>0</v>
      </c>
      <c r="K55" s="54">
        <v>0</v>
      </c>
      <c r="L55" s="266">
        <v>0</v>
      </c>
      <c r="M55" s="267"/>
      <c r="N55" s="54">
        <f t="shared" si="4"/>
        <v>0</v>
      </c>
      <c r="O55" s="57"/>
      <c r="P55" s="57"/>
      <c r="Q55" s="57"/>
      <c r="R55" s="57"/>
      <c r="S55" s="52"/>
    </row>
    <row r="56" spans="1:19" s="5" customFormat="1" ht="15.75" customHeight="1">
      <c r="A56" s="20"/>
      <c r="B56" s="264">
        <v>602200</v>
      </c>
      <c r="C56" s="265"/>
      <c r="D56" s="53" t="s">
        <v>105</v>
      </c>
      <c r="E56" s="54">
        <v>0</v>
      </c>
      <c r="F56" s="54">
        <v>0</v>
      </c>
      <c r="G56" s="54">
        <v>0</v>
      </c>
      <c r="H56" s="266">
        <f t="shared" si="3"/>
        <v>0</v>
      </c>
      <c r="I56" s="267"/>
      <c r="J56" s="54">
        <v>0</v>
      </c>
      <c r="K56" s="54">
        <v>0</v>
      </c>
      <c r="L56" s="266">
        <v>0</v>
      </c>
      <c r="M56" s="267"/>
      <c r="N56" s="54">
        <f t="shared" si="4"/>
        <v>0</v>
      </c>
      <c r="O56" s="57"/>
      <c r="P56" s="57"/>
      <c r="Q56" s="57"/>
      <c r="R56" s="57"/>
      <c r="S56" s="52"/>
    </row>
    <row r="57" spans="1:19" s="5" customFormat="1" ht="18.75" customHeight="1">
      <c r="A57" s="20"/>
      <c r="B57" s="257"/>
      <c r="C57" s="258"/>
      <c r="D57" s="56" t="s">
        <v>154</v>
      </c>
      <c r="E57" s="193">
        <f>E48+E56</f>
        <v>104153943.94503443</v>
      </c>
      <c r="F57" s="193">
        <f>F49+F50+F51+F52+F54+F55</f>
        <v>22671990.720577992</v>
      </c>
      <c r="G57" s="193">
        <f>SUM(G54:G56)</f>
        <v>0</v>
      </c>
      <c r="H57" s="291">
        <f>E57+F57</f>
        <v>126825934.66561243</v>
      </c>
      <c r="I57" s="292"/>
      <c r="J57" s="193">
        <f>J48+J56</f>
        <v>111465486.73492782</v>
      </c>
      <c r="K57" s="193">
        <f>SUM(K49:K56)</f>
        <v>24263550.521453634</v>
      </c>
      <c r="L57" s="291">
        <f>SUM(L49:L56)</f>
        <v>0</v>
      </c>
      <c r="M57" s="292"/>
      <c r="N57" s="193">
        <f>SUM(N48:N56)</f>
        <v>135729037.25638145</v>
      </c>
      <c r="O57" s="57"/>
      <c r="P57" s="57"/>
      <c r="Q57" s="57"/>
      <c r="R57" s="57"/>
      <c r="S57" s="52"/>
    </row>
    <row r="58" spans="1:18" ht="15.75" customHeight="1">
      <c r="A58" s="70"/>
      <c r="B58" s="262" t="s">
        <v>182</v>
      </c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71"/>
      <c r="R58" s="71"/>
    </row>
    <row r="59" spans="1:18" ht="10.5" customHeight="1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1"/>
      <c r="P59" s="71"/>
      <c r="Q59" s="71"/>
      <c r="R59" s="71"/>
    </row>
    <row r="60" spans="1:18" ht="15.75" customHeight="1">
      <c r="A60" s="70"/>
      <c r="B60" s="262" t="s">
        <v>207</v>
      </c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71"/>
      <c r="R60" s="71"/>
    </row>
    <row r="61" spans="1:20" ht="10.5" customHeight="1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1"/>
      <c r="P61" s="71"/>
      <c r="Q61" s="71"/>
      <c r="R61" s="70" t="s">
        <v>99</v>
      </c>
      <c r="T61" s="13"/>
    </row>
    <row r="62" spans="1:18" s="11" customFormat="1" ht="15.75" customHeight="1">
      <c r="A62" s="72"/>
      <c r="B62" s="354" t="s">
        <v>183</v>
      </c>
      <c r="C62" s="355"/>
      <c r="D62" s="263" t="s">
        <v>6</v>
      </c>
      <c r="E62" s="297" t="s">
        <v>201</v>
      </c>
      <c r="F62" s="353"/>
      <c r="G62" s="353"/>
      <c r="H62" s="353"/>
      <c r="I62" s="298"/>
      <c r="J62" s="263" t="s">
        <v>202</v>
      </c>
      <c r="K62" s="263"/>
      <c r="L62" s="263"/>
      <c r="M62" s="263"/>
      <c r="N62" s="263"/>
      <c r="O62" s="358" t="s">
        <v>203</v>
      </c>
      <c r="P62" s="358"/>
      <c r="Q62" s="358"/>
      <c r="R62" s="358"/>
    </row>
    <row r="63" spans="1:18" s="11" customFormat="1" ht="46.5" customHeight="1">
      <c r="A63" s="72"/>
      <c r="B63" s="356"/>
      <c r="C63" s="357"/>
      <c r="D63" s="263"/>
      <c r="E63" s="74" t="s">
        <v>7</v>
      </c>
      <c r="F63" s="74" t="s">
        <v>8</v>
      </c>
      <c r="G63" s="75" t="s">
        <v>9</v>
      </c>
      <c r="H63" s="351" t="s">
        <v>28</v>
      </c>
      <c r="I63" s="352"/>
      <c r="J63" s="74" t="s">
        <v>7</v>
      </c>
      <c r="K63" s="74" t="s">
        <v>8</v>
      </c>
      <c r="L63" s="399" t="s">
        <v>9</v>
      </c>
      <c r="M63" s="400"/>
      <c r="N63" s="74" t="s">
        <v>29</v>
      </c>
      <c r="O63" s="170" t="s">
        <v>7</v>
      </c>
      <c r="P63" s="170" t="s">
        <v>8</v>
      </c>
      <c r="Q63" s="171" t="s">
        <v>9</v>
      </c>
      <c r="R63" s="170" t="s">
        <v>30</v>
      </c>
    </row>
    <row r="64" spans="1:18" ht="10.5" customHeight="1">
      <c r="A64" s="70"/>
      <c r="B64" s="297" t="s">
        <v>12</v>
      </c>
      <c r="C64" s="298"/>
      <c r="D64" s="73">
        <v>2</v>
      </c>
      <c r="E64" s="73">
        <v>3</v>
      </c>
      <c r="F64" s="73">
        <v>4</v>
      </c>
      <c r="G64" s="73">
        <v>5</v>
      </c>
      <c r="H64" s="297">
        <v>6</v>
      </c>
      <c r="I64" s="298"/>
      <c r="J64" s="73">
        <v>7</v>
      </c>
      <c r="K64" s="73">
        <v>8</v>
      </c>
      <c r="L64" s="297">
        <v>9</v>
      </c>
      <c r="M64" s="298"/>
      <c r="N64" s="73">
        <v>10</v>
      </c>
      <c r="O64" s="169">
        <v>11</v>
      </c>
      <c r="P64" s="169">
        <v>12</v>
      </c>
      <c r="Q64" s="169">
        <v>13</v>
      </c>
      <c r="R64" s="169">
        <v>14</v>
      </c>
    </row>
    <row r="65" spans="1:18" ht="15" customHeight="1">
      <c r="A65" s="70"/>
      <c r="B65" s="208">
        <v>2000</v>
      </c>
      <c r="C65" s="209"/>
      <c r="D65" s="76" t="s">
        <v>52</v>
      </c>
      <c r="E65" s="77">
        <f>E66+E70+E87+E84</f>
        <v>68465946</v>
      </c>
      <c r="F65" s="77">
        <f>F66+F70+F87+F84+F88</f>
        <v>12672829</v>
      </c>
      <c r="G65" s="77">
        <v>0</v>
      </c>
      <c r="H65" s="359">
        <f>E65+F65</f>
        <v>81138775</v>
      </c>
      <c r="I65" s="360"/>
      <c r="J65" s="77">
        <f>J66+J70+J87+J84</f>
        <v>80546663</v>
      </c>
      <c r="K65" s="77">
        <f>K66+K70+K87+K84+K88</f>
        <v>21957660</v>
      </c>
      <c r="L65" s="359">
        <v>0</v>
      </c>
      <c r="M65" s="360"/>
      <c r="N65" s="77">
        <f>J65+K65</f>
        <v>102504323</v>
      </c>
      <c r="O65" s="198">
        <f>O66+O70+O87+O84</f>
        <v>92653061</v>
      </c>
      <c r="P65" s="198">
        <f>P66+P70+P87+P84+P88</f>
        <v>20168505</v>
      </c>
      <c r="Q65" s="198">
        <v>0</v>
      </c>
      <c r="R65" s="198">
        <f>O65+P65</f>
        <v>112821566</v>
      </c>
    </row>
    <row r="66" spans="1:18" ht="27" customHeight="1">
      <c r="A66" s="70"/>
      <c r="B66" s="208">
        <v>2100</v>
      </c>
      <c r="C66" s="209"/>
      <c r="D66" s="78" t="s">
        <v>53</v>
      </c>
      <c r="E66" s="77">
        <f>E67+E69</f>
        <v>49843788</v>
      </c>
      <c r="F66" s="77">
        <f>F67+F69</f>
        <v>4765297</v>
      </c>
      <c r="G66" s="77">
        <v>0</v>
      </c>
      <c r="H66" s="359">
        <f aca="true" t="shared" si="5" ref="H66:H90">E66+F66</f>
        <v>54609085</v>
      </c>
      <c r="I66" s="360"/>
      <c r="J66" s="77">
        <f>J67+J69</f>
        <v>58678461</v>
      </c>
      <c r="K66" s="77">
        <f>K67+K69</f>
        <v>7923843</v>
      </c>
      <c r="L66" s="359">
        <v>0</v>
      </c>
      <c r="M66" s="360"/>
      <c r="N66" s="77">
        <f aca="true" t="shared" si="6" ref="N66:N90">J66+K66</f>
        <v>66602304</v>
      </c>
      <c r="O66" s="198">
        <f>O67+O69</f>
        <v>70081476</v>
      </c>
      <c r="P66" s="198">
        <f>P67+P69</f>
        <v>7581251</v>
      </c>
      <c r="Q66" s="198">
        <v>0</v>
      </c>
      <c r="R66" s="198">
        <f aca="true" t="shared" si="7" ref="R66:R90">O66+P66</f>
        <v>77662727</v>
      </c>
    </row>
    <row r="67" spans="1:18" ht="18.75" customHeight="1">
      <c r="A67" s="70"/>
      <c r="B67" s="208">
        <v>2110</v>
      </c>
      <c r="C67" s="209"/>
      <c r="D67" s="76" t="s">
        <v>54</v>
      </c>
      <c r="E67" s="77">
        <f>E68</f>
        <v>41043519</v>
      </c>
      <c r="F67" s="77">
        <f>F68</f>
        <v>3963772</v>
      </c>
      <c r="G67" s="77">
        <v>0</v>
      </c>
      <c r="H67" s="359">
        <f t="shared" si="5"/>
        <v>45007291</v>
      </c>
      <c r="I67" s="360"/>
      <c r="J67" s="77">
        <f>J68</f>
        <v>48248529</v>
      </c>
      <c r="K67" s="77">
        <f>K68</f>
        <v>6494953</v>
      </c>
      <c r="L67" s="359">
        <v>0</v>
      </c>
      <c r="M67" s="360"/>
      <c r="N67" s="77">
        <f t="shared" si="6"/>
        <v>54743482</v>
      </c>
      <c r="O67" s="198">
        <f>O68</f>
        <v>57443833</v>
      </c>
      <c r="P67" s="198">
        <f>P68</f>
        <v>6214140</v>
      </c>
      <c r="Q67" s="198">
        <v>0</v>
      </c>
      <c r="R67" s="198">
        <f t="shared" si="7"/>
        <v>63657973</v>
      </c>
    </row>
    <row r="68" spans="1:18" ht="17.25" customHeight="1">
      <c r="A68" s="70"/>
      <c r="B68" s="208">
        <v>2111</v>
      </c>
      <c r="C68" s="209"/>
      <c r="D68" s="76" t="s">
        <v>55</v>
      </c>
      <c r="E68" s="77">
        <v>41043519</v>
      </c>
      <c r="F68" s="77">
        <v>3963772</v>
      </c>
      <c r="G68" s="77">
        <v>0</v>
      </c>
      <c r="H68" s="359">
        <f t="shared" si="5"/>
        <v>45007291</v>
      </c>
      <c r="I68" s="360"/>
      <c r="J68" s="77">
        <v>48248529</v>
      </c>
      <c r="K68" s="77">
        <v>6494953</v>
      </c>
      <c r="L68" s="359">
        <v>0</v>
      </c>
      <c r="M68" s="360"/>
      <c r="N68" s="77">
        <f t="shared" si="6"/>
        <v>54743482</v>
      </c>
      <c r="O68" s="198">
        <v>57443833</v>
      </c>
      <c r="P68" s="198">
        <v>6214140</v>
      </c>
      <c r="Q68" s="198">
        <v>0</v>
      </c>
      <c r="R68" s="198">
        <f t="shared" si="7"/>
        <v>63657973</v>
      </c>
    </row>
    <row r="69" spans="1:18" ht="21.75" customHeight="1">
      <c r="A69" s="70"/>
      <c r="B69" s="208">
        <v>2120</v>
      </c>
      <c r="C69" s="209"/>
      <c r="D69" s="78" t="s">
        <v>56</v>
      </c>
      <c r="E69" s="77">
        <v>8800269</v>
      </c>
      <c r="F69" s="77">
        <v>801525</v>
      </c>
      <c r="G69" s="77">
        <v>0</v>
      </c>
      <c r="H69" s="359">
        <f t="shared" si="5"/>
        <v>9601794</v>
      </c>
      <c r="I69" s="360"/>
      <c r="J69" s="77">
        <v>10429932</v>
      </c>
      <c r="K69" s="77">
        <v>1428890</v>
      </c>
      <c r="L69" s="359">
        <v>0</v>
      </c>
      <c r="M69" s="360"/>
      <c r="N69" s="77">
        <f t="shared" si="6"/>
        <v>11858822</v>
      </c>
      <c r="O69" s="198">
        <v>12637643</v>
      </c>
      <c r="P69" s="198">
        <v>1367111</v>
      </c>
      <c r="Q69" s="198">
        <v>0</v>
      </c>
      <c r="R69" s="198">
        <f t="shared" si="7"/>
        <v>14004754</v>
      </c>
    </row>
    <row r="70" spans="1:18" ht="21" customHeight="1">
      <c r="A70" s="70"/>
      <c r="B70" s="208">
        <v>2200</v>
      </c>
      <c r="C70" s="209"/>
      <c r="D70" s="78" t="s">
        <v>58</v>
      </c>
      <c r="E70" s="77">
        <f>E71+E74+E75+E76+E82+E72+E73</f>
        <v>10042087</v>
      </c>
      <c r="F70" s="77">
        <f>F71+F74+F75+F76+F82+F72+F73</f>
        <v>6215865</v>
      </c>
      <c r="G70" s="77">
        <v>0</v>
      </c>
      <c r="H70" s="359">
        <f t="shared" si="5"/>
        <v>16257952</v>
      </c>
      <c r="I70" s="360"/>
      <c r="J70" s="77">
        <f>J71+J74+J75+J76+J82+J72+J73</f>
        <v>12993007</v>
      </c>
      <c r="K70" s="77">
        <f>K71+K74+K75+K76+K82+K72+K73</f>
        <v>9116562</v>
      </c>
      <c r="L70" s="359">
        <f>L71+L72+L73+L74+L75+L76</f>
        <v>0</v>
      </c>
      <c r="M70" s="360"/>
      <c r="N70" s="77">
        <f t="shared" si="6"/>
        <v>22109569</v>
      </c>
      <c r="O70" s="198">
        <f>O71+O74+O75+O76+O82+O72+O73</f>
        <v>12345610</v>
      </c>
      <c r="P70" s="198">
        <f>P71+P74+P75+P76+P82+P72+P73</f>
        <v>9625812</v>
      </c>
      <c r="Q70" s="198">
        <v>0</v>
      </c>
      <c r="R70" s="198">
        <f t="shared" si="7"/>
        <v>21971422</v>
      </c>
    </row>
    <row r="71" spans="1:18" ht="27" customHeight="1">
      <c r="A71" s="70"/>
      <c r="B71" s="208">
        <v>2210</v>
      </c>
      <c r="C71" s="209"/>
      <c r="D71" s="78" t="s">
        <v>57</v>
      </c>
      <c r="E71" s="77">
        <v>73172</v>
      </c>
      <c r="F71" s="77">
        <v>1782001</v>
      </c>
      <c r="G71" s="77">
        <v>0</v>
      </c>
      <c r="H71" s="359">
        <f t="shared" si="5"/>
        <v>1855173</v>
      </c>
      <c r="I71" s="360"/>
      <c r="J71" s="77">
        <v>81640</v>
      </c>
      <c r="K71" s="77">
        <f>2107530+239179</f>
        <v>2346709</v>
      </c>
      <c r="L71" s="359">
        <v>0</v>
      </c>
      <c r="M71" s="360"/>
      <c r="N71" s="77">
        <f t="shared" si="6"/>
        <v>2428349</v>
      </c>
      <c r="O71" s="198">
        <v>81440</v>
      </c>
      <c r="P71" s="198">
        <v>2259083</v>
      </c>
      <c r="Q71" s="198">
        <v>0</v>
      </c>
      <c r="R71" s="198">
        <f t="shared" si="7"/>
        <v>2340523</v>
      </c>
    </row>
    <row r="72" spans="1:18" ht="28.5" customHeight="1">
      <c r="A72" s="70"/>
      <c r="B72" s="208">
        <v>2220</v>
      </c>
      <c r="C72" s="209"/>
      <c r="D72" s="78" t="s">
        <v>87</v>
      </c>
      <c r="E72" s="77">
        <v>0</v>
      </c>
      <c r="F72" s="77">
        <v>22885</v>
      </c>
      <c r="G72" s="77">
        <v>0</v>
      </c>
      <c r="H72" s="359">
        <f t="shared" si="5"/>
        <v>22885</v>
      </c>
      <c r="I72" s="360"/>
      <c r="J72" s="77">
        <v>0</v>
      </c>
      <c r="K72" s="77">
        <f>69635+303</f>
        <v>69938</v>
      </c>
      <c r="L72" s="359">
        <v>0</v>
      </c>
      <c r="M72" s="360"/>
      <c r="N72" s="77">
        <f t="shared" si="6"/>
        <v>69938</v>
      </c>
      <c r="O72" s="198">
        <v>0</v>
      </c>
      <c r="P72" s="198">
        <v>69000</v>
      </c>
      <c r="Q72" s="198">
        <v>0</v>
      </c>
      <c r="R72" s="198">
        <f t="shared" si="7"/>
        <v>69000</v>
      </c>
    </row>
    <row r="73" spans="1:18" ht="24.75" customHeight="1">
      <c r="A73" s="70"/>
      <c r="B73" s="208">
        <v>2230</v>
      </c>
      <c r="C73" s="209"/>
      <c r="D73" s="78" t="s">
        <v>88</v>
      </c>
      <c r="E73" s="77">
        <v>3226277</v>
      </c>
      <c r="F73" s="77">
        <v>867678</v>
      </c>
      <c r="G73" s="77">
        <v>0</v>
      </c>
      <c r="H73" s="359">
        <f t="shared" si="5"/>
        <v>4093955</v>
      </c>
      <c r="I73" s="360"/>
      <c r="J73" s="77">
        <v>3849995</v>
      </c>
      <c r="K73" s="77">
        <v>1374525</v>
      </c>
      <c r="L73" s="359">
        <v>0</v>
      </c>
      <c r="M73" s="360"/>
      <c r="N73" s="77">
        <f t="shared" si="6"/>
        <v>5224520</v>
      </c>
      <c r="O73" s="198">
        <v>4461985</v>
      </c>
      <c r="P73" s="198">
        <v>1735128</v>
      </c>
      <c r="Q73" s="198">
        <v>0</v>
      </c>
      <c r="R73" s="198">
        <f t="shared" si="7"/>
        <v>6197113</v>
      </c>
    </row>
    <row r="74" spans="1:18" ht="26.25" customHeight="1">
      <c r="A74" s="70"/>
      <c r="B74" s="208">
        <v>2240</v>
      </c>
      <c r="C74" s="209"/>
      <c r="D74" s="78" t="s">
        <v>59</v>
      </c>
      <c r="E74" s="77">
        <v>0</v>
      </c>
      <c r="F74" s="77">
        <v>716545</v>
      </c>
      <c r="G74" s="77">
        <v>0</v>
      </c>
      <c r="H74" s="359">
        <f t="shared" si="5"/>
        <v>716545</v>
      </c>
      <c r="I74" s="360"/>
      <c r="J74" s="77">
        <v>0</v>
      </c>
      <c r="K74" s="77">
        <f>1003344+41309</f>
        <v>1044653</v>
      </c>
      <c r="L74" s="359">
        <v>0</v>
      </c>
      <c r="M74" s="360"/>
      <c r="N74" s="77">
        <f t="shared" si="6"/>
        <v>1044653</v>
      </c>
      <c r="O74" s="198">
        <v>0</v>
      </c>
      <c r="P74" s="198">
        <v>854077</v>
      </c>
      <c r="Q74" s="198">
        <v>0</v>
      </c>
      <c r="R74" s="198">
        <f t="shared" si="7"/>
        <v>854077</v>
      </c>
    </row>
    <row r="75" spans="1:18" ht="12" customHeight="1">
      <c r="A75" s="70"/>
      <c r="B75" s="208">
        <v>2250</v>
      </c>
      <c r="C75" s="209"/>
      <c r="D75" s="76" t="s">
        <v>60</v>
      </c>
      <c r="E75" s="77">
        <v>0</v>
      </c>
      <c r="F75" s="77">
        <v>131637</v>
      </c>
      <c r="G75" s="77">
        <v>0</v>
      </c>
      <c r="H75" s="359">
        <f t="shared" si="5"/>
        <v>131637</v>
      </c>
      <c r="I75" s="360"/>
      <c r="J75" s="77">
        <v>0</v>
      </c>
      <c r="K75" s="77">
        <v>143000</v>
      </c>
      <c r="L75" s="359">
        <v>0</v>
      </c>
      <c r="M75" s="360"/>
      <c r="N75" s="77">
        <f t="shared" si="6"/>
        <v>143000</v>
      </c>
      <c r="O75" s="198">
        <v>0</v>
      </c>
      <c r="P75" s="198">
        <v>132000</v>
      </c>
      <c r="Q75" s="198">
        <v>0</v>
      </c>
      <c r="R75" s="198">
        <f t="shared" si="7"/>
        <v>132000</v>
      </c>
    </row>
    <row r="76" spans="1:18" ht="29.25" customHeight="1">
      <c r="A76" s="70"/>
      <c r="B76" s="208">
        <v>2270</v>
      </c>
      <c r="C76" s="209"/>
      <c r="D76" s="78" t="s">
        <v>61</v>
      </c>
      <c r="E76" s="77">
        <f>E77+E78+E79+E80+E81</f>
        <v>6742638</v>
      </c>
      <c r="F76" s="77">
        <f>F77+F78+F79+F80+F81</f>
        <v>2679185</v>
      </c>
      <c r="G76" s="77">
        <v>0</v>
      </c>
      <c r="H76" s="359">
        <f t="shared" si="5"/>
        <v>9421823</v>
      </c>
      <c r="I76" s="360"/>
      <c r="J76" s="77">
        <f>J77+J78+J79+J80+J81</f>
        <v>9061372</v>
      </c>
      <c r="K76" s="77">
        <f>SUM(K77:K81)</f>
        <v>4094737</v>
      </c>
      <c r="L76" s="359">
        <v>0</v>
      </c>
      <c r="M76" s="360"/>
      <c r="N76" s="77">
        <f t="shared" si="6"/>
        <v>13156109</v>
      </c>
      <c r="O76" s="198">
        <f>O77+O78+O79+O80+O81</f>
        <v>7802185</v>
      </c>
      <c r="P76" s="198">
        <f>SUM(P77:P81)</f>
        <v>4514524</v>
      </c>
      <c r="Q76" s="198">
        <v>0</v>
      </c>
      <c r="R76" s="198">
        <f t="shared" si="7"/>
        <v>12316709</v>
      </c>
    </row>
    <row r="77" spans="1:18" ht="16.5" customHeight="1">
      <c r="A77" s="70"/>
      <c r="B77" s="208">
        <v>2271</v>
      </c>
      <c r="C77" s="209"/>
      <c r="D77" s="76" t="s">
        <v>62</v>
      </c>
      <c r="E77" s="77">
        <v>5291336</v>
      </c>
      <c r="F77" s="77">
        <v>1953739</v>
      </c>
      <c r="G77" s="77">
        <v>0</v>
      </c>
      <c r="H77" s="359">
        <f t="shared" si="5"/>
        <v>7245075</v>
      </c>
      <c r="I77" s="360"/>
      <c r="J77" s="77">
        <v>7396574</v>
      </c>
      <c r="K77" s="77">
        <v>2902795</v>
      </c>
      <c r="L77" s="359">
        <v>0</v>
      </c>
      <c r="M77" s="360"/>
      <c r="N77" s="77">
        <f t="shared" si="6"/>
        <v>10299369</v>
      </c>
      <c r="O77" s="198">
        <v>6213300</v>
      </c>
      <c r="P77" s="198">
        <v>3144486</v>
      </c>
      <c r="Q77" s="198">
        <v>0</v>
      </c>
      <c r="R77" s="198">
        <f t="shared" si="7"/>
        <v>9357786</v>
      </c>
    </row>
    <row r="78" spans="1:18" ht="27.75" customHeight="1">
      <c r="A78" s="70"/>
      <c r="B78" s="208">
        <v>2272</v>
      </c>
      <c r="C78" s="209"/>
      <c r="D78" s="78" t="s">
        <v>63</v>
      </c>
      <c r="E78" s="77">
        <v>397094</v>
      </c>
      <c r="F78" s="77">
        <v>129973</v>
      </c>
      <c r="G78" s="77">
        <v>0</v>
      </c>
      <c r="H78" s="359">
        <f t="shared" si="5"/>
        <v>527067</v>
      </c>
      <c r="I78" s="360"/>
      <c r="J78" s="77">
        <v>458792</v>
      </c>
      <c r="K78" s="77">
        <v>350737</v>
      </c>
      <c r="L78" s="359">
        <v>0</v>
      </c>
      <c r="M78" s="360"/>
      <c r="N78" s="77">
        <f t="shared" si="6"/>
        <v>809529</v>
      </c>
      <c r="O78" s="198">
        <v>488365</v>
      </c>
      <c r="P78" s="198">
        <v>379436</v>
      </c>
      <c r="Q78" s="198">
        <v>0</v>
      </c>
      <c r="R78" s="198">
        <f t="shared" si="7"/>
        <v>867801</v>
      </c>
    </row>
    <row r="79" spans="1:18" ht="18.75" customHeight="1">
      <c r="A79" s="70"/>
      <c r="B79" s="208">
        <v>2273</v>
      </c>
      <c r="C79" s="209"/>
      <c r="D79" s="76" t="s">
        <v>64</v>
      </c>
      <c r="E79" s="77">
        <v>1033522</v>
      </c>
      <c r="F79" s="77">
        <v>450411</v>
      </c>
      <c r="G79" s="77">
        <v>0</v>
      </c>
      <c r="H79" s="359">
        <f t="shared" si="5"/>
        <v>1483933</v>
      </c>
      <c r="I79" s="360"/>
      <c r="J79" s="77">
        <v>1186676</v>
      </c>
      <c r="K79" s="77">
        <v>673143</v>
      </c>
      <c r="L79" s="359">
        <v>0</v>
      </c>
      <c r="M79" s="360"/>
      <c r="N79" s="77">
        <f t="shared" si="6"/>
        <v>1859819</v>
      </c>
      <c r="O79" s="198">
        <v>1069410</v>
      </c>
      <c r="P79" s="198">
        <v>770831</v>
      </c>
      <c r="Q79" s="198">
        <v>0</v>
      </c>
      <c r="R79" s="198">
        <f t="shared" si="7"/>
        <v>1840241</v>
      </c>
    </row>
    <row r="80" spans="1:18" ht="18.75" customHeight="1">
      <c r="A80" s="70"/>
      <c r="B80" s="208">
        <v>2274</v>
      </c>
      <c r="C80" s="209"/>
      <c r="D80" s="76" t="s">
        <v>89</v>
      </c>
      <c r="E80" s="77">
        <v>20686</v>
      </c>
      <c r="F80" s="77">
        <v>14035</v>
      </c>
      <c r="G80" s="77">
        <v>0</v>
      </c>
      <c r="H80" s="359">
        <f t="shared" si="5"/>
        <v>34721</v>
      </c>
      <c r="I80" s="360"/>
      <c r="J80" s="77">
        <v>19330</v>
      </c>
      <c r="K80" s="77">
        <v>10000</v>
      </c>
      <c r="L80" s="359">
        <v>0</v>
      </c>
      <c r="M80" s="360"/>
      <c r="N80" s="77">
        <f t="shared" si="6"/>
        <v>29330</v>
      </c>
      <c r="O80" s="198">
        <v>31110</v>
      </c>
      <c r="P80" s="198">
        <v>20000</v>
      </c>
      <c r="Q80" s="198">
        <v>0</v>
      </c>
      <c r="R80" s="198">
        <f t="shared" si="7"/>
        <v>51110</v>
      </c>
    </row>
    <row r="81" spans="1:18" ht="28.5" customHeight="1">
      <c r="A81" s="70"/>
      <c r="B81" s="208">
        <v>2275</v>
      </c>
      <c r="C81" s="209"/>
      <c r="D81" s="78" t="s">
        <v>169</v>
      </c>
      <c r="E81" s="77">
        <v>0</v>
      </c>
      <c r="F81" s="77">
        <v>131027</v>
      </c>
      <c r="G81" s="77">
        <v>0</v>
      </c>
      <c r="H81" s="359">
        <v>0</v>
      </c>
      <c r="I81" s="360"/>
      <c r="J81" s="77">
        <v>0</v>
      </c>
      <c r="K81" s="77">
        <f>148560+9502</f>
        <v>158062</v>
      </c>
      <c r="L81" s="359">
        <v>0</v>
      </c>
      <c r="M81" s="360"/>
      <c r="N81" s="77">
        <f t="shared" si="6"/>
        <v>158062</v>
      </c>
      <c r="O81" s="198">
        <v>0</v>
      </c>
      <c r="P81" s="198">
        <v>199771</v>
      </c>
      <c r="Q81" s="198">
        <v>0</v>
      </c>
      <c r="R81" s="198">
        <f t="shared" si="7"/>
        <v>199771</v>
      </c>
    </row>
    <row r="82" spans="1:18" ht="39" customHeight="1">
      <c r="A82" s="70"/>
      <c r="B82" s="208">
        <v>2280</v>
      </c>
      <c r="C82" s="209"/>
      <c r="D82" s="79" t="s">
        <v>106</v>
      </c>
      <c r="E82" s="77">
        <v>0</v>
      </c>
      <c r="F82" s="77">
        <f>F83</f>
        <v>15934</v>
      </c>
      <c r="G82" s="77">
        <v>0</v>
      </c>
      <c r="H82" s="359">
        <f t="shared" si="5"/>
        <v>15934</v>
      </c>
      <c r="I82" s="360"/>
      <c r="J82" s="77"/>
      <c r="K82" s="77">
        <f>K83</f>
        <v>43000</v>
      </c>
      <c r="L82" s="359">
        <v>0</v>
      </c>
      <c r="M82" s="360"/>
      <c r="N82" s="77">
        <f t="shared" si="6"/>
        <v>43000</v>
      </c>
      <c r="O82" s="198">
        <v>0</v>
      </c>
      <c r="P82" s="198">
        <f>P83</f>
        <v>62000</v>
      </c>
      <c r="Q82" s="198">
        <v>0</v>
      </c>
      <c r="R82" s="198">
        <f t="shared" si="7"/>
        <v>62000</v>
      </c>
    </row>
    <row r="83" spans="1:18" ht="57.75" customHeight="1">
      <c r="A83" s="70"/>
      <c r="B83" s="208">
        <v>2282</v>
      </c>
      <c r="C83" s="209"/>
      <c r="D83" s="78" t="s">
        <v>66</v>
      </c>
      <c r="E83" s="77">
        <v>0</v>
      </c>
      <c r="F83" s="77">
        <v>15934</v>
      </c>
      <c r="G83" s="77">
        <v>0</v>
      </c>
      <c r="H83" s="359">
        <f t="shared" si="5"/>
        <v>15934</v>
      </c>
      <c r="I83" s="360"/>
      <c r="J83" s="77">
        <v>0</v>
      </c>
      <c r="K83" s="77">
        <v>43000</v>
      </c>
      <c r="L83" s="359">
        <v>0</v>
      </c>
      <c r="M83" s="360"/>
      <c r="N83" s="77">
        <f t="shared" si="6"/>
        <v>43000</v>
      </c>
      <c r="O83" s="198">
        <v>0</v>
      </c>
      <c r="P83" s="198">
        <v>62000</v>
      </c>
      <c r="Q83" s="198">
        <v>0</v>
      </c>
      <c r="R83" s="198">
        <f t="shared" si="7"/>
        <v>62000</v>
      </c>
    </row>
    <row r="84" spans="1:18" ht="22.5" customHeight="1">
      <c r="A84" s="70"/>
      <c r="B84" s="208">
        <v>2700</v>
      </c>
      <c r="C84" s="209"/>
      <c r="D84" s="78" t="s">
        <v>91</v>
      </c>
      <c r="E84" s="77">
        <f>E85+E86</f>
        <v>8580071</v>
      </c>
      <c r="F84" s="77">
        <f>F85+F86</f>
        <v>1543958</v>
      </c>
      <c r="G84" s="77">
        <v>0</v>
      </c>
      <c r="H84" s="359">
        <f t="shared" si="5"/>
        <v>10124029</v>
      </c>
      <c r="I84" s="360"/>
      <c r="J84" s="77">
        <f>J85+J86</f>
        <v>8875195</v>
      </c>
      <c r="K84" s="77">
        <f>K85+K86</f>
        <v>2771677</v>
      </c>
      <c r="L84" s="359">
        <v>0</v>
      </c>
      <c r="M84" s="360"/>
      <c r="N84" s="77">
        <f t="shared" si="6"/>
        <v>11646872</v>
      </c>
      <c r="O84" s="198">
        <f>O85+O86</f>
        <v>10225975</v>
      </c>
      <c r="P84" s="198">
        <f>P85+P86</f>
        <v>2620442</v>
      </c>
      <c r="Q84" s="198">
        <v>0</v>
      </c>
      <c r="R84" s="198">
        <f t="shared" si="7"/>
        <v>12846417</v>
      </c>
    </row>
    <row r="85" spans="1:18" ht="18" customHeight="1">
      <c r="A85" s="70"/>
      <c r="B85" s="208">
        <v>2720</v>
      </c>
      <c r="C85" s="209"/>
      <c r="D85" s="78" t="s">
        <v>102</v>
      </c>
      <c r="E85" s="77">
        <v>7842392</v>
      </c>
      <c r="F85" s="77">
        <v>1541324</v>
      </c>
      <c r="G85" s="77">
        <v>0</v>
      </c>
      <c r="H85" s="359">
        <f>E85+F85</f>
        <v>9383716</v>
      </c>
      <c r="I85" s="360"/>
      <c r="J85" s="77">
        <v>8151340</v>
      </c>
      <c r="K85" s="77">
        <v>2697472</v>
      </c>
      <c r="L85" s="359">
        <v>0</v>
      </c>
      <c r="M85" s="360"/>
      <c r="N85" s="77">
        <f>J85+K85</f>
        <v>10848812</v>
      </c>
      <c r="O85" s="198">
        <v>8972000</v>
      </c>
      <c r="P85" s="198">
        <v>2506514</v>
      </c>
      <c r="Q85" s="198"/>
      <c r="R85" s="198">
        <f>O85+P85</f>
        <v>11478514</v>
      </c>
    </row>
    <row r="86" spans="1:18" ht="18" customHeight="1">
      <c r="A86" s="70"/>
      <c r="B86" s="208">
        <v>2730</v>
      </c>
      <c r="C86" s="209"/>
      <c r="D86" s="78" t="s">
        <v>90</v>
      </c>
      <c r="E86" s="77">
        <v>737679</v>
      </c>
      <c r="F86" s="77">
        <v>2634</v>
      </c>
      <c r="G86" s="77">
        <v>0</v>
      </c>
      <c r="H86" s="359">
        <f t="shared" si="5"/>
        <v>740313</v>
      </c>
      <c r="I86" s="360"/>
      <c r="J86" s="77">
        <v>723855</v>
      </c>
      <c r="K86" s="77">
        <v>74205</v>
      </c>
      <c r="L86" s="359">
        <v>0</v>
      </c>
      <c r="M86" s="360"/>
      <c r="N86" s="77">
        <f t="shared" si="6"/>
        <v>798060</v>
      </c>
      <c r="O86" s="198">
        <v>1253975</v>
      </c>
      <c r="P86" s="198">
        <v>113928</v>
      </c>
      <c r="Q86" s="198">
        <v>0</v>
      </c>
      <c r="R86" s="198">
        <f t="shared" si="7"/>
        <v>1367903</v>
      </c>
    </row>
    <row r="87" spans="1:18" ht="13.5" customHeight="1">
      <c r="A87" s="70"/>
      <c r="B87" s="208">
        <v>2800</v>
      </c>
      <c r="C87" s="209"/>
      <c r="D87" s="78" t="s">
        <v>67</v>
      </c>
      <c r="E87" s="77">
        <v>0</v>
      </c>
      <c r="F87" s="77">
        <v>26061</v>
      </c>
      <c r="G87" s="77">
        <v>0</v>
      </c>
      <c r="H87" s="359">
        <f t="shared" si="5"/>
        <v>26061</v>
      </c>
      <c r="I87" s="360"/>
      <c r="J87" s="77"/>
      <c r="K87" s="77">
        <v>176000</v>
      </c>
      <c r="L87" s="359">
        <v>0</v>
      </c>
      <c r="M87" s="360"/>
      <c r="N87" s="77">
        <f t="shared" si="6"/>
        <v>176000</v>
      </c>
      <c r="O87" s="198"/>
      <c r="P87" s="198">
        <v>166000</v>
      </c>
      <c r="Q87" s="198">
        <v>0</v>
      </c>
      <c r="R87" s="198">
        <f t="shared" si="7"/>
        <v>166000</v>
      </c>
    </row>
    <row r="88" spans="1:18" ht="15" customHeight="1">
      <c r="A88" s="70"/>
      <c r="B88" s="208">
        <v>3000</v>
      </c>
      <c r="C88" s="209"/>
      <c r="D88" s="78" t="s">
        <v>68</v>
      </c>
      <c r="E88" s="77">
        <v>0</v>
      </c>
      <c r="F88" s="77">
        <f>F89</f>
        <v>121648</v>
      </c>
      <c r="G88" s="77">
        <f>G89</f>
        <v>0</v>
      </c>
      <c r="H88" s="359">
        <f t="shared" si="5"/>
        <v>121648</v>
      </c>
      <c r="I88" s="360"/>
      <c r="J88" s="77">
        <v>0</v>
      </c>
      <c r="K88" s="77">
        <f>K89</f>
        <v>1969578</v>
      </c>
      <c r="L88" s="359">
        <f>L89</f>
        <v>1600000</v>
      </c>
      <c r="M88" s="360"/>
      <c r="N88" s="77">
        <f t="shared" si="6"/>
        <v>1969578</v>
      </c>
      <c r="O88" s="198">
        <v>0</v>
      </c>
      <c r="P88" s="198">
        <f>P89</f>
        <v>175000</v>
      </c>
      <c r="Q88" s="198">
        <f>Q89</f>
        <v>0</v>
      </c>
      <c r="R88" s="198">
        <f t="shared" si="7"/>
        <v>175000</v>
      </c>
    </row>
    <row r="89" spans="1:18" ht="27" customHeight="1">
      <c r="A89" s="70"/>
      <c r="B89" s="208">
        <v>3100</v>
      </c>
      <c r="C89" s="209"/>
      <c r="D89" s="78" t="s">
        <v>69</v>
      </c>
      <c r="E89" s="77">
        <v>0</v>
      </c>
      <c r="F89" s="77">
        <f>F90</f>
        <v>121648</v>
      </c>
      <c r="G89" s="77">
        <v>0</v>
      </c>
      <c r="H89" s="359">
        <f t="shared" si="5"/>
        <v>121648</v>
      </c>
      <c r="I89" s="360"/>
      <c r="J89" s="77">
        <v>0</v>
      </c>
      <c r="K89" s="77">
        <f>K90</f>
        <v>1969578</v>
      </c>
      <c r="L89" s="359">
        <f>L90</f>
        <v>1600000</v>
      </c>
      <c r="M89" s="360"/>
      <c r="N89" s="77">
        <f t="shared" si="6"/>
        <v>1969578</v>
      </c>
      <c r="O89" s="198">
        <v>0</v>
      </c>
      <c r="P89" s="198">
        <f>P90</f>
        <v>175000</v>
      </c>
      <c r="Q89" s="198">
        <f>Q90</f>
        <v>0</v>
      </c>
      <c r="R89" s="198">
        <f t="shared" si="7"/>
        <v>175000</v>
      </c>
    </row>
    <row r="90" spans="1:18" ht="43.5" customHeight="1">
      <c r="A90" s="70"/>
      <c r="B90" s="208">
        <v>3110</v>
      </c>
      <c r="C90" s="209"/>
      <c r="D90" s="78" t="s">
        <v>70</v>
      </c>
      <c r="E90" s="77">
        <v>0</v>
      </c>
      <c r="F90" s="77">
        <v>121648</v>
      </c>
      <c r="G90" s="77">
        <v>0</v>
      </c>
      <c r="H90" s="359">
        <f t="shared" si="5"/>
        <v>121648</v>
      </c>
      <c r="I90" s="360"/>
      <c r="J90" s="80">
        <v>0</v>
      </c>
      <c r="K90" s="77">
        <f>289000+80578+1600000</f>
        <v>1969578</v>
      </c>
      <c r="L90" s="359">
        <v>1600000</v>
      </c>
      <c r="M90" s="360"/>
      <c r="N90" s="77">
        <f t="shared" si="6"/>
        <v>1969578</v>
      </c>
      <c r="O90" s="198">
        <v>0</v>
      </c>
      <c r="P90" s="198">
        <v>175000</v>
      </c>
      <c r="Q90" s="198">
        <v>0</v>
      </c>
      <c r="R90" s="198">
        <f t="shared" si="7"/>
        <v>175000</v>
      </c>
    </row>
    <row r="91" spans="1:18" ht="21" customHeight="1">
      <c r="A91" s="71"/>
      <c r="B91" s="361"/>
      <c r="C91" s="362"/>
      <c r="D91" s="56" t="s">
        <v>154</v>
      </c>
      <c r="E91" s="89">
        <f>E65</f>
        <v>68465946</v>
      </c>
      <c r="F91" s="89">
        <f>F65</f>
        <v>12672829</v>
      </c>
      <c r="G91" s="89">
        <f>G88</f>
        <v>0</v>
      </c>
      <c r="H91" s="368">
        <f>H65</f>
        <v>81138775</v>
      </c>
      <c r="I91" s="369"/>
      <c r="J91" s="89">
        <f>J65</f>
        <v>80546663</v>
      </c>
      <c r="K91" s="89">
        <f>K65</f>
        <v>21957660</v>
      </c>
      <c r="L91" s="368">
        <f>L67+L69+L70+L88</f>
        <v>1600000</v>
      </c>
      <c r="M91" s="369"/>
      <c r="N91" s="89">
        <f>N65</f>
        <v>102504323</v>
      </c>
      <c r="O91" s="199">
        <f>O65</f>
        <v>92653061</v>
      </c>
      <c r="P91" s="199">
        <f>P65</f>
        <v>20168505</v>
      </c>
      <c r="Q91" s="199">
        <f>Q88</f>
        <v>0</v>
      </c>
      <c r="R91" s="199">
        <f>R65</f>
        <v>112821566</v>
      </c>
    </row>
    <row r="92" spans="1:18" ht="10.5" customHeight="1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1"/>
      <c r="P92" s="71"/>
      <c r="Q92" s="71"/>
      <c r="R92" s="71"/>
    </row>
    <row r="93" spans="1:18" ht="10.5" customHeight="1">
      <c r="A93" s="70"/>
      <c r="B93" s="367" t="s">
        <v>228</v>
      </c>
      <c r="C93" s="367"/>
      <c r="D93" s="367"/>
      <c r="E93" s="367"/>
      <c r="F93" s="367"/>
      <c r="G93" s="367"/>
      <c r="H93" s="367"/>
      <c r="I93" s="367"/>
      <c r="J93" s="367"/>
      <c r="K93" s="367"/>
      <c r="L93" s="367"/>
      <c r="M93" s="367"/>
      <c r="N93" s="367"/>
      <c r="O93" s="367"/>
      <c r="P93" s="367"/>
      <c r="Q93" s="82"/>
      <c r="R93" s="82"/>
    </row>
    <row r="94" spans="1:20" ht="10.5" customHeight="1">
      <c r="A94" s="70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2"/>
      <c r="P94" s="82"/>
      <c r="Q94" s="82"/>
      <c r="R94" s="83" t="s">
        <v>166</v>
      </c>
      <c r="T94" s="13"/>
    </row>
    <row r="95" spans="1:18" s="11" customFormat="1" ht="10.5" customHeight="1">
      <c r="A95" s="72"/>
      <c r="B95" s="363" t="s">
        <v>184</v>
      </c>
      <c r="C95" s="364"/>
      <c r="D95" s="254" t="s">
        <v>6</v>
      </c>
      <c r="E95" s="297" t="s">
        <v>201</v>
      </c>
      <c r="F95" s="353"/>
      <c r="G95" s="353"/>
      <c r="H95" s="353"/>
      <c r="I95" s="298"/>
      <c r="J95" s="263" t="s">
        <v>202</v>
      </c>
      <c r="K95" s="263"/>
      <c r="L95" s="263"/>
      <c r="M95" s="263"/>
      <c r="N95" s="263"/>
      <c r="O95" s="263" t="s">
        <v>203</v>
      </c>
      <c r="P95" s="263"/>
      <c r="Q95" s="263"/>
      <c r="R95" s="263"/>
    </row>
    <row r="96" spans="1:18" s="11" customFormat="1" ht="43.5" customHeight="1">
      <c r="A96" s="72"/>
      <c r="B96" s="365"/>
      <c r="C96" s="366"/>
      <c r="D96" s="254"/>
      <c r="E96" s="85" t="s">
        <v>7</v>
      </c>
      <c r="F96" s="85" t="s">
        <v>8</v>
      </c>
      <c r="G96" s="86" t="s">
        <v>9</v>
      </c>
      <c r="H96" s="397" t="s">
        <v>28</v>
      </c>
      <c r="I96" s="398"/>
      <c r="J96" s="85" t="s">
        <v>7</v>
      </c>
      <c r="K96" s="85" t="s">
        <v>8</v>
      </c>
      <c r="L96" s="391" t="s">
        <v>9</v>
      </c>
      <c r="M96" s="392"/>
      <c r="N96" s="85" t="s">
        <v>29</v>
      </c>
      <c r="O96" s="85" t="s">
        <v>7</v>
      </c>
      <c r="P96" s="85" t="s">
        <v>8</v>
      </c>
      <c r="Q96" s="86" t="s">
        <v>9</v>
      </c>
      <c r="R96" s="85" t="s">
        <v>30</v>
      </c>
    </row>
    <row r="97" spans="1:18" ht="10.5" customHeight="1">
      <c r="A97" s="70"/>
      <c r="B97" s="300" t="s">
        <v>12</v>
      </c>
      <c r="C97" s="301"/>
      <c r="D97" s="84">
        <v>2</v>
      </c>
      <c r="E97" s="84">
        <v>3</v>
      </c>
      <c r="F97" s="84">
        <v>4</v>
      </c>
      <c r="G97" s="84">
        <v>5</v>
      </c>
      <c r="H97" s="300">
        <v>6</v>
      </c>
      <c r="I97" s="301"/>
      <c r="J97" s="84">
        <v>7</v>
      </c>
      <c r="K97" s="84">
        <v>8</v>
      </c>
      <c r="L97" s="300">
        <v>9</v>
      </c>
      <c r="M97" s="301"/>
      <c r="N97" s="84">
        <v>10</v>
      </c>
      <c r="O97" s="84">
        <v>11</v>
      </c>
      <c r="P97" s="84">
        <v>12</v>
      </c>
      <c r="Q97" s="84">
        <v>13</v>
      </c>
      <c r="R97" s="84">
        <v>14</v>
      </c>
    </row>
    <row r="98" spans="1:18" ht="15.75" customHeight="1">
      <c r="A98" s="71"/>
      <c r="B98" s="302"/>
      <c r="C98" s="303"/>
      <c r="D98" s="81" t="s">
        <v>154</v>
      </c>
      <c r="E98" s="87"/>
      <c r="F98" s="87"/>
      <c r="G98" s="87"/>
      <c r="H98" s="393"/>
      <c r="I98" s="394"/>
      <c r="J98" s="87"/>
      <c r="K98" s="87"/>
      <c r="L98" s="393"/>
      <c r="M98" s="394"/>
      <c r="N98" s="87"/>
      <c r="O98" s="87"/>
      <c r="P98" s="87"/>
      <c r="Q98" s="87"/>
      <c r="R98" s="87"/>
    </row>
    <row r="99" spans="1:14" ht="10.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1:17" ht="16.5" customHeight="1">
      <c r="A100" s="13"/>
      <c r="B100" s="299" t="s">
        <v>208</v>
      </c>
      <c r="C100" s="299"/>
      <c r="D100" s="299"/>
      <c r="E100" s="299"/>
      <c r="F100" s="299"/>
      <c r="G100" s="299"/>
      <c r="H100" s="299"/>
      <c r="I100" s="299"/>
      <c r="J100" s="299"/>
      <c r="K100" s="299"/>
      <c r="L100" s="299"/>
      <c r="M100" s="299"/>
      <c r="N100" s="299"/>
      <c r="O100" s="299"/>
      <c r="P100" s="299"/>
      <c r="Q100" s="1"/>
    </row>
    <row r="101" spans="1:17" ht="10.5" customHeight="1">
      <c r="A101" s="13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1"/>
      <c r="N101" s="66" t="s">
        <v>99</v>
      </c>
      <c r="O101" s="66"/>
      <c r="P101" s="1"/>
      <c r="Q101" s="1"/>
    </row>
    <row r="102" spans="1:17" s="11" customFormat="1" ht="11.25" customHeight="1">
      <c r="A102" s="21"/>
      <c r="B102" s="237" t="s">
        <v>183</v>
      </c>
      <c r="C102" s="304"/>
      <c r="D102" s="215" t="s">
        <v>6</v>
      </c>
      <c r="E102" s="307" t="s">
        <v>165</v>
      </c>
      <c r="F102" s="308"/>
      <c r="G102" s="308"/>
      <c r="H102" s="308"/>
      <c r="I102" s="309"/>
      <c r="J102" s="230" t="s">
        <v>206</v>
      </c>
      <c r="K102" s="230"/>
      <c r="L102" s="230"/>
      <c r="M102" s="230"/>
      <c r="N102" s="230"/>
      <c r="O102" s="90"/>
      <c r="P102" s="90"/>
      <c r="Q102" s="90"/>
    </row>
    <row r="103" spans="1:17" s="11" customFormat="1" ht="29.25" customHeight="1">
      <c r="A103" s="21"/>
      <c r="B103" s="305"/>
      <c r="C103" s="306"/>
      <c r="D103" s="215"/>
      <c r="E103" s="172" t="s">
        <v>7</v>
      </c>
      <c r="F103" s="172" t="s">
        <v>8</v>
      </c>
      <c r="G103" s="176" t="s">
        <v>9</v>
      </c>
      <c r="H103" s="336" t="s">
        <v>28</v>
      </c>
      <c r="I103" s="337"/>
      <c r="J103" s="172" t="s">
        <v>7</v>
      </c>
      <c r="K103" s="172" t="s">
        <v>8</v>
      </c>
      <c r="L103" s="389" t="s">
        <v>9</v>
      </c>
      <c r="M103" s="390"/>
      <c r="N103" s="172" t="s">
        <v>29</v>
      </c>
      <c r="O103" s="90"/>
      <c r="P103" s="90"/>
      <c r="Q103" s="90"/>
    </row>
    <row r="104" spans="1:17" ht="10.5" customHeight="1">
      <c r="A104" s="13"/>
      <c r="B104" s="238" t="s">
        <v>12</v>
      </c>
      <c r="C104" s="239"/>
      <c r="D104" s="43">
        <v>2</v>
      </c>
      <c r="E104" s="173">
        <v>3</v>
      </c>
      <c r="F104" s="173">
        <v>4</v>
      </c>
      <c r="G104" s="173">
        <v>5</v>
      </c>
      <c r="H104" s="307">
        <v>6</v>
      </c>
      <c r="I104" s="309"/>
      <c r="J104" s="173">
        <v>7</v>
      </c>
      <c r="K104" s="173">
        <v>8</v>
      </c>
      <c r="L104" s="307">
        <v>9</v>
      </c>
      <c r="M104" s="309"/>
      <c r="N104" s="173">
        <v>10</v>
      </c>
      <c r="O104" s="1"/>
      <c r="P104" s="1"/>
      <c r="Q104" s="1"/>
    </row>
    <row r="105" spans="1:17" ht="15" customHeight="1">
      <c r="A105" s="13"/>
      <c r="B105" s="234">
        <v>2000</v>
      </c>
      <c r="C105" s="235"/>
      <c r="D105" s="93" t="s">
        <v>52</v>
      </c>
      <c r="E105" s="174">
        <f>E106+E110+E124</f>
        <v>104153943.94503443</v>
      </c>
      <c r="F105" s="174">
        <f>F106+F110+F124+F127+F128</f>
        <v>22671990.72057799</v>
      </c>
      <c r="G105" s="174">
        <v>0</v>
      </c>
      <c r="H105" s="244">
        <f>E105+F105</f>
        <v>126825934.66561241</v>
      </c>
      <c r="I105" s="245"/>
      <c r="J105" s="174">
        <f>J106+J110+J124</f>
        <v>111465486.7349278</v>
      </c>
      <c r="K105" s="174">
        <f>K106+K110+K124+K127+K128</f>
        <v>24263550.521453634</v>
      </c>
      <c r="L105" s="244">
        <v>0</v>
      </c>
      <c r="M105" s="245"/>
      <c r="N105" s="174">
        <f>J105+K105</f>
        <v>135729037.25638145</v>
      </c>
      <c r="O105" s="1"/>
      <c r="P105" s="1"/>
      <c r="Q105" s="1"/>
    </row>
    <row r="106" spans="1:17" ht="36" customHeight="1">
      <c r="A106" s="13"/>
      <c r="B106" s="234">
        <v>2100</v>
      </c>
      <c r="C106" s="235"/>
      <c r="D106" s="47" t="s">
        <v>53</v>
      </c>
      <c r="E106" s="174">
        <f>E107+E109</f>
        <v>78780582.57448478</v>
      </c>
      <c r="F106" s="174">
        <f>F107+F109</f>
        <v>8522300.107140942</v>
      </c>
      <c r="G106" s="174">
        <v>0</v>
      </c>
      <c r="H106" s="244">
        <f aca="true" t="shared" si="8" ref="H106:H130">E106+F106</f>
        <v>87302882.68162572</v>
      </c>
      <c r="I106" s="245"/>
      <c r="J106" s="174">
        <f>J107+J109</f>
        <v>84310931.00574584</v>
      </c>
      <c r="K106" s="174">
        <f>K107+K109</f>
        <v>9120560.33178071</v>
      </c>
      <c r="L106" s="244">
        <v>0</v>
      </c>
      <c r="M106" s="245"/>
      <c r="N106" s="174">
        <f aca="true" t="shared" si="9" ref="N106:N131">J106+K106</f>
        <v>93431491.33752656</v>
      </c>
      <c r="O106" s="1"/>
      <c r="P106" s="1"/>
      <c r="Q106" s="1"/>
    </row>
    <row r="107" spans="1:17" ht="12.75" customHeight="1">
      <c r="A107" s="13"/>
      <c r="B107" s="234">
        <v>2110</v>
      </c>
      <c r="C107" s="235"/>
      <c r="D107" s="93" t="s">
        <v>54</v>
      </c>
      <c r="E107" s="174">
        <f>E108</f>
        <v>64574248.251441136</v>
      </c>
      <c r="F107" s="174">
        <f>F108</f>
        <v>6985491.706815776</v>
      </c>
      <c r="G107" s="174">
        <v>0</v>
      </c>
      <c r="H107" s="244">
        <f t="shared" si="8"/>
        <v>71559739.95825692</v>
      </c>
      <c r="I107" s="245"/>
      <c r="J107" s="174">
        <f>J108</f>
        <v>69107320.7528989</v>
      </c>
      <c r="K107" s="174">
        <f>K108</f>
        <v>7475868.927190483</v>
      </c>
      <c r="L107" s="244">
        <v>0</v>
      </c>
      <c r="M107" s="245"/>
      <c r="N107" s="174">
        <f t="shared" si="9"/>
        <v>76583189.68008938</v>
      </c>
      <c r="O107" s="1"/>
      <c r="P107" s="1"/>
      <c r="Q107" s="1"/>
    </row>
    <row r="108" spans="1:17" ht="15" customHeight="1">
      <c r="A108" s="13"/>
      <c r="B108" s="234">
        <v>2111</v>
      </c>
      <c r="C108" s="235"/>
      <c r="D108" s="93" t="s">
        <v>55</v>
      </c>
      <c r="E108" s="174">
        <f>O68*1.124128472615</f>
        <v>64574248.251441136</v>
      </c>
      <c r="F108" s="174">
        <f>P68*1.124128472615</f>
        <v>6985491.706815776</v>
      </c>
      <c r="G108" s="174">
        <v>0</v>
      </c>
      <c r="H108" s="244">
        <f t="shared" si="8"/>
        <v>71559739.95825692</v>
      </c>
      <c r="I108" s="245"/>
      <c r="J108" s="174">
        <f>E108*1.0701993848044</f>
        <v>69107320.7528989</v>
      </c>
      <c r="K108" s="174">
        <f>F108*1.0701993848044</f>
        <v>7475868.927190483</v>
      </c>
      <c r="L108" s="244">
        <v>0</v>
      </c>
      <c r="M108" s="245"/>
      <c r="N108" s="174">
        <f t="shared" si="9"/>
        <v>76583189.68008938</v>
      </c>
      <c r="O108" s="1"/>
      <c r="P108" s="1"/>
      <c r="Q108" s="1"/>
    </row>
    <row r="109" spans="1:17" ht="21.75" customHeight="1">
      <c r="A109" s="13"/>
      <c r="B109" s="234">
        <v>2120</v>
      </c>
      <c r="C109" s="235"/>
      <c r="D109" s="47" t="s">
        <v>56</v>
      </c>
      <c r="E109" s="174">
        <f>O69*1.124128472615</f>
        <v>14206334.323043646</v>
      </c>
      <c r="F109" s="174">
        <f>P69*1.124128472615</f>
        <v>1536808.4003251654</v>
      </c>
      <c r="G109" s="174">
        <v>0</v>
      </c>
      <c r="H109" s="244">
        <f t="shared" si="8"/>
        <v>15743142.723368812</v>
      </c>
      <c r="I109" s="245"/>
      <c r="J109" s="174">
        <f>E109*1.0701993848044</f>
        <v>15203610.252846943</v>
      </c>
      <c r="K109" s="174">
        <f>F109*1.0701993848044</f>
        <v>1644691.404590226</v>
      </c>
      <c r="L109" s="244">
        <v>0</v>
      </c>
      <c r="M109" s="245"/>
      <c r="N109" s="174">
        <f t="shared" si="9"/>
        <v>16848301.657437168</v>
      </c>
      <c r="O109" s="1"/>
      <c r="P109" s="1"/>
      <c r="Q109" s="1"/>
    </row>
    <row r="110" spans="1:17" ht="21" customHeight="1">
      <c r="A110" s="13"/>
      <c r="B110" s="234">
        <v>2200</v>
      </c>
      <c r="C110" s="235"/>
      <c r="D110" s="47" t="s">
        <v>58</v>
      </c>
      <c r="E110" s="174">
        <f>E111+E112+E113+E114+E115+E116+E122</f>
        <v>13878051.71280047</v>
      </c>
      <c r="F110" s="174">
        <f>F111+F112+F113+F114+F115+F116+F122</f>
        <v>10820649.341239138</v>
      </c>
      <c r="G110" s="174">
        <v>0</v>
      </c>
      <c r="H110" s="244">
        <f t="shared" si="8"/>
        <v>24698701.054039605</v>
      </c>
      <c r="I110" s="245"/>
      <c r="J110" s="174">
        <f>J111+J112+J113+J114+J115+J116+J122</f>
        <v>14852282.405322714</v>
      </c>
      <c r="K110" s="174">
        <f>K111+K112+K113+K114+K115+K116+K122</f>
        <v>11580252.268178262</v>
      </c>
      <c r="L110" s="244">
        <v>0</v>
      </c>
      <c r="M110" s="245"/>
      <c r="N110" s="174">
        <f t="shared" si="9"/>
        <v>26432534.673500977</v>
      </c>
      <c r="O110" s="1"/>
      <c r="P110" s="1"/>
      <c r="Q110" s="1"/>
    </row>
    <row r="111" spans="1:17" ht="30.75" customHeight="1">
      <c r="A111" s="13"/>
      <c r="B111" s="234">
        <v>2210</v>
      </c>
      <c r="C111" s="235"/>
      <c r="D111" s="47" t="s">
        <v>57</v>
      </c>
      <c r="E111" s="174">
        <f>O71*1.124128472615</f>
        <v>91549.0228097656</v>
      </c>
      <c r="F111" s="174">
        <f>P71*1.124128472615</f>
        <v>2539499.522300512</v>
      </c>
      <c r="G111" s="174">
        <v>0</v>
      </c>
      <c r="H111" s="244">
        <f t="shared" si="8"/>
        <v>2631048.545110278</v>
      </c>
      <c r="I111" s="245"/>
      <c r="J111" s="174">
        <f>E111*1.0701993848044</f>
        <v>97975.70789045513</v>
      </c>
      <c r="K111" s="174">
        <f>F111*1.0701993848044</f>
        <v>2717770.826477076</v>
      </c>
      <c r="L111" s="244">
        <v>0</v>
      </c>
      <c r="M111" s="245"/>
      <c r="N111" s="174">
        <f t="shared" si="9"/>
        <v>2815746.534367531</v>
      </c>
      <c r="O111" s="1"/>
      <c r="P111" s="1"/>
      <c r="Q111" s="1"/>
    </row>
    <row r="112" spans="1:17" ht="27" customHeight="1">
      <c r="A112" s="13"/>
      <c r="B112" s="234">
        <v>2220</v>
      </c>
      <c r="C112" s="235"/>
      <c r="D112" s="47" t="s">
        <v>87</v>
      </c>
      <c r="E112" s="174">
        <f>O72*1.062</f>
        <v>0</v>
      </c>
      <c r="F112" s="174">
        <f>P72*1.124128472615</f>
        <v>77564.864610435</v>
      </c>
      <c r="G112" s="174">
        <v>0</v>
      </c>
      <c r="H112" s="244">
        <f t="shared" si="8"/>
        <v>77564.864610435</v>
      </c>
      <c r="I112" s="245"/>
      <c r="J112" s="174">
        <f>E112*1.0700000020187</f>
        <v>0</v>
      </c>
      <c r="K112" s="174">
        <f>F112*1.0701993848044</f>
        <v>83009.87038852413</v>
      </c>
      <c r="L112" s="244">
        <v>0</v>
      </c>
      <c r="M112" s="245"/>
      <c r="N112" s="174">
        <f t="shared" si="9"/>
        <v>83009.87038852413</v>
      </c>
      <c r="O112" s="1"/>
      <c r="P112" s="1"/>
      <c r="Q112" s="1"/>
    </row>
    <row r="113" spans="1:17" ht="21" customHeight="1">
      <c r="A113" s="13"/>
      <c r="B113" s="234">
        <v>2230</v>
      </c>
      <c r="C113" s="235"/>
      <c r="D113" s="47" t="s">
        <v>88</v>
      </c>
      <c r="E113" s="174">
        <f>O73*1.124128472615</f>
        <v>5015844.382881041</v>
      </c>
      <c r="F113" s="174">
        <f>P73*1.124128472615</f>
        <v>1950506.7884315199</v>
      </c>
      <c r="G113" s="174">
        <v>0</v>
      </c>
      <c r="H113" s="244">
        <f t="shared" si="8"/>
        <v>6966351.17131256</v>
      </c>
      <c r="I113" s="245"/>
      <c r="J113" s="174">
        <f>E113*1.0701993848044</f>
        <v>5367953.572833896</v>
      </c>
      <c r="K113" s="174">
        <f>F113*1.0701993848044</f>
        <v>2087431.1650362187</v>
      </c>
      <c r="L113" s="244">
        <v>0</v>
      </c>
      <c r="M113" s="245"/>
      <c r="N113" s="174">
        <f t="shared" si="9"/>
        <v>7455384.737870114</v>
      </c>
      <c r="O113" s="1"/>
      <c r="P113" s="1"/>
      <c r="Q113" s="1"/>
    </row>
    <row r="114" spans="1:17" ht="29.25" customHeight="1">
      <c r="A114" s="13"/>
      <c r="B114" s="234">
        <v>2240</v>
      </c>
      <c r="C114" s="235"/>
      <c r="D114" s="47" t="s">
        <v>59</v>
      </c>
      <c r="E114" s="174">
        <f>O74*1.062</f>
        <v>0</v>
      </c>
      <c r="F114" s="174">
        <f>P74*1.124128472615</f>
        <v>960092.2735056013</v>
      </c>
      <c r="G114" s="174">
        <v>0</v>
      </c>
      <c r="H114" s="244">
        <f t="shared" si="8"/>
        <v>960092.2735056013</v>
      </c>
      <c r="I114" s="245"/>
      <c r="J114" s="174">
        <f>E114*1.053</f>
        <v>0</v>
      </c>
      <c r="K114" s="174">
        <f>F114*1.0701993848044</f>
        <v>1027490.1604611523</v>
      </c>
      <c r="L114" s="244">
        <v>0</v>
      </c>
      <c r="M114" s="245"/>
      <c r="N114" s="174">
        <f t="shared" si="9"/>
        <v>1027490.1604611523</v>
      </c>
      <c r="O114" s="1"/>
      <c r="P114" s="1"/>
      <c r="Q114" s="1"/>
    </row>
    <row r="115" spans="1:17" ht="18" customHeight="1">
      <c r="A115" s="13"/>
      <c r="B115" s="234">
        <v>2250</v>
      </c>
      <c r="C115" s="235"/>
      <c r="D115" s="93" t="s">
        <v>60</v>
      </c>
      <c r="E115" s="174">
        <f>O75*1.062</f>
        <v>0</v>
      </c>
      <c r="F115" s="174">
        <f>P75*1.124128472615</f>
        <v>148384.95838518</v>
      </c>
      <c r="G115" s="174">
        <v>0</v>
      </c>
      <c r="H115" s="244">
        <f t="shared" si="8"/>
        <v>148384.95838518</v>
      </c>
      <c r="I115" s="245"/>
      <c r="J115" s="174">
        <f>E115*1.05</f>
        <v>0</v>
      </c>
      <c r="K115" s="174">
        <f>F115*1.0701993848044</f>
        <v>158801.49117804616</v>
      </c>
      <c r="L115" s="244">
        <v>0</v>
      </c>
      <c r="M115" s="245"/>
      <c r="N115" s="174">
        <f t="shared" si="9"/>
        <v>158801.49117804616</v>
      </c>
      <c r="O115" s="1"/>
      <c r="P115" s="1"/>
      <c r="Q115" s="1"/>
    </row>
    <row r="116" spans="1:17" ht="27.75" customHeight="1">
      <c r="A116" s="13"/>
      <c r="B116" s="234">
        <v>2270</v>
      </c>
      <c r="C116" s="235"/>
      <c r="D116" s="47" t="s">
        <v>61</v>
      </c>
      <c r="E116" s="174">
        <f>E117+E118+E119+E120</f>
        <v>8770658.307109663</v>
      </c>
      <c r="F116" s="174">
        <f>F117+F118+F119+F120+F121</f>
        <v>5074904.96870376</v>
      </c>
      <c r="G116" s="174">
        <v>0</v>
      </c>
      <c r="H116" s="244">
        <f t="shared" si="8"/>
        <v>13845563.275813423</v>
      </c>
      <c r="I116" s="245"/>
      <c r="J116" s="174">
        <f>J117+J118+J119+J120</f>
        <v>9386353.124598363</v>
      </c>
      <c r="K116" s="174">
        <f>K117+K118+K119+K120+K121</f>
        <v>5431160.175447557</v>
      </c>
      <c r="L116" s="244">
        <v>0</v>
      </c>
      <c r="M116" s="245"/>
      <c r="N116" s="174">
        <f t="shared" si="9"/>
        <v>14817513.30004592</v>
      </c>
      <c r="O116" s="1"/>
      <c r="P116" s="1"/>
      <c r="Q116" s="1"/>
    </row>
    <row r="117" spans="1:17" ht="12" customHeight="1">
      <c r="A117" s="13"/>
      <c r="B117" s="234">
        <v>2271</v>
      </c>
      <c r="C117" s="235"/>
      <c r="D117" s="93" t="s">
        <v>62</v>
      </c>
      <c r="E117" s="174">
        <f aca="true" t="shared" si="10" ref="E117:F120">O77*1.124128472615</f>
        <v>6984547.438898779</v>
      </c>
      <c r="F117" s="174">
        <f t="shared" si="10"/>
        <v>3534806.244339251</v>
      </c>
      <c r="G117" s="174">
        <v>0</v>
      </c>
      <c r="H117" s="244">
        <f t="shared" si="8"/>
        <v>10519353.68323803</v>
      </c>
      <c r="I117" s="245"/>
      <c r="J117" s="174">
        <f aca="true" t="shared" si="11" ref="J117:K120">E117*1.0701993848044</f>
        <v>7474858.372246621</v>
      </c>
      <c r="K117" s="174">
        <f t="shared" si="11"/>
        <v>3782947.468094618</v>
      </c>
      <c r="L117" s="244">
        <v>0</v>
      </c>
      <c r="M117" s="245"/>
      <c r="N117" s="174">
        <f t="shared" si="9"/>
        <v>11257805.84034124</v>
      </c>
      <c r="O117" s="1"/>
      <c r="P117" s="1"/>
      <c r="Q117" s="1"/>
    </row>
    <row r="118" spans="1:17" ht="29.25" customHeight="1">
      <c r="A118" s="13"/>
      <c r="B118" s="234">
        <v>2272</v>
      </c>
      <c r="C118" s="235"/>
      <c r="D118" s="47" t="s">
        <v>63</v>
      </c>
      <c r="E118" s="174">
        <f t="shared" si="10"/>
        <v>548985.0015286244</v>
      </c>
      <c r="F118" s="174">
        <f t="shared" si="10"/>
        <v>426534.81113514514</v>
      </c>
      <c r="G118" s="174">
        <v>0</v>
      </c>
      <c r="H118" s="244">
        <f t="shared" si="8"/>
        <v>975519.8126637696</v>
      </c>
      <c r="I118" s="245"/>
      <c r="J118" s="174">
        <f t="shared" si="11"/>
        <v>587523.4109027765</v>
      </c>
      <c r="K118" s="174">
        <f t="shared" si="11"/>
        <v>456477.29247449327</v>
      </c>
      <c r="L118" s="244">
        <v>0</v>
      </c>
      <c r="M118" s="245"/>
      <c r="N118" s="174">
        <f t="shared" si="9"/>
        <v>1044000.7033772698</v>
      </c>
      <c r="O118" s="1"/>
      <c r="P118" s="1"/>
      <c r="Q118" s="1"/>
    </row>
    <row r="119" spans="1:17" ht="15.75" customHeight="1">
      <c r="A119" s="13"/>
      <c r="B119" s="234">
        <v>2273</v>
      </c>
      <c r="C119" s="235"/>
      <c r="D119" s="93" t="s">
        <v>64</v>
      </c>
      <c r="E119" s="174">
        <f t="shared" si="10"/>
        <v>1202154.2298992071</v>
      </c>
      <c r="F119" s="174">
        <f t="shared" si="10"/>
        <v>866513.074674293</v>
      </c>
      <c r="G119" s="174">
        <v>0</v>
      </c>
      <c r="H119" s="244">
        <f t="shared" si="8"/>
        <v>2068667.3045735</v>
      </c>
      <c r="I119" s="245"/>
      <c r="J119" s="174">
        <f t="shared" si="11"/>
        <v>1286544.7172781387</v>
      </c>
      <c r="K119" s="174">
        <f t="shared" si="11"/>
        <v>927341.7594413975</v>
      </c>
      <c r="L119" s="244">
        <v>0</v>
      </c>
      <c r="M119" s="245"/>
      <c r="N119" s="174">
        <f t="shared" si="9"/>
        <v>2213886.4767195364</v>
      </c>
      <c r="O119" s="1"/>
      <c r="P119" s="1"/>
      <c r="Q119" s="1"/>
    </row>
    <row r="120" spans="1:17" ht="12.75" customHeight="1">
      <c r="A120" s="13"/>
      <c r="B120" s="234">
        <v>2274</v>
      </c>
      <c r="C120" s="235"/>
      <c r="D120" s="93" t="s">
        <v>92</v>
      </c>
      <c r="E120" s="174">
        <f t="shared" si="10"/>
        <v>34971.63678305265</v>
      </c>
      <c r="F120" s="174">
        <f t="shared" si="10"/>
        <v>22482.569452300002</v>
      </c>
      <c r="G120" s="174">
        <v>0</v>
      </c>
      <c r="H120" s="244">
        <f t="shared" si="8"/>
        <v>57454.206235352656</v>
      </c>
      <c r="I120" s="245"/>
      <c r="J120" s="174">
        <f t="shared" si="11"/>
        <v>37426.624170825875</v>
      </c>
      <c r="K120" s="174">
        <f t="shared" si="11"/>
        <v>24060.83199667366</v>
      </c>
      <c r="L120" s="244">
        <v>0</v>
      </c>
      <c r="M120" s="245"/>
      <c r="N120" s="174">
        <f t="shared" si="9"/>
        <v>61487.456167499535</v>
      </c>
      <c r="O120" s="1"/>
      <c r="P120" s="1"/>
      <c r="Q120" s="1"/>
    </row>
    <row r="121" spans="1:17" ht="28.5" customHeight="1">
      <c r="A121" s="13"/>
      <c r="B121" s="234">
        <v>2275</v>
      </c>
      <c r="C121" s="235"/>
      <c r="D121" s="78" t="s">
        <v>169</v>
      </c>
      <c r="E121" s="174">
        <v>0</v>
      </c>
      <c r="F121" s="174">
        <f>P81*1.124128472615</f>
        <v>224568.26910277118</v>
      </c>
      <c r="G121" s="174">
        <v>0</v>
      </c>
      <c r="H121" s="244">
        <f>E121+F121</f>
        <v>224568.26910277118</v>
      </c>
      <c r="I121" s="245"/>
      <c r="J121" s="174">
        <f>E121*1.053</f>
        <v>0</v>
      </c>
      <c r="K121" s="174">
        <f>F121*1.0701993848044</f>
        <v>240332.82344037466</v>
      </c>
      <c r="L121" s="244">
        <v>0</v>
      </c>
      <c r="M121" s="245"/>
      <c r="N121" s="174">
        <f>J121+K121</f>
        <v>240332.82344037466</v>
      </c>
      <c r="O121" s="1"/>
      <c r="P121" s="1"/>
      <c r="Q121" s="1"/>
    </row>
    <row r="122" spans="1:17" ht="52.5" customHeight="1">
      <c r="A122" s="13"/>
      <c r="B122" s="234">
        <v>2280</v>
      </c>
      <c r="C122" s="235"/>
      <c r="D122" s="95" t="s">
        <v>65</v>
      </c>
      <c r="E122" s="174">
        <f>E123</f>
        <v>0</v>
      </c>
      <c r="F122" s="174">
        <f>F123</f>
        <v>69695.96530213</v>
      </c>
      <c r="G122" s="174">
        <v>0</v>
      </c>
      <c r="H122" s="244">
        <f t="shared" si="8"/>
        <v>69695.96530213</v>
      </c>
      <c r="I122" s="245"/>
      <c r="J122" s="174">
        <f>E122*1.07</f>
        <v>0</v>
      </c>
      <c r="K122" s="174">
        <f>K123</f>
        <v>74588.57918968835</v>
      </c>
      <c r="L122" s="244">
        <v>0</v>
      </c>
      <c r="M122" s="245"/>
      <c r="N122" s="174">
        <f t="shared" si="9"/>
        <v>74588.57918968835</v>
      </c>
      <c r="O122" s="1"/>
      <c r="P122" s="1"/>
      <c r="Q122" s="1"/>
    </row>
    <row r="123" spans="1:17" ht="56.25" customHeight="1">
      <c r="A123" s="13"/>
      <c r="B123" s="234">
        <v>2282</v>
      </c>
      <c r="C123" s="235"/>
      <c r="D123" s="47" t="s">
        <v>66</v>
      </c>
      <c r="E123" s="174">
        <f>O83*1.062</f>
        <v>0</v>
      </c>
      <c r="F123" s="174">
        <f>P83*1.124128472615</f>
        <v>69695.96530213</v>
      </c>
      <c r="G123" s="174">
        <v>0</v>
      </c>
      <c r="H123" s="244">
        <f t="shared" si="8"/>
        <v>69695.96530213</v>
      </c>
      <c r="I123" s="245"/>
      <c r="J123" s="174">
        <f>E123*1.07</f>
        <v>0</v>
      </c>
      <c r="K123" s="174">
        <f>F123*1.0701993848044</f>
        <v>74588.57918968835</v>
      </c>
      <c r="L123" s="244">
        <v>0</v>
      </c>
      <c r="M123" s="245"/>
      <c r="N123" s="174">
        <f t="shared" si="9"/>
        <v>74588.57918968835</v>
      </c>
      <c r="O123" s="1"/>
      <c r="P123" s="1"/>
      <c r="Q123" s="1"/>
    </row>
    <row r="124" spans="1:17" ht="18.75" customHeight="1">
      <c r="A124" s="13"/>
      <c r="B124" s="234">
        <v>2700</v>
      </c>
      <c r="C124" s="235"/>
      <c r="D124" s="47" t="s">
        <v>91</v>
      </c>
      <c r="E124" s="174">
        <f>E125+E126</f>
        <v>11495309.657749174</v>
      </c>
      <c r="F124" s="174">
        <f>F125+F126</f>
        <v>2945713.463036196</v>
      </c>
      <c r="G124" s="174">
        <v>0</v>
      </c>
      <c r="H124" s="244">
        <f>E124+F124</f>
        <v>14441023.12078537</v>
      </c>
      <c r="I124" s="245"/>
      <c r="J124" s="174">
        <f>J125+J126</f>
        <v>12302273.323859245</v>
      </c>
      <c r="K124" s="174">
        <f>K125+K126</f>
        <v>3152500.7359513757</v>
      </c>
      <c r="L124" s="244">
        <v>0</v>
      </c>
      <c r="M124" s="245"/>
      <c r="N124" s="174">
        <f t="shared" si="9"/>
        <v>15454774.05981062</v>
      </c>
      <c r="O124" s="1"/>
      <c r="P124" s="1"/>
      <c r="Q124" s="1"/>
    </row>
    <row r="125" spans="1:17" ht="15" customHeight="1">
      <c r="A125" s="13"/>
      <c r="B125" s="234">
        <v>2720</v>
      </c>
      <c r="C125" s="235"/>
      <c r="D125" s="47" t="s">
        <v>102</v>
      </c>
      <c r="E125" s="174">
        <f>O85*1.124128472615</f>
        <v>10085680.65630178</v>
      </c>
      <c r="F125" s="174">
        <f>P85*1.124128472615</f>
        <v>2817643.754408114</v>
      </c>
      <c r="G125" s="174">
        <v>0</v>
      </c>
      <c r="H125" s="244">
        <f>E125+F125</f>
        <v>12903324.410709893</v>
      </c>
      <c r="I125" s="245"/>
      <c r="J125" s="174">
        <f>E125*1.0701993848044</f>
        <v>10793689.233707802</v>
      </c>
      <c r="K125" s="174">
        <f>F125*1.0701993848044</f>
        <v>3015440.612565524</v>
      </c>
      <c r="L125" s="244">
        <v>0</v>
      </c>
      <c r="M125" s="245"/>
      <c r="N125" s="174">
        <f t="shared" si="9"/>
        <v>13809129.846273325</v>
      </c>
      <c r="O125" s="1"/>
      <c r="P125" s="1"/>
      <c r="Q125" s="1"/>
    </row>
    <row r="126" spans="1:17" ht="17.25" customHeight="1">
      <c r="A126" s="13"/>
      <c r="B126" s="234">
        <v>2730</v>
      </c>
      <c r="C126" s="235"/>
      <c r="D126" s="47" t="s">
        <v>90</v>
      </c>
      <c r="E126" s="174">
        <f>O86*1.124128472615</f>
        <v>1409629.0014473947</v>
      </c>
      <c r="F126" s="174">
        <f>P86*1.124128472615</f>
        <v>128069.70862808173</v>
      </c>
      <c r="G126" s="174">
        <v>0</v>
      </c>
      <c r="H126" s="244">
        <f>E126+F126</f>
        <v>1537698.7100754764</v>
      </c>
      <c r="I126" s="245"/>
      <c r="J126" s="174">
        <f>E126*1.0701993848044</f>
        <v>1508584.0901514424</v>
      </c>
      <c r="K126" s="174">
        <f>F126*1.0701993848044</f>
        <v>137060.12338585182</v>
      </c>
      <c r="L126" s="244">
        <v>0</v>
      </c>
      <c r="M126" s="245"/>
      <c r="N126" s="174">
        <f t="shared" si="9"/>
        <v>1645644.2135372942</v>
      </c>
      <c r="O126" s="1"/>
      <c r="P126" s="1"/>
      <c r="Q126" s="1"/>
    </row>
    <row r="127" spans="1:17" ht="12.75" customHeight="1">
      <c r="A127" s="13"/>
      <c r="B127" s="234">
        <v>2800</v>
      </c>
      <c r="C127" s="235"/>
      <c r="D127" s="93" t="s">
        <v>67</v>
      </c>
      <c r="E127" s="196">
        <v>0</v>
      </c>
      <c r="F127" s="174">
        <f>P87*1.124128472615</f>
        <v>186605.32645409</v>
      </c>
      <c r="G127" s="174">
        <f>Q87*1.12</f>
        <v>0</v>
      </c>
      <c r="H127" s="244">
        <f t="shared" si="8"/>
        <v>186605.32645409</v>
      </c>
      <c r="I127" s="245"/>
      <c r="J127" s="196">
        <v>0</v>
      </c>
      <c r="K127" s="174">
        <f>F127*1.0701993848044</f>
        <v>199704.90557239138</v>
      </c>
      <c r="L127" s="244">
        <v>0</v>
      </c>
      <c r="M127" s="245"/>
      <c r="N127" s="174">
        <f t="shared" si="9"/>
        <v>199704.90557239138</v>
      </c>
      <c r="O127" s="1"/>
      <c r="P127" s="1"/>
      <c r="Q127" s="1"/>
    </row>
    <row r="128" spans="1:17" ht="15" customHeight="1">
      <c r="A128" s="13"/>
      <c r="B128" s="234">
        <v>3000</v>
      </c>
      <c r="C128" s="235"/>
      <c r="D128" s="47" t="s">
        <v>68</v>
      </c>
      <c r="E128" s="196">
        <v>0</v>
      </c>
      <c r="F128" s="174">
        <f>F129</f>
        <v>196722.482707625</v>
      </c>
      <c r="G128" s="174">
        <f>Q88*1.12</f>
        <v>0</v>
      </c>
      <c r="H128" s="244">
        <f t="shared" si="8"/>
        <v>196722.482707625</v>
      </c>
      <c r="I128" s="245"/>
      <c r="J128" s="196">
        <v>0</v>
      </c>
      <c r="K128" s="174">
        <f>K129</f>
        <v>210532.27997089448</v>
      </c>
      <c r="L128" s="244">
        <f>G128*1.12</f>
        <v>0</v>
      </c>
      <c r="M128" s="245"/>
      <c r="N128" s="174">
        <f t="shared" si="9"/>
        <v>210532.27997089448</v>
      </c>
      <c r="O128" s="1"/>
      <c r="P128" s="1"/>
      <c r="Q128" s="1"/>
    </row>
    <row r="129" spans="1:17" ht="12.75" customHeight="1">
      <c r="A129" s="13"/>
      <c r="B129" s="234">
        <v>3100</v>
      </c>
      <c r="C129" s="235"/>
      <c r="D129" s="47" t="s">
        <v>69</v>
      </c>
      <c r="E129" s="196">
        <v>0</v>
      </c>
      <c r="F129" s="174">
        <f>F130</f>
        <v>196722.482707625</v>
      </c>
      <c r="G129" s="174">
        <f>Q89*1.12</f>
        <v>0</v>
      </c>
      <c r="H129" s="244">
        <f t="shared" si="8"/>
        <v>196722.482707625</v>
      </c>
      <c r="I129" s="245"/>
      <c r="J129" s="196">
        <v>0</v>
      </c>
      <c r="K129" s="174">
        <f>K130</f>
        <v>210532.27997089448</v>
      </c>
      <c r="L129" s="244">
        <f>G129*1.12</f>
        <v>0</v>
      </c>
      <c r="M129" s="245"/>
      <c r="N129" s="174">
        <f t="shared" si="9"/>
        <v>210532.27997089448</v>
      </c>
      <c r="O129" s="1"/>
      <c r="P129" s="1"/>
      <c r="Q129" s="1"/>
    </row>
    <row r="130" spans="1:17" ht="44.25" customHeight="1">
      <c r="A130" s="13"/>
      <c r="B130" s="234">
        <v>3110</v>
      </c>
      <c r="C130" s="235"/>
      <c r="D130" s="47" t="s">
        <v>70</v>
      </c>
      <c r="E130" s="174">
        <f>O87*1.062</f>
        <v>0</v>
      </c>
      <c r="F130" s="174">
        <f>P90*1.124128472615</f>
        <v>196722.482707625</v>
      </c>
      <c r="G130" s="174">
        <f>Q90*1.12</f>
        <v>0</v>
      </c>
      <c r="H130" s="244">
        <f t="shared" si="8"/>
        <v>196722.482707625</v>
      </c>
      <c r="I130" s="245"/>
      <c r="J130" s="174">
        <f>E130*1.07</f>
        <v>0</v>
      </c>
      <c r="K130" s="174">
        <f>F130*1.0701993848044</f>
        <v>210532.27997089448</v>
      </c>
      <c r="L130" s="244">
        <f>G130*1.12</f>
        <v>0</v>
      </c>
      <c r="M130" s="245"/>
      <c r="N130" s="174">
        <f t="shared" si="9"/>
        <v>210532.27997089448</v>
      </c>
      <c r="O130" s="1"/>
      <c r="P130" s="1"/>
      <c r="Q130" s="1"/>
    </row>
    <row r="131" spans="2:17" ht="13.5" customHeight="1">
      <c r="B131" s="372"/>
      <c r="C131" s="373"/>
      <c r="D131" s="88" t="s">
        <v>154</v>
      </c>
      <c r="E131" s="196">
        <f>E105</f>
        <v>104153943.94503443</v>
      </c>
      <c r="F131" s="196">
        <f>F105</f>
        <v>22671990.72057799</v>
      </c>
      <c r="G131" s="196">
        <f>G105+G128</f>
        <v>0</v>
      </c>
      <c r="H131" s="244">
        <f>E131+F131</f>
        <v>126825934.66561241</v>
      </c>
      <c r="I131" s="245"/>
      <c r="J131" s="196">
        <f>J105</f>
        <v>111465486.7349278</v>
      </c>
      <c r="K131" s="196">
        <f>K105</f>
        <v>24263550.521453634</v>
      </c>
      <c r="L131" s="395">
        <f>L105+L128</f>
        <v>0</v>
      </c>
      <c r="M131" s="396"/>
      <c r="N131" s="174">
        <f t="shared" si="9"/>
        <v>135729037.25638145</v>
      </c>
      <c r="O131" s="1"/>
      <c r="P131" s="1"/>
      <c r="Q131" s="1"/>
    </row>
    <row r="132" spans="1:17" ht="10.5" customHeight="1">
      <c r="A132" s="13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96"/>
      <c r="O132" s="1"/>
      <c r="P132" s="1"/>
      <c r="Q132" s="1"/>
    </row>
    <row r="133" spans="1:17" ht="12.75" customHeight="1">
      <c r="A133" s="13"/>
      <c r="B133" s="250" t="s">
        <v>209</v>
      </c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97"/>
    </row>
    <row r="134" spans="1:17" ht="10.5" customHeight="1">
      <c r="A134" s="1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97"/>
      <c r="N134" s="63" t="s">
        <v>99</v>
      </c>
      <c r="O134" s="63"/>
      <c r="P134" s="97"/>
      <c r="Q134" s="97"/>
    </row>
    <row r="135" spans="1:17" s="11" customFormat="1" ht="14.25" customHeight="1">
      <c r="A135" s="21"/>
      <c r="B135" s="385" t="s">
        <v>184</v>
      </c>
      <c r="C135" s="386"/>
      <c r="D135" s="296" t="s">
        <v>6</v>
      </c>
      <c r="E135" s="376" t="s">
        <v>165</v>
      </c>
      <c r="F135" s="380"/>
      <c r="G135" s="380"/>
      <c r="H135" s="380"/>
      <c r="I135" s="377"/>
      <c r="J135" s="296" t="s">
        <v>206</v>
      </c>
      <c r="K135" s="296"/>
      <c r="L135" s="296"/>
      <c r="M135" s="296"/>
      <c r="N135" s="296"/>
      <c r="O135" s="99"/>
      <c r="P135" s="99"/>
      <c r="Q135" s="99"/>
    </row>
    <row r="136" spans="1:17" s="11" customFormat="1" ht="45.75" customHeight="1">
      <c r="A136" s="21"/>
      <c r="B136" s="387"/>
      <c r="C136" s="388"/>
      <c r="D136" s="296"/>
      <c r="E136" s="100" t="s">
        <v>7</v>
      </c>
      <c r="F136" s="100" t="s">
        <v>8</v>
      </c>
      <c r="G136" s="101" t="s">
        <v>9</v>
      </c>
      <c r="H136" s="370" t="s">
        <v>28</v>
      </c>
      <c r="I136" s="371"/>
      <c r="J136" s="100" t="s">
        <v>7</v>
      </c>
      <c r="K136" s="100" t="s">
        <v>8</v>
      </c>
      <c r="L136" s="383" t="s">
        <v>9</v>
      </c>
      <c r="M136" s="384"/>
      <c r="N136" s="100" t="s">
        <v>29</v>
      </c>
      <c r="O136" s="99"/>
      <c r="P136" s="99"/>
      <c r="Q136" s="99"/>
    </row>
    <row r="137" spans="1:17" ht="10.5" customHeight="1">
      <c r="A137" s="13"/>
      <c r="B137" s="376" t="s">
        <v>12</v>
      </c>
      <c r="C137" s="377"/>
      <c r="D137" s="98">
        <v>2</v>
      </c>
      <c r="E137" s="98">
        <v>3</v>
      </c>
      <c r="F137" s="98">
        <v>4</v>
      </c>
      <c r="G137" s="98">
        <v>5</v>
      </c>
      <c r="H137" s="376">
        <v>6</v>
      </c>
      <c r="I137" s="377"/>
      <c r="J137" s="98">
        <v>7</v>
      </c>
      <c r="K137" s="98">
        <v>8</v>
      </c>
      <c r="L137" s="376">
        <v>9</v>
      </c>
      <c r="M137" s="377"/>
      <c r="N137" s="98">
        <v>10</v>
      </c>
      <c r="O137" s="97"/>
      <c r="P137" s="97"/>
      <c r="Q137" s="97"/>
    </row>
    <row r="138" spans="2:17" ht="13.5" customHeight="1">
      <c r="B138" s="378"/>
      <c r="C138" s="379"/>
      <c r="D138" s="56" t="s">
        <v>154</v>
      </c>
      <c r="E138" s="102"/>
      <c r="F138" s="102"/>
      <c r="G138" s="102"/>
      <c r="H138" s="381"/>
      <c r="I138" s="382"/>
      <c r="J138" s="102"/>
      <c r="K138" s="102"/>
      <c r="L138" s="381"/>
      <c r="M138" s="382"/>
      <c r="N138" s="102"/>
      <c r="O138" s="97"/>
      <c r="P138" s="97"/>
      <c r="Q138" s="97"/>
    </row>
    <row r="139" spans="1:17" ht="10.5" customHeight="1">
      <c r="A139" s="1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97"/>
      <c r="P139" s="97"/>
      <c r="Q139" s="97"/>
    </row>
    <row r="140" spans="1:17" ht="10.5" customHeight="1">
      <c r="A140" s="13"/>
      <c r="B140" s="249" t="s">
        <v>155</v>
      </c>
      <c r="C140" s="249"/>
      <c r="D140" s="249"/>
      <c r="E140" s="249"/>
      <c r="F140" s="249"/>
      <c r="G140" s="249"/>
      <c r="H140" s="249"/>
      <c r="I140" s="249"/>
      <c r="J140" s="249"/>
      <c r="K140" s="249"/>
      <c r="L140" s="249"/>
      <c r="M140" s="249"/>
      <c r="N140" s="249"/>
      <c r="O140" s="249"/>
      <c r="P140" s="249"/>
      <c r="Q140" s="103"/>
    </row>
    <row r="141" spans="1:17" ht="10.5" customHeight="1">
      <c r="A141" s="13"/>
      <c r="B141" s="104"/>
      <c r="C141" s="104"/>
      <c r="D141" s="104"/>
      <c r="E141" s="104"/>
      <c r="F141" s="104"/>
      <c r="G141" s="104"/>
      <c r="H141" s="104"/>
      <c r="I141" s="104"/>
      <c r="J141" s="103"/>
      <c r="K141" s="103"/>
      <c r="L141" s="103"/>
      <c r="M141" s="103"/>
      <c r="N141" s="103"/>
      <c r="O141" s="103"/>
      <c r="P141" s="103"/>
      <c r="Q141" s="103"/>
    </row>
    <row r="142" spans="1:17" ht="15" customHeight="1">
      <c r="A142" s="13"/>
      <c r="B142" s="249" t="s">
        <v>210</v>
      </c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  <c r="M142" s="249"/>
      <c r="N142" s="249"/>
      <c r="O142" s="249"/>
      <c r="P142" s="249"/>
      <c r="Q142" s="103"/>
    </row>
    <row r="143" spans="1:20" ht="10.5" customHeight="1">
      <c r="A143" s="13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3"/>
      <c r="P143" s="103"/>
      <c r="Q143" s="105" t="s">
        <v>99</v>
      </c>
      <c r="R143" s="13"/>
      <c r="T143" s="13"/>
    </row>
    <row r="144" spans="1:17" s="11" customFormat="1" ht="12.75" customHeight="1">
      <c r="A144" s="21"/>
      <c r="B144" s="246" t="s">
        <v>156</v>
      </c>
      <c r="C144" s="374" t="s">
        <v>157</v>
      </c>
      <c r="D144" s="246" t="s">
        <v>201</v>
      </c>
      <c r="E144" s="246"/>
      <c r="F144" s="246"/>
      <c r="G144" s="246"/>
      <c r="H144" s="246" t="s">
        <v>202</v>
      </c>
      <c r="I144" s="246"/>
      <c r="J144" s="246"/>
      <c r="K144" s="246"/>
      <c r="L144" s="246"/>
      <c r="M144" s="246"/>
      <c r="N144" s="246" t="s">
        <v>203</v>
      </c>
      <c r="O144" s="246"/>
      <c r="P144" s="246"/>
      <c r="Q144" s="246"/>
    </row>
    <row r="145" spans="1:17" s="11" customFormat="1" ht="50.25" customHeight="1">
      <c r="A145" s="21"/>
      <c r="B145" s="246"/>
      <c r="C145" s="375"/>
      <c r="D145" s="107" t="s">
        <v>7</v>
      </c>
      <c r="E145" s="107" t="s">
        <v>8</v>
      </c>
      <c r="F145" s="108" t="s">
        <v>9</v>
      </c>
      <c r="G145" s="107" t="s">
        <v>28</v>
      </c>
      <c r="H145" s="247" t="s">
        <v>7</v>
      </c>
      <c r="I145" s="248"/>
      <c r="J145" s="107" t="s">
        <v>8</v>
      </c>
      <c r="K145" s="108" t="s">
        <v>9</v>
      </c>
      <c r="L145" s="247" t="s">
        <v>29</v>
      </c>
      <c r="M145" s="248"/>
      <c r="N145" s="107" t="s">
        <v>7</v>
      </c>
      <c r="O145" s="107" t="s">
        <v>8</v>
      </c>
      <c r="P145" s="108" t="s">
        <v>9</v>
      </c>
      <c r="Q145" s="107" t="s">
        <v>30</v>
      </c>
    </row>
    <row r="146" spans="1:17" ht="10.5" customHeight="1">
      <c r="A146" s="13"/>
      <c r="B146" s="106" t="s">
        <v>12</v>
      </c>
      <c r="C146" s="106" t="s">
        <v>13</v>
      </c>
      <c r="D146" s="106" t="s">
        <v>14</v>
      </c>
      <c r="E146" s="106" t="s">
        <v>15</v>
      </c>
      <c r="F146" s="106" t="s">
        <v>16</v>
      </c>
      <c r="G146" s="106" t="s">
        <v>17</v>
      </c>
      <c r="H146" s="240" t="s">
        <v>18</v>
      </c>
      <c r="I146" s="231"/>
      <c r="J146" s="106" t="s">
        <v>19</v>
      </c>
      <c r="K146" s="106" t="s">
        <v>20</v>
      </c>
      <c r="L146" s="240" t="s">
        <v>21</v>
      </c>
      <c r="M146" s="231"/>
      <c r="N146" s="106" t="s">
        <v>22</v>
      </c>
      <c r="O146" s="106" t="s">
        <v>23</v>
      </c>
      <c r="P146" s="106" t="s">
        <v>24</v>
      </c>
      <c r="Q146" s="106" t="s">
        <v>25</v>
      </c>
    </row>
    <row r="147" spans="1:17" ht="71.25" customHeight="1">
      <c r="A147" s="13"/>
      <c r="B147" s="106">
        <v>1</v>
      </c>
      <c r="C147" s="207" t="s">
        <v>193</v>
      </c>
      <c r="D147" s="190">
        <v>68465946</v>
      </c>
      <c r="E147" s="190"/>
      <c r="F147" s="190"/>
      <c r="G147" s="190">
        <f>D147+E147</f>
        <v>68465946</v>
      </c>
      <c r="H147" s="227">
        <f>80546663-H148</f>
        <v>78102496</v>
      </c>
      <c r="I147" s="228"/>
      <c r="J147" s="190"/>
      <c r="K147" s="106"/>
      <c r="L147" s="227">
        <f>H147+J147</f>
        <v>78102496</v>
      </c>
      <c r="M147" s="231"/>
      <c r="N147" s="190">
        <f>O91</f>
        <v>92653061</v>
      </c>
      <c r="O147" s="190"/>
      <c r="P147" s="190"/>
      <c r="Q147" s="190">
        <f>N147+O147</f>
        <v>92653061</v>
      </c>
    </row>
    <row r="148" spans="1:17" ht="71.25" customHeight="1">
      <c r="A148" s="13"/>
      <c r="B148" s="106">
        <v>2</v>
      </c>
      <c r="C148" s="189" t="s">
        <v>245</v>
      </c>
      <c r="D148" s="190"/>
      <c r="E148" s="190"/>
      <c r="F148" s="190"/>
      <c r="G148" s="190"/>
      <c r="H148" s="227">
        <v>2444167</v>
      </c>
      <c r="I148" s="228"/>
      <c r="J148" s="190"/>
      <c r="K148" s="106"/>
      <c r="L148" s="227">
        <f>H148+J148</f>
        <v>2444167</v>
      </c>
      <c r="M148" s="231"/>
      <c r="N148" s="190"/>
      <c r="O148" s="190"/>
      <c r="P148" s="190"/>
      <c r="Q148" s="190"/>
    </row>
    <row r="149" spans="1:17" ht="80.25" customHeight="1">
      <c r="A149" s="13"/>
      <c r="B149" s="106">
        <v>3</v>
      </c>
      <c r="C149" s="189" t="s">
        <v>194</v>
      </c>
      <c r="D149" s="106"/>
      <c r="E149" s="190">
        <v>12672829</v>
      </c>
      <c r="F149" s="190"/>
      <c r="G149" s="190">
        <f>D149+E149</f>
        <v>12672829</v>
      </c>
      <c r="H149" s="227"/>
      <c r="I149" s="228"/>
      <c r="J149" s="190">
        <v>20357660</v>
      </c>
      <c r="K149" s="190"/>
      <c r="L149" s="227">
        <f>H149+J149</f>
        <v>20357660</v>
      </c>
      <c r="M149" s="231"/>
      <c r="N149" s="106"/>
      <c r="O149" s="190">
        <v>20168505</v>
      </c>
      <c r="P149" s="106"/>
      <c r="Q149" s="190">
        <f>N149+O149</f>
        <v>20168505</v>
      </c>
    </row>
    <row r="150" spans="1:17" ht="68.25" customHeight="1">
      <c r="A150" s="13"/>
      <c r="B150" s="106">
        <v>4</v>
      </c>
      <c r="C150" s="189" t="s">
        <v>241</v>
      </c>
      <c r="D150" s="106"/>
      <c r="E150" s="190"/>
      <c r="F150" s="190"/>
      <c r="G150" s="190"/>
      <c r="H150" s="227"/>
      <c r="I150" s="228"/>
      <c r="J150" s="190">
        <v>1600000</v>
      </c>
      <c r="K150" s="190">
        <v>1600000</v>
      </c>
      <c r="L150" s="227">
        <f>H150+J150</f>
        <v>1600000</v>
      </c>
      <c r="M150" s="228"/>
      <c r="N150" s="106"/>
      <c r="O150" s="190"/>
      <c r="P150" s="106"/>
      <c r="Q150" s="190"/>
    </row>
    <row r="151" spans="2:17" ht="15.75" customHeight="1">
      <c r="B151" s="109"/>
      <c r="C151" s="110" t="s">
        <v>154</v>
      </c>
      <c r="D151" s="191">
        <f>D147+D149</f>
        <v>68465946</v>
      </c>
      <c r="E151" s="191">
        <f>E147+E149</f>
        <v>12672829</v>
      </c>
      <c r="F151" s="111"/>
      <c r="G151" s="191">
        <f>G147+G149</f>
        <v>81138775</v>
      </c>
      <c r="H151" s="251">
        <f>H147+H148+H149</f>
        <v>80546663</v>
      </c>
      <c r="I151" s="252"/>
      <c r="J151" s="191">
        <f>J147+J149+J150</f>
        <v>21957660</v>
      </c>
      <c r="K151" s="191">
        <f>K147+K149+K150</f>
        <v>1600000</v>
      </c>
      <c r="L151" s="251">
        <f>L147+L148+L149+L150</f>
        <v>102504323</v>
      </c>
      <c r="M151" s="252"/>
      <c r="N151" s="191">
        <f>N147+N149</f>
        <v>92653061</v>
      </c>
      <c r="O151" s="191">
        <f>O147+O149</f>
        <v>20168505</v>
      </c>
      <c r="P151" s="111"/>
      <c r="Q151" s="191">
        <f>Q147+Q149</f>
        <v>112821566</v>
      </c>
    </row>
    <row r="152" spans="1:17" ht="10.5" customHeight="1">
      <c r="A152" s="13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3"/>
      <c r="P152" s="103"/>
      <c r="Q152" s="103"/>
    </row>
    <row r="153" spans="1:17" ht="10.5" customHeight="1">
      <c r="A153" s="13"/>
      <c r="B153" s="249" t="s">
        <v>211</v>
      </c>
      <c r="C153" s="249"/>
      <c r="D153" s="249"/>
      <c r="E153" s="249"/>
      <c r="F153" s="249"/>
      <c r="G153" s="249"/>
      <c r="H153" s="249"/>
      <c r="I153" s="249"/>
      <c r="J153" s="249"/>
      <c r="K153" s="249"/>
      <c r="L153" s="249"/>
      <c r="M153" s="249"/>
      <c r="N153" s="249"/>
      <c r="O153" s="249"/>
      <c r="P153" s="249"/>
      <c r="Q153" s="103"/>
    </row>
    <row r="154" spans="1:17" ht="10.5" customHeight="1">
      <c r="A154" s="13"/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 t="s">
        <v>99</v>
      </c>
      <c r="N154" s="104"/>
      <c r="O154" s="104"/>
      <c r="P154" s="103"/>
      <c r="Q154" s="103"/>
    </row>
    <row r="155" spans="1:17" ht="14.25" customHeight="1">
      <c r="A155" s="13"/>
      <c r="B155" s="246" t="s">
        <v>156</v>
      </c>
      <c r="C155" s="374" t="s">
        <v>157</v>
      </c>
      <c r="D155" s="246" t="s">
        <v>165</v>
      </c>
      <c r="E155" s="246"/>
      <c r="F155" s="246"/>
      <c r="G155" s="246"/>
      <c r="H155" s="246" t="s">
        <v>206</v>
      </c>
      <c r="I155" s="246"/>
      <c r="J155" s="246"/>
      <c r="K155" s="246"/>
      <c r="L155" s="246"/>
      <c r="M155" s="246"/>
      <c r="N155" s="104"/>
      <c r="O155" s="103"/>
      <c r="P155" s="103"/>
      <c r="Q155" s="103"/>
    </row>
    <row r="156" spans="1:17" ht="44.25" customHeight="1">
      <c r="A156" s="13"/>
      <c r="B156" s="246"/>
      <c r="C156" s="375"/>
      <c r="D156" s="107" t="s">
        <v>7</v>
      </c>
      <c r="E156" s="107" t="s">
        <v>8</v>
      </c>
      <c r="F156" s="108" t="s">
        <v>9</v>
      </c>
      <c r="G156" s="107" t="s">
        <v>28</v>
      </c>
      <c r="H156" s="247" t="s">
        <v>7</v>
      </c>
      <c r="I156" s="248"/>
      <c r="J156" s="107" t="s">
        <v>8</v>
      </c>
      <c r="K156" s="108" t="s">
        <v>9</v>
      </c>
      <c r="L156" s="247" t="s">
        <v>29</v>
      </c>
      <c r="M156" s="248"/>
      <c r="N156" s="104"/>
      <c r="O156" s="103"/>
      <c r="P156" s="103"/>
      <c r="Q156" s="103"/>
    </row>
    <row r="157" spans="1:17" ht="10.5" customHeight="1">
      <c r="A157" s="13"/>
      <c r="B157" s="106" t="s">
        <v>12</v>
      </c>
      <c r="C157" s="106" t="s">
        <v>13</v>
      </c>
      <c r="D157" s="106" t="s">
        <v>14</v>
      </c>
      <c r="E157" s="106" t="s">
        <v>15</v>
      </c>
      <c r="F157" s="106" t="s">
        <v>16</v>
      </c>
      <c r="G157" s="106" t="s">
        <v>17</v>
      </c>
      <c r="H157" s="240" t="s">
        <v>18</v>
      </c>
      <c r="I157" s="231"/>
      <c r="J157" s="106" t="s">
        <v>19</v>
      </c>
      <c r="K157" s="106" t="s">
        <v>20</v>
      </c>
      <c r="L157" s="240" t="s">
        <v>21</v>
      </c>
      <c r="M157" s="231"/>
      <c r="N157" s="104"/>
      <c r="O157" s="103"/>
      <c r="P157" s="103"/>
      <c r="Q157" s="103"/>
    </row>
    <row r="158" spans="1:17" ht="73.5" customHeight="1">
      <c r="A158" s="13"/>
      <c r="B158" s="106">
        <v>1</v>
      </c>
      <c r="C158" s="189" t="s">
        <v>193</v>
      </c>
      <c r="D158" s="190">
        <f>N151*1.124128472615</f>
        <v>104153943.94503443</v>
      </c>
      <c r="E158" s="190"/>
      <c r="F158" s="190"/>
      <c r="G158" s="190">
        <f>D158+E158</f>
        <v>104153943.94503443</v>
      </c>
      <c r="H158" s="227">
        <f>D158*1.0701993848044</f>
        <v>111465486.73492782</v>
      </c>
      <c r="I158" s="228"/>
      <c r="J158" s="190"/>
      <c r="K158" s="106"/>
      <c r="L158" s="227">
        <f>H158+J158</f>
        <v>111465486.73492782</v>
      </c>
      <c r="M158" s="231"/>
      <c r="N158" s="104"/>
      <c r="O158" s="103"/>
      <c r="P158" s="103"/>
      <c r="Q158" s="103"/>
    </row>
    <row r="159" spans="1:17" ht="87" customHeight="1">
      <c r="A159" s="13"/>
      <c r="B159" s="106">
        <v>2</v>
      </c>
      <c r="C159" s="189" t="s">
        <v>194</v>
      </c>
      <c r="D159" s="106"/>
      <c r="E159" s="190">
        <f>O151*1.124128472615</f>
        <v>22671990.720577992</v>
      </c>
      <c r="F159" s="190"/>
      <c r="G159" s="190">
        <f>D159+E159</f>
        <v>22671990.720577992</v>
      </c>
      <c r="H159" s="227"/>
      <c r="I159" s="228"/>
      <c r="J159" s="190">
        <f>E159*1.0701993848044</f>
        <v>24263550.521453634</v>
      </c>
      <c r="K159" s="106"/>
      <c r="L159" s="227">
        <f>H159+J159</f>
        <v>24263550.521453634</v>
      </c>
      <c r="M159" s="231"/>
      <c r="N159" s="104"/>
      <c r="O159" s="103"/>
      <c r="P159" s="103"/>
      <c r="Q159" s="103"/>
    </row>
    <row r="160" spans="2:17" ht="15" customHeight="1">
      <c r="B160" s="112"/>
      <c r="C160" s="110" t="s">
        <v>154</v>
      </c>
      <c r="D160" s="200">
        <f>D158+D159</f>
        <v>104153943.94503443</v>
      </c>
      <c r="E160" s="200">
        <f>E158+E159</f>
        <v>22671990.720577992</v>
      </c>
      <c r="F160" s="201"/>
      <c r="G160" s="199">
        <f>G158+G159</f>
        <v>126825934.66561243</v>
      </c>
      <c r="H160" s="242">
        <f>H158+H159</f>
        <v>111465486.73492782</v>
      </c>
      <c r="I160" s="243"/>
      <c r="J160" s="199">
        <f>J158+J159</f>
        <v>24263550.521453634</v>
      </c>
      <c r="K160" s="202"/>
      <c r="L160" s="242">
        <f>L158+L159</f>
        <v>135729037.25638145</v>
      </c>
      <c r="M160" s="243"/>
      <c r="N160" s="113"/>
      <c r="O160" s="113"/>
      <c r="P160" s="113"/>
      <c r="Q160" s="114"/>
    </row>
    <row r="161" spans="2:16" ht="17.25" customHeight="1">
      <c r="B161" s="67" t="s">
        <v>185</v>
      </c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1"/>
      <c r="P161" s="1"/>
    </row>
    <row r="162" spans="2:16" ht="10.5" customHeight="1">
      <c r="B162" s="66"/>
      <c r="C162" s="66"/>
      <c r="D162" s="66"/>
      <c r="E162" s="66"/>
      <c r="F162" s="66"/>
      <c r="G162" s="66"/>
      <c r="H162" s="66"/>
      <c r="I162" s="66"/>
      <c r="J162" s="66"/>
      <c r="K162" s="1"/>
      <c r="L162" s="1"/>
      <c r="M162" s="1"/>
      <c r="N162" s="1"/>
      <c r="O162" s="1"/>
      <c r="P162" s="1"/>
    </row>
    <row r="163" spans="2:16" ht="14.25" customHeight="1">
      <c r="B163" s="299" t="s">
        <v>229</v>
      </c>
      <c r="C163" s="299"/>
      <c r="D163" s="299"/>
      <c r="E163" s="299"/>
      <c r="F163" s="299"/>
      <c r="G163" s="299"/>
      <c r="H163" s="299"/>
      <c r="I163" s="299"/>
      <c r="J163" s="299"/>
      <c r="K163" s="299"/>
      <c r="L163" s="299"/>
      <c r="M163" s="299"/>
      <c r="N163" s="299"/>
      <c r="O163" s="299"/>
      <c r="P163" s="299"/>
    </row>
    <row r="164" spans="2:16" ht="10.5" customHeight="1">
      <c r="B164" s="65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s="2" customFormat="1" ht="20.25" customHeight="1">
      <c r="B165" s="246" t="s">
        <v>156</v>
      </c>
      <c r="C165" s="310" t="s">
        <v>31</v>
      </c>
      <c r="D165" s="253" t="s">
        <v>32</v>
      </c>
      <c r="E165" s="253" t="s">
        <v>33</v>
      </c>
      <c r="F165" s="253"/>
      <c r="G165" s="253" t="s">
        <v>201</v>
      </c>
      <c r="H165" s="255"/>
      <c r="I165" s="256"/>
      <c r="J165" s="253" t="s">
        <v>202</v>
      </c>
      <c r="K165" s="255"/>
      <c r="L165" s="256"/>
      <c r="M165" s="253" t="s">
        <v>203</v>
      </c>
      <c r="N165" s="255"/>
      <c r="O165" s="256"/>
      <c r="P165" s="115"/>
    </row>
    <row r="166" spans="2:16" s="2" customFormat="1" ht="27.75" customHeight="1">
      <c r="B166" s="246"/>
      <c r="C166" s="310"/>
      <c r="D166" s="253"/>
      <c r="E166" s="253"/>
      <c r="F166" s="253"/>
      <c r="G166" s="91" t="s">
        <v>34</v>
      </c>
      <c r="H166" s="91" t="s">
        <v>8</v>
      </c>
      <c r="I166" s="91" t="s">
        <v>158</v>
      </c>
      <c r="J166" s="91" t="s">
        <v>34</v>
      </c>
      <c r="K166" s="91" t="s">
        <v>8</v>
      </c>
      <c r="L166" s="91" t="s">
        <v>11</v>
      </c>
      <c r="M166" s="91" t="s">
        <v>34</v>
      </c>
      <c r="N166" s="91" t="s">
        <v>8</v>
      </c>
      <c r="O166" s="91" t="s">
        <v>30</v>
      </c>
      <c r="P166" s="115"/>
    </row>
    <row r="167" spans="2:16" s="3" customFormat="1" ht="11.25" customHeight="1">
      <c r="B167" s="116" t="s">
        <v>12</v>
      </c>
      <c r="C167" s="43" t="s">
        <v>13</v>
      </c>
      <c r="D167" s="43" t="s">
        <v>14</v>
      </c>
      <c r="E167" s="215" t="s">
        <v>15</v>
      </c>
      <c r="F167" s="215"/>
      <c r="G167" s="43" t="s">
        <v>16</v>
      </c>
      <c r="H167" s="116" t="s">
        <v>17</v>
      </c>
      <c r="I167" s="116">
        <v>7</v>
      </c>
      <c r="J167" s="116">
        <v>8</v>
      </c>
      <c r="K167" s="116">
        <v>9</v>
      </c>
      <c r="L167" s="116">
        <v>10</v>
      </c>
      <c r="M167" s="116">
        <v>11</v>
      </c>
      <c r="N167" s="116">
        <v>12</v>
      </c>
      <c r="O167" s="43">
        <v>13</v>
      </c>
      <c r="P167" s="117"/>
    </row>
    <row r="168" spans="2:16" s="3" customFormat="1" ht="11.25" customHeight="1">
      <c r="B168" s="43"/>
      <c r="C168" s="43" t="s">
        <v>75</v>
      </c>
      <c r="D168" s="43"/>
      <c r="E168" s="41"/>
      <c r="F168" s="42"/>
      <c r="G168" s="43"/>
      <c r="H168" s="43"/>
      <c r="I168" s="43"/>
      <c r="J168" s="43"/>
      <c r="K168" s="43"/>
      <c r="L168" s="43"/>
      <c r="M168" s="43"/>
      <c r="N168" s="43"/>
      <c r="O168" s="44"/>
      <c r="P168" s="117"/>
    </row>
    <row r="169" spans="2:16" s="3" customFormat="1" ht="21" customHeight="1">
      <c r="B169" s="43"/>
      <c r="C169" s="37" t="s">
        <v>107</v>
      </c>
      <c r="D169" s="32" t="s">
        <v>76</v>
      </c>
      <c r="E169" s="234" t="s">
        <v>97</v>
      </c>
      <c r="F169" s="235"/>
      <c r="G169" s="38">
        <v>5</v>
      </c>
      <c r="H169" s="38">
        <v>0</v>
      </c>
      <c r="I169" s="38">
        <f>G169+H169</f>
        <v>5</v>
      </c>
      <c r="J169" s="46">
        <v>5</v>
      </c>
      <c r="K169" s="46">
        <v>0</v>
      </c>
      <c r="L169" s="46">
        <f aca="true" t="shared" si="12" ref="L169:L175">J169+K169</f>
        <v>5</v>
      </c>
      <c r="M169" s="46">
        <v>5</v>
      </c>
      <c r="N169" s="46">
        <v>0</v>
      </c>
      <c r="O169" s="46">
        <f>M169+N169</f>
        <v>5</v>
      </c>
      <c r="P169" s="117"/>
    </row>
    <row r="170" spans="2:16" s="3" customFormat="1" ht="42" customHeight="1">
      <c r="B170" s="43"/>
      <c r="C170" s="37" t="s">
        <v>108</v>
      </c>
      <c r="D170" s="32" t="s">
        <v>76</v>
      </c>
      <c r="E170" s="234" t="s">
        <v>126</v>
      </c>
      <c r="F170" s="235"/>
      <c r="G170" s="38">
        <v>102.7</v>
      </c>
      <c r="H170" s="38">
        <v>5.4</v>
      </c>
      <c r="I170" s="38">
        <f aca="true" t="shared" si="13" ref="I170:I175">G170+H170</f>
        <v>108.10000000000001</v>
      </c>
      <c r="J170" s="46">
        <v>102.5</v>
      </c>
      <c r="K170" s="46">
        <v>5.1</v>
      </c>
      <c r="L170" s="46">
        <f t="shared" si="12"/>
        <v>107.6</v>
      </c>
      <c r="M170" s="46">
        <v>101.4</v>
      </c>
      <c r="N170" s="46">
        <v>4.2</v>
      </c>
      <c r="O170" s="46">
        <f aca="true" t="shared" si="14" ref="O170:O184">M170+N170</f>
        <v>105.60000000000001</v>
      </c>
      <c r="P170" s="117"/>
    </row>
    <row r="171" spans="2:16" s="3" customFormat="1" ht="58.5" customHeight="1">
      <c r="B171" s="43"/>
      <c r="C171" s="37" t="s">
        <v>109</v>
      </c>
      <c r="D171" s="32" t="s">
        <v>76</v>
      </c>
      <c r="E171" s="234" t="s">
        <v>126</v>
      </c>
      <c r="F171" s="235"/>
      <c r="G171" s="192">
        <v>76.03</v>
      </c>
      <c r="H171" s="38">
        <v>2</v>
      </c>
      <c r="I171" s="192">
        <f t="shared" si="13"/>
        <v>78.03</v>
      </c>
      <c r="J171" s="46">
        <v>75.9</v>
      </c>
      <c r="K171" s="46">
        <v>2</v>
      </c>
      <c r="L171" s="46">
        <f t="shared" si="12"/>
        <v>77.9</v>
      </c>
      <c r="M171" s="46">
        <v>75.7</v>
      </c>
      <c r="N171" s="46">
        <v>2</v>
      </c>
      <c r="O171" s="46">
        <f t="shared" si="14"/>
        <v>77.7</v>
      </c>
      <c r="P171" s="117"/>
    </row>
    <row r="172" spans="2:16" s="3" customFormat="1" ht="43.5" customHeight="1">
      <c r="B172" s="43"/>
      <c r="C172" s="37" t="s">
        <v>139</v>
      </c>
      <c r="D172" s="32" t="s">
        <v>76</v>
      </c>
      <c r="E172" s="234" t="s">
        <v>126</v>
      </c>
      <c r="F172" s="235"/>
      <c r="G172" s="38">
        <v>139.5</v>
      </c>
      <c r="H172" s="38">
        <v>5</v>
      </c>
      <c r="I172" s="38">
        <f t="shared" si="13"/>
        <v>144.5</v>
      </c>
      <c r="J172" s="46">
        <v>131.75</v>
      </c>
      <c r="K172" s="46">
        <v>4.75</v>
      </c>
      <c r="L172" s="46">
        <f t="shared" si="12"/>
        <v>136.5</v>
      </c>
      <c r="M172" s="46">
        <v>147</v>
      </c>
      <c r="N172" s="46">
        <v>4</v>
      </c>
      <c r="O172" s="46">
        <f t="shared" si="14"/>
        <v>151</v>
      </c>
      <c r="P172" s="117"/>
    </row>
    <row r="173" spans="2:16" s="3" customFormat="1" ht="29.25" customHeight="1">
      <c r="B173" s="43"/>
      <c r="C173" s="37" t="s">
        <v>110</v>
      </c>
      <c r="D173" s="32" t="s">
        <v>76</v>
      </c>
      <c r="E173" s="234" t="s">
        <v>126</v>
      </c>
      <c r="F173" s="235"/>
      <c r="G173" s="38">
        <v>87.2</v>
      </c>
      <c r="H173" s="38">
        <v>3.5</v>
      </c>
      <c r="I173" s="38">
        <f t="shared" si="13"/>
        <v>90.7</v>
      </c>
      <c r="J173" s="46">
        <v>87</v>
      </c>
      <c r="K173" s="46">
        <v>4</v>
      </c>
      <c r="L173" s="46">
        <f t="shared" si="12"/>
        <v>91</v>
      </c>
      <c r="M173" s="46">
        <v>91.5</v>
      </c>
      <c r="N173" s="46">
        <v>3.5</v>
      </c>
      <c r="O173" s="46">
        <f t="shared" si="14"/>
        <v>95</v>
      </c>
      <c r="P173" s="117"/>
    </row>
    <row r="174" spans="2:16" s="3" customFormat="1" ht="31.5" customHeight="1">
      <c r="B174" s="43"/>
      <c r="C174" s="37" t="s">
        <v>111</v>
      </c>
      <c r="D174" s="32" t="s">
        <v>76</v>
      </c>
      <c r="E174" s="234" t="s">
        <v>126</v>
      </c>
      <c r="F174" s="235"/>
      <c r="G174" s="38">
        <v>176</v>
      </c>
      <c r="H174" s="38">
        <v>1.5</v>
      </c>
      <c r="I174" s="38">
        <f t="shared" si="13"/>
        <v>177.5</v>
      </c>
      <c r="J174" s="46">
        <v>176</v>
      </c>
      <c r="K174" s="46">
        <v>0.5</v>
      </c>
      <c r="L174" s="46">
        <f t="shared" si="12"/>
        <v>176.5</v>
      </c>
      <c r="M174" s="46">
        <v>182.5</v>
      </c>
      <c r="N174" s="46">
        <v>0.5</v>
      </c>
      <c r="O174" s="46">
        <f t="shared" si="14"/>
        <v>183</v>
      </c>
      <c r="P174" s="117"/>
    </row>
    <row r="175" spans="2:16" s="3" customFormat="1" ht="31.5" customHeight="1">
      <c r="B175" s="43"/>
      <c r="C175" s="39" t="s">
        <v>112</v>
      </c>
      <c r="D175" s="40" t="s">
        <v>76</v>
      </c>
      <c r="E175" s="238" t="s">
        <v>126</v>
      </c>
      <c r="F175" s="239"/>
      <c r="G175" s="43">
        <f aca="true" t="shared" si="15" ref="G175:N175">SUM(G170:G174)</f>
        <v>581.4300000000001</v>
      </c>
      <c r="H175" s="43">
        <f t="shared" si="15"/>
        <v>17.4</v>
      </c>
      <c r="I175" s="43">
        <f t="shared" si="13"/>
        <v>598.83</v>
      </c>
      <c r="J175" s="173">
        <f t="shared" si="15"/>
        <v>573.15</v>
      </c>
      <c r="K175" s="173">
        <f t="shared" si="15"/>
        <v>16.35</v>
      </c>
      <c r="L175" s="173">
        <f t="shared" si="12"/>
        <v>589.5</v>
      </c>
      <c r="M175" s="203">
        <f t="shared" si="15"/>
        <v>598.1</v>
      </c>
      <c r="N175" s="173">
        <f t="shared" si="15"/>
        <v>14.2</v>
      </c>
      <c r="O175" s="173">
        <f t="shared" si="14"/>
        <v>612.3000000000001</v>
      </c>
      <c r="P175" s="117"/>
    </row>
    <row r="176" spans="2:16" s="3" customFormat="1" ht="15" customHeight="1">
      <c r="B176" s="118"/>
      <c r="C176" s="43" t="s">
        <v>77</v>
      </c>
      <c r="D176" s="38"/>
      <c r="E176" s="234"/>
      <c r="F176" s="241"/>
      <c r="G176" s="38"/>
      <c r="H176" s="38"/>
      <c r="I176" s="38"/>
      <c r="J176" s="46"/>
      <c r="K176" s="46"/>
      <c r="L176" s="46"/>
      <c r="M176" s="46"/>
      <c r="N176" s="46"/>
      <c r="O176" s="204"/>
      <c r="P176" s="117"/>
    </row>
    <row r="177" spans="2:16" s="3" customFormat="1" ht="23.25" customHeight="1">
      <c r="B177" s="118"/>
      <c r="C177" s="37" t="s">
        <v>113</v>
      </c>
      <c r="D177" s="178" t="s">
        <v>127</v>
      </c>
      <c r="E177" s="234" t="s">
        <v>124</v>
      </c>
      <c r="F177" s="235"/>
      <c r="G177" s="38">
        <v>1926</v>
      </c>
      <c r="H177" s="38">
        <v>261</v>
      </c>
      <c r="I177" s="38">
        <f aca="true" t="shared" si="16" ref="I177:I184">G177+H177</f>
        <v>2187</v>
      </c>
      <c r="J177" s="46">
        <v>1911</v>
      </c>
      <c r="K177" s="46">
        <v>261</v>
      </c>
      <c r="L177" s="46">
        <f aca="true" t="shared" si="17" ref="L177:L184">J177+K177</f>
        <v>2172</v>
      </c>
      <c r="M177" s="46">
        <v>2196</v>
      </c>
      <c r="N177" s="46">
        <v>388</v>
      </c>
      <c r="O177" s="46">
        <f t="shared" si="14"/>
        <v>2584</v>
      </c>
      <c r="P177" s="117"/>
    </row>
    <row r="178" spans="2:16" s="3" customFormat="1" ht="39.75" customHeight="1">
      <c r="B178" s="118"/>
      <c r="C178" s="37" t="s">
        <v>114</v>
      </c>
      <c r="D178" s="45" t="s">
        <v>127</v>
      </c>
      <c r="E178" s="234" t="s">
        <v>124</v>
      </c>
      <c r="F178" s="235"/>
      <c r="G178" s="38">
        <v>1313</v>
      </c>
      <c r="H178" s="38">
        <v>229</v>
      </c>
      <c r="I178" s="38">
        <f t="shared" si="16"/>
        <v>1542</v>
      </c>
      <c r="J178" s="46">
        <v>975</v>
      </c>
      <c r="K178" s="46">
        <v>179</v>
      </c>
      <c r="L178" s="46">
        <f t="shared" si="17"/>
        <v>1154</v>
      </c>
      <c r="M178" s="46">
        <v>1332</v>
      </c>
      <c r="N178" s="46">
        <v>376</v>
      </c>
      <c r="O178" s="46">
        <f t="shared" si="14"/>
        <v>1708</v>
      </c>
      <c r="P178" s="117"/>
    </row>
    <row r="179" spans="2:16" s="3" customFormat="1" ht="54" customHeight="1">
      <c r="B179" s="118"/>
      <c r="C179" s="37" t="s">
        <v>117</v>
      </c>
      <c r="D179" s="45" t="s">
        <v>127</v>
      </c>
      <c r="E179" s="234" t="s">
        <v>124</v>
      </c>
      <c r="F179" s="235"/>
      <c r="G179" s="38">
        <v>71</v>
      </c>
      <c r="H179" s="38">
        <v>9</v>
      </c>
      <c r="I179" s="38">
        <f t="shared" si="16"/>
        <v>80</v>
      </c>
      <c r="J179" s="46">
        <v>71</v>
      </c>
      <c r="K179" s="46">
        <v>3</v>
      </c>
      <c r="L179" s="46">
        <f t="shared" si="17"/>
        <v>74</v>
      </c>
      <c r="M179" s="46">
        <v>71</v>
      </c>
      <c r="N179" s="46">
        <v>9</v>
      </c>
      <c r="O179" s="46">
        <f t="shared" si="14"/>
        <v>80</v>
      </c>
      <c r="P179" s="117"/>
    </row>
    <row r="180" spans="2:16" s="3" customFormat="1" ht="29.25" customHeight="1">
      <c r="B180" s="118"/>
      <c r="C180" s="37" t="s">
        <v>118</v>
      </c>
      <c r="D180" s="45" t="s">
        <v>127</v>
      </c>
      <c r="E180" s="234" t="s">
        <v>124</v>
      </c>
      <c r="F180" s="235"/>
      <c r="G180" s="38">
        <v>50</v>
      </c>
      <c r="H180" s="38">
        <v>5</v>
      </c>
      <c r="I180" s="38">
        <f t="shared" si="16"/>
        <v>55</v>
      </c>
      <c r="J180" s="46">
        <v>62</v>
      </c>
      <c r="K180" s="46">
        <v>5</v>
      </c>
      <c r="L180" s="46">
        <f t="shared" si="17"/>
        <v>67</v>
      </c>
      <c r="M180" s="46">
        <v>76</v>
      </c>
      <c r="N180" s="46">
        <v>11</v>
      </c>
      <c r="O180" s="46">
        <f t="shared" si="14"/>
        <v>87</v>
      </c>
      <c r="P180" s="117"/>
    </row>
    <row r="181" spans="2:16" s="3" customFormat="1" ht="76.5" customHeight="1">
      <c r="B181" s="118"/>
      <c r="C181" s="37" t="s">
        <v>115</v>
      </c>
      <c r="D181" s="45" t="s">
        <v>127</v>
      </c>
      <c r="E181" s="234" t="s">
        <v>124</v>
      </c>
      <c r="F181" s="235"/>
      <c r="G181" s="38">
        <v>44</v>
      </c>
      <c r="H181" s="38">
        <v>0</v>
      </c>
      <c r="I181" s="38">
        <f t="shared" si="16"/>
        <v>44</v>
      </c>
      <c r="J181" s="46">
        <v>49</v>
      </c>
      <c r="K181" s="46">
        <v>0</v>
      </c>
      <c r="L181" s="46">
        <f t="shared" si="17"/>
        <v>49</v>
      </c>
      <c r="M181" s="46">
        <v>65</v>
      </c>
      <c r="N181" s="46">
        <v>9</v>
      </c>
      <c r="O181" s="46">
        <f t="shared" si="14"/>
        <v>74</v>
      </c>
      <c r="P181" s="117"/>
    </row>
    <row r="182" spans="2:16" s="3" customFormat="1" ht="84.75" customHeight="1">
      <c r="B182" s="118"/>
      <c r="C182" s="37" t="s">
        <v>116</v>
      </c>
      <c r="D182" s="45" t="s">
        <v>127</v>
      </c>
      <c r="E182" s="234" t="s">
        <v>124</v>
      </c>
      <c r="F182" s="235"/>
      <c r="G182" s="38">
        <v>50</v>
      </c>
      <c r="H182" s="38">
        <v>0</v>
      </c>
      <c r="I182" s="38">
        <f t="shared" si="16"/>
        <v>50</v>
      </c>
      <c r="J182" s="46">
        <v>49</v>
      </c>
      <c r="K182" s="46">
        <v>0</v>
      </c>
      <c r="L182" s="46">
        <f t="shared" si="17"/>
        <v>49</v>
      </c>
      <c r="M182" s="46">
        <v>96</v>
      </c>
      <c r="N182" s="46">
        <v>12</v>
      </c>
      <c r="O182" s="46">
        <f t="shared" si="14"/>
        <v>108</v>
      </c>
      <c r="P182" s="117"/>
    </row>
    <row r="183" spans="2:16" s="3" customFormat="1" ht="23.25" customHeight="1">
      <c r="B183" s="118"/>
      <c r="C183" s="37" t="s">
        <v>119</v>
      </c>
      <c r="D183" s="45" t="s">
        <v>127</v>
      </c>
      <c r="E183" s="234" t="s">
        <v>124</v>
      </c>
      <c r="F183" s="235"/>
      <c r="G183" s="94">
        <v>1045</v>
      </c>
      <c r="H183" s="38">
        <v>78</v>
      </c>
      <c r="I183" s="38">
        <f t="shared" si="16"/>
        <v>1123</v>
      </c>
      <c r="J183" s="46">
        <v>953</v>
      </c>
      <c r="K183" s="46">
        <v>130</v>
      </c>
      <c r="L183" s="46">
        <f t="shared" si="17"/>
        <v>1083</v>
      </c>
      <c r="M183" s="46">
        <v>924</v>
      </c>
      <c r="N183" s="46">
        <v>130</v>
      </c>
      <c r="O183" s="46">
        <f t="shared" si="14"/>
        <v>1054</v>
      </c>
      <c r="P183" s="117"/>
    </row>
    <row r="184" spans="2:16" s="3" customFormat="1" ht="32.25" customHeight="1">
      <c r="B184" s="38"/>
      <c r="C184" s="37" t="s">
        <v>120</v>
      </c>
      <c r="D184" s="45" t="s">
        <v>127</v>
      </c>
      <c r="E184" s="234" t="s">
        <v>124</v>
      </c>
      <c r="F184" s="235"/>
      <c r="G184" s="38">
        <v>782</v>
      </c>
      <c r="H184" s="38">
        <v>76</v>
      </c>
      <c r="I184" s="38">
        <f t="shared" si="16"/>
        <v>858</v>
      </c>
      <c r="J184" s="46">
        <v>720</v>
      </c>
      <c r="K184" s="46">
        <v>127</v>
      </c>
      <c r="L184" s="46">
        <f t="shared" si="17"/>
        <v>847</v>
      </c>
      <c r="M184" s="46">
        <v>924</v>
      </c>
      <c r="N184" s="46">
        <v>130</v>
      </c>
      <c r="O184" s="46">
        <f t="shared" si="14"/>
        <v>1054</v>
      </c>
      <c r="P184" s="117"/>
    </row>
    <row r="185" spans="2:16" s="3" customFormat="1" ht="11.25" customHeight="1">
      <c r="B185" s="38"/>
      <c r="C185" s="43" t="s">
        <v>78</v>
      </c>
      <c r="D185" s="38"/>
      <c r="E185" s="234"/>
      <c r="F185" s="235"/>
      <c r="G185" s="38"/>
      <c r="H185" s="38"/>
      <c r="I185" s="38"/>
      <c r="J185" s="46"/>
      <c r="K185" s="46"/>
      <c r="L185" s="46"/>
      <c r="M185" s="46"/>
      <c r="N185" s="46"/>
      <c r="O185" s="204"/>
      <c r="P185" s="117"/>
    </row>
    <row r="186" spans="2:16" s="3" customFormat="1" ht="41.25" customHeight="1">
      <c r="B186" s="38"/>
      <c r="C186" s="47" t="s">
        <v>121</v>
      </c>
      <c r="D186" s="38" t="s">
        <v>128</v>
      </c>
      <c r="E186" s="234" t="s">
        <v>129</v>
      </c>
      <c r="F186" s="235"/>
      <c r="G186" s="94">
        <v>37670</v>
      </c>
      <c r="H186" s="174">
        <v>24447</v>
      </c>
      <c r="I186" s="94">
        <f>G186+H186</f>
        <v>62117</v>
      </c>
      <c r="J186" s="174">
        <f>J30/J177</f>
        <v>42148.960230245946</v>
      </c>
      <c r="K186" s="174">
        <f>K31/K177</f>
        <v>44487.13026819923</v>
      </c>
      <c r="L186" s="48">
        <f>J186+K186</f>
        <v>86636.09049844518</v>
      </c>
      <c r="M186" s="174">
        <f>O30/M177</f>
        <v>42191.73998178507</v>
      </c>
      <c r="N186" s="174">
        <f>P31/N177</f>
        <v>32572.590206185567</v>
      </c>
      <c r="O186" s="48">
        <f>M186+N186</f>
        <v>74764.33018797063</v>
      </c>
      <c r="P186" s="117"/>
    </row>
    <row r="187" spans="2:16" s="3" customFormat="1" ht="11.25" customHeight="1">
      <c r="B187" s="38"/>
      <c r="C187" s="43" t="s">
        <v>79</v>
      </c>
      <c r="D187" s="38"/>
      <c r="E187" s="234"/>
      <c r="F187" s="235"/>
      <c r="G187" s="38"/>
      <c r="H187" s="38"/>
      <c r="I187" s="38"/>
      <c r="J187" s="46"/>
      <c r="K187" s="46"/>
      <c r="L187" s="46"/>
      <c r="M187" s="46"/>
      <c r="N187" s="46"/>
      <c r="O187" s="204"/>
      <c r="P187" s="117"/>
    </row>
    <row r="188" spans="2:16" s="3" customFormat="1" ht="43.5" customHeight="1">
      <c r="B188" s="38"/>
      <c r="C188" s="47" t="s">
        <v>122</v>
      </c>
      <c r="D188" s="38" t="s">
        <v>130</v>
      </c>
      <c r="E188" s="234" t="s">
        <v>124</v>
      </c>
      <c r="F188" s="235"/>
      <c r="G188" s="38">
        <v>100</v>
      </c>
      <c r="H188" s="38">
        <v>100</v>
      </c>
      <c r="I188" s="38"/>
      <c r="J188" s="46">
        <v>100</v>
      </c>
      <c r="K188" s="46">
        <v>100</v>
      </c>
      <c r="L188" s="46"/>
      <c r="M188" s="46">
        <v>100</v>
      </c>
      <c r="N188" s="46">
        <v>100</v>
      </c>
      <c r="O188" s="204"/>
      <c r="P188" s="117"/>
    </row>
    <row r="189" spans="2:16" s="3" customFormat="1" ht="50.25" customHeight="1">
      <c r="B189" s="46"/>
      <c r="C189" s="49" t="s">
        <v>123</v>
      </c>
      <c r="D189" s="46" t="s">
        <v>130</v>
      </c>
      <c r="E189" s="225" t="s">
        <v>124</v>
      </c>
      <c r="F189" s="226"/>
      <c r="G189" s="48">
        <v>74.8</v>
      </c>
      <c r="H189" s="46">
        <v>97</v>
      </c>
      <c r="I189" s="46"/>
      <c r="J189" s="48">
        <f>J184/J183*100</f>
        <v>75.55089192025184</v>
      </c>
      <c r="K189" s="46">
        <v>97</v>
      </c>
      <c r="L189" s="46"/>
      <c r="M189" s="46">
        <v>100</v>
      </c>
      <c r="N189" s="46">
        <v>100</v>
      </c>
      <c r="O189" s="204"/>
      <c r="P189" s="117"/>
    </row>
    <row r="190" spans="2:16" s="27" customFormat="1" ht="37.5" customHeight="1">
      <c r="B190" s="119"/>
      <c r="C190" s="120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21"/>
      <c r="P190" s="121"/>
    </row>
    <row r="191" spans="2:16" s="3" customFormat="1" ht="10.5" customHeight="1">
      <c r="B191" s="311"/>
      <c r="C191" s="311"/>
      <c r="D191" s="311"/>
      <c r="E191" s="311"/>
      <c r="F191" s="311"/>
      <c r="G191" s="311"/>
      <c r="H191" s="311"/>
      <c r="I191" s="311"/>
      <c r="J191" s="311"/>
      <c r="K191" s="311"/>
      <c r="L191" s="311"/>
      <c r="M191" s="311"/>
      <c r="N191" s="311"/>
      <c r="O191" s="311"/>
      <c r="P191" s="311"/>
    </row>
    <row r="192" spans="2:16" s="3" customFormat="1" ht="18" customHeight="1">
      <c r="B192" s="312" t="s">
        <v>212</v>
      </c>
      <c r="C192" s="312"/>
      <c r="D192" s="312"/>
      <c r="E192" s="312"/>
      <c r="F192" s="312"/>
      <c r="G192" s="312"/>
      <c r="H192" s="312"/>
      <c r="I192" s="312"/>
      <c r="J192" s="312"/>
      <c r="K192" s="312"/>
      <c r="L192" s="312"/>
      <c r="M192" s="312"/>
      <c r="N192" s="312"/>
      <c r="O192" s="312"/>
      <c r="P192" s="312"/>
    </row>
    <row r="193" spans="2:16" s="3" customFormat="1" ht="10.5" customHeight="1">
      <c r="B193" s="117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</row>
    <row r="194" spans="2:16" s="2" customFormat="1" ht="20.25" customHeight="1">
      <c r="B194" s="310" t="s">
        <v>40</v>
      </c>
      <c r="C194" s="310" t="s">
        <v>31</v>
      </c>
      <c r="D194" s="253" t="s">
        <v>32</v>
      </c>
      <c r="E194" s="253" t="s">
        <v>33</v>
      </c>
      <c r="F194" s="253"/>
      <c r="G194" s="253" t="s">
        <v>165</v>
      </c>
      <c r="H194" s="255"/>
      <c r="I194" s="256"/>
      <c r="J194" s="253" t="s">
        <v>206</v>
      </c>
      <c r="K194" s="255"/>
      <c r="L194" s="256"/>
      <c r="M194" s="115"/>
      <c r="N194" s="115"/>
      <c r="O194" s="115"/>
      <c r="P194" s="115"/>
    </row>
    <row r="195" spans="2:16" s="2" customFormat="1" ht="31.5" customHeight="1">
      <c r="B195" s="310"/>
      <c r="C195" s="310"/>
      <c r="D195" s="253"/>
      <c r="E195" s="253"/>
      <c r="F195" s="253"/>
      <c r="G195" s="91" t="s">
        <v>34</v>
      </c>
      <c r="H195" s="91" t="s">
        <v>8</v>
      </c>
      <c r="I195" s="91" t="s">
        <v>158</v>
      </c>
      <c r="J195" s="91" t="s">
        <v>34</v>
      </c>
      <c r="K195" s="91" t="s">
        <v>8</v>
      </c>
      <c r="L195" s="91" t="s">
        <v>11</v>
      </c>
      <c r="M195" s="115"/>
      <c r="N195" s="115"/>
      <c r="O195" s="115"/>
      <c r="P195" s="115"/>
    </row>
    <row r="196" spans="2:16" s="3" customFormat="1" ht="20.25" customHeight="1">
      <c r="B196" s="43" t="s">
        <v>12</v>
      </c>
      <c r="C196" s="43" t="s">
        <v>13</v>
      </c>
      <c r="D196" s="43" t="s">
        <v>14</v>
      </c>
      <c r="E196" s="215" t="s">
        <v>15</v>
      </c>
      <c r="F196" s="215"/>
      <c r="G196" s="43" t="s">
        <v>16</v>
      </c>
      <c r="H196" s="43" t="s">
        <v>17</v>
      </c>
      <c r="I196" s="43">
        <v>7</v>
      </c>
      <c r="J196" s="43">
        <v>8</v>
      </c>
      <c r="K196" s="43">
        <v>9</v>
      </c>
      <c r="L196" s="43">
        <v>10</v>
      </c>
      <c r="M196" s="117"/>
      <c r="N196" s="117"/>
      <c r="O196" s="117"/>
      <c r="P196" s="117"/>
    </row>
    <row r="197" spans="2:18" s="27" customFormat="1" ht="16.5" customHeight="1">
      <c r="B197" s="43"/>
      <c r="C197" s="43" t="s">
        <v>75</v>
      </c>
      <c r="D197" s="43"/>
      <c r="E197" s="41"/>
      <c r="F197" s="42"/>
      <c r="G197" s="32"/>
      <c r="H197" s="88"/>
      <c r="I197" s="88"/>
      <c r="J197" s="88"/>
      <c r="K197" s="88"/>
      <c r="L197" s="88"/>
      <c r="M197" s="122"/>
      <c r="N197" s="122"/>
      <c r="O197" s="123"/>
      <c r="P197" s="123"/>
      <c r="Q197" s="28"/>
      <c r="R197" s="28"/>
    </row>
    <row r="198" spans="2:18" s="27" customFormat="1" ht="16.5" customHeight="1">
      <c r="B198" s="43"/>
      <c r="C198" s="37" t="s">
        <v>107</v>
      </c>
      <c r="D198" s="32" t="s">
        <v>76</v>
      </c>
      <c r="E198" s="234" t="s">
        <v>124</v>
      </c>
      <c r="F198" s="235"/>
      <c r="G198" s="46">
        <v>5</v>
      </c>
      <c r="H198" s="46">
        <v>0</v>
      </c>
      <c r="I198" s="46">
        <f>G198+H198</f>
        <v>5</v>
      </c>
      <c r="J198" s="46">
        <v>5</v>
      </c>
      <c r="K198" s="46">
        <v>0</v>
      </c>
      <c r="L198" s="46">
        <f>J198+K198</f>
        <v>5</v>
      </c>
      <c r="M198" s="122"/>
      <c r="N198" s="122"/>
      <c r="O198" s="123"/>
      <c r="P198" s="123"/>
      <c r="Q198" s="28"/>
      <c r="R198" s="28"/>
    </row>
    <row r="199" spans="2:18" s="27" customFormat="1" ht="42.75" customHeight="1">
      <c r="B199" s="43"/>
      <c r="C199" s="37" t="s">
        <v>108</v>
      </c>
      <c r="D199" s="32" t="s">
        <v>76</v>
      </c>
      <c r="E199" s="234" t="s">
        <v>126</v>
      </c>
      <c r="F199" s="235"/>
      <c r="G199" s="46">
        <v>101.4</v>
      </c>
      <c r="H199" s="46">
        <v>4.2</v>
      </c>
      <c r="I199" s="46">
        <f aca="true" t="shared" si="18" ref="I199:I204">G199+H199</f>
        <v>105.60000000000001</v>
      </c>
      <c r="J199" s="46">
        <v>101.4</v>
      </c>
      <c r="K199" s="46">
        <v>4.2</v>
      </c>
      <c r="L199" s="46">
        <f aca="true" t="shared" si="19" ref="L199:L204">J199+K199</f>
        <v>105.60000000000001</v>
      </c>
      <c r="M199" s="122"/>
      <c r="N199" s="122"/>
      <c r="O199" s="123"/>
      <c r="P199" s="123"/>
      <c r="Q199" s="28"/>
      <c r="R199" s="28"/>
    </row>
    <row r="200" spans="2:18" s="27" customFormat="1" ht="59.25" customHeight="1">
      <c r="B200" s="43"/>
      <c r="C200" s="37" t="s">
        <v>109</v>
      </c>
      <c r="D200" s="32" t="s">
        <v>76</v>
      </c>
      <c r="E200" s="234" t="s">
        <v>126</v>
      </c>
      <c r="F200" s="235"/>
      <c r="G200" s="46">
        <v>75.7</v>
      </c>
      <c r="H200" s="46">
        <v>2</v>
      </c>
      <c r="I200" s="46">
        <f t="shared" si="18"/>
        <v>77.7</v>
      </c>
      <c r="J200" s="46">
        <v>75.7</v>
      </c>
      <c r="K200" s="46">
        <v>2</v>
      </c>
      <c r="L200" s="46">
        <f t="shared" si="19"/>
        <v>77.7</v>
      </c>
      <c r="M200" s="122"/>
      <c r="N200" s="122"/>
      <c r="O200" s="123"/>
      <c r="P200" s="123"/>
      <c r="Q200" s="28"/>
      <c r="R200" s="28"/>
    </row>
    <row r="201" spans="2:18" s="27" customFormat="1" ht="46.5" customHeight="1">
      <c r="B201" s="43"/>
      <c r="C201" s="37" t="s">
        <v>139</v>
      </c>
      <c r="D201" s="32" t="s">
        <v>76</v>
      </c>
      <c r="E201" s="234" t="s">
        <v>126</v>
      </c>
      <c r="F201" s="235"/>
      <c r="G201" s="46">
        <v>147</v>
      </c>
      <c r="H201" s="46">
        <v>4</v>
      </c>
      <c r="I201" s="46">
        <f t="shared" si="18"/>
        <v>151</v>
      </c>
      <c r="J201" s="46">
        <v>147</v>
      </c>
      <c r="K201" s="46">
        <v>4</v>
      </c>
      <c r="L201" s="46">
        <f t="shared" si="19"/>
        <v>151</v>
      </c>
      <c r="M201" s="122"/>
      <c r="N201" s="122"/>
      <c r="O201" s="123"/>
      <c r="P201" s="123"/>
      <c r="Q201" s="28"/>
      <c r="R201" s="28"/>
    </row>
    <row r="202" spans="2:18" s="27" customFormat="1" ht="31.5" customHeight="1">
      <c r="B202" s="43"/>
      <c r="C202" s="37" t="s">
        <v>110</v>
      </c>
      <c r="D202" s="32" t="s">
        <v>76</v>
      </c>
      <c r="E202" s="234" t="s">
        <v>126</v>
      </c>
      <c r="F202" s="235"/>
      <c r="G202" s="46">
        <v>91.5</v>
      </c>
      <c r="H202" s="46">
        <v>3.5</v>
      </c>
      <c r="I202" s="46">
        <f t="shared" si="18"/>
        <v>95</v>
      </c>
      <c r="J202" s="46">
        <v>91.5</v>
      </c>
      <c r="K202" s="46">
        <v>3.5</v>
      </c>
      <c r="L202" s="46">
        <f t="shared" si="19"/>
        <v>95</v>
      </c>
      <c r="M202" s="122"/>
      <c r="N202" s="122"/>
      <c r="O202" s="123"/>
      <c r="P202" s="123"/>
      <c r="Q202" s="28"/>
      <c r="R202" s="28"/>
    </row>
    <row r="203" spans="2:18" s="27" customFormat="1" ht="30.75" customHeight="1">
      <c r="B203" s="43"/>
      <c r="C203" s="37" t="s">
        <v>111</v>
      </c>
      <c r="D203" s="32" t="s">
        <v>76</v>
      </c>
      <c r="E203" s="234" t="s">
        <v>126</v>
      </c>
      <c r="F203" s="235"/>
      <c r="G203" s="46">
        <v>182.5</v>
      </c>
      <c r="H203" s="46">
        <v>0.5</v>
      </c>
      <c r="I203" s="46">
        <f t="shared" si="18"/>
        <v>183</v>
      </c>
      <c r="J203" s="46">
        <v>182.5</v>
      </c>
      <c r="K203" s="46">
        <v>0.5</v>
      </c>
      <c r="L203" s="46">
        <f t="shared" si="19"/>
        <v>183</v>
      </c>
      <c r="M203" s="122"/>
      <c r="N203" s="122"/>
      <c r="O203" s="123"/>
      <c r="P203" s="123"/>
      <c r="Q203" s="28"/>
      <c r="R203" s="28"/>
    </row>
    <row r="204" spans="2:18" s="27" customFormat="1" ht="26.25" customHeight="1">
      <c r="B204" s="43"/>
      <c r="C204" s="37" t="s">
        <v>112</v>
      </c>
      <c r="D204" s="32" t="s">
        <v>76</v>
      </c>
      <c r="E204" s="234" t="s">
        <v>126</v>
      </c>
      <c r="F204" s="235"/>
      <c r="G204" s="173">
        <f>SUM(G199:G203)</f>
        <v>598.1</v>
      </c>
      <c r="H204" s="173">
        <f>SUM(H199:H203)</f>
        <v>14.2</v>
      </c>
      <c r="I204" s="173">
        <f t="shared" si="18"/>
        <v>612.3000000000001</v>
      </c>
      <c r="J204" s="173">
        <f>SUM(J199:J203)</f>
        <v>598.1</v>
      </c>
      <c r="K204" s="173">
        <f>SUM(K199:K203)</f>
        <v>14.2</v>
      </c>
      <c r="L204" s="173">
        <f t="shared" si="19"/>
        <v>612.3000000000001</v>
      </c>
      <c r="M204" s="122"/>
      <c r="N204" s="122"/>
      <c r="O204" s="123"/>
      <c r="P204" s="123"/>
      <c r="Q204" s="28"/>
      <c r="R204" s="28"/>
    </row>
    <row r="205" spans="2:18" s="27" customFormat="1" ht="16.5" customHeight="1">
      <c r="B205" s="118"/>
      <c r="C205" s="43" t="s">
        <v>77</v>
      </c>
      <c r="D205" s="38"/>
      <c r="E205" s="234"/>
      <c r="F205" s="241"/>
      <c r="G205" s="46"/>
      <c r="H205" s="46"/>
      <c r="I205" s="46"/>
      <c r="J205" s="46"/>
      <c r="K205" s="46"/>
      <c r="L205" s="46"/>
      <c r="M205" s="122"/>
      <c r="N205" s="122"/>
      <c r="O205" s="123"/>
      <c r="P205" s="123"/>
      <c r="Q205" s="28"/>
      <c r="R205" s="28"/>
    </row>
    <row r="206" spans="2:18" s="27" customFormat="1" ht="16.5" customHeight="1">
      <c r="B206" s="118"/>
      <c r="C206" s="37" t="s">
        <v>113</v>
      </c>
      <c r="D206" s="45" t="s">
        <v>127</v>
      </c>
      <c r="E206" s="234" t="s">
        <v>124</v>
      </c>
      <c r="F206" s="235"/>
      <c r="G206" s="46">
        <v>2196</v>
      </c>
      <c r="H206" s="46">
        <v>388</v>
      </c>
      <c r="I206" s="46">
        <f aca="true" t="shared" si="20" ref="I206:I213">G206+H206</f>
        <v>2584</v>
      </c>
      <c r="J206" s="46">
        <v>2196</v>
      </c>
      <c r="K206" s="46">
        <v>388</v>
      </c>
      <c r="L206" s="46">
        <f aca="true" t="shared" si="21" ref="L206:L213">J206+K206</f>
        <v>2584</v>
      </c>
      <c r="M206" s="122"/>
      <c r="N206" s="122"/>
      <c r="O206" s="123"/>
      <c r="P206" s="123"/>
      <c r="Q206" s="28"/>
      <c r="R206" s="28"/>
    </row>
    <row r="207" spans="2:18" s="27" customFormat="1" ht="27.75" customHeight="1">
      <c r="B207" s="118"/>
      <c r="C207" s="37" t="s">
        <v>114</v>
      </c>
      <c r="D207" s="45" t="s">
        <v>127</v>
      </c>
      <c r="E207" s="234" t="s">
        <v>124</v>
      </c>
      <c r="F207" s="235"/>
      <c r="G207" s="46">
        <v>1332</v>
      </c>
      <c r="H207" s="46">
        <v>376</v>
      </c>
      <c r="I207" s="46">
        <f t="shared" si="20"/>
        <v>1708</v>
      </c>
      <c r="J207" s="46">
        <v>1332</v>
      </c>
      <c r="K207" s="46">
        <v>376</v>
      </c>
      <c r="L207" s="46">
        <f t="shared" si="21"/>
        <v>1708</v>
      </c>
      <c r="M207" s="122"/>
      <c r="N207" s="122"/>
      <c r="O207" s="123"/>
      <c r="P207" s="123"/>
      <c r="Q207" s="28"/>
      <c r="R207" s="28"/>
    </row>
    <row r="208" spans="2:18" s="27" customFormat="1" ht="51.75" customHeight="1">
      <c r="B208" s="118"/>
      <c r="C208" s="37" t="s">
        <v>117</v>
      </c>
      <c r="D208" s="45" t="s">
        <v>127</v>
      </c>
      <c r="E208" s="234" t="s">
        <v>124</v>
      </c>
      <c r="F208" s="235"/>
      <c r="G208" s="46">
        <v>71</v>
      </c>
      <c r="H208" s="46">
        <v>9</v>
      </c>
      <c r="I208" s="46">
        <f t="shared" si="20"/>
        <v>80</v>
      </c>
      <c r="J208" s="46">
        <v>71</v>
      </c>
      <c r="K208" s="46">
        <v>9</v>
      </c>
      <c r="L208" s="46">
        <f t="shared" si="21"/>
        <v>80</v>
      </c>
      <c r="M208" s="122"/>
      <c r="N208" s="122"/>
      <c r="O208" s="123"/>
      <c r="P208" s="123"/>
      <c r="Q208" s="28"/>
      <c r="R208" s="28"/>
    </row>
    <row r="209" spans="2:18" s="27" customFormat="1" ht="28.5" customHeight="1">
      <c r="B209" s="118"/>
      <c r="C209" s="37" t="s">
        <v>118</v>
      </c>
      <c r="D209" s="45" t="s">
        <v>127</v>
      </c>
      <c r="E209" s="234" t="s">
        <v>124</v>
      </c>
      <c r="F209" s="235"/>
      <c r="G209" s="46">
        <v>76</v>
      </c>
      <c r="H209" s="46">
        <v>11</v>
      </c>
      <c r="I209" s="46">
        <f t="shared" si="20"/>
        <v>87</v>
      </c>
      <c r="J209" s="46">
        <v>76</v>
      </c>
      <c r="K209" s="46">
        <v>11</v>
      </c>
      <c r="L209" s="46">
        <f t="shared" si="21"/>
        <v>87</v>
      </c>
      <c r="M209" s="122"/>
      <c r="N209" s="122"/>
      <c r="O209" s="123"/>
      <c r="P209" s="123"/>
      <c r="Q209" s="28"/>
      <c r="R209" s="28"/>
    </row>
    <row r="210" spans="2:18" s="27" customFormat="1" ht="51.75" customHeight="1">
      <c r="B210" s="118"/>
      <c r="C210" s="37" t="s">
        <v>115</v>
      </c>
      <c r="D210" s="45" t="s">
        <v>127</v>
      </c>
      <c r="E210" s="234" t="s">
        <v>124</v>
      </c>
      <c r="F210" s="235"/>
      <c r="G210" s="46">
        <v>65</v>
      </c>
      <c r="H210" s="46">
        <v>9</v>
      </c>
      <c r="I210" s="46">
        <f t="shared" si="20"/>
        <v>74</v>
      </c>
      <c r="J210" s="46">
        <v>65</v>
      </c>
      <c r="K210" s="46">
        <v>9</v>
      </c>
      <c r="L210" s="46">
        <f t="shared" si="21"/>
        <v>74</v>
      </c>
      <c r="M210" s="122"/>
      <c r="N210" s="122"/>
      <c r="O210" s="123"/>
      <c r="P210" s="123"/>
      <c r="Q210" s="28"/>
      <c r="R210" s="28"/>
    </row>
    <row r="211" spans="2:18" s="27" customFormat="1" ht="54" customHeight="1">
      <c r="B211" s="118"/>
      <c r="C211" s="37" t="s">
        <v>116</v>
      </c>
      <c r="D211" s="45" t="s">
        <v>127</v>
      </c>
      <c r="E211" s="234" t="s">
        <v>124</v>
      </c>
      <c r="F211" s="235"/>
      <c r="G211" s="46">
        <v>96</v>
      </c>
      <c r="H211" s="46">
        <v>12</v>
      </c>
      <c r="I211" s="46">
        <f t="shared" si="20"/>
        <v>108</v>
      </c>
      <c r="J211" s="46">
        <v>96</v>
      </c>
      <c r="K211" s="46">
        <v>12</v>
      </c>
      <c r="L211" s="46">
        <f t="shared" si="21"/>
        <v>108</v>
      </c>
      <c r="M211" s="122"/>
      <c r="N211" s="122"/>
      <c r="O211" s="123"/>
      <c r="P211" s="123"/>
      <c r="Q211" s="28"/>
      <c r="R211" s="28"/>
    </row>
    <row r="212" spans="2:18" s="27" customFormat="1" ht="18" customHeight="1">
      <c r="B212" s="118"/>
      <c r="C212" s="37" t="s">
        <v>119</v>
      </c>
      <c r="D212" s="45" t="s">
        <v>127</v>
      </c>
      <c r="E212" s="234" t="s">
        <v>124</v>
      </c>
      <c r="F212" s="235"/>
      <c r="G212" s="46">
        <v>924</v>
      </c>
      <c r="H212" s="46">
        <v>130</v>
      </c>
      <c r="I212" s="46">
        <f t="shared" si="20"/>
        <v>1054</v>
      </c>
      <c r="J212" s="46">
        <v>924</v>
      </c>
      <c r="K212" s="46">
        <v>130</v>
      </c>
      <c r="L212" s="46">
        <f t="shared" si="21"/>
        <v>1054</v>
      </c>
      <c r="M212" s="122"/>
      <c r="N212" s="122"/>
      <c r="O212" s="123"/>
      <c r="P212" s="123"/>
      <c r="Q212" s="28"/>
      <c r="R212" s="28"/>
    </row>
    <row r="213" spans="2:18" s="27" customFormat="1" ht="36" customHeight="1">
      <c r="B213" s="38"/>
      <c r="C213" s="37" t="s">
        <v>120</v>
      </c>
      <c r="D213" s="45" t="s">
        <v>127</v>
      </c>
      <c r="E213" s="234" t="s">
        <v>124</v>
      </c>
      <c r="F213" s="235"/>
      <c r="G213" s="46">
        <v>924</v>
      </c>
      <c r="H213" s="46">
        <v>130</v>
      </c>
      <c r="I213" s="46">
        <f t="shared" si="20"/>
        <v>1054</v>
      </c>
      <c r="J213" s="46">
        <v>924</v>
      </c>
      <c r="K213" s="46">
        <v>130</v>
      </c>
      <c r="L213" s="46">
        <f t="shared" si="21"/>
        <v>1054</v>
      </c>
      <c r="M213" s="122"/>
      <c r="N213" s="122"/>
      <c r="O213" s="123"/>
      <c r="P213" s="123"/>
      <c r="Q213" s="28"/>
      <c r="R213" s="28"/>
    </row>
    <row r="214" spans="2:18" s="27" customFormat="1" ht="16.5" customHeight="1">
      <c r="B214" s="38"/>
      <c r="C214" s="43" t="s">
        <v>78</v>
      </c>
      <c r="D214" s="38"/>
      <c r="E214" s="234"/>
      <c r="F214" s="235"/>
      <c r="G214" s="46"/>
      <c r="H214" s="46"/>
      <c r="I214" s="46"/>
      <c r="J214" s="46"/>
      <c r="K214" s="46"/>
      <c r="L214" s="46"/>
      <c r="M214" s="122"/>
      <c r="N214" s="122"/>
      <c r="O214" s="123"/>
      <c r="P214" s="123"/>
      <c r="Q214" s="28"/>
      <c r="R214" s="28"/>
    </row>
    <row r="215" spans="2:18" s="27" customFormat="1" ht="16.5" customHeight="1">
      <c r="B215" s="38"/>
      <c r="C215" s="47" t="s">
        <v>121</v>
      </c>
      <c r="D215" s="38" t="s">
        <v>128</v>
      </c>
      <c r="E215" s="234" t="s">
        <v>129</v>
      </c>
      <c r="F215" s="235"/>
      <c r="G215" s="174">
        <f>E105/G206</f>
        <v>47428.93622269327</v>
      </c>
      <c r="H215" s="48">
        <f>F49/H206</f>
        <v>36615.77607759369</v>
      </c>
      <c r="I215" s="174">
        <f>G215+H215</f>
        <v>84044.71230028696</v>
      </c>
      <c r="J215" s="174">
        <f>J105/J206</f>
        <v>50758.418367453465</v>
      </c>
      <c r="K215" s="48">
        <f>K49/K206</f>
        <v>39186.18103237644</v>
      </c>
      <c r="L215" s="174">
        <f>J215+K215</f>
        <v>89944.5993998299</v>
      </c>
      <c r="M215" s="122"/>
      <c r="N215" s="122"/>
      <c r="O215" s="123"/>
      <c r="P215" s="123"/>
      <c r="Q215" s="28"/>
      <c r="R215" s="28"/>
    </row>
    <row r="216" spans="2:18" s="27" customFormat="1" ht="16.5" customHeight="1">
      <c r="B216" s="38"/>
      <c r="C216" s="43" t="s">
        <v>79</v>
      </c>
      <c r="D216" s="38"/>
      <c r="E216" s="234"/>
      <c r="F216" s="235"/>
      <c r="G216" s="46"/>
      <c r="H216" s="46"/>
      <c r="I216" s="46"/>
      <c r="J216" s="46"/>
      <c r="K216" s="46"/>
      <c r="L216" s="46"/>
      <c r="M216" s="122"/>
      <c r="N216" s="122"/>
      <c r="O216" s="123"/>
      <c r="P216" s="123"/>
      <c r="Q216" s="28"/>
      <c r="R216" s="28"/>
    </row>
    <row r="217" spans="2:18" s="27" customFormat="1" ht="42.75" customHeight="1">
      <c r="B217" s="38"/>
      <c r="C217" s="47" t="s">
        <v>122</v>
      </c>
      <c r="D217" s="38" t="s">
        <v>130</v>
      </c>
      <c r="E217" s="234" t="s">
        <v>124</v>
      </c>
      <c r="F217" s="235"/>
      <c r="G217" s="46">
        <v>100</v>
      </c>
      <c r="H217" s="46">
        <v>100</v>
      </c>
      <c r="I217" s="46"/>
      <c r="J217" s="46">
        <v>100</v>
      </c>
      <c r="K217" s="46">
        <v>100</v>
      </c>
      <c r="L217" s="46"/>
      <c r="M217" s="122"/>
      <c r="N217" s="122"/>
      <c r="O217" s="123"/>
      <c r="P217" s="123"/>
      <c r="Q217" s="28"/>
      <c r="R217" s="28"/>
    </row>
    <row r="218" spans="2:18" s="27" customFormat="1" ht="28.5" customHeight="1">
      <c r="B218" s="46"/>
      <c r="C218" s="49" t="s">
        <v>123</v>
      </c>
      <c r="D218" s="46" t="s">
        <v>130</v>
      </c>
      <c r="E218" s="225" t="s">
        <v>124</v>
      </c>
      <c r="F218" s="226"/>
      <c r="G218" s="46">
        <v>100</v>
      </c>
      <c r="H218" s="46">
        <v>100</v>
      </c>
      <c r="I218" s="46"/>
      <c r="J218" s="46">
        <v>100</v>
      </c>
      <c r="K218" s="46">
        <v>100</v>
      </c>
      <c r="L218" s="46"/>
      <c r="M218" s="122"/>
      <c r="N218" s="122"/>
      <c r="O218" s="123"/>
      <c r="P218" s="123"/>
      <c r="Q218" s="28"/>
      <c r="R218" s="28"/>
    </row>
    <row r="219" spans="2:16" ht="12.75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</row>
    <row r="220" spans="2:16" ht="14.25" customHeight="1">
      <c r="B220" s="338" t="s">
        <v>159</v>
      </c>
      <c r="C220" s="338"/>
      <c r="D220" s="338"/>
      <c r="E220" s="338"/>
      <c r="F220" s="338"/>
      <c r="G220" s="338"/>
      <c r="H220" s="338"/>
      <c r="I220" s="338"/>
      <c r="J220" s="338"/>
      <c r="K220" s="338"/>
      <c r="L220" s="338"/>
      <c r="M220" s="338"/>
      <c r="N220" s="338"/>
      <c r="O220" s="338"/>
      <c r="P220" s="71"/>
    </row>
    <row r="221" spans="2:16" ht="10.5" customHeight="1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 t="s">
        <v>166</v>
      </c>
      <c r="P221" s="71"/>
    </row>
    <row r="222" spans="2:16" ht="13.5" customHeight="1">
      <c r="B222" s="237" t="s">
        <v>6</v>
      </c>
      <c r="C222" s="304"/>
      <c r="D222" s="238" t="s">
        <v>201</v>
      </c>
      <c r="E222" s="239"/>
      <c r="F222" s="237" t="s">
        <v>202</v>
      </c>
      <c r="G222" s="237"/>
      <c r="H222" s="236" t="s">
        <v>203</v>
      </c>
      <c r="I222" s="236"/>
      <c r="J222" s="236"/>
      <c r="K222" s="236" t="s">
        <v>165</v>
      </c>
      <c r="L222" s="236"/>
      <c r="M222" s="236"/>
      <c r="N222" s="230" t="s">
        <v>206</v>
      </c>
      <c r="O222" s="230"/>
      <c r="P222" s="71"/>
    </row>
    <row r="223" spans="2:16" ht="33" customHeight="1">
      <c r="B223" s="305"/>
      <c r="C223" s="306"/>
      <c r="D223" s="91" t="s">
        <v>34</v>
      </c>
      <c r="E223" s="91" t="s">
        <v>8</v>
      </c>
      <c r="F223" s="91" t="s">
        <v>34</v>
      </c>
      <c r="G223" s="91" t="s">
        <v>8</v>
      </c>
      <c r="H223" s="172" t="s">
        <v>34</v>
      </c>
      <c r="I223" s="336" t="s">
        <v>8</v>
      </c>
      <c r="J223" s="337"/>
      <c r="K223" s="172" t="s">
        <v>34</v>
      </c>
      <c r="L223" s="336" t="s">
        <v>8</v>
      </c>
      <c r="M223" s="337"/>
      <c r="N223" s="172" t="s">
        <v>34</v>
      </c>
      <c r="O223" s="172" t="s">
        <v>8</v>
      </c>
      <c r="P223" s="71"/>
    </row>
    <row r="224" spans="2:18" s="4" customFormat="1" ht="10.5" customHeight="1">
      <c r="B224" s="234" t="s">
        <v>12</v>
      </c>
      <c r="C224" s="235"/>
      <c r="D224" s="38">
        <v>2</v>
      </c>
      <c r="E224" s="38">
        <v>3</v>
      </c>
      <c r="F224" s="38">
        <v>4</v>
      </c>
      <c r="G224" s="38">
        <v>5</v>
      </c>
      <c r="H224" s="46">
        <v>6</v>
      </c>
      <c r="I224" s="225">
        <v>7</v>
      </c>
      <c r="J224" s="226"/>
      <c r="K224" s="46">
        <v>8</v>
      </c>
      <c r="L224" s="225">
        <v>9</v>
      </c>
      <c r="M224" s="226"/>
      <c r="N224" s="46">
        <v>10</v>
      </c>
      <c r="O224" s="46">
        <v>11</v>
      </c>
      <c r="P224" s="66"/>
      <c r="Q224" s="14"/>
      <c r="R224" s="14"/>
    </row>
    <row r="225" spans="2:18" s="4" customFormat="1" ht="23.25" customHeight="1">
      <c r="B225" s="125" t="s">
        <v>133</v>
      </c>
      <c r="C225" s="330" t="s">
        <v>204</v>
      </c>
      <c r="D225" s="330"/>
      <c r="E225" s="330"/>
      <c r="F225" s="330"/>
      <c r="G225" s="330"/>
      <c r="H225" s="179"/>
      <c r="I225" s="435"/>
      <c r="J225" s="435"/>
      <c r="K225" s="180"/>
      <c r="L225" s="434"/>
      <c r="M225" s="435"/>
      <c r="N225" s="181"/>
      <c r="O225" s="187"/>
      <c r="P225" s="126"/>
      <c r="Q225" s="26"/>
      <c r="R225" s="26"/>
    </row>
    <row r="226" spans="2:16" s="4" customFormat="1" ht="15" customHeight="1">
      <c r="B226" s="38"/>
      <c r="C226" s="93" t="s">
        <v>71</v>
      </c>
      <c r="D226" s="94">
        <v>38820395</v>
      </c>
      <c r="E226" s="174">
        <v>2843403</v>
      </c>
      <c r="F226" s="174">
        <v>40383279</v>
      </c>
      <c r="G226" s="174">
        <v>5662460</v>
      </c>
      <c r="H226" s="174">
        <v>54982629</v>
      </c>
      <c r="I226" s="244">
        <v>5093069</v>
      </c>
      <c r="J226" s="245"/>
      <c r="K226" s="174">
        <f aca="true" t="shared" si="22" ref="K226:L230">H226*1.124128472615</f>
        <v>61807538.758127205</v>
      </c>
      <c r="L226" s="244">
        <f t="shared" si="22"/>
        <v>5725263.875892806</v>
      </c>
      <c r="M226" s="245"/>
      <c r="N226" s="174">
        <f aca="true" t="shared" si="23" ref="N226:O230">K226*1.0701993848044</f>
        <v>66146389.95522185</v>
      </c>
      <c r="O226" s="174">
        <f t="shared" si="23"/>
        <v>6127173.877823336</v>
      </c>
      <c r="P226" s="1"/>
    </row>
    <row r="227" spans="2:16" s="4" customFormat="1" ht="24.75" customHeight="1">
      <c r="B227" s="38"/>
      <c r="C227" s="194" t="s">
        <v>74</v>
      </c>
      <c r="D227" s="195">
        <v>68548</v>
      </c>
      <c r="E227" s="196">
        <v>637190</v>
      </c>
      <c r="F227" s="196">
        <v>83994</v>
      </c>
      <c r="G227" s="196">
        <v>469982</v>
      </c>
      <c r="H227" s="196">
        <v>110335</v>
      </c>
      <c r="I227" s="395">
        <f>G227*1.2</f>
        <v>563978.4</v>
      </c>
      <c r="J227" s="396"/>
      <c r="K227" s="174">
        <f t="shared" si="22"/>
        <v>124030.71502597602</v>
      </c>
      <c r="L227" s="244">
        <f t="shared" si="22"/>
        <v>633984.1773798516</v>
      </c>
      <c r="M227" s="245"/>
      <c r="N227" s="174">
        <f t="shared" si="23"/>
        <v>132737.5949176494</v>
      </c>
      <c r="O227" s="174">
        <f t="shared" si="23"/>
        <v>678489.4766076407</v>
      </c>
      <c r="P227" s="1"/>
    </row>
    <row r="228" spans="2:16" s="4" customFormat="1" ht="15" customHeight="1">
      <c r="B228" s="38"/>
      <c r="C228" s="93" t="s">
        <v>72</v>
      </c>
      <c r="D228" s="94">
        <v>494892</v>
      </c>
      <c r="E228" s="174">
        <v>208113</v>
      </c>
      <c r="F228" s="174">
        <v>6257040</v>
      </c>
      <c r="G228" s="174">
        <v>116582</v>
      </c>
      <c r="H228" s="174"/>
      <c r="I228" s="244">
        <f>G228*1.2</f>
        <v>139898.4</v>
      </c>
      <c r="J228" s="245"/>
      <c r="K228" s="174">
        <f t="shared" si="22"/>
        <v>0</v>
      </c>
      <c r="L228" s="244">
        <f t="shared" si="22"/>
        <v>157263.77471328233</v>
      </c>
      <c r="M228" s="245"/>
      <c r="N228" s="174">
        <f t="shared" si="23"/>
        <v>0</v>
      </c>
      <c r="O228" s="174">
        <f t="shared" si="23"/>
        <v>168303.5949501725</v>
      </c>
      <c r="P228" s="1"/>
    </row>
    <row r="229" spans="2:16" s="4" customFormat="1" ht="15" customHeight="1">
      <c r="B229" s="38"/>
      <c r="C229" s="93" t="s">
        <v>242</v>
      </c>
      <c r="D229" s="94">
        <v>154153</v>
      </c>
      <c r="E229" s="174">
        <v>48421</v>
      </c>
      <c r="F229" s="174">
        <v>743926</v>
      </c>
      <c r="G229" s="174">
        <v>101733</v>
      </c>
      <c r="H229" s="174">
        <v>204334</v>
      </c>
      <c r="I229" s="244">
        <f>G229*1.2</f>
        <v>122079.59999999999</v>
      </c>
      <c r="J229" s="245"/>
      <c r="K229" s="174">
        <f t="shared" si="22"/>
        <v>229697.66732331342</v>
      </c>
      <c r="L229" s="244">
        <f t="shared" si="22"/>
        <v>137233.15428545015</v>
      </c>
      <c r="M229" s="245"/>
      <c r="N229" s="174">
        <f t="shared" si="23"/>
        <v>245822.30226041577</v>
      </c>
      <c r="O229" s="174">
        <f t="shared" si="23"/>
        <v>146866.83729105606</v>
      </c>
      <c r="P229" s="1"/>
    </row>
    <row r="230" spans="2:16" s="4" customFormat="1" ht="14.25" customHeight="1">
      <c r="B230" s="38"/>
      <c r="C230" s="93" t="s">
        <v>73</v>
      </c>
      <c r="D230" s="94">
        <v>1505531</v>
      </c>
      <c r="E230" s="174">
        <v>226645</v>
      </c>
      <c r="F230" s="174">
        <v>780290</v>
      </c>
      <c r="G230" s="174">
        <v>245929</v>
      </c>
      <c r="H230" s="174">
        <v>2146535</v>
      </c>
      <c r="I230" s="244">
        <f>G230*1.2</f>
        <v>295114.8</v>
      </c>
      <c r="J230" s="245"/>
      <c r="K230" s="174">
        <f t="shared" si="22"/>
        <v>2412981.110964639</v>
      </c>
      <c r="L230" s="244">
        <f t="shared" si="22"/>
        <v>331746.9493700812</v>
      </c>
      <c r="M230" s="245"/>
      <c r="N230" s="174">
        <f t="shared" si="23"/>
        <v>2582370.9004989946</v>
      </c>
      <c r="O230" s="174">
        <f t="shared" si="23"/>
        <v>355035.38112659735</v>
      </c>
      <c r="P230" s="1"/>
    </row>
    <row r="231" spans="2:16" s="5" customFormat="1" ht="11.25" customHeight="1">
      <c r="B231" s="127"/>
      <c r="C231" s="132" t="s">
        <v>27</v>
      </c>
      <c r="D231" s="64">
        <f>SUM(D226:D230)</f>
        <v>41043519</v>
      </c>
      <c r="E231" s="193">
        <f>SUM(E226:E230)</f>
        <v>3963772</v>
      </c>
      <c r="F231" s="193">
        <f>SUM(F226:F230)</f>
        <v>48248529</v>
      </c>
      <c r="G231" s="193">
        <f>G226+G227+G228+G230</f>
        <v>6494953</v>
      </c>
      <c r="H231" s="205">
        <f>SUM(H226:H230)</f>
        <v>57443833</v>
      </c>
      <c r="I231" s="291">
        <f>SUM(I226:I230)</f>
        <v>6214140.2</v>
      </c>
      <c r="J231" s="292"/>
      <c r="K231" s="193">
        <f>SUM(K226:K230)</f>
        <v>64574248.251441136</v>
      </c>
      <c r="L231" s="291">
        <f>SUM(L226:L230)</f>
        <v>6985491.931641472</v>
      </c>
      <c r="M231" s="292"/>
      <c r="N231" s="193">
        <f>SUM(N226:N230)</f>
        <v>69107320.7528989</v>
      </c>
      <c r="O231" s="193">
        <f>SUM(O226:O230)</f>
        <v>7475869.167798803</v>
      </c>
      <c r="P231" s="128"/>
    </row>
    <row r="232" spans="2:16" s="5" customFormat="1" ht="40.5" customHeight="1">
      <c r="B232" s="339" t="s">
        <v>186</v>
      </c>
      <c r="C232" s="340"/>
      <c r="D232" s="129" t="s">
        <v>35</v>
      </c>
      <c r="E232" s="130"/>
      <c r="F232" s="129" t="s">
        <v>35</v>
      </c>
      <c r="G232" s="130"/>
      <c r="H232" s="137" t="s">
        <v>35</v>
      </c>
      <c r="I232" s="315"/>
      <c r="J232" s="316"/>
      <c r="K232" s="137" t="s">
        <v>35</v>
      </c>
      <c r="L232" s="315"/>
      <c r="M232" s="316"/>
      <c r="N232" s="137" t="s">
        <v>35</v>
      </c>
      <c r="O232" s="188"/>
      <c r="P232" s="128"/>
    </row>
    <row r="233" spans="2:19" s="6" customFormat="1" ht="21.75" customHeight="1">
      <c r="B233" s="65" t="s">
        <v>160</v>
      </c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</row>
    <row r="234" spans="2:19" ht="10.5" customHeight="1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</row>
    <row r="235" spans="2:19" ht="16.5" customHeight="1">
      <c r="B235" s="310" t="s">
        <v>40</v>
      </c>
      <c r="C235" s="310" t="s">
        <v>36</v>
      </c>
      <c r="D235" s="222" t="s">
        <v>201</v>
      </c>
      <c r="E235" s="232"/>
      <c r="F235" s="232"/>
      <c r="G235" s="223"/>
      <c r="H235" s="233" t="s">
        <v>213</v>
      </c>
      <c r="I235" s="233"/>
      <c r="J235" s="233"/>
      <c r="K235" s="233"/>
      <c r="L235" s="233"/>
      <c r="M235" s="233"/>
      <c r="N235" s="230" t="s">
        <v>168</v>
      </c>
      <c r="O235" s="230"/>
      <c r="P235" s="230" t="s">
        <v>214</v>
      </c>
      <c r="Q235" s="230"/>
      <c r="R235" s="230" t="s">
        <v>215</v>
      </c>
      <c r="S235" s="230"/>
    </row>
    <row r="236" spans="2:19" ht="15.75" customHeight="1">
      <c r="B236" s="310"/>
      <c r="C236" s="310"/>
      <c r="D236" s="222" t="s">
        <v>34</v>
      </c>
      <c r="E236" s="223"/>
      <c r="F236" s="224" t="s">
        <v>8</v>
      </c>
      <c r="G236" s="224"/>
      <c r="H236" s="222" t="s">
        <v>34</v>
      </c>
      <c r="I236" s="222"/>
      <c r="J236" s="222"/>
      <c r="K236" s="233" t="s">
        <v>8</v>
      </c>
      <c r="L236" s="233"/>
      <c r="M236" s="233"/>
      <c r="N236" s="213" t="s">
        <v>34</v>
      </c>
      <c r="O236" s="213" t="s">
        <v>8</v>
      </c>
      <c r="P236" s="213" t="s">
        <v>34</v>
      </c>
      <c r="Q236" s="213" t="s">
        <v>8</v>
      </c>
      <c r="R236" s="213" t="s">
        <v>34</v>
      </c>
      <c r="S236" s="213" t="s">
        <v>8</v>
      </c>
    </row>
    <row r="237" spans="2:19" ht="33" customHeight="1">
      <c r="B237" s="310"/>
      <c r="C237" s="310"/>
      <c r="D237" s="133" t="s">
        <v>37</v>
      </c>
      <c r="E237" s="133" t="s">
        <v>38</v>
      </c>
      <c r="F237" s="133" t="s">
        <v>37</v>
      </c>
      <c r="G237" s="133" t="s">
        <v>38</v>
      </c>
      <c r="H237" s="133" t="s">
        <v>37</v>
      </c>
      <c r="I237" s="222" t="s">
        <v>38</v>
      </c>
      <c r="J237" s="223"/>
      <c r="K237" s="133" t="s">
        <v>37</v>
      </c>
      <c r="L237" s="222" t="s">
        <v>38</v>
      </c>
      <c r="M237" s="223"/>
      <c r="N237" s="213"/>
      <c r="O237" s="213"/>
      <c r="P237" s="213"/>
      <c r="Q237" s="213"/>
      <c r="R237" s="213"/>
      <c r="S237" s="213"/>
    </row>
    <row r="238" spans="2:19" ht="13.5" customHeight="1">
      <c r="B238" s="134" t="s">
        <v>12</v>
      </c>
      <c r="C238" s="134" t="s">
        <v>13</v>
      </c>
      <c r="D238" s="134" t="s">
        <v>14</v>
      </c>
      <c r="E238" s="134" t="s">
        <v>15</v>
      </c>
      <c r="F238" s="134" t="s">
        <v>16</v>
      </c>
      <c r="G238" s="134" t="s">
        <v>17</v>
      </c>
      <c r="H238" s="134" t="s">
        <v>18</v>
      </c>
      <c r="I238" s="313" t="s">
        <v>19</v>
      </c>
      <c r="J238" s="314"/>
      <c r="K238" s="134" t="s">
        <v>20</v>
      </c>
      <c r="L238" s="313" t="s">
        <v>21</v>
      </c>
      <c r="M238" s="314"/>
      <c r="N238" s="182" t="s">
        <v>22</v>
      </c>
      <c r="O238" s="182" t="s">
        <v>23</v>
      </c>
      <c r="P238" s="182" t="s">
        <v>24</v>
      </c>
      <c r="Q238" s="182" t="s">
        <v>25</v>
      </c>
      <c r="R238" s="182" t="s">
        <v>26</v>
      </c>
      <c r="S238" s="182" t="s">
        <v>39</v>
      </c>
    </row>
    <row r="239" spans="2:19" ht="28.5" customHeight="1">
      <c r="B239" s="125" t="s">
        <v>133</v>
      </c>
      <c r="C239" s="330" t="s">
        <v>167</v>
      </c>
      <c r="D239" s="330"/>
      <c r="E239" s="330"/>
      <c r="F239" s="330"/>
      <c r="G239" s="330"/>
      <c r="H239" s="135"/>
      <c r="I239" s="135"/>
      <c r="J239" s="135"/>
      <c r="K239" s="135"/>
      <c r="L239" s="135"/>
      <c r="M239" s="135"/>
      <c r="N239" s="183"/>
      <c r="O239" s="183"/>
      <c r="P239" s="183"/>
      <c r="Q239" s="183"/>
      <c r="R239" s="184"/>
      <c r="S239" s="182"/>
    </row>
    <row r="240" spans="2:19" ht="13.5" customHeight="1">
      <c r="B240" s="129">
        <v>1</v>
      </c>
      <c r="C240" s="136" t="s">
        <v>93</v>
      </c>
      <c r="D240" s="38">
        <v>102.7</v>
      </c>
      <c r="E240" s="137">
        <v>102.7</v>
      </c>
      <c r="F240" s="137">
        <v>5.4</v>
      </c>
      <c r="G240" s="137">
        <v>5.4</v>
      </c>
      <c r="H240" s="46">
        <v>101.4</v>
      </c>
      <c r="I240" s="315">
        <v>101.4</v>
      </c>
      <c r="J240" s="316"/>
      <c r="K240" s="46">
        <v>4.2</v>
      </c>
      <c r="L240" s="225">
        <v>4.2</v>
      </c>
      <c r="M240" s="226"/>
      <c r="N240" s="46">
        <v>101.4</v>
      </c>
      <c r="O240" s="46">
        <v>4.2</v>
      </c>
      <c r="P240" s="46">
        <v>101.4</v>
      </c>
      <c r="Q240" s="46">
        <v>4.2</v>
      </c>
      <c r="R240" s="46">
        <v>101.4</v>
      </c>
      <c r="S240" s="46">
        <v>4.2</v>
      </c>
    </row>
    <row r="241" spans="2:19" ht="13.5" customHeight="1">
      <c r="B241" s="129">
        <v>2</v>
      </c>
      <c r="C241" s="136" t="s">
        <v>125</v>
      </c>
      <c r="D241" s="38">
        <v>139.5</v>
      </c>
      <c r="E241" s="138">
        <v>137.5</v>
      </c>
      <c r="F241" s="137">
        <v>5</v>
      </c>
      <c r="G241" s="137">
        <v>5</v>
      </c>
      <c r="H241" s="46">
        <v>147</v>
      </c>
      <c r="I241" s="317">
        <v>130.5</v>
      </c>
      <c r="J241" s="318"/>
      <c r="K241" s="46">
        <v>4</v>
      </c>
      <c r="L241" s="225">
        <v>4</v>
      </c>
      <c r="M241" s="226"/>
      <c r="N241" s="46">
        <v>147</v>
      </c>
      <c r="O241" s="46">
        <v>4</v>
      </c>
      <c r="P241" s="46">
        <v>147</v>
      </c>
      <c r="Q241" s="46">
        <v>4</v>
      </c>
      <c r="R241" s="46">
        <v>147</v>
      </c>
      <c r="S241" s="46">
        <v>4</v>
      </c>
    </row>
    <row r="242" spans="2:19" ht="13.5" customHeight="1">
      <c r="B242" s="129">
        <v>3</v>
      </c>
      <c r="C242" s="136" t="s">
        <v>94</v>
      </c>
      <c r="D242" s="38">
        <v>76.03</v>
      </c>
      <c r="E242" s="168">
        <v>76</v>
      </c>
      <c r="F242" s="137">
        <v>2</v>
      </c>
      <c r="G242" s="137">
        <v>2</v>
      </c>
      <c r="H242" s="46">
        <v>75.7</v>
      </c>
      <c r="I242" s="414">
        <v>75.7</v>
      </c>
      <c r="J242" s="415"/>
      <c r="K242" s="46">
        <v>2</v>
      </c>
      <c r="L242" s="225">
        <v>2</v>
      </c>
      <c r="M242" s="226"/>
      <c r="N242" s="46">
        <v>75.7</v>
      </c>
      <c r="O242" s="46">
        <v>2</v>
      </c>
      <c r="P242" s="46">
        <v>75.7</v>
      </c>
      <c r="Q242" s="46">
        <v>2</v>
      </c>
      <c r="R242" s="46">
        <v>75.7</v>
      </c>
      <c r="S242" s="46">
        <v>2</v>
      </c>
    </row>
    <row r="243" spans="2:19" ht="13.5" customHeight="1">
      <c r="B243" s="139">
        <v>4</v>
      </c>
      <c r="C243" s="140" t="s">
        <v>95</v>
      </c>
      <c r="D243" s="38">
        <v>87.2</v>
      </c>
      <c r="E243" s="141">
        <v>86.9</v>
      </c>
      <c r="F243" s="137">
        <v>3.5</v>
      </c>
      <c r="G243" s="137">
        <v>3.5</v>
      </c>
      <c r="H243" s="46">
        <v>91.5</v>
      </c>
      <c r="I243" s="416">
        <v>89.5</v>
      </c>
      <c r="J243" s="417"/>
      <c r="K243" s="46">
        <v>3.5</v>
      </c>
      <c r="L243" s="225">
        <v>3.5</v>
      </c>
      <c r="M243" s="226"/>
      <c r="N243" s="46">
        <v>91.5</v>
      </c>
      <c r="O243" s="46">
        <v>3.5</v>
      </c>
      <c r="P243" s="46">
        <v>91.5</v>
      </c>
      <c r="Q243" s="46">
        <v>3.5</v>
      </c>
      <c r="R243" s="46">
        <v>91.5</v>
      </c>
      <c r="S243" s="46">
        <v>3.5</v>
      </c>
    </row>
    <row r="244" spans="2:19" ht="15.75" customHeight="1">
      <c r="B244" s="139">
        <v>5</v>
      </c>
      <c r="C244" s="140" t="s">
        <v>96</v>
      </c>
      <c r="D244" s="38">
        <v>176</v>
      </c>
      <c r="E244" s="141">
        <v>176</v>
      </c>
      <c r="F244" s="137">
        <v>1.5</v>
      </c>
      <c r="G244" s="137">
        <v>1.5</v>
      </c>
      <c r="H244" s="46">
        <v>182.5</v>
      </c>
      <c r="I244" s="416">
        <v>174</v>
      </c>
      <c r="J244" s="417"/>
      <c r="K244" s="46">
        <v>0.5</v>
      </c>
      <c r="L244" s="225">
        <v>0.5</v>
      </c>
      <c r="M244" s="226"/>
      <c r="N244" s="46">
        <v>182.5</v>
      </c>
      <c r="O244" s="46">
        <v>0.5</v>
      </c>
      <c r="P244" s="46">
        <v>182.5</v>
      </c>
      <c r="Q244" s="46">
        <v>0.5</v>
      </c>
      <c r="R244" s="46">
        <v>182.5</v>
      </c>
      <c r="S244" s="46">
        <v>0.5</v>
      </c>
    </row>
    <row r="245" spans="2:19" s="6" customFormat="1" ht="15" customHeight="1">
      <c r="B245" s="142"/>
      <c r="C245" s="142" t="s">
        <v>154</v>
      </c>
      <c r="D245" s="134">
        <f aca="true" t="shared" si="24" ref="D245:O245">SUM(D240:D244)</f>
        <v>581.4300000000001</v>
      </c>
      <c r="E245" s="134">
        <f t="shared" si="24"/>
        <v>579.1</v>
      </c>
      <c r="F245" s="134">
        <f t="shared" si="24"/>
        <v>17.4</v>
      </c>
      <c r="G245" s="134">
        <f t="shared" si="24"/>
        <v>17.4</v>
      </c>
      <c r="H245" s="206">
        <f t="shared" si="24"/>
        <v>598.1</v>
      </c>
      <c r="I245" s="335">
        <f>I240+I241+I242+I243+I244</f>
        <v>571.1</v>
      </c>
      <c r="J245" s="243"/>
      <c r="K245" s="182">
        <f t="shared" si="24"/>
        <v>14.2</v>
      </c>
      <c r="L245" s="408">
        <f>L240+L241+L242+L243+L244</f>
        <v>14.2</v>
      </c>
      <c r="M245" s="243"/>
      <c r="N245" s="182">
        <f t="shared" si="24"/>
        <v>598.1</v>
      </c>
      <c r="O245" s="182">
        <f t="shared" si="24"/>
        <v>14.2</v>
      </c>
      <c r="P245" s="182">
        <f>SUM(P240:P244)</f>
        <v>598.1</v>
      </c>
      <c r="Q245" s="182">
        <f>SUM(Q240:Q244)</f>
        <v>14.2</v>
      </c>
      <c r="R245" s="182">
        <f>SUM(R240:R244)</f>
        <v>598.1</v>
      </c>
      <c r="S245" s="182">
        <f>SUM(S240:S244)</f>
        <v>14.2</v>
      </c>
    </row>
    <row r="246" spans="2:19" ht="54.75" customHeight="1">
      <c r="B246" s="131"/>
      <c r="C246" s="143" t="s">
        <v>187</v>
      </c>
      <c r="D246" s="144" t="s">
        <v>35</v>
      </c>
      <c r="E246" s="144" t="s">
        <v>35</v>
      </c>
      <c r="F246" s="145"/>
      <c r="G246" s="145"/>
      <c r="H246" s="144" t="s">
        <v>35</v>
      </c>
      <c r="I246" s="208" t="s">
        <v>35</v>
      </c>
      <c r="J246" s="209"/>
      <c r="K246" s="145"/>
      <c r="L246" s="361"/>
      <c r="M246" s="362"/>
      <c r="N246" s="185" t="s">
        <v>35</v>
      </c>
      <c r="O246" s="186"/>
      <c r="P246" s="185" t="s">
        <v>35</v>
      </c>
      <c r="Q246" s="186"/>
      <c r="R246" s="185" t="s">
        <v>35</v>
      </c>
      <c r="S246" s="186"/>
    </row>
    <row r="247" spans="2:19" ht="10.5" customHeight="1"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</row>
    <row r="248" spans="2:19" s="6" customFormat="1" ht="10.5" customHeight="1">
      <c r="B248" s="214" t="s">
        <v>188</v>
      </c>
      <c r="C248" s="214"/>
      <c r="D248" s="214"/>
      <c r="E248" s="214"/>
      <c r="F248" s="214"/>
      <c r="G248" s="214"/>
      <c r="H248" s="214"/>
      <c r="I248" s="214"/>
      <c r="J248" s="214"/>
      <c r="K248" s="214"/>
      <c r="L248" s="214"/>
      <c r="M248" s="214"/>
      <c r="N248" s="214"/>
      <c r="O248" s="214"/>
      <c r="P248" s="214"/>
      <c r="Q248" s="65"/>
      <c r="R248" s="65"/>
      <c r="S248" s="65"/>
    </row>
    <row r="249" spans="2:19" ht="13.5" customHeight="1">
      <c r="B249" s="214" t="s">
        <v>216</v>
      </c>
      <c r="C249" s="214"/>
      <c r="D249" s="214"/>
      <c r="E249" s="214"/>
      <c r="F249" s="214"/>
      <c r="G249" s="214"/>
      <c r="H249" s="214"/>
      <c r="I249" s="214"/>
      <c r="J249" s="214"/>
      <c r="K249" s="214"/>
      <c r="L249" s="214"/>
      <c r="M249" s="214"/>
      <c r="N249" s="214"/>
      <c r="O249" s="214"/>
      <c r="P249" s="214"/>
      <c r="Q249" s="1"/>
      <c r="R249" s="71"/>
      <c r="S249" s="71"/>
    </row>
    <row r="250" spans="2:19" ht="10.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46" t="s">
        <v>166</v>
      </c>
      <c r="S250" s="71"/>
    </row>
    <row r="251" spans="2:19" ht="23.25" customHeight="1">
      <c r="B251" s="215" t="s">
        <v>40</v>
      </c>
      <c r="C251" s="216" t="s">
        <v>161</v>
      </c>
      <c r="D251" s="217"/>
      <c r="E251" s="218"/>
      <c r="F251" s="310" t="s">
        <v>41</v>
      </c>
      <c r="G251" s="310"/>
      <c r="H251" s="253" t="s">
        <v>201</v>
      </c>
      <c r="I251" s="255"/>
      <c r="J251" s="255"/>
      <c r="K251" s="255"/>
      <c r="L251" s="255"/>
      <c r="M251" s="256"/>
      <c r="N251" s="253" t="s">
        <v>217</v>
      </c>
      <c r="O251" s="255"/>
      <c r="P251" s="256"/>
      <c r="Q251" s="253" t="s">
        <v>203</v>
      </c>
      <c r="R251" s="255"/>
      <c r="S251" s="256"/>
    </row>
    <row r="252" spans="2:19" ht="27" customHeight="1">
      <c r="B252" s="215"/>
      <c r="C252" s="219"/>
      <c r="D252" s="220"/>
      <c r="E252" s="221"/>
      <c r="F252" s="310"/>
      <c r="G252" s="310"/>
      <c r="H252" s="222" t="s">
        <v>34</v>
      </c>
      <c r="I252" s="232"/>
      <c r="J252" s="232"/>
      <c r="K252" s="223"/>
      <c r="L252" s="133" t="s">
        <v>8</v>
      </c>
      <c r="M252" s="133" t="s">
        <v>10</v>
      </c>
      <c r="N252" s="133" t="s">
        <v>34</v>
      </c>
      <c r="O252" s="133" t="s">
        <v>8</v>
      </c>
      <c r="P252" s="133" t="s">
        <v>29</v>
      </c>
      <c r="Q252" s="133" t="s">
        <v>34</v>
      </c>
      <c r="R252" s="133" t="s">
        <v>8</v>
      </c>
      <c r="S252" s="133" t="s">
        <v>162</v>
      </c>
    </row>
    <row r="253" spans="2:19" s="7" customFormat="1" ht="10.5" customHeight="1">
      <c r="B253" s="38" t="s">
        <v>12</v>
      </c>
      <c r="C253" s="234" t="s">
        <v>13</v>
      </c>
      <c r="D253" s="319"/>
      <c r="E253" s="235"/>
      <c r="F253" s="320">
        <v>3</v>
      </c>
      <c r="G253" s="320"/>
      <c r="H253" s="234">
        <v>4</v>
      </c>
      <c r="I253" s="319"/>
      <c r="J253" s="319"/>
      <c r="K253" s="235"/>
      <c r="L253" s="38">
        <v>5</v>
      </c>
      <c r="M253" s="38">
        <v>6</v>
      </c>
      <c r="N253" s="38">
        <v>7</v>
      </c>
      <c r="O253" s="38">
        <v>8</v>
      </c>
      <c r="P253" s="38">
        <v>9</v>
      </c>
      <c r="Q253" s="38">
        <v>10</v>
      </c>
      <c r="R253" s="144">
        <v>11</v>
      </c>
      <c r="S253" s="144">
        <v>12</v>
      </c>
    </row>
    <row r="254" spans="2:19" ht="10.5" customHeight="1">
      <c r="B254" s="147"/>
      <c r="C254" s="378" t="s">
        <v>154</v>
      </c>
      <c r="D254" s="410"/>
      <c r="E254" s="379"/>
      <c r="F254" s="378"/>
      <c r="G254" s="379"/>
      <c r="H254" s="378"/>
      <c r="I254" s="410"/>
      <c r="J254" s="410"/>
      <c r="K254" s="379"/>
      <c r="L254" s="147"/>
      <c r="M254" s="147"/>
      <c r="N254" s="147"/>
      <c r="O254" s="147"/>
      <c r="P254" s="147"/>
      <c r="Q254" s="147"/>
      <c r="R254" s="131"/>
      <c r="S254" s="131"/>
    </row>
    <row r="255" spans="2:19" ht="12.75"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71"/>
      <c r="S255" s="71"/>
    </row>
    <row r="256" spans="2:19" ht="10.5" customHeight="1">
      <c r="B256" s="321" t="s">
        <v>230</v>
      </c>
      <c r="C256" s="321"/>
      <c r="D256" s="321"/>
      <c r="E256" s="321"/>
      <c r="F256" s="321"/>
      <c r="G256" s="321"/>
      <c r="H256" s="321"/>
      <c r="I256" s="321"/>
      <c r="J256" s="321"/>
      <c r="K256" s="321"/>
      <c r="L256" s="321"/>
      <c r="M256" s="321"/>
      <c r="N256" s="321"/>
      <c r="O256" s="321"/>
      <c r="P256" s="97"/>
      <c r="Q256" s="97"/>
      <c r="R256" s="71"/>
      <c r="S256" s="71"/>
    </row>
    <row r="257" spans="2:19" ht="10.5" customHeight="1"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 t="s">
        <v>100</v>
      </c>
      <c r="Q257" s="97"/>
      <c r="R257" s="71"/>
      <c r="S257" s="71"/>
    </row>
    <row r="258" spans="2:19" ht="23.25" customHeight="1">
      <c r="B258" s="296" t="s">
        <v>40</v>
      </c>
      <c r="C258" s="216" t="s">
        <v>161</v>
      </c>
      <c r="D258" s="217"/>
      <c r="E258" s="218"/>
      <c r="F258" s="216" t="s">
        <v>41</v>
      </c>
      <c r="G258" s="217"/>
      <c r="H258" s="217"/>
      <c r="I258" s="217"/>
      <c r="J258" s="218"/>
      <c r="K258" s="420" t="s">
        <v>165</v>
      </c>
      <c r="L258" s="420"/>
      <c r="M258" s="420"/>
      <c r="N258" s="322" t="s">
        <v>206</v>
      </c>
      <c r="O258" s="323"/>
      <c r="P258" s="324"/>
      <c r="Q258" s="97"/>
      <c r="R258" s="71"/>
      <c r="S258" s="71"/>
    </row>
    <row r="259" spans="2:19" ht="30" customHeight="1">
      <c r="B259" s="296"/>
      <c r="C259" s="219"/>
      <c r="D259" s="220"/>
      <c r="E259" s="221"/>
      <c r="F259" s="219"/>
      <c r="G259" s="220"/>
      <c r="H259" s="220"/>
      <c r="I259" s="220"/>
      <c r="J259" s="221"/>
      <c r="K259" s="148" t="s">
        <v>34</v>
      </c>
      <c r="L259" s="148" t="s">
        <v>8</v>
      </c>
      <c r="M259" s="133" t="s">
        <v>10</v>
      </c>
      <c r="N259" s="148" t="s">
        <v>34</v>
      </c>
      <c r="O259" s="148" t="s">
        <v>8</v>
      </c>
      <c r="P259" s="133" t="s">
        <v>29</v>
      </c>
      <c r="Q259" s="97"/>
      <c r="R259" s="71"/>
      <c r="S259" s="71"/>
    </row>
    <row r="260" spans="2:19" s="7" customFormat="1" ht="10.5" customHeight="1">
      <c r="B260" s="149" t="s">
        <v>12</v>
      </c>
      <c r="C260" s="411" t="s">
        <v>13</v>
      </c>
      <c r="D260" s="412"/>
      <c r="E260" s="413"/>
      <c r="F260" s="411">
        <v>3</v>
      </c>
      <c r="G260" s="412"/>
      <c r="H260" s="412"/>
      <c r="I260" s="412"/>
      <c r="J260" s="413"/>
      <c r="K260" s="149">
        <v>4</v>
      </c>
      <c r="L260" s="149">
        <v>5</v>
      </c>
      <c r="M260" s="149">
        <v>6</v>
      </c>
      <c r="N260" s="149">
        <v>7</v>
      </c>
      <c r="O260" s="149">
        <v>8</v>
      </c>
      <c r="P260" s="149">
        <v>9</v>
      </c>
      <c r="Q260" s="150"/>
      <c r="R260" s="151"/>
      <c r="S260" s="151"/>
    </row>
    <row r="261" spans="2:19" ht="12.75" customHeight="1">
      <c r="B261" s="152"/>
      <c r="C261" s="381" t="s">
        <v>154</v>
      </c>
      <c r="D261" s="409"/>
      <c r="E261" s="382"/>
      <c r="F261" s="381"/>
      <c r="G261" s="409"/>
      <c r="H261" s="409"/>
      <c r="I261" s="409"/>
      <c r="J261" s="382"/>
      <c r="K261" s="102"/>
      <c r="L261" s="102"/>
      <c r="M261" s="102"/>
      <c r="N261" s="102"/>
      <c r="O261" s="102"/>
      <c r="P261" s="147"/>
      <c r="Q261" s="97"/>
      <c r="R261" s="71"/>
      <c r="S261" s="71"/>
    </row>
    <row r="262" spans="2:19" ht="10.5" customHeight="1"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71"/>
      <c r="S262" s="71"/>
    </row>
    <row r="263" spans="1:19" ht="15.75" customHeight="1">
      <c r="A263" s="13"/>
      <c r="B263" s="418" t="s">
        <v>218</v>
      </c>
      <c r="C263" s="418"/>
      <c r="D263" s="418"/>
      <c r="E263" s="418"/>
      <c r="F263" s="418"/>
      <c r="G263" s="418"/>
      <c r="H263" s="418"/>
      <c r="I263" s="418"/>
      <c r="J263" s="418"/>
      <c r="K263" s="418"/>
      <c r="L263" s="418"/>
      <c r="M263" s="418"/>
      <c r="N263" s="418"/>
      <c r="O263" s="418"/>
      <c r="P263" s="418"/>
      <c r="Q263" s="97"/>
      <c r="R263" s="71"/>
      <c r="S263" s="71"/>
    </row>
    <row r="264" spans="1:19" ht="15.75" customHeight="1">
      <c r="A264" s="13"/>
      <c r="B264" s="153"/>
      <c r="C264" s="154"/>
      <c r="D264" s="154"/>
      <c r="E264" s="154"/>
      <c r="F264" s="154"/>
      <c r="G264" s="154"/>
      <c r="H264" s="154"/>
      <c r="I264" s="154"/>
      <c r="J264" s="154"/>
      <c r="K264" s="154"/>
      <c r="L264" s="154"/>
      <c r="M264" s="154"/>
      <c r="N264" s="154"/>
      <c r="O264" s="154"/>
      <c r="P264" s="154"/>
      <c r="Q264" s="97"/>
      <c r="R264" s="71"/>
      <c r="S264" s="71"/>
    </row>
    <row r="265" spans="1:19" ht="10.5" customHeight="1">
      <c r="A265" s="13"/>
      <c r="B265" s="154"/>
      <c r="C265" s="154"/>
      <c r="D265" s="154"/>
      <c r="E265" s="154"/>
      <c r="F265" s="154"/>
      <c r="G265" s="154"/>
      <c r="H265" s="154"/>
      <c r="I265" s="154"/>
      <c r="J265" s="154"/>
      <c r="K265" s="154"/>
      <c r="L265" s="154"/>
      <c r="M265" s="154"/>
      <c r="N265" s="154"/>
      <c r="O265" s="154"/>
      <c r="P265" s="154"/>
      <c r="Q265" s="97"/>
      <c r="R265" s="71"/>
      <c r="S265" s="71"/>
    </row>
    <row r="266" spans="1:19" s="8" customFormat="1" ht="15" customHeight="1">
      <c r="A266" s="22"/>
      <c r="B266" s="154"/>
      <c r="C266" s="154"/>
      <c r="D266" s="154"/>
      <c r="E266" s="154"/>
      <c r="F266" s="154"/>
      <c r="G266" s="154"/>
      <c r="H266" s="154"/>
      <c r="I266" s="154"/>
      <c r="J266" s="154"/>
      <c r="K266" s="154"/>
      <c r="L266" s="154"/>
      <c r="M266" s="154"/>
      <c r="N266" s="154"/>
      <c r="O266" s="154"/>
      <c r="P266" s="154"/>
      <c r="Q266" s="155"/>
      <c r="R266" s="156"/>
      <c r="S266" s="156"/>
    </row>
    <row r="267" spans="1:19" s="8" customFormat="1" ht="27" customHeight="1">
      <c r="A267" s="22"/>
      <c r="B267" s="210" t="s">
        <v>141</v>
      </c>
      <c r="C267" s="210" t="s">
        <v>142</v>
      </c>
      <c r="D267" s="212" t="s">
        <v>143</v>
      </c>
      <c r="E267" s="212" t="s">
        <v>201</v>
      </c>
      <c r="F267" s="212"/>
      <c r="G267" s="212" t="s">
        <v>202</v>
      </c>
      <c r="H267" s="212"/>
      <c r="I267" s="332" t="s">
        <v>203</v>
      </c>
      <c r="J267" s="333"/>
      <c r="K267" s="334"/>
      <c r="L267" s="332" t="s">
        <v>165</v>
      </c>
      <c r="M267" s="333"/>
      <c r="N267" s="334"/>
      <c r="O267" s="212" t="s">
        <v>206</v>
      </c>
      <c r="P267" s="212"/>
      <c r="Q267" s="155"/>
      <c r="R267" s="156"/>
      <c r="S267" s="156"/>
    </row>
    <row r="268" spans="1:19" s="8" customFormat="1" ht="118.5" customHeight="1">
      <c r="A268" s="22"/>
      <c r="B268" s="211"/>
      <c r="C268" s="211"/>
      <c r="D268" s="212"/>
      <c r="E268" s="157" t="s">
        <v>144</v>
      </c>
      <c r="F268" s="157" t="s">
        <v>145</v>
      </c>
      <c r="G268" s="157" t="s">
        <v>144</v>
      </c>
      <c r="H268" s="157" t="s">
        <v>145</v>
      </c>
      <c r="I268" s="332" t="s">
        <v>144</v>
      </c>
      <c r="J268" s="334"/>
      <c r="K268" s="157" t="s">
        <v>145</v>
      </c>
      <c r="L268" s="332" t="s">
        <v>144</v>
      </c>
      <c r="M268" s="334"/>
      <c r="N268" s="157" t="s">
        <v>145</v>
      </c>
      <c r="O268" s="157" t="s">
        <v>144</v>
      </c>
      <c r="P268" s="157" t="s">
        <v>145</v>
      </c>
      <c r="Q268" s="155"/>
      <c r="R268" s="156"/>
      <c r="S268" s="156"/>
    </row>
    <row r="269" spans="1:19" s="8" customFormat="1" ht="18" customHeight="1">
      <c r="A269" s="22"/>
      <c r="B269" s="158">
        <v>1</v>
      </c>
      <c r="C269" s="158">
        <v>2</v>
      </c>
      <c r="D269" s="158">
        <v>3</v>
      </c>
      <c r="E269" s="158">
        <v>4</v>
      </c>
      <c r="F269" s="158">
        <v>5</v>
      </c>
      <c r="G269" s="158">
        <v>6</v>
      </c>
      <c r="H269" s="158">
        <v>7</v>
      </c>
      <c r="I269" s="325">
        <v>8</v>
      </c>
      <c r="J269" s="326"/>
      <c r="K269" s="158">
        <v>9</v>
      </c>
      <c r="L269" s="325">
        <v>10</v>
      </c>
      <c r="M269" s="326"/>
      <c r="N269" s="158">
        <v>11</v>
      </c>
      <c r="O269" s="158">
        <v>12</v>
      </c>
      <c r="P269" s="158">
        <v>13</v>
      </c>
      <c r="Q269" s="155"/>
      <c r="R269" s="156"/>
      <c r="S269" s="156"/>
    </row>
    <row r="270" spans="1:19" s="8" customFormat="1" ht="10.5" customHeight="1">
      <c r="A270" s="22"/>
      <c r="B270" s="158" t="s">
        <v>146</v>
      </c>
      <c r="C270" s="158" t="s">
        <v>146</v>
      </c>
      <c r="D270" s="158" t="s">
        <v>146</v>
      </c>
      <c r="E270" s="158" t="s">
        <v>146</v>
      </c>
      <c r="F270" s="158" t="s">
        <v>146</v>
      </c>
      <c r="G270" s="158" t="s">
        <v>146</v>
      </c>
      <c r="H270" s="158" t="s">
        <v>146</v>
      </c>
      <c r="I270" s="325" t="s">
        <v>146</v>
      </c>
      <c r="J270" s="326"/>
      <c r="K270" s="158" t="s">
        <v>146</v>
      </c>
      <c r="L270" s="325" t="s">
        <v>146</v>
      </c>
      <c r="M270" s="326"/>
      <c r="N270" s="158" t="s">
        <v>146</v>
      </c>
      <c r="O270" s="158" t="s">
        <v>146</v>
      </c>
      <c r="P270" s="158" t="s">
        <v>146</v>
      </c>
      <c r="Q270" s="155"/>
      <c r="R270" s="156"/>
      <c r="S270" s="156"/>
    </row>
    <row r="271" spans="1:19" s="8" customFormat="1" ht="10.5" customHeight="1">
      <c r="A271" s="22"/>
      <c r="B271" s="158" t="s">
        <v>146</v>
      </c>
      <c r="C271" s="158" t="s">
        <v>146</v>
      </c>
      <c r="D271" s="158" t="s">
        <v>146</v>
      </c>
      <c r="E271" s="158" t="s">
        <v>146</v>
      </c>
      <c r="F271" s="158" t="s">
        <v>146</v>
      </c>
      <c r="G271" s="158" t="s">
        <v>146</v>
      </c>
      <c r="H271" s="158" t="s">
        <v>146</v>
      </c>
      <c r="I271" s="325" t="s">
        <v>146</v>
      </c>
      <c r="J271" s="326"/>
      <c r="K271" s="158" t="s">
        <v>146</v>
      </c>
      <c r="L271" s="325" t="s">
        <v>146</v>
      </c>
      <c r="M271" s="326"/>
      <c r="N271" s="158" t="s">
        <v>146</v>
      </c>
      <c r="O271" s="158" t="s">
        <v>146</v>
      </c>
      <c r="P271" s="158" t="s">
        <v>146</v>
      </c>
      <c r="Q271" s="155"/>
      <c r="R271" s="156"/>
      <c r="S271" s="156"/>
    </row>
    <row r="272" spans="1:19" ht="10.5" customHeight="1">
      <c r="A272" s="13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1"/>
      <c r="P272" s="71"/>
      <c r="Q272" s="71"/>
      <c r="R272" s="71"/>
      <c r="S272" s="71"/>
    </row>
    <row r="273" spans="1:19" ht="27" customHeight="1">
      <c r="A273" s="13"/>
      <c r="B273" s="419" t="s">
        <v>231</v>
      </c>
      <c r="C273" s="419"/>
      <c r="D273" s="419"/>
      <c r="E273" s="419"/>
      <c r="F273" s="419"/>
      <c r="G273" s="419"/>
      <c r="H273" s="419"/>
      <c r="I273" s="419"/>
      <c r="J273" s="419"/>
      <c r="K273" s="419"/>
      <c r="L273" s="419"/>
      <c r="M273" s="419"/>
      <c r="N273" s="159"/>
      <c r="O273" s="159"/>
      <c r="P273" s="159"/>
      <c r="Q273" s="159"/>
      <c r="R273" s="71"/>
      <c r="S273" s="71"/>
    </row>
    <row r="274" spans="1:19" ht="27" customHeight="1">
      <c r="A274" s="13"/>
      <c r="B274" s="229" t="s">
        <v>243</v>
      </c>
      <c r="C274" s="229"/>
      <c r="D274" s="229"/>
      <c r="E274" s="229"/>
      <c r="F274" s="229"/>
      <c r="G274" s="229"/>
      <c r="H274" s="229"/>
      <c r="I274" s="229"/>
      <c r="J274" s="229"/>
      <c r="K274" s="229"/>
      <c r="L274" s="229"/>
      <c r="M274" s="229"/>
      <c r="N274" s="229"/>
      <c r="O274" s="229"/>
      <c r="P274" s="229"/>
      <c r="Q274" s="229"/>
      <c r="R274" s="229"/>
      <c r="S274" s="229"/>
    </row>
    <row r="275" spans="1:19" ht="10.5" customHeight="1">
      <c r="A275" s="13"/>
      <c r="B275" s="407"/>
      <c r="C275" s="407"/>
      <c r="D275" s="407"/>
      <c r="E275" s="407"/>
      <c r="F275" s="407"/>
      <c r="G275" s="407"/>
      <c r="H275" s="407"/>
      <c r="I275" s="407"/>
      <c r="J275" s="407"/>
      <c r="K275" s="407"/>
      <c r="L275" s="407"/>
      <c r="M275" s="407"/>
      <c r="N275" s="407"/>
      <c r="O275" s="407"/>
      <c r="P275" s="407"/>
      <c r="Q275" s="71"/>
      <c r="R275" s="71"/>
      <c r="S275" s="71"/>
    </row>
    <row r="276" spans="2:19" ht="13.5" customHeight="1">
      <c r="B276" s="197" t="s">
        <v>232</v>
      </c>
      <c r="C276" s="197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71"/>
      <c r="Q276" s="71"/>
      <c r="R276" s="71"/>
      <c r="S276" s="71"/>
    </row>
    <row r="277" spans="2:19" ht="10.5" customHeight="1">
      <c r="B277" s="65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</row>
    <row r="278" spans="2:19" ht="10.5" customHeight="1">
      <c r="B278" s="214" t="s">
        <v>219</v>
      </c>
      <c r="C278" s="214"/>
      <c r="D278" s="214"/>
      <c r="E278" s="214"/>
      <c r="F278" s="214"/>
      <c r="G278" s="214"/>
      <c r="H278" s="214"/>
      <c r="I278" s="214"/>
      <c r="J278" s="214"/>
      <c r="K278" s="214"/>
      <c r="L278" s="214"/>
      <c r="M278" s="214"/>
      <c r="N278" s="71"/>
      <c r="O278" s="71"/>
      <c r="P278" s="71"/>
      <c r="Q278" s="71"/>
      <c r="R278" s="71"/>
      <c r="S278" s="71"/>
    </row>
    <row r="279" spans="2:19" ht="10.5" customHeight="1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146" t="s">
        <v>166</v>
      </c>
      <c r="O279" s="146"/>
      <c r="P279" s="146"/>
      <c r="Q279" s="71"/>
      <c r="R279" s="71"/>
      <c r="S279" s="71"/>
    </row>
    <row r="280" spans="2:19" s="8" customFormat="1" ht="42.75" customHeight="1">
      <c r="B280" s="310" t="s">
        <v>151</v>
      </c>
      <c r="C280" s="237" t="s">
        <v>6</v>
      </c>
      <c r="D280" s="304"/>
      <c r="E280" s="310" t="s">
        <v>42</v>
      </c>
      <c r="F280" s="310" t="s">
        <v>43</v>
      </c>
      <c r="G280" s="310" t="s">
        <v>147</v>
      </c>
      <c r="H280" s="256" t="s">
        <v>148</v>
      </c>
      <c r="I280" s="237" t="s">
        <v>149</v>
      </c>
      <c r="J280" s="304"/>
      <c r="K280" s="253" t="s">
        <v>44</v>
      </c>
      <c r="L280" s="253"/>
      <c r="M280" s="253"/>
      <c r="N280" s="310" t="s">
        <v>150</v>
      </c>
      <c r="O280" s="156"/>
      <c r="P280" s="156"/>
      <c r="Q280" s="156"/>
      <c r="R280" s="156"/>
      <c r="S280" s="156"/>
    </row>
    <row r="281" spans="2:19" s="8" customFormat="1" ht="49.5" customHeight="1">
      <c r="B281" s="310"/>
      <c r="C281" s="305"/>
      <c r="D281" s="306"/>
      <c r="E281" s="310"/>
      <c r="F281" s="310"/>
      <c r="G281" s="310"/>
      <c r="H281" s="256"/>
      <c r="I281" s="305"/>
      <c r="J281" s="306"/>
      <c r="K281" s="253" t="s">
        <v>45</v>
      </c>
      <c r="L281" s="256"/>
      <c r="M281" s="91" t="s">
        <v>46</v>
      </c>
      <c r="N281" s="310"/>
      <c r="O281" s="156"/>
      <c r="P281" s="156"/>
      <c r="Q281" s="156"/>
      <c r="R281" s="156"/>
      <c r="S281" s="156"/>
    </row>
    <row r="282" spans="2:19" ht="10.5" customHeight="1">
      <c r="B282" s="43" t="s">
        <v>12</v>
      </c>
      <c r="C282" s="238" t="s">
        <v>13</v>
      </c>
      <c r="D282" s="239"/>
      <c r="E282" s="134">
        <v>3</v>
      </c>
      <c r="F282" s="43" t="s">
        <v>15</v>
      </c>
      <c r="G282" s="43" t="s">
        <v>16</v>
      </c>
      <c r="H282" s="43" t="s">
        <v>17</v>
      </c>
      <c r="I282" s="238" t="s">
        <v>18</v>
      </c>
      <c r="J282" s="239"/>
      <c r="K282" s="238" t="s">
        <v>19</v>
      </c>
      <c r="L282" s="239"/>
      <c r="M282" s="134" t="s">
        <v>20</v>
      </c>
      <c r="N282" s="43" t="s">
        <v>21</v>
      </c>
      <c r="O282" s="71"/>
      <c r="P282" s="71"/>
      <c r="Q282" s="71"/>
      <c r="R282" s="71"/>
      <c r="S282" s="71"/>
    </row>
    <row r="283" spans="2:19" ht="10.5" customHeight="1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</row>
    <row r="284" spans="2:19" ht="20.25" customHeight="1">
      <c r="B284" s="214" t="s">
        <v>233</v>
      </c>
      <c r="C284" s="214"/>
      <c r="D284" s="214"/>
      <c r="E284" s="214"/>
      <c r="F284" s="214"/>
      <c r="G284" s="214"/>
      <c r="H284" s="214"/>
      <c r="I284" s="214"/>
      <c r="J284" s="214"/>
      <c r="K284" s="214"/>
      <c r="L284" s="214"/>
      <c r="M284" s="214"/>
      <c r="N284" s="214"/>
      <c r="O284" s="71"/>
      <c r="P284" s="71"/>
      <c r="Q284" s="71"/>
      <c r="R284" s="71"/>
      <c r="S284" s="71"/>
    </row>
    <row r="285" spans="2:19" ht="10.5" customHeight="1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 t="s">
        <v>166</v>
      </c>
      <c r="Q285" s="71"/>
      <c r="R285" s="71"/>
      <c r="S285" s="71"/>
    </row>
    <row r="286" spans="2:19" s="8" customFormat="1" ht="16.5" customHeight="1">
      <c r="B286" s="237" t="s">
        <v>151</v>
      </c>
      <c r="C286" s="237" t="s">
        <v>6</v>
      </c>
      <c r="D286" s="304"/>
      <c r="E286" s="310" t="s">
        <v>140</v>
      </c>
      <c r="F286" s="310"/>
      <c r="G286" s="310"/>
      <c r="H286" s="310"/>
      <c r="I286" s="310"/>
      <c r="J286" s="310"/>
      <c r="K286" s="310" t="s">
        <v>168</v>
      </c>
      <c r="L286" s="310"/>
      <c r="M286" s="310"/>
      <c r="N286" s="310"/>
      <c r="O286" s="310"/>
      <c r="P286" s="310"/>
      <c r="Q286" s="156"/>
      <c r="R286" s="156"/>
      <c r="S286" s="156"/>
    </row>
    <row r="287" spans="2:19" s="8" customFormat="1" ht="57.75" customHeight="1">
      <c r="B287" s="237"/>
      <c r="C287" s="327"/>
      <c r="D287" s="328"/>
      <c r="E287" s="310" t="s">
        <v>47</v>
      </c>
      <c r="F287" s="310" t="s">
        <v>152</v>
      </c>
      <c r="G287" s="253" t="s">
        <v>48</v>
      </c>
      <c r="H287" s="255"/>
      <c r="I287" s="256"/>
      <c r="J287" s="310" t="s">
        <v>163</v>
      </c>
      <c r="K287" s="310" t="s">
        <v>49</v>
      </c>
      <c r="L287" s="237" t="s">
        <v>189</v>
      </c>
      <c r="M287" s="304"/>
      <c r="N287" s="310" t="s">
        <v>234</v>
      </c>
      <c r="O287" s="310"/>
      <c r="P287" s="310" t="s">
        <v>153</v>
      </c>
      <c r="Q287" s="156"/>
      <c r="R287" s="156"/>
      <c r="S287" s="156"/>
    </row>
    <row r="288" spans="2:19" s="8" customFormat="1" ht="51" customHeight="1">
      <c r="B288" s="237"/>
      <c r="C288" s="305"/>
      <c r="D288" s="306"/>
      <c r="E288" s="310"/>
      <c r="F288" s="310"/>
      <c r="G288" s="91" t="s">
        <v>45</v>
      </c>
      <c r="H288" s="253" t="s">
        <v>46</v>
      </c>
      <c r="I288" s="256"/>
      <c r="J288" s="310"/>
      <c r="K288" s="310"/>
      <c r="L288" s="305"/>
      <c r="M288" s="306"/>
      <c r="N288" s="91" t="s">
        <v>45</v>
      </c>
      <c r="O288" s="91" t="s">
        <v>46</v>
      </c>
      <c r="P288" s="310"/>
      <c r="Q288" s="156"/>
      <c r="R288" s="156"/>
      <c r="S288" s="156"/>
    </row>
    <row r="289" spans="2:19" ht="10.5" customHeight="1">
      <c r="B289" s="91" t="s">
        <v>12</v>
      </c>
      <c r="C289" s="208" t="s">
        <v>13</v>
      </c>
      <c r="D289" s="209"/>
      <c r="E289" s="144">
        <v>3</v>
      </c>
      <c r="F289" s="144" t="s">
        <v>15</v>
      </c>
      <c r="G289" s="144" t="s">
        <v>16</v>
      </c>
      <c r="H289" s="208" t="s">
        <v>17</v>
      </c>
      <c r="I289" s="209"/>
      <c r="J289" s="144" t="s">
        <v>18</v>
      </c>
      <c r="K289" s="144" t="s">
        <v>19</v>
      </c>
      <c r="L289" s="208" t="s">
        <v>20</v>
      </c>
      <c r="M289" s="209"/>
      <c r="N289" s="144" t="s">
        <v>21</v>
      </c>
      <c r="O289" s="144" t="s">
        <v>22</v>
      </c>
      <c r="P289" s="144" t="s">
        <v>23</v>
      </c>
      <c r="Q289" s="71"/>
      <c r="R289" s="71"/>
      <c r="S289" s="71"/>
    </row>
    <row r="290" spans="2:19" ht="10.5" customHeight="1">
      <c r="B290" s="91"/>
      <c r="C290" s="208"/>
      <c r="D290" s="209"/>
      <c r="E290" s="144"/>
      <c r="F290" s="144"/>
      <c r="G290" s="144"/>
      <c r="H290" s="208"/>
      <c r="I290" s="209"/>
      <c r="J290" s="144"/>
      <c r="K290" s="144"/>
      <c r="L290" s="208"/>
      <c r="M290" s="209"/>
      <c r="N290" s="144"/>
      <c r="O290" s="144"/>
      <c r="P290" s="144"/>
      <c r="Q290" s="71"/>
      <c r="R290" s="71"/>
      <c r="S290" s="71"/>
    </row>
    <row r="291" spans="2:19" ht="16.5" customHeight="1">
      <c r="B291" s="91"/>
      <c r="C291" s="208" t="s">
        <v>154</v>
      </c>
      <c r="D291" s="209"/>
      <c r="E291" s="144"/>
      <c r="F291" s="144"/>
      <c r="G291" s="144"/>
      <c r="H291" s="208"/>
      <c r="I291" s="209"/>
      <c r="J291" s="144"/>
      <c r="K291" s="144"/>
      <c r="L291" s="208"/>
      <c r="M291" s="209"/>
      <c r="N291" s="144"/>
      <c r="O291" s="144"/>
      <c r="P291" s="144"/>
      <c r="Q291" s="71"/>
      <c r="R291" s="71"/>
      <c r="S291" s="71"/>
    </row>
    <row r="292" spans="2:14" ht="10.5" customHeight="1">
      <c r="B292" s="331"/>
      <c r="C292" s="331"/>
      <c r="D292" s="331"/>
      <c r="E292" s="331"/>
      <c r="F292" s="331"/>
      <c r="G292" s="331"/>
      <c r="H292" s="331"/>
      <c r="I292" s="331"/>
      <c r="J292" s="331"/>
      <c r="K292" s="331"/>
      <c r="L292" s="331"/>
      <c r="M292" s="331"/>
      <c r="N292" s="331"/>
    </row>
    <row r="293" spans="2:18" s="8" customFormat="1" ht="10.5" customHeight="1">
      <c r="B293" s="421" t="s">
        <v>220</v>
      </c>
      <c r="C293" s="421"/>
      <c r="D293" s="421"/>
      <c r="E293" s="421"/>
      <c r="F293" s="421"/>
      <c r="G293" s="421"/>
      <c r="H293" s="421"/>
      <c r="I293" s="421"/>
      <c r="J293" s="421"/>
      <c r="K293" s="421"/>
      <c r="L293" s="421"/>
      <c r="M293" s="421"/>
      <c r="N293" s="421"/>
      <c r="O293" s="160"/>
      <c r="P293" s="160"/>
      <c r="Q293" s="160"/>
      <c r="R293" s="160"/>
    </row>
    <row r="294" spans="2:18" s="8" customFormat="1" ht="10.5" customHeight="1">
      <c r="B294" s="160"/>
      <c r="C294" s="160"/>
      <c r="D294" s="160"/>
      <c r="E294" s="160"/>
      <c r="F294" s="160"/>
      <c r="G294" s="160"/>
      <c r="H294" s="160"/>
      <c r="I294" s="160"/>
      <c r="J294" s="160"/>
      <c r="K294" s="160"/>
      <c r="L294" s="160"/>
      <c r="M294" s="160"/>
      <c r="N294" s="160"/>
      <c r="O294" s="160"/>
      <c r="P294" s="161" t="s">
        <v>100</v>
      </c>
      <c r="Q294" s="160"/>
      <c r="R294" s="160"/>
    </row>
    <row r="295" spans="2:18" ht="111" customHeight="1">
      <c r="B295" s="175" t="s">
        <v>151</v>
      </c>
      <c r="C295" s="253" t="s">
        <v>6</v>
      </c>
      <c r="D295" s="256"/>
      <c r="E295" s="92" t="s">
        <v>42</v>
      </c>
      <c r="F295" s="92" t="s">
        <v>43</v>
      </c>
      <c r="G295" s="92" t="s">
        <v>235</v>
      </c>
      <c r="H295" s="253" t="s">
        <v>236</v>
      </c>
      <c r="I295" s="256"/>
      <c r="J295" s="92" t="s">
        <v>237</v>
      </c>
      <c r="K295" s="253" t="s">
        <v>50</v>
      </c>
      <c r="L295" s="253"/>
      <c r="M295" s="253"/>
      <c r="N295" s="310" t="s">
        <v>51</v>
      </c>
      <c r="O295" s="310"/>
      <c r="P295" s="310"/>
      <c r="Q295" s="1"/>
      <c r="R295" s="1"/>
    </row>
    <row r="296" spans="2:18" s="6" customFormat="1" ht="11.25" customHeight="1">
      <c r="B296" s="162">
        <v>1</v>
      </c>
      <c r="C296" s="423">
        <v>2</v>
      </c>
      <c r="D296" s="424"/>
      <c r="E296" s="43">
        <v>3</v>
      </c>
      <c r="F296" s="43">
        <v>4</v>
      </c>
      <c r="G296" s="43">
        <v>5</v>
      </c>
      <c r="H296" s="238">
        <v>6</v>
      </c>
      <c r="I296" s="239"/>
      <c r="J296" s="43">
        <v>7</v>
      </c>
      <c r="K296" s="238">
        <v>8</v>
      </c>
      <c r="L296" s="238"/>
      <c r="M296" s="238"/>
      <c r="N296" s="215">
        <v>9</v>
      </c>
      <c r="O296" s="215"/>
      <c r="P296" s="215"/>
      <c r="Q296" s="65"/>
      <c r="R296" s="65"/>
    </row>
    <row r="297" spans="2:18" s="6" customFormat="1" ht="11.25" customHeight="1">
      <c r="B297" s="162"/>
      <c r="C297" s="423"/>
      <c r="D297" s="424"/>
      <c r="E297" s="43"/>
      <c r="F297" s="43"/>
      <c r="G297" s="43"/>
      <c r="H297" s="238"/>
      <c r="I297" s="239"/>
      <c r="J297" s="43"/>
      <c r="K297" s="238"/>
      <c r="L297" s="422"/>
      <c r="M297" s="239"/>
      <c r="N297" s="238"/>
      <c r="O297" s="422"/>
      <c r="P297" s="239"/>
      <c r="Q297" s="65"/>
      <c r="R297" s="65"/>
    </row>
    <row r="298" spans="2:18" s="6" customFormat="1" ht="11.25" customHeight="1">
      <c r="B298" s="162"/>
      <c r="C298" s="234" t="s">
        <v>154</v>
      </c>
      <c r="D298" s="235"/>
      <c r="E298" s="43"/>
      <c r="F298" s="43"/>
      <c r="G298" s="43"/>
      <c r="H298" s="238"/>
      <c r="I298" s="239"/>
      <c r="J298" s="43"/>
      <c r="K298" s="238"/>
      <c r="L298" s="422"/>
      <c r="M298" s="239"/>
      <c r="N298" s="238"/>
      <c r="O298" s="422"/>
      <c r="P298" s="239"/>
      <c r="Q298" s="65"/>
      <c r="R298" s="65"/>
    </row>
    <row r="299" spans="2:18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10.5" customHeight="1">
      <c r="A300" s="13"/>
      <c r="B300" s="163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s="8" customFormat="1" ht="10.5" customHeight="1">
      <c r="A301" s="22"/>
      <c r="B301" s="329" t="s">
        <v>221</v>
      </c>
      <c r="C301" s="329"/>
      <c r="D301" s="329"/>
      <c r="E301" s="329"/>
      <c r="F301" s="329"/>
      <c r="G301" s="329"/>
      <c r="H301" s="329"/>
      <c r="I301" s="329"/>
      <c r="J301" s="329"/>
      <c r="K301" s="329"/>
      <c r="L301" s="329"/>
      <c r="M301" s="329"/>
      <c r="N301" s="329"/>
      <c r="O301" s="329"/>
      <c r="P301" s="329"/>
      <c r="Q301" s="329"/>
      <c r="R301" s="160"/>
    </row>
    <row r="302" spans="1:18" s="8" customFormat="1" ht="20.25" customHeight="1">
      <c r="A302" s="22"/>
      <c r="B302" s="343"/>
      <c r="C302" s="343"/>
      <c r="D302" s="343"/>
      <c r="E302" s="343"/>
      <c r="F302" s="343"/>
      <c r="G302" s="343"/>
      <c r="H302" s="343"/>
      <c r="I302" s="343"/>
      <c r="J302" s="343"/>
      <c r="K302" s="343"/>
      <c r="L302" s="343"/>
      <c r="M302" s="343"/>
      <c r="N302" s="343"/>
      <c r="O302" s="343"/>
      <c r="P302" s="343"/>
      <c r="Q302" s="164"/>
      <c r="R302" s="160"/>
    </row>
    <row r="303" spans="1:18" s="8" customFormat="1" ht="9.75" customHeight="1" hidden="1">
      <c r="A303" s="22"/>
      <c r="B303" s="342"/>
      <c r="C303" s="342"/>
      <c r="D303" s="342"/>
      <c r="E303" s="342"/>
      <c r="F303" s="342"/>
      <c r="G303" s="342"/>
      <c r="H303" s="342"/>
      <c r="I303" s="342"/>
      <c r="J303" s="342"/>
      <c r="K303" s="342"/>
      <c r="L303" s="342"/>
      <c r="M303" s="342"/>
      <c r="N303" s="342"/>
      <c r="O303" s="342"/>
      <c r="P303" s="342"/>
      <c r="Q303" s="342"/>
      <c r="R303" s="342"/>
    </row>
    <row r="304" spans="1:18" s="8" customFormat="1" ht="9.75" customHeight="1" hidden="1">
      <c r="A304" s="22"/>
      <c r="B304" s="165"/>
      <c r="C304" s="160"/>
      <c r="D304" s="160"/>
      <c r="E304" s="160"/>
      <c r="F304" s="160"/>
      <c r="G304" s="160"/>
      <c r="H304" s="160"/>
      <c r="I304" s="160"/>
      <c r="J304" s="160"/>
      <c r="K304" s="160"/>
      <c r="L304" s="160"/>
      <c r="M304" s="160"/>
      <c r="N304" s="160"/>
      <c r="O304" s="160"/>
      <c r="P304" s="160"/>
      <c r="Q304" s="160"/>
      <c r="R304" s="160"/>
    </row>
    <row r="305" spans="1:18" s="8" customFormat="1" ht="9.75" customHeight="1" hidden="1">
      <c r="A305" s="22"/>
      <c r="B305" s="165"/>
      <c r="C305" s="160"/>
      <c r="D305" s="160"/>
      <c r="E305" s="160"/>
      <c r="F305" s="160"/>
      <c r="G305" s="160"/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</row>
    <row r="306" spans="1:18" s="8" customFormat="1" ht="32.25" customHeight="1">
      <c r="A306" s="22"/>
      <c r="B306" s="345" t="s">
        <v>238</v>
      </c>
      <c r="C306" s="345"/>
      <c r="D306" s="345"/>
      <c r="E306" s="345"/>
      <c r="F306" s="345"/>
      <c r="G306" s="345"/>
      <c r="H306" s="345"/>
      <c r="I306" s="345"/>
      <c r="J306" s="345"/>
      <c r="K306" s="345"/>
      <c r="L306" s="345"/>
      <c r="M306" s="345"/>
      <c r="N306" s="345"/>
      <c r="O306" s="345"/>
      <c r="P306" s="345"/>
      <c r="Q306" s="345"/>
      <c r="R306" s="160"/>
    </row>
    <row r="307" spans="1:19" s="8" customFormat="1" ht="55.5" customHeight="1">
      <c r="A307" s="22"/>
      <c r="B307" s="346" t="s">
        <v>244</v>
      </c>
      <c r="C307" s="346"/>
      <c r="D307" s="346"/>
      <c r="E307" s="346"/>
      <c r="F307" s="346"/>
      <c r="G307" s="346"/>
      <c r="H307" s="346"/>
      <c r="I307" s="346"/>
      <c r="J307" s="346"/>
      <c r="K307" s="346"/>
      <c r="L307" s="346"/>
      <c r="M307" s="346"/>
      <c r="N307" s="346"/>
      <c r="O307" s="346"/>
      <c r="P307" s="346"/>
      <c r="Q307" s="346"/>
      <c r="R307" s="346"/>
      <c r="S307" s="346"/>
    </row>
    <row r="308" spans="1:18" s="8" customFormat="1" ht="0" customHeight="1" hidden="1">
      <c r="A308" s="22"/>
      <c r="B308" s="342"/>
      <c r="C308" s="342"/>
      <c r="D308" s="342"/>
      <c r="E308" s="342"/>
      <c r="F308" s="342"/>
      <c r="G308" s="342"/>
      <c r="H308" s="342"/>
      <c r="I308" s="342"/>
      <c r="J308" s="342"/>
      <c r="K308" s="342"/>
      <c r="L308" s="342"/>
      <c r="M308" s="342"/>
      <c r="N308" s="342"/>
      <c r="O308" s="342"/>
      <c r="P308" s="342"/>
      <c r="Q308" s="342"/>
      <c r="R308" s="342"/>
    </row>
    <row r="309" spans="1:18" s="8" customFormat="1" ht="9.75" customHeight="1" hidden="1">
      <c r="A309" s="22"/>
      <c r="B309" s="165"/>
      <c r="C309" s="160"/>
      <c r="D309" s="160"/>
      <c r="E309" s="160"/>
      <c r="F309" s="160"/>
      <c r="G309" s="160"/>
      <c r="H309" s="160"/>
      <c r="I309" s="160"/>
      <c r="J309" s="160"/>
      <c r="K309" s="160"/>
      <c r="L309" s="160"/>
      <c r="M309" s="160"/>
      <c r="N309" s="160"/>
      <c r="O309" s="160"/>
      <c r="P309" s="160"/>
      <c r="Q309" s="160"/>
      <c r="R309" s="160"/>
    </row>
    <row r="310" spans="1:18" s="8" customFormat="1" ht="9.75" customHeight="1" hidden="1">
      <c r="A310" s="22"/>
      <c r="B310" s="165"/>
      <c r="C310" s="160"/>
      <c r="D310" s="160"/>
      <c r="E310" s="160"/>
      <c r="F310" s="160"/>
      <c r="G310" s="160"/>
      <c r="H310" s="160"/>
      <c r="I310" s="160"/>
      <c r="J310" s="160"/>
      <c r="K310" s="160"/>
      <c r="L310" s="160"/>
      <c r="M310" s="160"/>
      <c r="N310" s="160"/>
      <c r="O310" s="160"/>
      <c r="P310" s="160"/>
      <c r="Q310" s="160"/>
      <c r="R310" s="160"/>
    </row>
    <row r="311" spans="1:18" ht="10.5" customHeight="1">
      <c r="A311" s="13"/>
      <c r="B311" s="344"/>
      <c r="C311" s="344"/>
      <c r="D311" s="344"/>
      <c r="E311" s="344"/>
      <c r="F311" s="344"/>
      <c r="G311" s="344"/>
      <c r="H311" s="344"/>
      <c r="I311" s="344"/>
      <c r="J311" s="344"/>
      <c r="K311" s="344"/>
      <c r="L311" s="344"/>
      <c r="M311" s="344"/>
      <c r="N311" s="344"/>
      <c r="O311" s="344"/>
      <c r="P311" s="344"/>
      <c r="Q311" s="344"/>
      <c r="R311" s="1"/>
    </row>
    <row r="312" spans="2:18" s="9" customFormat="1" ht="7.5" customHeight="1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2:18" s="9" customFormat="1" ht="18.75" customHeight="1">
      <c r="B313" s="341" t="s">
        <v>164</v>
      </c>
      <c r="C313" s="341"/>
      <c r="D313" s="1"/>
      <c r="E313" s="166"/>
      <c r="F313" s="1"/>
      <c r="G313" s="430" t="s">
        <v>83</v>
      </c>
      <c r="H313" s="430"/>
      <c r="I313" s="66"/>
      <c r="J313" s="1"/>
      <c r="K313" s="1"/>
      <c r="L313" s="1"/>
      <c r="M313" s="1"/>
      <c r="N313" s="1"/>
      <c r="O313" s="1"/>
      <c r="P313" s="1"/>
      <c r="Q313" s="1"/>
      <c r="R313" s="1"/>
    </row>
    <row r="314" spans="2:18" s="9" customFormat="1" ht="13.5" customHeight="1">
      <c r="B314" s="341"/>
      <c r="C314" s="341"/>
      <c r="D314" s="1"/>
      <c r="E314" s="167" t="s">
        <v>84</v>
      </c>
      <c r="F314" s="4"/>
      <c r="G314" s="431" t="s">
        <v>190</v>
      </c>
      <c r="H314" s="43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2:18" s="9" customFormat="1" ht="7.5" customHeight="1">
      <c r="B315" s="1"/>
      <c r="C315" s="1"/>
      <c r="D315" s="1"/>
      <c r="E315" s="4"/>
      <c r="F315" s="4"/>
      <c r="G315" s="4"/>
      <c r="H315" s="4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2:18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2:18" ht="12.75">
      <c r="B317" s="341" t="s">
        <v>86</v>
      </c>
      <c r="C317" s="341"/>
      <c r="D317" s="1"/>
      <c r="E317" s="166"/>
      <c r="F317" s="1"/>
      <c r="G317" s="430" t="s">
        <v>85</v>
      </c>
      <c r="H317" s="430"/>
      <c r="I317" s="66"/>
      <c r="J317" s="1"/>
      <c r="K317" s="1"/>
      <c r="L317" s="1"/>
      <c r="M317" s="1"/>
      <c r="N317" s="1"/>
      <c r="O317" s="1"/>
      <c r="P317" s="1"/>
      <c r="Q317" s="1"/>
      <c r="R317" s="1"/>
    </row>
    <row r="318" spans="2:18" ht="12.75">
      <c r="B318" s="1"/>
      <c r="C318" s="1"/>
      <c r="D318" s="1"/>
      <c r="E318" s="167" t="s">
        <v>84</v>
      </c>
      <c r="F318" s="4"/>
      <c r="G318" s="431" t="s">
        <v>190</v>
      </c>
      <c r="H318" s="43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2:18" ht="12.75">
      <c r="B319" s="1"/>
      <c r="C319" s="1"/>
      <c r="D319" s="1"/>
      <c r="E319" s="4"/>
      <c r="F319" s="4"/>
      <c r="G319" s="4"/>
      <c r="H319" s="4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31" ht="11.25" customHeight="1">
      <c r="B331" s="33"/>
    </row>
    <row r="332" ht="11.25">
      <c r="B332" s="34"/>
    </row>
    <row r="333" ht="11.25">
      <c r="B333" s="34"/>
    </row>
  </sheetData>
  <sheetProtection/>
  <mergeCells count="601">
    <mergeCell ref="I229:J229"/>
    <mergeCell ref="L229:M229"/>
    <mergeCell ref="H148:I148"/>
    <mergeCell ref="L148:M148"/>
    <mergeCell ref="H150:I150"/>
    <mergeCell ref="L150:M150"/>
    <mergeCell ref="L225:M225"/>
    <mergeCell ref="I225:J225"/>
    <mergeCell ref="L226:M226"/>
    <mergeCell ref="L227:M227"/>
    <mergeCell ref="L53:M53"/>
    <mergeCell ref="L54:M54"/>
    <mergeCell ref="L55:M55"/>
    <mergeCell ref="P10:Q10"/>
    <mergeCell ref="L34:M34"/>
    <mergeCell ref="L35:M35"/>
    <mergeCell ref="L36:M36"/>
    <mergeCell ref="L37:M37"/>
    <mergeCell ref="L39:M39"/>
    <mergeCell ref="B22:R22"/>
    <mergeCell ref="G318:H318"/>
    <mergeCell ref="G317:H317"/>
    <mergeCell ref="C297:D297"/>
    <mergeCell ref="C298:D298"/>
    <mergeCell ref="B13:C13"/>
    <mergeCell ref="B14:C14"/>
    <mergeCell ref="C290:D290"/>
    <mergeCell ref="C291:D291"/>
    <mergeCell ref="H290:I290"/>
    <mergeCell ref="H291:I291"/>
    <mergeCell ref="B11:H11"/>
    <mergeCell ref="B8:E8"/>
    <mergeCell ref="G313:H313"/>
    <mergeCell ref="G314:H314"/>
    <mergeCell ref="L10:N10"/>
    <mergeCell ref="L11:N11"/>
    <mergeCell ref="H81:I81"/>
    <mergeCell ref="L81:M81"/>
    <mergeCell ref="K298:M298"/>
    <mergeCell ref="N297:P297"/>
    <mergeCell ref="L7:N7"/>
    <mergeCell ref="L8:N8"/>
    <mergeCell ref="P7:Q7"/>
    <mergeCell ref="P8:Q8"/>
    <mergeCell ref="P11:Q11"/>
    <mergeCell ref="E14:F14"/>
    <mergeCell ref="L14:N14"/>
    <mergeCell ref="B7:H7"/>
    <mergeCell ref="B10:H10"/>
    <mergeCell ref="P13:Q13"/>
    <mergeCell ref="N298:P298"/>
    <mergeCell ref="H295:I295"/>
    <mergeCell ref="H296:I296"/>
    <mergeCell ref="H297:I297"/>
    <mergeCell ref="H298:I298"/>
    <mergeCell ref="N295:P295"/>
    <mergeCell ref="B293:N293"/>
    <mergeCell ref="K297:M297"/>
    <mergeCell ref="C296:D296"/>
    <mergeCell ref="K296:M296"/>
    <mergeCell ref="N296:P296"/>
    <mergeCell ref="K281:L281"/>
    <mergeCell ref="K282:L282"/>
    <mergeCell ref="L290:M290"/>
    <mergeCell ref="L291:M291"/>
    <mergeCell ref="G287:I287"/>
    <mergeCell ref="N251:P251"/>
    <mergeCell ref="B278:M278"/>
    <mergeCell ref="Q251:S251"/>
    <mergeCell ref="L269:M269"/>
    <mergeCell ref="L270:M270"/>
    <mergeCell ref="L271:M271"/>
    <mergeCell ref="B263:P263"/>
    <mergeCell ref="B273:M273"/>
    <mergeCell ref="C254:E254"/>
    <mergeCell ref="K258:M258"/>
    <mergeCell ref="I242:J242"/>
    <mergeCell ref="I243:J243"/>
    <mergeCell ref="I244:J244"/>
    <mergeCell ref="I246:J246"/>
    <mergeCell ref="H289:I289"/>
    <mergeCell ref="L287:M288"/>
    <mergeCell ref="L289:M289"/>
    <mergeCell ref="I280:J281"/>
    <mergeCell ref="I267:K267"/>
    <mergeCell ref="I268:J268"/>
    <mergeCell ref="F254:G254"/>
    <mergeCell ref="H254:K254"/>
    <mergeCell ref="L268:M268"/>
    <mergeCell ref="B267:B268"/>
    <mergeCell ref="I228:J228"/>
    <mergeCell ref="I230:J230"/>
    <mergeCell ref="B258:B259"/>
    <mergeCell ref="F260:J260"/>
    <mergeCell ref="C260:E260"/>
    <mergeCell ref="B275:P275"/>
    <mergeCell ref="L242:M242"/>
    <mergeCell ref="L243:M243"/>
    <mergeCell ref="L244:M244"/>
    <mergeCell ref="L245:M245"/>
    <mergeCell ref="L228:M228"/>
    <mergeCell ref="L246:M246"/>
    <mergeCell ref="H251:M251"/>
    <mergeCell ref="C261:E261"/>
    <mergeCell ref="F261:J261"/>
    <mergeCell ref="L223:M223"/>
    <mergeCell ref="L224:M224"/>
    <mergeCell ref="I226:J226"/>
    <mergeCell ref="I227:J227"/>
    <mergeCell ref="I224:J224"/>
    <mergeCell ref="L29:M29"/>
    <mergeCell ref="L30:M30"/>
    <mergeCell ref="L31:M31"/>
    <mergeCell ref="L32:M32"/>
    <mergeCell ref="L33:M33"/>
    <mergeCell ref="L52:M52"/>
    <mergeCell ref="L41:M41"/>
    <mergeCell ref="L49:M49"/>
    <mergeCell ref="L38:M38"/>
    <mergeCell ref="L46:M46"/>
    <mergeCell ref="L50:M50"/>
    <mergeCell ref="L51:M51"/>
    <mergeCell ref="B43:P43"/>
    <mergeCell ref="L40:M40"/>
    <mergeCell ref="L47:M47"/>
    <mergeCell ref="L48:M48"/>
    <mergeCell ref="H34:I34"/>
    <mergeCell ref="H35:I35"/>
    <mergeCell ref="H36:I36"/>
    <mergeCell ref="H37:I37"/>
    <mergeCell ref="H39:I39"/>
    <mergeCell ref="H38:I38"/>
    <mergeCell ref="H51:I51"/>
    <mergeCell ref="H52:I52"/>
    <mergeCell ref="H53:I53"/>
    <mergeCell ref="H29:I29"/>
    <mergeCell ref="H30:I30"/>
    <mergeCell ref="H31:I31"/>
    <mergeCell ref="E45:I45"/>
    <mergeCell ref="H46:I46"/>
    <mergeCell ref="H47:I47"/>
    <mergeCell ref="H48:I48"/>
    <mergeCell ref="H49:I49"/>
    <mergeCell ref="H50:I50"/>
    <mergeCell ref="L89:M89"/>
    <mergeCell ref="L90:M90"/>
    <mergeCell ref="L75:M75"/>
    <mergeCell ref="L76:M76"/>
    <mergeCell ref="L77:M77"/>
    <mergeCell ref="L78:M78"/>
    <mergeCell ref="L80:M80"/>
    <mergeCell ref="L87:M87"/>
    <mergeCell ref="L86:M86"/>
    <mergeCell ref="L88:M88"/>
    <mergeCell ref="H83:I83"/>
    <mergeCell ref="H87:I87"/>
    <mergeCell ref="H88:I88"/>
    <mergeCell ref="H75:I75"/>
    <mergeCell ref="H76:I76"/>
    <mergeCell ref="L83:M83"/>
    <mergeCell ref="L84:M84"/>
    <mergeCell ref="L85:M85"/>
    <mergeCell ref="L68:M68"/>
    <mergeCell ref="L74:M74"/>
    <mergeCell ref="L70:M70"/>
    <mergeCell ref="L71:M71"/>
    <mergeCell ref="L72:M72"/>
    <mergeCell ref="L73:M73"/>
    <mergeCell ref="H89:I89"/>
    <mergeCell ref="H90:I90"/>
    <mergeCell ref="L79:M79"/>
    <mergeCell ref="H86:I86"/>
    <mergeCell ref="H79:I79"/>
    <mergeCell ref="H80:I80"/>
    <mergeCell ref="H82:I82"/>
    <mergeCell ref="H84:I84"/>
    <mergeCell ref="H85:I85"/>
    <mergeCell ref="L82:M82"/>
    <mergeCell ref="H78:I78"/>
    <mergeCell ref="L63:M63"/>
    <mergeCell ref="L64:M64"/>
    <mergeCell ref="L65:M65"/>
    <mergeCell ref="L66:M66"/>
    <mergeCell ref="L67:M67"/>
    <mergeCell ref="H67:I67"/>
    <mergeCell ref="H68:I68"/>
    <mergeCell ref="H69:I69"/>
    <mergeCell ref="L69:M69"/>
    <mergeCell ref="H71:I71"/>
    <mergeCell ref="H72:I72"/>
    <mergeCell ref="H73:I73"/>
    <mergeCell ref="H74:I74"/>
    <mergeCell ref="L131:M131"/>
    <mergeCell ref="E95:I95"/>
    <mergeCell ref="H96:I96"/>
    <mergeCell ref="H97:I97"/>
    <mergeCell ref="H98:I98"/>
    <mergeCell ref="H77:I77"/>
    <mergeCell ref="L97:M97"/>
    <mergeCell ref="L98:M98"/>
    <mergeCell ref="L126:M126"/>
    <mergeCell ref="L127:M127"/>
    <mergeCell ref="L128:M128"/>
    <mergeCell ref="L113:M113"/>
    <mergeCell ref="L114:M114"/>
    <mergeCell ref="L115:M115"/>
    <mergeCell ref="L116:M116"/>
    <mergeCell ref="L129:M129"/>
    <mergeCell ref="L130:M130"/>
    <mergeCell ref="L119:M119"/>
    <mergeCell ref="L120:M120"/>
    <mergeCell ref="L122:M122"/>
    <mergeCell ref="L123:M123"/>
    <mergeCell ref="L124:M124"/>
    <mergeCell ref="L125:M125"/>
    <mergeCell ref="L121:M121"/>
    <mergeCell ref="L117:M117"/>
    <mergeCell ref="L118:M118"/>
    <mergeCell ref="H131:I131"/>
    <mergeCell ref="L103:M103"/>
    <mergeCell ref="L104:M104"/>
    <mergeCell ref="L105:M105"/>
    <mergeCell ref="L106:M106"/>
    <mergeCell ref="L107:M107"/>
    <mergeCell ref="L108:M108"/>
    <mergeCell ref="L109:M109"/>
    <mergeCell ref="L110:M110"/>
    <mergeCell ref="L111:M111"/>
    <mergeCell ref="H120:I120"/>
    <mergeCell ref="H128:I128"/>
    <mergeCell ref="H129:I129"/>
    <mergeCell ref="H130:I130"/>
    <mergeCell ref="H122:I122"/>
    <mergeCell ref="H123:I123"/>
    <mergeCell ref="H124:I124"/>
    <mergeCell ref="H125:I125"/>
    <mergeCell ref="H114:I114"/>
    <mergeCell ref="H115:I115"/>
    <mergeCell ref="H116:I116"/>
    <mergeCell ref="H117:I117"/>
    <mergeCell ref="H118:I118"/>
    <mergeCell ref="H119:I119"/>
    <mergeCell ref="B135:C136"/>
    <mergeCell ref="B142:P142"/>
    <mergeCell ref="H108:I108"/>
    <mergeCell ref="H109:I109"/>
    <mergeCell ref="H110:I110"/>
    <mergeCell ref="H111:I111"/>
    <mergeCell ref="H112:I112"/>
    <mergeCell ref="H113:I113"/>
    <mergeCell ref="H126:I126"/>
    <mergeCell ref="H127:I127"/>
    <mergeCell ref="E135:I135"/>
    <mergeCell ref="H137:I137"/>
    <mergeCell ref="H138:I138"/>
    <mergeCell ref="L136:M136"/>
    <mergeCell ref="L137:M137"/>
    <mergeCell ref="L138:M138"/>
    <mergeCell ref="B137:C137"/>
    <mergeCell ref="B138:C138"/>
    <mergeCell ref="G165:I165"/>
    <mergeCell ref="H156:I156"/>
    <mergeCell ref="H157:I157"/>
    <mergeCell ref="H160:I160"/>
    <mergeCell ref="H145:I145"/>
    <mergeCell ref="B144:B145"/>
    <mergeCell ref="B163:P163"/>
    <mergeCell ref="N144:Q144"/>
    <mergeCell ref="B128:C128"/>
    <mergeCell ref="H136:I136"/>
    <mergeCell ref="H155:M155"/>
    <mergeCell ref="B129:C129"/>
    <mergeCell ref="B130:C130"/>
    <mergeCell ref="B131:C131"/>
    <mergeCell ref="B155:B156"/>
    <mergeCell ref="C155:C156"/>
    <mergeCell ref="C144:C145"/>
    <mergeCell ref="D135:D136"/>
    <mergeCell ref="B120:C120"/>
    <mergeCell ref="B122:C122"/>
    <mergeCell ref="B123:C123"/>
    <mergeCell ref="B124:C124"/>
    <mergeCell ref="B125:C125"/>
    <mergeCell ref="B121:C121"/>
    <mergeCell ref="B114:C114"/>
    <mergeCell ref="B115:C115"/>
    <mergeCell ref="B116:C116"/>
    <mergeCell ref="B117:C117"/>
    <mergeCell ref="B118:C118"/>
    <mergeCell ref="B119:C119"/>
    <mergeCell ref="B109:C109"/>
    <mergeCell ref="B110:C110"/>
    <mergeCell ref="B106:C106"/>
    <mergeCell ref="B111:C111"/>
    <mergeCell ref="B112:C112"/>
    <mergeCell ref="B113:C113"/>
    <mergeCell ref="B108:C108"/>
    <mergeCell ref="H103:I103"/>
    <mergeCell ref="H104:I104"/>
    <mergeCell ref="H105:I105"/>
    <mergeCell ref="H106:I106"/>
    <mergeCell ref="H107:I107"/>
    <mergeCell ref="B90:C90"/>
    <mergeCell ref="B91:C91"/>
    <mergeCell ref="B95:C96"/>
    <mergeCell ref="B93:P93"/>
    <mergeCell ref="J95:N95"/>
    <mergeCell ref="H91:I91"/>
    <mergeCell ref="L96:M96"/>
    <mergeCell ref="L91:M91"/>
    <mergeCell ref="B84:C84"/>
    <mergeCell ref="B85:C85"/>
    <mergeCell ref="B86:C86"/>
    <mergeCell ref="B87:C87"/>
    <mergeCell ref="B88:C88"/>
    <mergeCell ref="B89:C89"/>
    <mergeCell ref="B77:C77"/>
    <mergeCell ref="B78:C78"/>
    <mergeCell ref="B79:C79"/>
    <mergeCell ref="B80:C80"/>
    <mergeCell ref="B82:C82"/>
    <mergeCell ref="B83:C83"/>
    <mergeCell ref="B81:C81"/>
    <mergeCell ref="B71:C71"/>
    <mergeCell ref="B72:C72"/>
    <mergeCell ref="B73:C73"/>
    <mergeCell ref="B74:C74"/>
    <mergeCell ref="B75:C75"/>
    <mergeCell ref="B76:C76"/>
    <mergeCell ref="H64:I64"/>
    <mergeCell ref="H65:I65"/>
    <mergeCell ref="H66:I66"/>
    <mergeCell ref="B68:C68"/>
    <mergeCell ref="B69:C69"/>
    <mergeCell ref="B70:C70"/>
    <mergeCell ref="H70:I70"/>
    <mergeCell ref="B55:C55"/>
    <mergeCell ref="B56:C56"/>
    <mergeCell ref="B57:C57"/>
    <mergeCell ref="B62:C63"/>
    <mergeCell ref="B65:C65"/>
    <mergeCell ref="B66:C66"/>
    <mergeCell ref="B60:P60"/>
    <mergeCell ref="H55:I55"/>
    <mergeCell ref="H56:I56"/>
    <mergeCell ref="O62:R62"/>
    <mergeCell ref="B51:C51"/>
    <mergeCell ref="B52:C52"/>
    <mergeCell ref="E177:F177"/>
    <mergeCell ref="E178:F178"/>
    <mergeCell ref="E176:F176"/>
    <mergeCell ref="B140:P140"/>
    <mergeCell ref="H63:I63"/>
    <mergeCell ref="E62:I62"/>
    <mergeCell ref="B53:C53"/>
    <mergeCell ref="B54:C54"/>
    <mergeCell ref="B45:C46"/>
    <mergeCell ref="B47:C47"/>
    <mergeCell ref="B48:C48"/>
    <mergeCell ref="B38:C38"/>
    <mergeCell ref="B49:C49"/>
    <mergeCell ref="B50:C50"/>
    <mergeCell ref="B313:C313"/>
    <mergeCell ref="B317:C317"/>
    <mergeCell ref="B314:C314"/>
    <mergeCell ref="B303:R303"/>
    <mergeCell ref="B308:R308"/>
    <mergeCell ref="B302:P302"/>
    <mergeCell ref="B311:Q311"/>
    <mergeCell ref="B306:Q306"/>
    <mergeCell ref="B307:S307"/>
    <mergeCell ref="B222:C223"/>
    <mergeCell ref="B224:C224"/>
    <mergeCell ref="I223:J223"/>
    <mergeCell ref="E188:F188"/>
    <mergeCell ref="C239:G239"/>
    <mergeCell ref="B220:O220"/>
    <mergeCell ref="D222:E222"/>
    <mergeCell ref="N222:O222"/>
    <mergeCell ref="B232:C232"/>
    <mergeCell ref="E199:F199"/>
    <mergeCell ref="B292:N292"/>
    <mergeCell ref="B284:N284"/>
    <mergeCell ref="I231:J231"/>
    <mergeCell ref="I232:J232"/>
    <mergeCell ref="F287:F288"/>
    <mergeCell ref="N287:O287"/>
    <mergeCell ref="L267:N267"/>
    <mergeCell ref="I245:J245"/>
    <mergeCell ref="H252:K252"/>
    <mergeCell ref="H253:K253"/>
    <mergeCell ref="B301:Q301"/>
    <mergeCell ref="E287:E288"/>
    <mergeCell ref="C225:G225"/>
    <mergeCell ref="N280:N281"/>
    <mergeCell ref="L230:M230"/>
    <mergeCell ref="L231:M231"/>
    <mergeCell ref="L232:M232"/>
    <mergeCell ref="E286:J286"/>
    <mergeCell ref="P287:P288"/>
    <mergeCell ref="G280:G281"/>
    <mergeCell ref="K286:P286"/>
    <mergeCell ref="K287:K288"/>
    <mergeCell ref="K295:M295"/>
    <mergeCell ref="B280:B281"/>
    <mergeCell ref="H280:H281"/>
    <mergeCell ref="C295:D295"/>
    <mergeCell ref="K280:M280"/>
    <mergeCell ref="J287:J288"/>
    <mergeCell ref="E280:E281"/>
    <mergeCell ref="F280:F281"/>
    <mergeCell ref="G267:H267"/>
    <mergeCell ref="N258:P258"/>
    <mergeCell ref="I269:J269"/>
    <mergeCell ref="I270:J270"/>
    <mergeCell ref="B286:B288"/>
    <mergeCell ref="I282:J282"/>
    <mergeCell ref="I271:J271"/>
    <mergeCell ref="C280:D281"/>
    <mergeCell ref="C282:D282"/>
    <mergeCell ref="C286:D288"/>
    <mergeCell ref="H288:I288"/>
    <mergeCell ref="Q236:Q237"/>
    <mergeCell ref="C235:C237"/>
    <mergeCell ref="K236:M236"/>
    <mergeCell ref="N236:N237"/>
    <mergeCell ref="F258:J259"/>
    <mergeCell ref="C253:E253"/>
    <mergeCell ref="F253:G253"/>
    <mergeCell ref="C258:E259"/>
    <mergeCell ref="B256:O256"/>
    <mergeCell ref="F251:G252"/>
    <mergeCell ref="L241:M241"/>
    <mergeCell ref="B235:B237"/>
    <mergeCell ref="I238:J238"/>
    <mergeCell ref="L237:M237"/>
    <mergeCell ref="L238:M238"/>
    <mergeCell ref="I240:J240"/>
    <mergeCell ref="I241:J241"/>
    <mergeCell ref="I237:J237"/>
    <mergeCell ref="B248:P248"/>
    <mergeCell ref="B102:C103"/>
    <mergeCell ref="B104:C104"/>
    <mergeCell ref="B105:C105"/>
    <mergeCell ref="B107:C107"/>
    <mergeCell ref="E102:I102"/>
    <mergeCell ref="C194:C195"/>
    <mergeCell ref="D194:D195"/>
    <mergeCell ref="E194:F195"/>
    <mergeCell ref="E189:F189"/>
    <mergeCell ref="B191:P191"/>
    <mergeCell ref="B67:C67"/>
    <mergeCell ref="J62:N62"/>
    <mergeCell ref="J102:N102"/>
    <mergeCell ref="J135:N135"/>
    <mergeCell ref="B64:C64"/>
    <mergeCell ref="B100:P100"/>
    <mergeCell ref="L112:M112"/>
    <mergeCell ref="O95:R95"/>
    <mergeCell ref="B97:C97"/>
    <mergeCell ref="B98:C98"/>
    <mergeCell ref="H13:I13"/>
    <mergeCell ref="H14:I14"/>
    <mergeCell ref="L13:N13"/>
    <mergeCell ref="E13:F13"/>
    <mergeCell ref="P14:Q14"/>
    <mergeCell ref="H57:I57"/>
    <mergeCell ref="H41:I41"/>
    <mergeCell ref="L56:M56"/>
    <mergeCell ref="L57:M57"/>
    <mergeCell ref="E27:I27"/>
    <mergeCell ref="B16:J16"/>
    <mergeCell ref="B17:P17"/>
    <mergeCell ref="B21:S21"/>
    <mergeCell ref="B18:Q18"/>
    <mergeCell ref="H28:I28"/>
    <mergeCell ref="B29:C29"/>
    <mergeCell ref="B35:C35"/>
    <mergeCell ref="B36:C36"/>
    <mergeCell ref="J45:N45"/>
    <mergeCell ref="L28:M28"/>
    <mergeCell ref="B27:C28"/>
    <mergeCell ref="B31:C31"/>
    <mergeCell ref="B32:C32"/>
    <mergeCell ref="B37:C37"/>
    <mergeCell ref="B39:C39"/>
    <mergeCell ref="B41:C41"/>
    <mergeCell ref="J27:N27"/>
    <mergeCell ref="D27:D28"/>
    <mergeCell ref="O27:R27"/>
    <mergeCell ref="B24:P24"/>
    <mergeCell ref="B33:C33"/>
    <mergeCell ref="B34:C34"/>
    <mergeCell ref="B30:C30"/>
    <mergeCell ref="H32:I32"/>
    <mergeCell ref="H33:I33"/>
    <mergeCell ref="D45:D46"/>
    <mergeCell ref="B126:C126"/>
    <mergeCell ref="B58:P58"/>
    <mergeCell ref="D62:D63"/>
    <mergeCell ref="B40:C40"/>
    <mergeCell ref="H40:I40"/>
    <mergeCell ref="H54:I54"/>
    <mergeCell ref="D165:D166"/>
    <mergeCell ref="E165:F166"/>
    <mergeCell ref="D102:D103"/>
    <mergeCell ref="L157:M157"/>
    <mergeCell ref="D95:D96"/>
    <mergeCell ref="J165:L165"/>
    <mergeCell ref="M165:O165"/>
    <mergeCell ref="H151:I151"/>
    <mergeCell ref="L158:M158"/>
    <mergeCell ref="D155:G155"/>
    <mergeCell ref="H121:I121"/>
    <mergeCell ref="D144:G144"/>
    <mergeCell ref="H144:M144"/>
    <mergeCell ref="L156:M156"/>
    <mergeCell ref="L145:M145"/>
    <mergeCell ref="B153:P153"/>
    <mergeCell ref="B133:P133"/>
    <mergeCell ref="L151:M151"/>
    <mergeCell ref="B127:C127"/>
    <mergeCell ref="L146:M146"/>
    <mergeCell ref="L160:M160"/>
    <mergeCell ref="E169:F169"/>
    <mergeCell ref="E170:F170"/>
    <mergeCell ref="E167:F167"/>
    <mergeCell ref="E171:F171"/>
    <mergeCell ref="E204:F204"/>
    <mergeCell ref="E172:F172"/>
    <mergeCell ref="E196:F196"/>
    <mergeCell ref="G194:I194"/>
    <mergeCell ref="J194:L194"/>
    <mergeCell ref="E175:F175"/>
    <mergeCell ref="E208:F208"/>
    <mergeCell ref="H146:I146"/>
    <mergeCell ref="E205:F205"/>
    <mergeCell ref="E181:F181"/>
    <mergeCell ref="E183:F183"/>
    <mergeCell ref="B192:P192"/>
    <mergeCell ref="B194:B195"/>
    <mergeCell ref="B165:B166"/>
    <mergeCell ref="C165:C166"/>
    <mergeCell ref="F222:G222"/>
    <mergeCell ref="E182:F182"/>
    <mergeCell ref="E201:F201"/>
    <mergeCell ref="E173:F173"/>
    <mergeCell ref="E184:F184"/>
    <mergeCell ref="E185:F185"/>
    <mergeCell ref="E186:F186"/>
    <mergeCell ref="E187:F187"/>
    <mergeCell ref="E179:F179"/>
    <mergeCell ref="E180:F180"/>
    <mergeCell ref="E216:F216"/>
    <mergeCell ref="E217:F217"/>
    <mergeCell ref="E218:F218"/>
    <mergeCell ref="E210:F210"/>
    <mergeCell ref="E211:F211"/>
    <mergeCell ref="E214:F214"/>
    <mergeCell ref="E212:F212"/>
    <mergeCell ref="E213:F213"/>
    <mergeCell ref="P235:Q235"/>
    <mergeCell ref="H236:J236"/>
    <mergeCell ref="H222:J222"/>
    <mergeCell ref="E198:F198"/>
    <mergeCell ref="E200:F200"/>
    <mergeCell ref="E202:F202"/>
    <mergeCell ref="E206:F206"/>
    <mergeCell ref="E207:F207"/>
    <mergeCell ref="E209:F209"/>
    <mergeCell ref="K222:M222"/>
    <mergeCell ref="L149:M149"/>
    <mergeCell ref="N235:O235"/>
    <mergeCell ref="O267:P267"/>
    <mergeCell ref="E267:F267"/>
    <mergeCell ref="O236:O237"/>
    <mergeCell ref="E174:F174"/>
    <mergeCell ref="E203:F203"/>
    <mergeCell ref="E215:F215"/>
    <mergeCell ref="L159:M159"/>
    <mergeCell ref="P236:P237"/>
    <mergeCell ref="H159:I159"/>
    <mergeCell ref="B274:S274"/>
    <mergeCell ref="R235:S235"/>
    <mergeCell ref="H147:I147"/>
    <mergeCell ref="L147:M147"/>
    <mergeCell ref="H158:I158"/>
    <mergeCell ref="S236:S237"/>
    <mergeCell ref="D235:G235"/>
    <mergeCell ref="H235:M235"/>
    <mergeCell ref="H149:I149"/>
    <mergeCell ref="C289:D289"/>
    <mergeCell ref="C267:C268"/>
    <mergeCell ref="D267:D268"/>
    <mergeCell ref="R236:R237"/>
    <mergeCell ref="B249:P249"/>
    <mergeCell ref="B251:B252"/>
    <mergeCell ref="C251:E252"/>
    <mergeCell ref="D236:E236"/>
    <mergeCell ref="F236:G236"/>
    <mergeCell ref="L240:M240"/>
  </mergeCells>
  <printOptions/>
  <pageMargins left="0.7874015748031497" right="0" top="0" bottom="0" header="0.5118110236220472" footer="0.5118110236220472"/>
  <pageSetup horizontalDpi="600" verticalDpi="600" orientation="landscape" paperSize="9" scale="55" r:id="rId4"/>
  <rowBreaks count="7" manualBreakCount="7">
    <brk id="42" max="18" man="1"/>
    <brk id="88" max="18" man="1"/>
    <brk id="131" max="18" man="1"/>
    <brk id="172" max="18" man="1"/>
    <brk id="204" max="18" man="1"/>
    <brk id="246" max="18" man="1"/>
    <brk id="291" max="18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Uzer-69</dc:creator>
  <cp:keywords/>
  <dc:description/>
  <cp:lastModifiedBy>Uzer-69</cp:lastModifiedBy>
  <cp:lastPrinted>2020-12-14T12:37:17Z</cp:lastPrinted>
  <dcterms:created xsi:type="dcterms:W3CDTF">2017-02-24T10:18:57Z</dcterms:created>
  <dcterms:modified xsi:type="dcterms:W3CDTF">2020-12-14T15:19:44Z</dcterms:modified>
  <cp:category/>
  <cp:version/>
  <cp:contentType/>
  <cp:contentStatus/>
</cp:coreProperties>
</file>