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ЛАН\"/>
    </mc:Choice>
  </mc:AlternateContent>
  <xr:revisionPtr revIDLastSave="0" documentId="13_ncr:1_{B38DD61E-A2AC-48AD-9CA5-C4F704AE9626}" xr6:coauthVersionLast="47" xr6:coauthVersionMax="47" xr10:uidLastSave="{00000000-0000-0000-0000-000000000000}"/>
  <bookViews>
    <workbookView xWindow="-120" yWindow="-120" windowWidth="29040" windowHeight="15720" tabRatio="695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пок.'!$33:$35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джер.кап.інв.'!$A$1:$AE$42</definedName>
    <definedName name="_xlnm.Print_Area" localSheetId="4">'ІV кап. інвеат. V кред. '!$A$1:$M$46</definedName>
    <definedName name="_xlnm.Print_Area" localSheetId="2">'ІІ. Розп. ч.п. та розр. з бюд.'!$A$1:$M$52</definedName>
    <definedName name="_xlnm.Print_Area" localSheetId="0">'Осн. фін. пок.'!$A$1:$J$131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20" l="1"/>
  <c r="F103" i="20" l="1"/>
  <c r="G101" i="20"/>
  <c r="I31" i="23" l="1"/>
  <c r="F88" i="26"/>
  <c r="G7" i="24"/>
  <c r="K9" i="24"/>
  <c r="K7" i="24" s="1"/>
  <c r="L9" i="24"/>
  <c r="L7" i="24" s="1"/>
  <c r="M9" i="24"/>
  <c r="M7" i="24" s="1"/>
  <c r="J9" i="24"/>
  <c r="J7" i="24" s="1"/>
  <c r="I10" i="24"/>
  <c r="I11" i="24"/>
  <c r="I12" i="24"/>
  <c r="F19" i="26"/>
  <c r="D70" i="20"/>
  <c r="H11" i="23"/>
  <c r="F104" i="20"/>
  <c r="F82" i="26"/>
  <c r="J105" i="20"/>
  <c r="F12" i="26" l="1"/>
  <c r="I32" i="23"/>
  <c r="I35" i="23"/>
  <c r="H105" i="20"/>
  <c r="I105" i="20"/>
  <c r="G105" i="20"/>
  <c r="G108" i="20" s="1"/>
  <c r="E101" i="20"/>
  <c r="E108" i="20" s="1"/>
  <c r="H101" i="20"/>
  <c r="I101" i="20"/>
  <c r="I108" i="20" s="1"/>
  <c r="J101" i="20"/>
  <c r="J108" i="20" s="1"/>
  <c r="D101" i="20"/>
  <c r="D108" i="20" s="1"/>
  <c r="E127" i="14"/>
  <c r="E126" i="14"/>
  <c r="D127" i="14"/>
  <c r="D126" i="14"/>
  <c r="E84" i="14"/>
  <c r="E65" i="14" s="1"/>
  <c r="F84" i="14"/>
  <c r="F65" i="14" s="1"/>
  <c r="D84" i="14"/>
  <c r="E75" i="14"/>
  <c r="F75" i="14"/>
  <c r="E91" i="14"/>
  <c r="F91" i="14"/>
  <c r="D91" i="14"/>
  <c r="D75" i="14"/>
  <c r="F61" i="14"/>
  <c r="F69" i="14"/>
  <c r="H59" i="14"/>
  <c r="C61" i="14"/>
  <c r="D61" i="14"/>
  <c r="E61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30" i="25"/>
  <c r="M37" i="25" s="1"/>
  <c r="M31" i="25"/>
  <c r="M32" i="25"/>
  <c r="M33" i="25"/>
  <c r="M34" i="25"/>
  <c r="M35" i="25"/>
  <c r="M36" i="25"/>
  <c r="E37" i="25"/>
  <c r="G37" i="25"/>
  <c r="I37" i="25"/>
  <c r="K37" i="25"/>
  <c r="O37" i="25"/>
  <c r="Q37" i="25"/>
  <c r="S37" i="25"/>
  <c r="F7" i="24"/>
  <c r="C50" i="14" s="1"/>
  <c r="D50" i="14"/>
  <c r="H7" i="24"/>
  <c r="E50" i="14" s="1"/>
  <c r="I8" i="24"/>
  <c r="I9" i="24"/>
  <c r="I13" i="24"/>
  <c r="I14" i="24"/>
  <c r="I15" i="24"/>
  <c r="I16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B37" i="24"/>
  <c r="L37" i="24"/>
  <c r="M37" i="24"/>
  <c r="B38" i="24"/>
  <c r="L38" i="24"/>
  <c r="M38" i="24"/>
  <c r="B39" i="24"/>
  <c r="L39" i="24"/>
  <c r="M39" i="24"/>
  <c r="K39" i="24" s="1"/>
  <c r="B40" i="24"/>
  <c r="L40" i="24"/>
  <c r="M40" i="24"/>
  <c r="C41" i="24"/>
  <c r="F96" i="14" s="1"/>
  <c r="D41" i="24"/>
  <c r="E41" i="24"/>
  <c r="F41" i="24"/>
  <c r="G41" i="24"/>
  <c r="H41" i="24"/>
  <c r="I41" i="24"/>
  <c r="J41" i="24"/>
  <c r="M41" i="24"/>
  <c r="F8" i="26"/>
  <c r="F9" i="26"/>
  <c r="F10" i="26"/>
  <c r="F11" i="26"/>
  <c r="F13" i="26"/>
  <c r="C15" i="26"/>
  <c r="C7" i="26"/>
  <c r="D15" i="26"/>
  <c r="D7" i="26" s="1"/>
  <c r="E15" i="26"/>
  <c r="E7" i="26"/>
  <c r="G15" i="26"/>
  <c r="G7" i="26" s="1"/>
  <c r="H15" i="26"/>
  <c r="H7" i="26" s="1"/>
  <c r="I15" i="26"/>
  <c r="I7" i="26" s="1"/>
  <c r="J15" i="26"/>
  <c r="J7" i="26"/>
  <c r="F16" i="26"/>
  <c r="F18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C40" i="26" s="1"/>
  <c r="D34" i="26"/>
  <c r="D28" i="26" s="1"/>
  <c r="E34" i="26"/>
  <c r="E28" i="26" s="1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/>
  <c r="E60" i="26"/>
  <c r="G53" i="26"/>
  <c r="G50" i="26" s="1"/>
  <c r="H53" i="26"/>
  <c r="H50" i="26" s="1"/>
  <c r="I53" i="26"/>
  <c r="I5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F72" i="26"/>
  <c r="F73" i="26"/>
  <c r="F74" i="26"/>
  <c r="F75" i="26"/>
  <c r="F76" i="26"/>
  <c r="F77" i="26"/>
  <c r="F78" i="26"/>
  <c r="I10" i="23"/>
  <c r="F11" i="23"/>
  <c r="G11" i="23"/>
  <c r="J11" i="23"/>
  <c r="K11" i="23"/>
  <c r="L11" i="23"/>
  <c r="M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48" i="14" s="1"/>
  <c r="G24" i="23"/>
  <c r="H24" i="23"/>
  <c r="J24" i="23"/>
  <c r="K24" i="23"/>
  <c r="L24" i="23"/>
  <c r="M24" i="23"/>
  <c r="I25" i="23"/>
  <c r="F43" i="14"/>
  <c r="I26" i="23"/>
  <c r="F44" i="14" s="1"/>
  <c r="I27" i="23"/>
  <c r="I28" i="23"/>
  <c r="I39" i="23"/>
  <c r="F46" i="14" s="1"/>
  <c r="I29" i="23"/>
  <c r="I30" i="23"/>
  <c r="F33" i="23"/>
  <c r="G33" i="23"/>
  <c r="H33" i="23"/>
  <c r="J33" i="23"/>
  <c r="K33" i="23"/>
  <c r="L33" i="23"/>
  <c r="M33" i="23"/>
  <c r="M47" i="23" s="1"/>
  <c r="I34" i="23"/>
  <c r="I36" i="23"/>
  <c r="I37" i="23"/>
  <c r="I40" i="23"/>
  <c r="F47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37" i="14" s="1"/>
  <c r="F70" i="14" s="1"/>
  <c r="C24" i="20"/>
  <c r="C34" i="20" s="1"/>
  <c r="D24" i="20"/>
  <c r="D34" i="20" s="1"/>
  <c r="E24" i="20"/>
  <c r="E38" i="14" s="1"/>
  <c r="E71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C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13" i="14"/>
  <c r="F106" i="20"/>
  <c r="F107" i="20"/>
  <c r="C108" i="20"/>
  <c r="C37" i="14"/>
  <c r="C70" i="14" s="1"/>
  <c r="D37" i="14"/>
  <c r="D70" i="14" s="1"/>
  <c r="E37" i="14"/>
  <c r="G39" i="14"/>
  <c r="H39" i="14"/>
  <c r="I39" i="14"/>
  <c r="J39" i="14"/>
  <c r="C43" i="14"/>
  <c r="D43" i="14"/>
  <c r="E43" i="14"/>
  <c r="C44" i="14"/>
  <c r="D44" i="14"/>
  <c r="E44" i="14"/>
  <c r="C45" i="14"/>
  <c r="D45" i="14"/>
  <c r="E45" i="14"/>
  <c r="F45" i="14"/>
  <c r="C46" i="14"/>
  <c r="D46" i="14"/>
  <c r="E46" i="14"/>
  <c r="C47" i="14"/>
  <c r="D47" i="14"/>
  <c r="E47" i="14"/>
  <c r="G53" i="14"/>
  <c r="H53" i="14"/>
  <c r="I53" i="14"/>
  <c r="J53" i="14"/>
  <c r="C64" i="14"/>
  <c r="D64" i="14"/>
  <c r="E64" i="14"/>
  <c r="F64" i="14"/>
  <c r="C65" i="14"/>
  <c r="D65" i="14"/>
  <c r="C67" i="14"/>
  <c r="D67" i="14"/>
  <c r="E67" i="14"/>
  <c r="F67" i="14"/>
  <c r="C68" i="14"/>
  <c r="D68" i="14"/>
  <c r="E68" i="14"/>
  <c r="F68" i="14"/>
  <c r="C69" i="14"/>
  <c r="D69" i="14"/>
  <c r="E69" i="14"/>
  <c r="C75" i="14"/>
  <c r="C97" i="14"/>
  <c r="D97" i="14"/>
  <c r="E97" i="14"/>
  <c r="F98" i="14"/>
  <c r="F99" i="14"/>
  <c r="F100" i="14"/>
  <c r="C101" i="14"/>
  <c r="D101" i="14"/>
  <c r="E101" i="14"/>
  <c r="F102" i="14"/>
  <c r="F103" i="14"/>
  <c r="F104" i="14"/>
  <c r="C107" i="14"/>
  <c r="D107" i="14"/>
  <c r="E107" i="14"/>
  <c r="F107" i="14"/>
  <c r="C113" i="14"/>
  <c r="C119" i="14" s="1"/>
  <c r="D113" i="14"/>
  <c r="E113" i="14"/>
  <c r="G119" i="14"/>
  <c r="H119" i="14"/>
  <c r="I119" i="14"/>
  <c r="J119" i="14"/>
  <c r="C120" i="14"/>
  <c r="D120" i="14"/>
  <c r="E120" i="14"/>
  <c r="F120" i="14"/>
  <c r="C121" i="14"/>
  <c r="D121" i="14"/>
  <c r="E121" i="14"/>
  <c r="F121" i="14"/>
  <c r="C122" i="14"/>
  <c r="D122" i="14"/>
  <c r="E122" i="14"/>
  <c r="F122" i="14"/>
  <c r="C126" i="14"/>
  <c r="F126" i="14"/>
  <c r="C127" i="14"/>
  <c r="F127" i="14"/>
  <c r="F42" i="26"/>
  <c r="F71" i="26"/>
  <c r="D20" i="26"/>
  <c r="AA10" i="25" l="1"/>
  <c r="L16" i="25"/>
  <c r="AA15" i="25"/>
  <c r="AA13" i="25"/>
  <c r="AC16" i="25"/>
  <c r="AD16" i="25"/>
  <c r="Q16" i="25"/>
  <c r="K37" i="24"/>
  <c r="K33" i="24"/>
  <c r="B41" i="24"/>
  <c r="K35" i="24"/>
  <c r="K40" i="24"/>
  <c r="K36" i="24"/>
  <c r="L41" i="24"/>
  <c r="F105" i="14" s="1"/>
  <c r="K32" i="24"/>
  <c r="F62" i="26"/>
  <c r="G79" i="26"/>
  <c r="J79" i="26"/>
  <c r="H60" i="26"/>
  <c r="E20" i="26"/>
  <c r="E40" i="26" s="1"/>
  <c r="E80" i="26" s="1"/>
  <c r="E83" i="26" s="1"/>
  <c r="F81" i="26" s="1"/>
  <c r="G81" i="26" s="1"/>
  <c r="G60" i="26"/>
  <c r="C96" i="20"/>
  <c r="J96" i="20"/>
  <c r="E96" i="20"/>
  <c r="F70" i="20"/>
  <c r="H96" i="20"/>
  <c r="G77" i="20"/>
  <c r="I96" i="20"/>
  <c r="G96" i="20"/>
  <c r="D96" i="20"/>
  <c r="C77" i="20"/>
  <c r="C54" i="14" s="1"/>
  <c r="E34" i="20"/>
  <c r="E77" i="20" s="1"/>
  <c r="E88" i="20" s="1"/>
  <c r="C97" i="20"/>
  <c r="C88" i="20"/>
  <c r="C93" i="20" s="1"/>
  <c r="C38" i="14"/>
  <c r="F101" i="20"/>
  <c r="D77" i="20"/>
  <c r="D88" i="20" s="1"/>
  <c r="D93" i="20" s="1"/>
  <c r="D95" i="20" s="1"/>
  <c r="E59" i="14"/>
  <c r="H108" i="20"/>
  <c r="F108" i="20" s="1"/>
  <c r="F119" i="14"/>
  <c r="D119" i="14"/>
  <c r="E119" i="14"/>
  <c r="D59" i="14"/>
  <c r="F97" i="14"/>
  <c r="K38" i="24"/>
  <c r="K34" i="24"/>
  <c r="J47" i="23"/>
  <c r="I24" i="23"/>
  <c r="AA11" i="25"/>
  <c r="I60" i="26"/>
  <c r="F60" i="26" s="1"/>
  <c r="F50" i="26"/>
  <c r="F53" i="26"/>
  <c r="H40" i="26"/>
  <c r="G40" i="26"/>
  <c r="D40" i="26"/>
  <c r="D80" i="26" s="1"/>
  <c r="D83" i="26" s="1"/>
  <c r="F7" i="26"/>
  <c r="H47" i="23"/>
  <c r="E48" i="14" s="1"/>
  <c r="L47" i="23"/>
  <c r="G47" i="23"/>
  <c r="D48" i="14" s="1"/>
  <c r="K47" i="23"/>
  <c r="I38" i="23"/>
  <c r="I33" i="23"/>
  <c r="F105" i="20"/>
  <c r="E70" i="14"/>
  <c r="F82" i="20"/>
  <c r="I77" i="20"/>
  <c r="I99" i="20" s="1"/>
  <c r="J77" i="20"/>
  <c r="J99" i="20" s="1"/>
  <c r="J97" i="20"/>
  <c r="I97" i="20"/>
  <c r="E97" i="20"/>
  <c r="H97" i="20"/>
  <c r="D38" i="14"/>
  <c r="D71" i="14" s="1"/>
  <c r="D97" i="20"/>
  <c r="F24" i="20"/>
  <c r="F34" i="20" s="1"/>
  <c r="G97" i="20"/>
  <c r="E39" i="14"/>
  <c r="F101" i="14"/>
  <c r="F85" i="20"/>
  <c r="F66" i="20"/>
  <c r="H77" i="20"/>
  <c r="F58" i="20"/>
  <c r="F35" i="20"/>
  <c r="E55" i="14"/>
  <c r="D55" i="14"/>
  <c r="G59" i="14"/>
  <c r="F59" i="14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I7" i="24"/>
  <c r="F50" i="14" s="1"/>
  <c r="AE16" i="25"/>
  <c r="G16" i="25"/>
  <c r="AA12" i="25"/>
  <c r="V16" i="25"/>
  <c r="AA16" i="25" l="1"/>
  <c r="V17" i="25" s="1"/>
  <c r="K41" i="24"/>
  <c r="C99" i="20"/>
  <c r="C40" i="14" s="1"/>
  <c r="C56" i="14" s="1"/>
  <c r="F77" i="20"/>
  <c r="F88" i="20" s="1"/>
  <c r="F93" i="20" s="1"/>
  <c r="F94" i="20" s="1"/>
  <c r="G80" i="26"/>
  <c r="G83" i="26" s="1"/>
  <c r="H81" i="26" s="1"/>
  <c r="C62" i="14"/>
  <c r="C63" i="14"/>
  <c r="D99" i="20"/>
  <c r="D40" i="14" s="1"/>
  <c r="D56" i="14" s="1"/>
  <c r="E54" i="14"/>
  <c r="D94" i="20"/>
  <c r="F96" i="20"/>
  <c r="C71" i="14"/>
  <c r="C39" i="14"/>
  <c r="F8" i="23"/>
  <c r="F22" i="23" s="1"/>
  <c r="C95" i="20"/>
  <c r="C94" i="20"/>
  <c r="C41" i="14"/>
  <c r="I47" i="23"/>
  <c r="F48" i="14" s="1"/>
  <c r="J88" i="20"/>
  <c r="J93" i="20" s="1"/>
  <c r="M8" i="23" s="1"/>
  <c r="M22" i="23" s="1"/>
  <c r="D54" i="14"/>
  <c r="I88" i="20"/>
  <c r="I93" i="20" s="1"/>
  <c r="L8" i="23" s="1"/>
  <c r="L22" i="23" s="1"/>
  <c r="E93" i="20"/>
  <c r="E99" i="20"/>
  <c r="E40" i="14" s="1"/>
  <c r="E56" i="14" s="1"/>
  <c r="D39" i="14"/>
  <c r="F38" i="14"/>
  <c r="D62" i="14"/>
  <c r="I40" i="26"/>
  <c r="F40" i="26" s="1"/>
  <c r="F80" i="26" s="1"/>
  <c r="F83" i="26" s="1"/>
  <c r="F20" i="26"/>
  <c r="F79" i="26"/>
  <c r="H80" i="26"/>
  <c r="G88" i="20"/>
  <c r="G93" i="20" s="1"/>
  <c r="G99" i="20"/>
  <c r="F97" i="20"/>
  <c r="F55" i="14"/>
  <c r="H88" i="20"/>
  <c r="H93" i="20" s="1"/>
  <c r="H99" i="20"/>
  <c r="Q17" i="25" l="1"/>
  <c r="L17" i="25"/>
  <c r="G17" i="25"/>
  <c r="AA17" i="25" s="1"/>
  <c r="D63" i="14"/>
  <c r="I8" i="23"/>
  <c r="H83" i="26"/>
  <c r="I81" i="26" s="1"/>
  <c r="C57" i="14"/>
  <c r="C58" i="14"/>
  <c r="C53" i="14"/>
  <c r="E94" i="20"/>
  <c r="H8" i="23"/>
  <c r="I9" i="23" s="1"/>
  <c r="J94" i="20"/>
  <c r="J95" i="20"/>
  <c r="E95" i="20"/>
  <c r="G8" i="23"/>
  <c r="G22" i="23" s="1"/>
  <c r="I95" i="20"/>
  <c r="I94" i="20"/>
  <c r="E63" i="14"/>
  <c r="E41" i="14"/>
  <c r="E57" i="14" s="1"/>
  <c r="E62" i="14"/>
  <c r="D41" i="14"/>
  <c r="D57" i="14" s="1"/>
  <c r="F71" i="14"/>
  <c r="F39" i="14"/>
  <c r="K8" i="23"/>
  <c r="K22" i="23" s="1"/>
  <c r="H94" i="20"/>
  <c r="H95" i="20"/>
  <c r="F54" i="14"/>
  <c r="F99" i="20"/>
  <c r="F40" i="14" s="1"/>
  <c r="J8" i="23"/>
  <c r="J22" i="23" s="1"/>
  <c r="G95" i="20"/>
  <c r="G94" i="20"/>
  <c r="I80" i="26"/>
  <c r="I83" i="26" l="1"/>
  <c r="J81" i="26" s="1"/>
  <c r="J83" i="26" s="1"/>
  <c r="I11" i="23"/>
  <c r="H22" i="23"/>
  <c r="D58" i="14"/>
  <c r="E53" i="14"/>
  <c r="E58" i="14"/>
  <c r="D53" i="14"/>
  <c r="F95" i="20"/>
  <c r="F41" i="14"/>
  <c r="F63" i="14"/>
  <c r="F62" i="14"/>
  <c r="F56" i="14"/>
  <c r="I22" i="23" l="1"/>
  <c r="F57" i="14"/>
  <c r="F58" i="14"/>
  <c r="F53" i="14"/>
</calcChain>
</file>

<file path=xl/sharedStrings.xml><?xml version="1.0" encoding="utf-8"?>
<sst xmlns="http://schemas.openxmlformats.org/spreadsheetml/2006/main" count="1380" uniqueCount="437">
  <si>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</si>
  <si>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</si>
  <si>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</si>
  <si>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</si>
  <si>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</si>
  <si>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</si>
  <si>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</si>
  <si>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</si>
  <si>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</si>
  <si>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</si>
  <si>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</si>
  <si>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</si>
  <si>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</si>
  <si>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</si>
  <si>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</si>
  <si>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</si>
  <si>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</si>
  <si>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</si>
  <si>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</si>
  <si>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</si>
  <si>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</si>
  <si>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</si>
  <si>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</si>
  <si>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</si>
  <si>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</si>
  <si>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</si>
  <si>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</si>
  <si>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</si>
  <si>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</si>
  <si>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</si>
  <si>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</si>
  <si>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</si>
  <si>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</si>
  <si>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</si>
  <si>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</si>
  <si>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</si>
  <si>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</si>
  <si>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</si>
  <si>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</si>
  <si>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</si>
  <si>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</si>
  <si>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</si>
  <si>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</si>
  <si>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</si>
  <si>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</si>
  <si>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</si>
  <si>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</si>
  <si>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</si>
  <si>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</si>
  <si>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</si>
  <si>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</si>
  <si>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</si>
  <si>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</si>
  <si>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</si>
  <si>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</si>
  <si>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</si>
  <si>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</si>
  <si>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</si>
  <si>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</si>
  <si>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</si>
  <si>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</si>
  <si>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</si>
  <si>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</si>
  <si>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</si>
  <si>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</si>
  <si>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</si>
  <si>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</si>
  <si>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</si>
  <si>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</si>
  <si>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</si>
  <si>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</si>
  <si>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</si>
  <si>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</si>
  <si>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</si>
  <si>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</si>
  <si>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</si>
  <si>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</si>
  <si>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</si>
  <si>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</si>
  <si>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</si>
  <si>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</si>
  <si>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</si>
  <si>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</si>
  <si>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</si>
  <si>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</si>
  <si>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</si>
  <si>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</si>
  <si>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</si>
  <si>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</si>
  <si>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</si>
  <si>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</si>
  <si>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</si>
  <si>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</si>
  <si>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</si>
  <si>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</si>
  <si>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</si>
  <si>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</si>
  <si>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</si>
  <si>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</si>
  <si>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</si>
  <si>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</si>
  <si>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</si>
  <si>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</si>
  <si>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</si>
  <si>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</si>
  <si>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</si>
  <si>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</si>
  <si>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</si>
  <si>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</si>
  <si>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</si>
  <si>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</si>
  <si>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</si>
  <si>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</si>
  <si>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</si>
  <si>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</si>
  <si>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</si>
  <si>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</si>
  <si>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</si>
  <si>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</si>
  <si>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</si>
  <si>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</si>
  <si>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</si>
  <si>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</si>
  <si>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</si>
  <si>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</si>
  <si>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</si>
  <si>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</si>
  <si>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</si>
  <si>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</si>
  <si>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</si>
  <si>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</si>
  <si>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</si>
  <si>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</si>
  <si>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</si>
  <si>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</si>
  <si>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</si>
  <si>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</si>
  <si>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</si>
  <si>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</si>
  <si>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</si>
  <si>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</si>
  <si>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</si>
  <si>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</si>
  <si>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</si>
  <si>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</si>
  <si>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</si>
  <si>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</si>
  <si>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</si>
  <si>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</si>
  <si>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</si>
  <si>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</si>
  <si>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</si>
  <si>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</si>
  <si>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</si>
  <si>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</si>
  <si>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</si>
  <si>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</si>
  <si>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</si>
  <si>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</si>
  <si>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</si>
  <si>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</si>
  <si>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</si>
  <si>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</si>
  <si>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</si>
  <si>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</si>
  <si>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</si>
  <si>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</si>
  <si>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</si>
  <si>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</si>
  <si>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</si>
  <si>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</si>
  <si>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</si>
  <si>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</si>
  <si>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</si>
  <si>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</si>
  <si>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</si>
  <si>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</si>
  <si>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</si>
  <si>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</si>
  <si>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</si>
  <si>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</si>
  <si>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</si>
  <si>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</si>
  <si>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</si>
  <si>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</si>
  <si>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</si>
  <si>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</si>
  <si>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</si>
  <si>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</si>
  <si>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</si>
  <si>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</si>
  <si>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</si>
  <si>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</si>
  <si>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</si>
  <si>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</si>
  <si>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</si>
  <si>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</si>
  <si>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</si>
  <si>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</si>
  <si>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</si>
  <si>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</si>
  <si>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</si>
  <si>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</si>
  <si>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</si>
  <si>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</si>
  <si>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</si>
  <si>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</si>
  <si>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</si>
  <si>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</si>
  <si>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</si>
  <si>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</si>
  <si>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</si>
  <si>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</si>
  <si>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</si>
  <si>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</si>
  <si>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</si>
  <si>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</si>
  <si>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</si>
  <si>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</si>
  <si>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</si>
  <si>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</si>
  <si>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</si>
  <si>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</si>
  <si>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</si>
  <si>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</si>
  <si>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</si>
  <si>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</si>
  <si>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</si>
  <si>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</si>
  <si>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</si>
  <si>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</si>
  <si>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</si>
  <si>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</si>
  <si>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</si>
  <si>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</si>
  <si>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</si>
  <si>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</si>
  <si>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</si>
  <si>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</si>
  <si>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</si>
  <si>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</si>
  <si>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</si>
  <si>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</si>
  <si>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</si>
  <si>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</si>
  <si>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</si>
  <si>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</si>
  <si>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</si>
  <si>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</si>
  <si>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</si>
  <si>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</si>
  <si>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</si>
  <si>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</si>
  <si>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</si>
  <si>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</si>
  <si>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</si>
  <si>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</si>
  <si>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</si>
  <si>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</si>
  <si>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</si>
  <si>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</si>
  <si>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</si>
  <si>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</si>
  <si>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</si>
  <si>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</si>
  <si>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</si>
  <si>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</si>
  <si>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</si>
  <si>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</si>
  <si>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</si>
  <si>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</si>
  <si>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</si>
  <si>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</si>
  <si>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</si>
  <si>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</si>
  <si>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</si>
  <si>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</si>
  <si>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</si>
  <si>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</si>
  <si>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</si>
  <si>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</si>
  <si>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</si>
  <si>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</si>
  <si>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</si>
  <si>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</si>
  <si>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</si>
  <si>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</si>
  <si>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</si>
  <si>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</si>
  <si>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</si>
  <si>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</si>
  <si>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</si>
  <si>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</si>
  <si>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</si>
  <si>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</si>
  <si>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</si>
  <si>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</si>
  <si>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</si>
  <si>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</si>
  <si>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</si>
  <si>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</si>
  <si>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</si>
  <si>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</si>
  <si>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</si>
  <si>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</si>
  <si>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</si>
  <si>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</si>
  <si>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</si>
  <si>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</si>
  <si>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</si>
  <si>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</si>
  <si>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</si>
  <si>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</si>
  <si>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</si>
  <si>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</si>
  <si>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</si>
  <si>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</si>
  <si>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</si>
  <si>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</si>
  <si>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</si>
  <si>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</si>
  <si>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</si>
  <si>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</si>
  <si>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</si>
  <si>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</si>
  <si>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</si>
  <si>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</si>
  <si>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</si>
  <si>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</si>
  <si>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</si>
  <si>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</si>
  <si>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</si>
  <si>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</si>
  <si>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</si>
  <si>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</si>
  <si>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</si>
  <si>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</si>
  <si>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</si>
  <si>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</si>
  <si>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</si>
  <si>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</si>
  <si>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</si>
  <si>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</si>
  <si>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</si>
  <si>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</si>
  <si>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</si>
  <si>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</si>
  <si>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</si>
  <si>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</si>
  <si>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</si>
  <si>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</si>
  <si>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</si>
  <si>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</si>
  <si>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</si>
  <si>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</si>
  <si>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</si>
  <si>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</si>
  <si>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</si>
  <si>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</si>
  <si>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</si>
  <si>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</si>
  <si>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</si>
  <si>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</si>
  <si>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</si>
  <si>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</si>
  <si>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</si>
  <si>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</si>
  <si>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</si>
  <si>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</si>
  <si>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</si>
  <si>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</si>
  <si>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</si>
  <si>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</si>
  <si>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</si>
  <si>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</si>
  <si>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</si>
  <si>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</si>
  <si>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</si>
  <si>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</si>
  <si>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</si>
  <si>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</si>
  <si>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</si>
  <si>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</si>
  <si>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</si>
  <si>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</si>
  <si>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</si>
  <si>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</si>
  <si>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</si>
  <si>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</si>
  <si>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</si>
  <si>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</si>
  <si>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</si>
  <si>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</si>
  <si>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</si>
  <si>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</si>
  <si>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</si>
  <si>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</si>
  <si>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</si>
  <si>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</si>
  <si>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</si>
  <si>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</si>
  <si>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</si>
  <si>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</si>
  <si>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</si>
  <si>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</si>
  <si>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</si>
  <si>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</si>
  <si>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</si>
  <si>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</si>
  <si>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некомерційне підприємство "Центр первинної медико-санітарної допомоги №1" Чернігівської міської ради</t>
  </si>
  <si>
    <t>Комунальна організація (установа, заклад)</t>
  </si>
  <si>
    <t>Загальна медична практика</t>
  </si>
  <si>
    <t>Місце знаходження</t>
  </si>
  <si>
    <t>Проспект Миру, 44</t>
  </si>
  <si>
    <t>Панькін Сергій Петрович</t>
  </si>
  <si>
    <t>на _2026_ рік</t>
  </si>
  <si>
    <t>Фактичний показник за 2025 минулий рік</t>
  </si>
  <si>
    <t>Плановий показник поточного 2026 року</t>
  </si>
  <si>
    <t>інші платежі (військовий збір, профвнески)</t>
  </si>
  <si>
    <t xml:space="preserve">Інші надходження (відсоток банка) </t>
  </si>
  <si>
    <t>персональний комп'ютер</t>
  </si>
  <si>
    <t>аналізатор гематологічний</t>
  </si>
  <si>
    <t>аналізатор сечі</t>
  </si>
  <si>
    <t>Генеральний директор</t>
  </si>
  <si>
    <t>Сергій ПАНЬКІН</t>
  </si>
  <si>
    <t xml:space="preserve">                                                 (посада)</t>
  </si>
  <si>
    <t>__________________________________________________</t>
  </si>
  <si>
    <t>інші податки та збори (податок з доходів фіз.осіб)</t>
  </si>
  <si>
    <t>ПММ+опалення+вода+електроенергія</t>
  </si>
  <si>
    <t>Рішення виконавчого комітету</t>
  </si>
  <si>
    <t>Чернігівської міської ради</t>
  </si>
  <si>
    <t>власне ім'я ПРІЗВИЩЕ</t>
  </si>
  <si>
    <t xml:space="preserve">                                                        (посада)</t>
  </si>
  <si>
    <t>Власне ім' ПРІЗВИЩЕ</t>
  </si>
  <si>
    <t>VІІ. Капітальне будівництво (рядок 4010 таблиці IV)</t>
  </si>
  <si>
    <r>
      <rPr>
        <sz val="14"/>
        <rFont val="Times New Roman"/>
        <family val="1"/>
        <charset val="204"/>
      </rPr>
      <t>інші податки, збори та платежі</t>
    </r>
    <r>
      <rPr>
        <sz val="14"/>
        <color indexed="30"/>
        <rFont val="Times New Roman"/>
        <family val="1"/>
        <charset val="204"/>
      </rPr>
      <t xml:space="preserve"> (військовий збір, </t>
    </r>
    <r>
      <rPr>
        <sz val="14"/>
        <color theme="4" tint="0.59999389629810485"/>
        <rFont val="Times New Roman"/>
        <family val="1"/>
        <charset val="204"/>
      </rPr>
      <t>профсоюзні внески)</t>
    </r>
  </si>
  <si>
    <r>
      <rPr>
        <u/>
        <sz val="20"/>
        <color theme="1"/>
        <rFont val="Times New Roman"/>
        <family val="1"/>
        <charset val="204"/>
      </rPr>
      <t xml:space="preserve">29 січня </t>
    </r>
    <r>
      <rPr>
        <sz val="20"/>
        <color theme="1"/>
        <rFont val="Times New Roman"/>
        <family val="1"/>
        <charset val="204"/>
      </rPr>
      <t xml:space="preserve">2026 року № </t>
    </r>
    <r>
      <rPr>
        <u/>
        <sz val="20"/>
        <color theme="1"/>
        <rFont val="Times New Roman"/>
        <family val="1"/>
        <charset val="204"/>
      </rPr>
      <t>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</si>
</sst>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u/>
      <sz val="18"/>
      <name val="Times New Roman"/>
      <family val="1"/>
      <charset val="204"/>
    </font>
    <font>
      <sz val="14"/>
      <color theme="4" tint="0.59999389629810485"/>
      <name val="Times New Roman"/>
      <family val="1"/>
      <charset val="204"/>
    </font>
    <font>
      <u/>
      <sz val="2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8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0" fontId="77" fillId="0" borderId="0" xfId="0" quotePrefix="1" applyFont="1" applyAlignment="1">
      <alignment horizontal="center" vertical="center"/>
    </xf>
    <xf numFmtId="173" fontId="77" fillId="0" borderId="0" xfId="0" applyNumberFormat="1" applyFont="1" applyAlignment="1">
      <alignment vertical="center" wrapText="1"/>
    </xf>
    <xf numFmtId="173" fontId="77" fillId="0" borderId="16" xfId="0" applyNumberFormat="1" applyFont="1" applyBorder="1" applyAlignment="1">
      <alignment vertical="center" wrapText="1"/>
    </xf>
    <xf numFmtId="0" fontId="78" fillId="30" borderId="0" xfId="0" applyFont="1" applyFill="1" applyAlignment="1">
      <alignment vertical="center"/>
    </xf>
    <xf numFmtId="0" fontId="7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9" fillId="0" borderId="0" xfId="0" applyFont="1" applyAlignment="1">
      <alignment horizontal="right" vertical="center"/>
    </xf>
    <xf numFmtId="172" fontId="79" fillId="0" borderId="0" xfId="0" applyNumberFormat="1" applyFont="1" applyAlignment="1">
      <alignment horizontal="right" vertical="center"/>
    </xf>
    <xf numFmtId="0" fontId="8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center"/>
    </xf>
    <xf numFmtId="164" fontId="69" fillId="0" borderId="3" xfId="0" applyNumberFormat="1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164" fontId="5" fillId="31" borderId="3" xfId="0" applyNumberFormat="1" applyFont="1" applyFill="1" applyBorder="1" applyAlignment="1">
      <alignment horizontal="center" vertical="center" wrapText="1"/>
    </xf>
    <xf numFmtId="164" fontId="69" fillId="31" borderId="3" xfId="0" applyNumberFormat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 wrapText="1"/>
    </xf>
    <xf numFmtId="0" fontId="83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84" fillId="0" borderId="0" xfId="0" applyFont="1"/>
    <xf numFmtId="172" fontId="5" fillId="30" borderId="3" xfId="0" applyNumberFormat="1" applyFont="1" applyFill="1" applyBorder="1" applyAlignment="1">
      <alignment horizontal="right" vertical="center" wrapText="1"/>
    </xf>
    <xf numFmtId="3" fontId="5" fillId="30" borderId="3" xfId="0" applyNumberFormat="1" applyFont="1" applyFill="1" applyBorder="1" applyAlignment="1">
      <alignment horizontal="right" vertical="center" wrapText="1"/>
    </xf>
    <xf numFmtId="164" fontId="75" fillId="30" borderId="3" xfId="0" applyNumberFormat="1" applyFont="1" applyFill="1" applyBorder="1" applyAlignment="1">
      <alignment horizontal="center" vertical="center" wrapText="1"/>
    </xf>
    <xf numFmtId="164" fontId="72" fillId="0" borderId="17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64" fontId="69" fillId="30" borderId="3" xfId="0" applyNumberFormat="1" applyFont="1" applyFill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9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left" vertical="center" wrapText="1"/>
    </xf>
    <xf numFmtId="178" fontId="4" fillId="30" borderId="0" xfId="0" applyNumberFormat="1" applyFont="1" applyFill="1" applyBorder="1" applyAlignment="1">
      <alignment horizontal="center" vertical="center" wrapText="1"/>
    </xf>
    <xf numFmtId="172" fontId="4" fillId="30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center" vertical="center" wrapText="1"/>
    </xf>
    <xf numFmtId="0" fontId="0" fillId="30" borderId="0" xfId="0" applyFill="1"/>
    <xf numFmtId="49" fontId="4" fillId="30" borderId="0" xfId="0" applyNumberFormat="1" applyFont="1" applyFill="1" applyBorder="1" applyAlignment="1">
      <alignment horizontal="left" vertical="center" wrapText="1"/>
    </xf>
    <xf numFmtId="49" fontId="4" fillId="30" borderId="0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3" xfId="243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3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6" fillId="0" borderId="0" xfId="0" applyFont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81" fillId="0" borderId="13" xfId="243" applyFont="1" applyBorder="1" applyAlignment="1">
      <alignment horizontal="left" vertical="center" wrapText="1"/>
    </xf>
    <xf numFmtId="0" fontId="81" fillId="0" borderId="18" xfId="243" applyFont="1" applyBorder="1" applyAlignment="1">
      <alignment horizontal="left" vertical="center" wrapText="1"/>
    </xf>
    <xf numFmtId="0" fontId="81" fillId="0" borderId="19" xfId="243" applyFont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/>
    </xf>
    <xf numFmtId="172" fontId="79" fillId="0" borderId="0" xfId="0" applyNumberFormat="1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9m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N280"/>
  <sheetViews>
    <sheetView tabSelected="1" view="pageBreakPreview" zoomScale="65" zoomScaleNormal="70" zoomScaleSheetLayoutView="65" workbookViewId="0">
      <selection activeCell="J10" sqref="J10"/>
    </sheetView>
  </sheetViews>
  <sheetFormatPr defaultColWidth="9.140625" defaultRowHeight="18.75"/>
  <cols>
    <col min="1" max="1" width="83.28515625" style="2" customWidth="1"/>
    <col min="2" max="2" width="10.85546875" style="12" customWidth="1"/>
    <col min="3" max="5" width="23" style="12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252"/>
      <c r="B1" s="253"/>
      <c r="C1" s="46"/>
      <c r="D1" s="47"/>
      <c r="E1" s="47"/>
      <c r="F1" s="47"/>
      <c r="G1" s="46"/>
      <c r="H1" s="46"/>
      <c r="I1" s="135"/>
      <c r="J1" s="135"/>
    </row>
    <row r="2" spans="1:10" ht="18" customHeight="1">
      <c r="A2" s="139"/>
      <c r="B2" s="48"/>
      <c r="C2" s="48"/>
      <c r="D2" s="47"/>
      <c r="E2" s="47"/>
      <c r="F2" s="47"/>
      <c r="I2" s="139"/>
      <c r="J2" s="139"/>
    </row>
    <row r="3" spans="1:10" ht="18" customHeight="1">
      <c r="A3" s="48"/>
      <c r="B3" s="48"/>
      <c r="C3" s="48"/>
      <c r="D3" s="139"/>
      <c r="E3" s="136"/>
      <c r="F3" s="136"/>
    </row>
    <row r="4" spans="1:10" ht="18" customHeight="1">
      <c r="A4" s="48"/>
      <c r="B4" s="48"/>
      <c r="C4" s="48"/>
      <c r="D4" s="139"/>
      <c r="E4" s="136"/>
      <c r="F4" s="136"/>
    </row>
    <row r="5" spans="1:10" s="174" customFormat="1" ht="18" customHeight="1">
      <c r="A5" s="254"/>
      <c r="B5" s="254"/>
      <c r="C5" s="254"/>
      <c r="D5" s="254"/>
      <c r="E5" s="254"/>
      <c r="F5" s="254"/>
      <c r="G5" s="254"/>
      <c r="H5" s="254"/>
      <c r="I5" s="254"/>
      <c r="J5" s="254"/>
    </row>
    <row r="6" spans="1:10" s="174" customFormat="1" ht="17.25" customHeight="1">
      <c r="A6" s="195"/>
      <c r="B6" s="190"/>
      <c r="C6" s="190"/>
      <c r="D6" s="190"/>
      <c r="E6" s="196"/>
      <c r="F6" s="197"/>
      <c r="H6" s="198" t="s">
        <v>0</v>
      </c>
      <c r="J6" s="199"/>
    </row>
    <row r="7" spans="1:10" s="174" customFormat="1" ht="17.25" customHeight="1">
      <c r="A7" s="195"/>
      <c r="B7" s="190"/>
      <c r="C7" s="190"/>
      <c r="D7" s="190"/>
      <c r="E7" s="196"/>
      <c r="F7" s="197"/>
      <c r="H7" s="198"/>
      <c r="J7" s="199"/>
    </row>
    <row r="8" spans="1:10" s="174" customFormat="1" ht="24.75" customHeight="1">
      <c r="A8" s="255"/>
      <c r="B8" s="256"/>
      <c r="C8" s="200"/>
      <c r="D8" s="200"/>
      <c r="E8" s="190"/>
      <c r="F8" s="190"/>
      <c r="H8" s="201" t="s">
        <v>429</v>
      </c>
      <c r="J8" s="190"/>
    </row>
    <row r="9" spans="1:10" s="174" customFormat="1" ht="24.75" customHeight="1">
      <c r="A9" s="257"/>
      <c r="B9" s="257"/>
      <c r="C9" s="257"/>
      <c r="D9" s="257"/>
      <c r="E9" s="192"/>
      <c r="F9" s="202"/>
      <c r="H9" s="201" t="s">
        <v>430</v>
      </c>
      <c r="J9" s="190"/>
    </row>
    <row r="10" spans="1:10" s="174" customFormat="1" ht="24.75" customHeight="1">
      <c r="A10" s="199"/>
      <c r="B10" s="199"/>
      <c r="C10" s="199"/>
      <c r="D10" s="199"/>
      <c r="E10" s="192"/>
      <c r="F10" s="202"/>
      <c r="H10" s="198" t="s">
        <v>436</v>
      </c>
      <c r="J10" s="199"/>
    </row>
    <row r="11" spans="1:10" s="174" customFormat="1">
      <c r="B11" s="191"/>
      <c r="C11" s="191"/>
      <c r="D11" s="191"/>
      <c r="E11" s="191"/>
    </row>
    <row r="12" spans="1:10" s="174" customFormat="1">
      <c r="B12" s="191"/>
      <c r="C12" s="191"/>
      <c r="D12" s="191"/>
      <c r="E12" s="191"/>
    </row>
    <row r="13" spans="1:10" ht="18" customHeight="1">
      <c r="A13" s="135"/>
      <c r="B13" s="137"/>
      <c r="C13" s="135"/>
      <c r="D13" s="137"/>
      <c r="E13" s="48"/>
      <c r="F13" s="47"/>
      <c r="G13" s="101"/>
      <c r="H13" s="101"/>
      <c r="I13" s="101"/>
      <c r="J13" s="101"/>
    </row>
    <row r="14" spans="1:10" ht="43.5" customHeight="1">
      <c r="A14" s="229"/>
      <c r="B14" s="229"/>
      <c r="C14" s="229"/>
      <c r="D14" s="229"/>
      <c r="E14" s="47"/>
      <c r="F14" s="47"/>
      <c r="G14" s="232" t="s">
        <v>1</v>
      </c>
      <c r="H14" s="234"/>
      <c r="I14" s="231" t="s">
        <v>2</v>
      </c>
      <c r="J14" s="231"/>
    </row>
    <row r="15" spans="1:10" ht="28.5" customHeight="1">
      <c r="A15" s="224" t="s">
        <v>3</v>
      </c>
      <c r="B15" s="231" t="s">
        <v>409</v>
      </c>
      <c r="C15" s="231"/>
      <c r="D15" s="231"/>
      <c r="E15" s="231"/>
      <c r="F15" s="231"/>
      <c r="G15" s="259" t="s">
        <v>4</v>
      </c>
      <c r="H15" s="261">
        <v>45753448</v>
      </c>
      <c r="I15" s="225" t="s">
        <v>5</v>
      </c>
      <c r="J15" s="230"/>
    </row>
    <row r="16" spans="1:10" ht="28.5" customHeight="1">
      <c r="A16" s="224"/>
      <c r="B16" s="231"/>
      <c r="C16" s="231"/>
      <c r="D16" s="231"/>
      <c r="E16" s="231"/>
      <c r="F16" s="231"/>
      <c r="G16" s="260"/>
      <c r="H16" s="262"/>
      <c r="I16" s="225"/>
      <c r="J16" s="231"/>
    </row>
    <row r="17" spans="1:10" ht="28.5" customHeight="1">
      <c r="A17" s="114" t="s">
        <v>6</v>
      </c>
      <c r="B17" s="232" t="s">
        <v>410</v>
      </c>
      <c r="C17" s="233"/>
      <c r="D17" s="233"/>
      <c r="E17" s="233"/>
      <c r="F17" s="234"/>
      <c r="G17" s="114" t="s">
        <v>7</v>
      </c>
      <c r="H17" s="114">
        <v>150</v>
      </c>
      <c r="I17" s="225" t="s">
        <v>5</v>
      </c>
      <c r="J17" s="230"/>
    </row>
    <row r="18" spans="1:10" ht="28.5" customHeight="1">
      <c r="A18" s="114" t="s">
        <v>8</v>
      </c>
      <c r="B18" s="232"/>
      <c r="C18" s="233"/>
      <c r="D18" s="233"/>
      <c r="E18" s="233"/>
      <c r="F18" s="234"/>
      <c r="G18" s="114" t="s">
        <v>9</v>
      </c>
      <c r="H18" s="114">
        <v>17184</v>
      </c>
      <c r="I18" s="225"/>
      <c r="J18" s="231"/>
    </row>
    <row r="19" spans="1:10" ht="28.5" customHeight="1">
      <c r="A19" s="114" t="s">
        <v>10</v>
      </c>
      <c r="B19" s="232" t="s">
        <v>411</v>
      </c>
      <c r="C19" s="233"/>
      <c r="D19" s="233"/>
      <c r="E19" s="233"/>
      <c r="F19" s="234"/>
      <c r="G19" s="114" t="s">
        <v>11</v>
      </c>
      <c r="H19" s="114">
        <v>86.21</v>
      </c>
      <c r="I19" s="225" t="s">
        <v>5</v>
      </c>
      <c r="J19" s="226"/>
    </row>
    <row r="20" spans="1:10" ht="28.5" customHeight="1">
      <c r="A20" s="114" t="s">
        <v>12</v>
      </c>
      <c r="B20" s="232"/>
      <c r="C20" s="233"/>
      <c r="D20" s="233"/>
      <c r="E20" s="233"/>
      <c r="F20" s="233"/>
      <c r="G20" s="233"/>
      <c r="H20" s="234"/>
      <c r="I20" s="225"/>
      <c r="J20" s="227"/>
    </row>
    <row r="21" spans="1:10" ht="28.5" customHeight="1">
      <c r="A21" s="114" t="s">
        <v>13</v>
      </c>
      <c r="B21" s="232"/>
      <c r="C21" s="233"/>
      <c r="D21" s="233"/>
      <c r="E21" s="233"/>
      <c r="F21" s="233"/>
      <c r="G21" s="233"/>
      <c r="H21" s="234"/>
      <c r="I21" s="225" t="s">
        <v>5</v>
      </c>
      <c r="J21" s="228"/>
    </row>
    <row r="22" spans="1:10" ht="28.5" customHeight="1">
      <c r="A22" s="114" t="s">
        <v>14</v>
      </c>
      <c r="B22" s="232"/>
      <c r="C22" s="233"/>
      <c r="D22" s="233"/>
      <c r="E22" s="233"/>
      <c r="F22" s="233"/>
      <c r="G22" s="233"/>
      <c r="H22" s="234"/>
      <c r="I22" s="225"/>
      <c r="J22" s="228"/>
    </row>
    <row r="23" spans="1:10" ht="28.5" customHeight="1">
      <c r="A23" s="114" t="s">
        <v>15</v>
      </c>
      <c r="B23" s="232">
        <v>158</v>
      </c>
      <c r="C23" s="233"/>
      <c r="D23" s="233"/>
      <c r="E23" s="233"/>
      <c r="F23" s="233"/>
      <c r="G23" s="233"/>
      <c r="H23" s="234"/>
      <c r="I23" s="225" t="s">
        <v>5</v>
      </c>
      <c r="J23" s="228"/>
    </row>
    <row r="24" spans="1:10" ht="28.5" customHeight="1">
      <c r="A24" s="114" t="s">
        <v>412</v>
      </c>
      <c r="B24" s="232" t="s">
        <v>413</v>
      </c>
      <c r="C24" s="233"/>
      <c r="D24" s="233"/>
      <c r="E24" s="233"/>
      <c r="F24" s="233"/>
      <c r="G24" s="233"/>
      <c r="H24" s="234"/>
      <c r="I24" s="225"/>
      <c r="J24" s="228"/>
    </row>
    <row r="25" spans="1:10" ht="28.5" customHeight="1">
      <c r="A25" s="114" t="s">
        <v>16</v>
      </c>
      <c r="B25" s="232"/>
      <c r="C25" s="233"/>
      <c r="D25" s="233"/>
      <c r="E25" s="233"/>
      <c r="F25" s="233"/>
      <c r="G25" s="234"/>
      <c r="H25" s="224" t="s">
        <v>17</v>
      </c>
      <c r="I25" s="224"/>
      <c r="J25" s="49"/>
    </row>
    <row r="26" spans="1:10" ht="28.5" customHeight="1">
      <c r="A26" s="114" t="s">
        <v>18</v>
      </c>
      <c r="B26" s="232" t="s">
        <v>414</v>
      </c>
      <c r="C26" s="233"/>
      <c r="D26" s="233"/>
      <c r="E26" s="233"/>
      <c r="F26" s="233"/>
      <c r="G26" s="234"/>
      <c r="H26" s="224" t="s">
        <v>19</v>
      </c>
      <c r="I26" s="224"/>
      <c r="J26" s="49"/>
    </row>
    <row r="27" spans="1:10" ht="18.75" customHeight="1">
      <c r="A27" s="96"/>
      <c r="B27" s="96"/>
      <c r="C27" s="96"/>
      <c r="D27" s="96"/>
      <c r="E27" s="96"/>
      <c r="F27" s="96"/>
      <c r="G27" s="96"/>
      <c r="H27" s="94"/>
      <c r="I27" s="46"/>
      <c r="J27" s="48"/>
    </row>
    <row r="28" spans="1:10" ht="18.95" customHeight="1">
      <c r="B28" s="159"/>
      <c r="C28" s="159"/>
      <c r="D28" s="159"/>
      <c r="E28" s="159"/>
    </row>
    <row r="29" spans="1:10" ht="24" customHeight="1">
      <c r="A29" s="241" t="s">
        <v>20</v>
      </c>
      <c r="B29" s="241"/>
      <c r="C29" s="241"/>
      <c r="D29" s="241"/>
      <c r="E29" s="241"/>
      <c r="F29" s="241"/>
      <c r="G29" s="241"/>
      <c r="H29" s="241"/>
      <c r="I29" s="241"/>
      <c r="J29" s="241"/>
    </row>
    <row r="30" spans="1:10" ht="18" customHeight="1">
      <c r="A30" s="241" t="s">
        <v>415</v>
      </c>
      <c r="B30" s="241"/>
      <c r="C30" s="241"/>
      <c r="D30" s="241"/>
      <c r="E30" s="241"/>
      <c r="F30" s="241"/>
      <c r="G30" s="241"/>
      <c r="H30" s="241"/>
      <c r="I30" s="241"/>
      <c r="J30" s="241"/>
    </row>
    <row r="31" spans="1:10" ht="18" customHeight="1">
      <c r="A31" s="241" t="s">
        <v>21</v>
      </c>
      <c r="B31" s="241"/>
      <c r="C31" s="241"/>
      <c r="D31" s="241"/>
      <c r="E31" s="241"/>
      <c r="F31" s="241"/>
      <c r="G31" s="241"/>
      <c r="H31" s="241"/>
      <c r="I31" s="241"/>
      <c r="J31" s="241"/>
    </row>
    <row r="32" spans="1:10" ht="13.5" customHeight="1">
      <c r="B32" s="13"/>
      <c r="C32" s="3"/>
      <c r="D32" s="13"/>
      <c r="E32" s="13"/>
      <c r="F32" s="13"/>
      <c r="G32" s="13"/>
      <c r="H32" s="13"/>
      <c r="I32" s="13"/>
      <c r="J32" s="13"/>
    </row>
    <row r="33" spans="1:10" ht="31.5" customHeight="1">
      <c r="A33" s="265" t="s">
        <v>22</v>
      </c>
      <c r="B33" s="225" t="s">
        <v>23</v>
      </c>
      <c r="C33" s="236" t="s">
        <v>24</v>
      </c>
      <c r="D33" s="236" t="s">
        <v>25</v>
      </c>
      <c r="E33" s="242" t="s">
        <v>26</v>
      </c>
      <c r="F33" s="225" t="s">
        <v>27</v>
      </c>
      <c r="G33" s="238" t="s">
        <v>28</v>
      </c>
      <c r="H33" s="239"/>
      <c r="I33" s="239"/>
      <c r="J33" s="240"/>
    </row>
    <row r="34" spans="1:10" ht="54.75" customHeight="1">
      <c r="A34" s="265"/>
      <c r="B34" s="225"/>
      <c r="C34" s="237"/>
      <c r="D34" s="237"/>
      <c r="E34" s="243"/>
      <c r="F34" s="225"/>
      <c r="G34" s="138" t="s">
        <v>29</v>
      </c>
      <c r="H34" s="138" t="s">
        <v>30</v>
      </c>
      <c r="I34" s="138" t="s">
        <v>31</v>
      </c>
      <c r="J34" s="138" t="s">
        <v>32</v>
      </c>
    </row>
    <row r="35" spans="1:10" ht="20.100000000000001" customHeight="1">
      <c r="A35" s="142">
        <v>1</v>
      </c>
      <c r="B35" s="138">
        <v>2</v>
      </c>
      <c r="C35" s="138">
        <v>3</v>
      </c>
      <c r="D35" s="138">
        <v>4</v>
      </c>
      <c r="E35" s="138">
        <v>5</v>
      </c>
      <c r="F35" s="138">
        <v>6</v>
      </c>
      <c r="G35" s="138">
        <v>7</v>
      </c>
      <c r="H35" s="138">
        <v>8</v>
      </c>
      <c r="I35" s="138">
        <v>9</v>
      </c>
      <c r="J35" s="138">
        <v>10</v>
      </c>
    </row>
    <row r="36" spans="1:10" ht="24.95" customHeight="1">
      <c r="A36" s="264" t="s">
        <v>33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18.75" customHeight="1">
      <c r="A37" s="25" t="s">
        <v>34</v>
      </c>
      <c r="B37" s="51">
        <v>1000</v>
      </c>
      <c r="C37" s="42">
        <f>'I. Інф. до фін.плану'!C23</f>
        <v>0</v>
      </c>
      <c r="D37" s="42">
        <f>'I. Інф. до фін.плану'!D23</f>
        <v>28300</v>
      </c>
      <c r="E37" s="42">
        <f>'I. Інф. до фін.плану'!E23</f>
        <v>30000</v>
      </c>
      <c r="F37" s="42">
        <f>'I. Інф. до фін.плану'!F23</f>
        <v>60500</v>
      </c>
      <c r="G37" s="53"/>
      <c r="H37" s="53"/>
      <c r="I37" s="53"/>
      <c r="J37" s="53"/>
    </row>
    <row r="38" spans="1:10" ht="18.75" customHeight="1">
      <c r="A38" s="25" t="s">
        <v>35</v>
      </c>
      <c r="B38" s="142">
        <v>1010</v>
      </c>
      <c r="C38" s="42">
        <f>'I. Інф. до фін.плану'!C24</f>
        <v>0</v>
      </c>
      <c r="D38" s="42">
        <f>'I. Інф. до фін.плану'!D24</f>
        <v>-25640</v>
      </c>
      <c r="E38" s="42">
        <f>'I. Інф. до фін.плану'!E24</f>
        <v>-24046</v>
      </c>
      <c r="F38" s="42">
        <f>'I. Інф. до фін.плану'!F24</f>
        <v>-50887</v>
      </c>
      <c r="G38" s="29"/>
      <c r="H38" s="29"/>
      <c r="I38" s="29"/>
      <c r="J38" s="29"/>
    </row>
    <row r="39" spans="1:10" ht="18.75" customHeight="1">
      <c r="A39" s="26" t="s">
        <v>36</v>
      </c>
      <c r="B39" s="140">
        <v>1020</v>
      </c>
      <c r="C39" s="42">
        <f t="shared" ref="C39:J39" si="0">SUM(C37,C38)</f>
        <v>0</v>
      </c>
      <c r="D39" s="42">
        <f t="shared" si="0"/>
        <v>2660</v>
      </c>
      <c r="E39" s="42">
        <f t="shared" si="0"/>
        <v>5954</v>
      </c>
      <c r="F39" s="42">
        <f t="shared" si="0"/>
        <v>9613</v>
      </c>
      <c r="G39" s="42">
        <f t="shared" si="0"/>
        <v>0</v>
      </c>
      <c r="H39" s="42">
        <f t="shared" si="0"/>
        <v>0</v>
      </c>
      <c r="I39" s="42">
        <f t="shared" si="0"/>
        <v>0</v>
      </c>
      <c r="J39" s="42">
        <f t="shared" si="0"/>
        <v>0</v>
      </c>
    </row>
    <row r="40" spans="1:10" ht="18.75" customHeight="1">
      <c r="A40" s="27" t="s">
        <v>37</v>
      </c>
      <c r="B40" s="140">
        <v>1300</v>
      </c>
      <c r="C40" s="42">
        <f>'I. Інф. до фін.плану'!C99</f>
        <v>0</v>
      </c>
      <c r="D40" s="42">
        <f>'I. Інф. до фін.плану'!D99</f>
        <v>1060</v>
      </c>
      <c r="E40" s="42">
        <f>'I. Інф. до фін.плану'!E99</f>
        <v>2627</v>
      </c>
      <c r="F40" s="42">
        <f>'I. Інф. до фін.плану'!F99</f>
        <v>5520</v>
      </c>
      <c r="G40" s="100" t="s">
        <v>38</v>
      </c>
      <c r="H40" s="100" t="s">
        <v>38</v>
      </c>
      <c r="I40" s="100" t="s">
        <v>38</v>
      </c>
      <c r="J40" s="100" t="s">
        <v>38</v>
      </c>
    </row>
    <row r="41" spans="1:10" ht="18.75" customHeight="1">
      <c r="A41" s="14" t="s">
        <v>39</v>
      </c>
      <c r="B41" s="52">
        <v>1200</v>
      </c>
      <c r="C41" s="42">
        <f>'I. Інф. до фін.плану'!C93</f>
        <v>0</v>
      </c>
      <c r="D41" s="42">
        <f>'I. Інф. до фін.плану'!D93</f>
        <v>848</v>
      </c>
      <c r="E41" s="42">
        <f>'I. Інф. до фін.плану'!E93</f>
        <v>2403</v>
      </c>
      <c r="F41" s="42">
        <f>'I. Інф. до фін.плану'!F93</f>
        <v>5015</v>
      </c>
      <c r="G41" s="40"/>
      <c r="H41" s="40"/>
      <c r="I41" s="40"/>
      <c r="J41" s="40"/>
    </row>
    <row r="42" spans="1:10" ht="24" customHeight="1">
      <c r="A42" s="244" t="s">
        <v>40</v>
      </c>
      <c r="B42" s="244"/>
      <c r="C42" s="244"/>
      <c r="D42" s="244"/>
      <c r="E42" s="244"/>
      <c r="F42" s="244"/>
      <c r="G42" s="244"/>
      <c r="H42" s="244"/>
      <c r="I42" s="244"/>
      <c r="J42" s="244"/>
    </row>
    <row r="43" spans="1:10" ht="18.75" customHeight="1">
      <c r="A43" s="55" t="s">
        <v>41</v>
      </c>
      <c r="B43" s="142">
        <v>2111</v>
      </c>
      <c r="C43" s="42">
        <f>'ІІ. Розп. ч.п. та розр. з бюд.'!F25</f>
        <v>0</v>
      </c>
      <c r="D43" s="42">
        <f>'ІІ. Розп. ч.п. та розр. з бюд.'!G25</f>
        <v>0</v>
      </c>
      <c r="E43" s="42">
        <f>'ІІ. Розп. ч.п. та розр. з бюд.'!H25</f>
        <v>0</v>
      </c>
      <c r="F43" s="42">
        <f>'ІІ. Розп. ч.п. та розр. з бюд.'!I25</f>
        <v>0</v>
      </c>
      <c r="G43" s="29" t="s">
        <v>38</v>
      </c>
      <c r="H43" s="29" t="s">
        <v>38</v>
      </c>
      <c r="I43" s="29" t="s">
        <v>38</v>
      </c>
      <c r="J43" s="29" t="s">
        <v>38</v>
      </c>
    </row>
    <row r="44" spans="1:10" ht="37.5" customHeight="1">
      <c r="A44" s="55" t="s">
        <v>42</v>
      </c>
      <c r="B44" s="142">
        <v>2112</v>
      </c>
      <c r="C44" s="42">
        <f>'ІІ. Розп. ч.п. та розр. з бюд.'!F26</f>
        <v>0</v>
      </c>
      <c r="D44" s="42">
        <f>'ІІ. Розп. ч.п. та розр. з бюд.'!G26</f>
        <v>40</v>
      </c>
      <c r="E44" s="42">
        <f>'ІІ. Розп. ч.п. та розр. з бюд.'!H26</f>
        <v>0</v>
      </c>
      <c r="F44" s="42">
        <f>'ІІ. Розп. ч.п. та розр. з бюд.'!I26</f>
        <v>40</v>
      </c>
      <c r="G44" s="29" t="s">
        <v>38</v>
      </c>
      <c r="H44" s="29" t="s">
        <v>38</v>
      </c>
      <c r="I44" s="29" t="s">
        <v>38</v>
      </c>
      <c r="J44" s="29" t="s">
        <v>38</v>
      </c>
    </row>
    <row r="45" spans="1:10" ht="37.5" customHeight="1">
      <c r="A45" s="56" t="s">
        <v>43</v>
      </c>
      <c r="B45" s="17">
        <v>2113</v>
      </c>
      <c r="C45" s="43" t="str">
        <f>'ІІ. Розп. ч.п. та розр. з бюд.'!F27</f>
        <v>(    )</v>
      </c>
      <c r="D45" s="43" t="str">
        <f>'ІІ. Розп. ч.п. та розр. з бюд.'!G27</f>
        <v>(    )</v>
      </c>
      <c r="E45" s="43" t="str">
        <f>'ІІ. Розп. ч.п. та розр. з бюд.'!H27</f>
        <v>(    )</v>
      </c>
      <c r="F45" s="43">
        <f>'ІІ. Розп. ч.п. та розр. з бюд.'!I27</f>
        <v>0</v>
      </c>
      <c r="G45" s="29" t="s">
        <v>38</v>
      </c>
      <c r="H45" s="29" t="s">
        <v>38</v>
      </c>
      <c r="I45" s="29" t="s">
        <v>38</v>
      </c>
      <c r="J45" s="29" t="s">
        <v>38</v>
      </c>
    </row>
    <row r="46" spans="1:10" ht="37.5" customHeight="1">
      <c r="A46" s="56" t="s">
        <v>44</v>
      </c>
      <c r="B46" s="17">
        <v>2131</v>
      </c>
      <c r="C46" s="42">
        <f>'ІІ. Розп. ч.п. та розр. з бюд.'!F39</f>
        <v>0</v>
      </c>
      <c r="D46" s="42">
        <f>'ІІ. Розп. ч.п. та розр. з бюд.'!G39</f>
        <v>0</v>
      </c>
      <c r="E46" s="42">
        <f>'ІІ. Розп. ч.п. та розр. з бюд.'!H39</f>
        <v>0</v>
      </c>
      <c r="F46" s="42">
        <f>'ІІ. Розп. ч.п. та розр. з бюд.'!I39</f>
        <v>0</v>
      </c>
      <c r="G46" s="29" t="s">
        <v>38</v>
      </c>
      <c r="H46" s="29" t="s">
        <v>38</v>
      </c>
      <c r="I46" s="29" t="s">
        <v>38</v>
      </c>
      <c r="J46" s="29" t="s">
        <v>38</v>
      </c>
    </row>
    <row r="47" spans="1:10" ht="60" customHeight="1">
      <c r="A47" s="56" t="s">
        <v>45</v>
      </c>
      <c r="B47" s="17">
        <v>2132</v>
      </c>
      <c r="C47" s="42">
        <f>'ІІ. Розп. ч.п. та розр. з бюд.'!F40</f>
        <v>0</v>
      </c>
      <c r="D47" s="42">
        <f>'ІІ. Розп. ч.п. та розр. з бюд.'!G40</f>
        <v>0</v>
      </c>
      <c r="E47" s="42">
        <f>'ІІ. Розп. ч.п. та розр. з бюд.'!H40</f>
        <v>0</v>
      </c>
      <c r="F47" s="42">
        <f>'ІІ. Розп. ч.п. та розр. з бюд.'!I40</f>
        <v>0</v>
      </c>
      <c r="G47" s="29" t="s">
        <v>38</v>
      </c>
      <c r="H47" s="29" t="s">
        <v>38</v>
      </c>
      <c r="I47" s="29" t="s">
        <v>38</v>
      </c>
      <c r="J47" s="29" t="s">
        <v>38</v>
      </c>
    </row>
    <row r="48" spans="1:10" ht="25.15" customHeight="1">
      <c r="A48" s="54" t="s">
        <v>46</v>
      </c>
      <c r="B48" s="39">
        <v>2200</v>
      </c>
      <c r="C48" s="42">
        <f>'ІІ. Розп. ч.п. та розр. з бюд.'!F47</f>
        <v>0</v>
      </c>
      <c r="D48" s="42">
        <f>'ІІ. Розп. ч.п. та розр. з бюд.'!G47</f>
        <v>8896</v>
      </c>
      <c r="E48" s="42">
        <f>'ІІ. Розп. ч.п. та розр. з бюд.'!H47</f>
        <v>8364</v>
      </c>
      <c r="F48" s="42">
        <f>'ІІ. Розп. ч.п. та розр. з бюд.'!I47</f>
        <v>19277</v>
      </c>
      <c r="G48" s="53"/>
      <c r="H48" s="53"/>
      <c r="I48" s="53"/>
      <c r="J48" s="53"/>
    </row>
    <row r="49" spans="1:10" ht="24.95" customHeight="1">
      <c r="A49" s="245" t="s">
        <v>47</v>
      </c>
      <c r="B49" s="246"/>
      <c r="C49" s="246"/>
      <c r="D49" s="246"/>
      <c r="E49" s="246"/>
      <c r="F49" s="246"/>
      <c r="G49" s="246"/>
      <c r="H49" s="246"/>
      <c r="I49" s="246"/>
      <c r="J49" s="247"/>
    </row>
    <row r="50" spans="1:10" s="4" customFormat="1" ht="20.100000000000001" customHeight="1">
      <c r="A50" s="23" t="s">
        <v>48</v>
      </c>
      <c r="B50" s="8">
        <v>4000</v>
      </c>
      <c r="C50" s="42">
        <f>'ІV кап. інвеат. V кред. '!F7</f>
        <v>0</v>
      </c>
      <c r="D50" s="42">
        <f>'ІV кап. інвеат. V кред. '!G7</f>
        <v>700</v>
      </c>
      <c r="E50" s="42">
        <f>'ІV кап. інвеат. V кред. '!H7</f>
        <v>0</v>
      </c>
      <c r="F50" s="42">
        <f>'ІV кап. інвеат. V кред. '!I7</f>
        <v>950</v>
      </c>
      <c r="G50" s="41"/>
      <c r="H50" s="41"/>
      <c r="I50" s="41"/>
      <c r="J50" s="41"/>
    </row>
    <row r="51" spans="1:10" ht="24.95" customHeight="1">
      <c r="A51" s="248" t="s">
        <v>49</v>
      </c>
      <c r="B51" s="249"/>
      <c r="C51" s="249"/>
      <c r="D51" s="249"/>
      <c r="E51" s="249"/>
      <c r="F51" s="249"/>
      <c r="G51" s="249"/>
      <c r="H51" s="249"/>
      <c r="I51" s="249"/>
      <c r="J51" s="250"/>
    </row>
    <row r="52" spans="1:10" ht="19.5" customHeight="1">
      <c r="A52" s="124" t="s">
        <v>50</v>
      </c>
      <c r="B52" s="123"/>
      <c r="C52" s="143"/>
      <c r="D52" s="143"/>
      <c r="E52" s="143"/>
      <c r="F52" s="143"/>
      <c r="G52" s="143"/>
      <c r="H52" s="143"/>
      <c r="I52" s="143"/>
      <c r="J52" s="144"/>
    </row>
    <row r="53" spans="1:10" ht="56.25" customHeight="1">
      <c r="A53" s="36" t="s">
        <v>51</v>
      </c>
      <c r="B53" s="150">
        <v>5010</v>
      </c>
      <c r="C53" s="127" t="e">
        <f t="shared" ref="C53:J53" si="1">C41/C37</f>
        <v>#DIV/0!</v>
      </c>
      <c r="D53" s="127">
        <f t="shared" si="1"/>
        <v>2.9964664310954063E-2</v>
      </c>
      <c r="E53" s="127">
        <f t="shared" si="1"/>
        <v>8.0100000000000005E-2</v>
      </c>
      <c r="F53" s="127">
        <f t="shared" si="1"/>
        <v>8.2892561983471072E-2</v>
      </c>
      <c r="G53" s="127" t="e">
        <f t="shared" si="1"/>
        <v>#DIV/0!</v>
      </c>
      <c r="H53" s="127" t="e">
        <f t="shared" si="1"/>
        <v>#DIV/0!</v>
      </c>
      <c r="I53" s="127" t="e">
        <f t="shared" si="1"/>
        <v>#DIV/0!</v>
      </c>
      <c r="J53" s="127" t="e">
        <f t="shared" si="1"/>
        <v>#DIV/0!</v>
      </c>
    </row>
    <row r="54" spans="1:10" ht="93.75">
      <c r="A54" s="36" t="s">
        <v>52</v>
      </c>
      <c r="B54" s="150">
        <v>5011</v>
      </c>
      <c r="C54" s="127" t="e">
        <f>'I. Інф. до фін.плану'!C77/ABS('I. Інф. до фін.плану'!C24+'I. Інф. до фін.плану'!C35+'I. Інф. до фін.плану'!C58+'I. Інф. до фін.плану'!C70)</f>
        <v>#DIV/0!</v>
      </c>
      <c r="D54" s="127">
        <f>'I. Інф. до фін.плану'!D77/ABS('I. Інф. до фін.плану'!D24+'I. Інф. до фін.плану'!D35+'I. Інф. до фін.плану'!D58+'I. Інф. до фін.плану'!D70)</f>
        <v>1.1837137317595836E-2</v>
      </c>
      <c r="E54" s="127">
        <f>'I. Інф. до фін.плану'!E77/ABS('I. Інф. до фін.плану'!E24+'I. Інф. до фін.плану'!E35+'I. Інф. до фін.плану'!E58+'I. Інф. до фін.плану'!E70)</f>
        <v>7.1366434689507499E-2</v>
      </c>
      <c r="F54" s="127">
        <f>'I. Інф. до фін.плану'!F77/ABS('I. Інф. до фін.плану'!F24+'I. Інф. до фін.плану'!F35+'I. Інф. до фін.плану'!F58+'I. Інф. до фін.плану'!F70)</f>
        <v>6.982665907509332E-2</v>
      </c>
      <c r="G54" s="128"/>
      <c r="H54" s="128"/>
      <c r="I54" s="129" t="s">
        <v>38</v>
      </c>
      <c r="J54" s="129" t="s">
        <v>38</v>
      </c>
    </row>
    <row r="55" spans="1:10" ht="234.75" customHeight="1">
      <c r="A55" s="36" t="s">
        <v>53</v>
      </c>
      <c r="B55" s="150">
        <v>5012</v>
      </c>
      <c r="C55" s="128"/>
      <c r="D55" s="127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фін.плану'!C70))-((D72-100)/100)</f>
        <v>#DIV/0!</v>
      </c>
      <c r="E55" s="127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фін.плану'!C70))-((E72-100)/100)</f>
        <v>#DIV/0!</v>
      </c>
      <c r="F55" s="127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фін.плану'!D70))-((F72-100)/100)</f>
        <v>1.0516853974624987</v>
      </c>
      <c r="G55" s="128"/>
      <c r="H55" s="128"/>
      <c r="I55" s="129" t="s">
        <v>38</v>
      </c>
      <c r="J55" s="129" t="s">
        <v>38</v>
      </c>
    </row>
    <row r="56" spans="1:10" ht="56.25">
      <c r="A56" s="24" t="s">
        <v>54</v>
      </c>
      <c r="B56" s="150">
        <v>5013</v>
      </c>
      <c r="C56" s="127" t="e">
        <f>C40/C37</f>
        <v>#DIV/0!</v>
      </c>
      <c r="D56" s="127">
        <f>D40/D37</f>
        <v>3.7455830388692581E-2</v>
      </c>
      <c r="E56" s="127">
        <f>E40/E37</f>
        <v>8.7566666666666668E-2</v>
      </c>
      <c r="F56" s="127">
        <f>F40/F37</f>
        <v>9.1239669421487604E-2</v>
      </c>
      <c r="G56" s="128"/>
      <c r="H56" s="128"/>
      <c r="I56" s="129" t="s">
        <v>38</v>
      </c>
      <c r="J56" s="129" t="s">
        <v>38</v>
      </c>
    </row>
    <row r="57" spans="1:10" ht="45.75" customHeight="1">
      <c r="A57" s="24" t="s">
        <v>55</v>
      </c>
      <c r="B57" s="150">
        <v>5014</v>
      </c>
      <c r="C57" s="127" t="e">
        <f>IF(AND(C41&lt;0,C94&lt;0),C41/C94*-1,C41/C94)</f>
        <v>#DIV/0!</v>
      </c>
      <c r="D57" s="127">
        <f>IF(AND(D41&lt;0,D94&lt;0),D41/D94*-1,D41/D94)</f>
        <v>0.21917808219178081</v>
      </c>
      <c r="E57" s="127">
        <f>IF(AND(E41&lt;0,E94&lt;0),E41/E94*-1,E41/E94)</f>
        <v>0.43690909090909091</v>
      </c>
      <c r="F57" s="127">
        <f>IF(AND(F41&lt;0,F94&lt;0),F41/F94*-1,F41/F94)</f>
        <v>0.91181818181818186</v>
      </c>
      <c r="G57" s="130"/>
      <c r="H57" s="130"/>
      <c r="I57" s="131" t="s">
        <v>38</v>
      </c>
      <c r="J57" s="131" t="s">
        <v>38</v>
      </c>
    </row>
    <row r="58" spans="1:10" ht="45.75" customHeight="1">
      <c r="A58" s="36" t="s">
        <v>56</v>
      </c>
      <c r="B58" s="150">
        <v>5015</v>
      </c>
      <c r="C58" s="127" t="e">
        <f>(C41/C84)</f>
        <v>#DIV/0!</v>
      </c>
      <c r="D58" s="127">
        <f>(D41/D84)</f>
        <v>9.167567567567568E-2</v>
      </c>
      <c r="E58" s="127">
        <f>(E41/E84)</f>
        <v>0.22027683564029701</v>
      </c>
      <c r="F58" s="127">
        <f>(F41/F84)</f>
        <v>0.42936643835616439</v>
      </c>
      <c r="G58" s="130"/>
      <c r="H58" s="130"/>
      <c r="I58" s="131" t="s">
        <v>38</v>
      </c>
      <c r="J58" s="131" t="s">
        <v>38</v>
      </c>
    </row>
    <row r="59" spans="1:10" ht="131.25" customHeight="1">
      <c r="A59" s="36" t="s">
        <v>57</v>
      </c>
      <c r="B59" s="150">
        <v>5016</v>
      </c>
      <c r="C59" s="128"/>
      <c r="D59" s="127" t="e">
        <f>((D37-C37)/C37)-((D72-100)/100)</f>
        <v>#DIV/0!</v>
      </c>
      <c r="E59" s="127" t="e">
        <f>((E37-C37)/C37)-((E72-100)/100)</f>
        <v>#DIV/0!</v>
      </c>
      <c r="F59" s="127">
        <f>((F37-D37)/D37)-((F72-100)/100)</f>
        <v>1.0388091872791521</v>
      </c>
      <c r="G59" s="127">
        <f>((G37-F37)/F37)-((G72-100)/100)</f>
        <v>0</v>
      </c>
      <c r="H59" s="127" t="e">
        <f>((H37-G37)/G37)-((H72-100)/100)</f>
        <v>#DIV/0!</v>
      </c>
      <c r="I59" s="130"/>
      <c r="J59" s="130"/>
    </row>
    <row r="60" spans="1:10">
      <c r="A60" s="35" t="s">
        <v>58</v>
      </c>
      <c r="B60" s="150"/>
      <c r="C60" s="128"/>
      <c r="D60" s="128"/>
      <c r="E60" s="128"/>
      <c r="F60" s="128"/>
      <c r="G60" s="130"/>
      <c r="H60" s="130"/>
      <c r="I60" s="130"/>
      <c r="J60" s="130"/>
    </row>
    <row r="61" spans="1:10" ht="75">
      <c r="A61" s="37" t="s">
        <v>59</v>
      </c>
      <c r="B61" s="149">
        <v>5020</v>
      </c>
      <c r="C61" s="127" t="e">
        <f>C94/(C85+C87)</f>
        <v>#DIV/0!</v>
      </c>
      <c r="D61" s="127">
        <f>D94/(D85+D87)</f>
        <v>1.2162841873624646</v>
      </c>
      <c r="E61" s="127">
        <f>E94/(E85+E87)</f>
        <v>19.572953736654803</v>
      </c>
      <c r="F61" s="127">
        <f>F94/(F85+F87)</f>
        <v>1.4945652173913044</v>
      </c>
      <c r="G61" s="128"/>
      <c r="H61" s="128"/>
      <c r="I61" s="129" t="s">
        <v>38</v>
      </c>
      <c r="J61" s="129" t="s">
        <v>38</v>
      </c>
    </row>
    <row r="62" spans="1:10" ht="37.5">
      <c r="A62" s="24" t="s">
        <v>60</v>
      </c>
      <c r="B62" s="149">
        <v>5021</v>
      </c>
      <c r="C62" s="127" t="e">
        <f>C40/ABS('I. Інф. до фін.плану'!C81)</f>
        <v>#VALUE!</v>
      </c>
      <c r="D62" s="127" t="e">
        <f>D40/ABS('I. Інф. до фін.плану'!D81)</f>
        <v>#VALUE!</v>
      </c>
      <c r="E62" s="127" t="e">
        <f>E40/ABS('I. Інф. до фін.плану'!E81)</f>
        <v>#VALUE!</v>
      </c>
      <c r="F62" s="127" t="e">
        <f>F40/ABS('I. Інф. до фін.плану'!F81)</f>
        <v>#DIV/0!</v>
      </c>
      <c r="G62" s="128"/>
      <c r="H62" s="128"/>
      <c r="I62" s="129" t="s">
        <v>38</v>
      </c>
      <c r="J62" s="129" t="s">
        <v>38</v>
      </c>
    </row>
    <row r="63" spans="1:10" ht="93.75">
      <c r="A63" s="24" t="s">
        <v>61</v>
      </c>
      <c r="B63" s="149">
        <v>5022</v>
      </c>
      <c r="C63" s="127" t="e">
        <f>((C88+C86)-(C83+C82))/C40</f>
        <v>#DIV/0!</v>
      </c>
      <c r="D63" s="127">
        <f>((D88+D86)-(D83+D82))/D40</f>
        <v>-0.95188679245283014</v>
      </c>
      <c r="E63" s="127">
        <f>((E88+E86)-(E83+E82))/E40</f>
        <v>-1.8477350590026647</v>
      </c>
      <c r="F63" s="127">
        <f>((F88+F86)-(F83+F82))/F40</f>
        <v>-0.45289855072463769</v>
      </c>
      <c r="G63" s="128"/>
      <c r="H63" s="128"/>
      <c r="I63" s="129" t="s">
        <v>38</v>
      </c>
      <c r="J63" s="129" t="s">
        <v>38</v>
      </c>
    </row>
    <row r="64" spans="1:10" ht="63" customHeight="1">
      <c r="A64" s="24" t="s">
        <v>62</v>
      </c>
      <c r="B64" s="149">
        <v>5023</v>
      </c>
      <c r="C64" s="127" t="e">
        <f>(C88+C86)/C94</f>
        <v>#DIV/0!</v>
      </c>
      <c r="D64" s="127">
        <f>(D88+D86)/D94</f>
        <v>0.56862238304471435</v>
      </c>
      <c r="E64" s="127">
        <f>(E88+E86)/E94</f>
        <v>0.10654545454545454</v>
      </c>
      <c r="F64" s="127">
        <f>(F88+F86)/F94</f>
        <v>0.45454545454545453</v>
      </c>
      <c r="G64" s="128"/>
      <c r="H64" s="128"/>
      <c r="I64" s="129" t="s">
        <v>38</v>
      </c>
      <c r="J64" s="129" t="s">
        <v>38</v>
      </c>
    </row>
    <row r="65" spans="1:10" ht="75">
      <c r="A65" s="24" t="s">
        <v>63</v>
      </c>
      <c r="B65" s="149">
        <v>5024</v>
      </c>
      <c r="C65" s="127" t="e">
        <f>(C85+C87)/C84</f>
        <v>#DIV/0!</v>
      </c>
      <c r="D65" s="127">
        <f>(D85+D87)/D84</f>
        <v>0.3438918918918919</v>
      </c>
      <c r="E65" s="127">
        <f>(E85+E87)/E84</f>
        <v>2.57585479878999E-2</v>
      </c>
      <c r="F65" s="127">
        <f>(F85+F87)/F84</f>
        <v>0.31506849315068491</v>
      </c>
      <c r="G65" s="130"/>
      <c r="H65" s="130"/>
      <c r="I65" s="131" t="s">
        <v>38</v>
      </c>
      <c r="J65" s="131" t="s">
        <v>38</v>
      </c>
    </row>
    <row r="66" spans="1:10">
      <c r="A66" s="35" t="s">
        <v>64</v>
      </c>
      <c r="B66" s="149"/>
      <c r="C66" s="128"/>
      <c r="D66" s="128"/>
      <c r="E66" s="128"/>
      <c r="F66" s="128"/>
      <c r="G66" s="130"/>
      <c r="H66" s="130"/>
      <c r="I66" s="131"/>
      <c r="J66" s="131"/>
    </row>
    <row r="67" spans="1:10" ht="58.5" customHeight="1">
      <c r="A67" s="24" t="s">
        <v>65</v>
      </c>
      <c r="B67" s="149">
        <v>5030</v>
      </c>
      <c r="C67" s="127" t="e">
        <f>C78/C87</f>
        <v>#DIV/0!</v>
      </c>
      <c r="D67" s="127" t="e">
        <f>D78/D87</f>
        <v>#DIV/0!</v>
      </c>
      <c r="E67" s="127" t="e">
        <f>E78/E87</f>
        <v>#DIV/0!</v>
      </c>
      <c r="F67" s="127" t="e">
        <f>F78/F87</f>
        <v>#DIV/0!</v>
      </c>
      <c r="G67" s="130"/>
      <c r="H67" s="130"/>
      <c r="I67" s="131" t="s">
        <v>38</v>
      </c>
      <c r="J67" s="131" t="s">
        <v>38</v>
      </c>
    </row>
    <row r="68" spans="1:10" ht="56.25">
      <c r="A68" s="24" t="s">
        <v>66</v>
      </c>
      <c r="B68" s="149">
        <v>5031</v>
      </c>
      <c r="C68" s="127" t="e">
        <f>(C78-C79)/C87</f>
        <v>#DIV/0!</v>
      </c>
      <c r="D68" s="127" t="e">
        <f>(D78-D79)/D87</f>
        <v>#DIV/0!</v>
      </c>
      <c r="E68" s="127" t="e">
        <f>(E78-E79)/E87</f>
        <v>#DIV/0!</v>
      </c>
      <c r="F68" s="127" t="e">
        <f>(F78-F79)/F87</f>
        <v>#DIV/0!</v>
      </c>
      <c r="G68" s="130"/>
      <c r="H68" s="130"/>
      <c r="I68" s="131" t="s">
        <v>38</v>
      </c>
      <c r="J68" s="131" t="s">
        <v>38</v>
      </c>
    </row>
    <row r="69" spans="1:10" ht="56.25">
      <c r="A69" s="24" t="s">
        <v>67</v>
      </c>
      <c r="B69" s="149">
        <v>5032</v>
      </c>
      <c r="C69" s="127" t="e">
        <f>(C83+C82)/C87</f>
        <v>#DIV/0!</v>
      </c>
      <c r="D69" s="127" t="e">
        <f>(D83+D82)/D87</f>
        <v>#DIV/0!</v>
      </c>
      <c r="E69" s="127" t="e">
        <f>(E83+E82)/E87</f>
        <v>#DIV/0!</v>
      </c>
      <c r="F69" s="127" t="e">
        <f>(F83+F82)/F87</f>
        <v>#DIV/0!</v>
      </c>
      <c r="G69" s="130"/>
      <c r="H69" s="130"/>
      <c r="I69" s="131" t="s">
        <v>38</v>
      </c>
      <c r="J69" s="131" t="s">
        <v>38</v>
      </c>
    </row>
    <row r="70" spans="1:10" ht="75">
      <c r="A70" s="24" t="s">
        <v>68</v>
      </c>
      <c r="B70" s="149">
        <v>5033</v>
      </c>
      <c r="C70" s="127" t="e">
        <f>C80*365/C37</f>
        <v>#DIV/0!</v>
      </c>
      <c r="D70" s="127">
        <f>D80*365/D37</f>
        <v>0</v>
      </c>
      <c r="E70" s="127">
        <f>E80*365/E37</f>
        <v>0</v>
      </c>
      <c r="F70" s="127">
        <f>F80*365/F37</f>
        <v>0</v>
      </c>
      <c r="G70" s="130"/>
      <c r="H70" s="130"/>
      <c r="I70" s="131" t="s">
        <v>38</v>
      </c>
      <c r="J70" s="131" t="s">
        <v>38</v>
      </c>
    </row>
    <row r="71" spans="1:10" ht="75">
      <c r="A71" s="24" t="s">
        <v>69</v>
      </c>
      <c r="B71" s="149">
        <v>5034</v>
      </c>
      <c r="C71" s="127" t="e">
        <f>C89*365/ABS(C38)</f>
        <v>#DIV/0!</v>
      </c>
      <c r="D71" s="127">
        <f>D89*365/ABS(D38)</f>
        <v>0</v>
      </c>
      <c r="E71" s="127">
        <f>E89*365/ABS(E38)</f>
        <v>0</v>
      </c>
      <c r="F71" s="127">
        <f>F89*365/ABS(F38)</f>
        <v>0</v>
      </c>
      <c r="G71" s="130"/>
      <c r="H71" s="130"/>
      <c r="I71" s="131" t="s">
        <v>38</v>
      </c>
      <c r="J71" s="131" t="s">
        <v>38</v>
      </c>
    </row>
    <row r="72" spans="1:10" ht="37.5">
      <c r="A72" s="24" t="s">
        <v>70</v>
      </c>
      <c r="B72" s="149">
        <v>5040</v>
      </c>
      <c r="C72" s="132">
        <v>112</v>
      </c>
      <c r="D72" s="132">
        <v>109.5</v>
      </c>
      <c r="E72" s="132">
        <v>110.9</v>
      </c>
      <c r="F72" s="132">
        <v>109.9</v>
      </c>
      <c r="G72" s="133"/>
      <c r="H72" s="133"/>
      <c r="I72" s="134" t="s">
        <v>38</v>
      </c>
      <c r="J72" s="134" t="s">
        <v>38</v>
      </c>
    </row>
    <row r="73" spans="1:10" ht="24.95" customHeight="1">
      <c r="A73" s="263" t="s">
        <v>71</v>
      </c>
      <c r="B73" s="235"/>
      <c r="C73" s="235"/>
      <c r="D73" s="235"/>
      <c r="E73" s="235"/>
      <c r="F73" s="235"/>
      <c r="G73" s="235"/>
      <c r="H73" s="235"/>
      <c r="I73" s="235"/>
      <c r="J73" s="235"/>
    </row>
    <row r="74" spans="1:10" ht="18.75" customHeight="1">
      <c r="A74" s="24" t="s">
        <v>72</v>
      </c>
      <c r="B74" s="142">
        <v>6000</v>
      </c>
      <c r="C74" s="29"/>
      <c r="D74" s="29">
        <v>3997</v>
      </c>
      <c r="E74" s="29">
        <v>4315</v>
      </c>
      <c r="F74" s="29">
        <v>5080</v>
      </c>
      <c r="G74" s="9" t="s">
        <v>38</v>
      </c>
      <c r="H74" s="9" t="s">
        <v>38</v>
      </c>
      <c r="I74" s="9" t="s">
        <v>38</v>
      </c>
      <c r="J74" s="9" t="s">
        <v>38</v>
      </c>
    </row>
    <row r="75" spans="1:10" ht="18.75" customHeight="1">
      <c r="A75" s="24" t="s">
        <v>73</v>
      </c>
      <c r="B75" s="142">
        <v>6001</v>
      </c>
      <c r="C75" s="42">
        <f>C76-C77</f>
        <v>0</v>
      </c>
      <c r="D75" s="42">
        <f>D76-D77</f>
        <v>3997</v>
      </c>
      <c r="E75" s="42">
        <f t="shared" ref="E75:F75" si="2">E76-E77</f>
        <v>4315</v>
      </c>
      <c r="F75" s="42">
        <f t="shared" si="2"/>
        <v>5080</v>
      </c>
      <c r="G75" s="9" t="s">
        <v>38</v>
      </c>
      <c r="H75" s="9" t="s">
        <v>38</v>
      </c>
      <c r="I75" s="9" t="s">
        <v>38</v>
      </c>
      <c r="J75" s="9" t="s">
        <v>38</v>
      </c>
    </row>
    <row r="76" spans="1:10" ht="18.75" customHeight="1">
      <c r="A76" s="24" t="s">
        <v>74</v>
      </c>
      <c r="B76" s="142">
        <v>6002</v>
      </c>
      <c r="C76" s="29"/>
      <c r="D76" s="29">
        <v>9261</v>
      </c>
      <c r="E76" s="29">
        <v>9807</v>
      </c>
      <c r="F76" s="29">
        <v>10180</v>
      </c>
      <c r="G76" s="9" t="s">
        <v>38</v>
      </c>
      <c r="H76" s="9" t="s">
        <v>38</v>
      </c>
      <c r="I76" s="9" t="s">
        <v>38</v>
      </c>
      <c r="J76" s="9" t="s">
        <v>38</v>
      </c>
    </row>
    <row r="77" spans="1:10" ht="18.75" customHeight="1">
      <c r="A77" s="24" t="s">
        <v>75</v>
      </c>
      <c r="B77" s="142">
        <v>6003</v>
      </c>
      <c r="C77" s="29"/>
      <c r="D77" s="29">
        <v>5264</v>
      </c>
      <c r="E77" s="29">
        <v>5492</v>
      </c>
      <c r="F77" s="29">
        <v>5100</v>
      </c>
      <c r="G77" s="9" t="s">
        <v>38</v>
      </c>
      <c r="H77" s="9" t="s">
        <v>38</v>
      </c>
      <c r="I77" s="9" t="s">
        <v>38</v>
      </c>
      <c r="J77" s="9" t="s">
        <v>38</v>
      </c>
    </row>
    <row r="78" spans="1:10" ht="18.75" customHeight="1">
      <c r="A78" s="24" t="s">
        <v>76</v>
      </c>
      <c r="B78" s="142">
        <v>6010</v>
      </c>
      <c r="C78" s="29"/>
      <c r="D78" s="29">
        <v>5253</v>
      </c>
      <c r="E78" s="29">
        <v>6594</v>
      </c>
      <c r="F78" s="29">
        <v>6600</v>
      </c>
      <c r="G78" s="9" t="s">
        <v>38</v>
      </c>
      <c r="H78" s="9" t="s">
        <v>38</v>
      </c>
      <c r="I78" s="9" t="s">
        <v>38</v>
      </c>
      <c r="J78" s="9" t="s">
        <v>38</v>
      </c>
    </row>
    <row r="79" spans="1:10" ht="18.75" customHeight="1">
      <c r="A79" s="24" t="s">
        <v>77</v>
      </c>
      <c r="B79" s="142">
        <v>6011</v>
      </c>
      <c r="C79" s="29"/>
      <c r="D79" s="29"/>
      <c r="E79" s="29"/>
      <c r="F79" s="29"/>
      <c r="G79" s="9" t="s">
        <v>38</v>
      </c>
      <c r="H79" s="9" t="s">
        <v>38</v>
      </c>
      <c r="I79" s="9" t="s">
        <v>38</v>
      </c>
      <c r="J79" s="9" t="s">
        <v>38</v>
      </c>
    </row>
    <row r="80" spans="1:10" ht="18.75" customHeight="1">
      <c r="A80" s="24" t="s">
        <v>78</v>
      </c>
      <c r="B80" s="142">
        <v>6012</v>
      </c>
      <c r="C80" s="29"/>
      <c r="D80" s="29"/>
      <c r="E80" s="29"/>
      <c r="F80" s="29"/>
      <c r="G80" s="9" t="s">
        <v>38</v>
      </c>
      <c r="H80" s="9" t="s">
        <v>38</v>
      </c>
      <c r="I80" s="9" t="s">
        <v>38</v>
      </c>
      <c r="J80" s="9" t="s">
        <v>38</v>
      </c>
    </row>
    <row r="81" spans="1:10" ht="18.600000000000001" customHeight="1">
      <c r="A81" s="24" t="s">
        <v>79</v>
      </c>
      <c r="B81" s="142">
        <v>6013</v>
      </c>
      <c r="C81" s="29"/>
      <c r="D81" s="29"/>
      <c r="E81" s="29"/>
      <c r="F81" s="29"/>
      <c r="G81" s="9" t="s">
        <v>38</v>
      </c>
      <c r="H81" s="9" t="s">
        <v>38</v>
      </c>
      <c r="I81" s="9" t="s">
        <v>38</v>
      </c>
      <c r="J81" s="9" t="s">
        <v>38</v>
      </c>
    </row>
    <row r="82" spans="1:10" ht="18.600000000000001" customHeight="1">
      <c r="A82" s="24" t="s">
        <v>80</v>
      </c>
      <c r="B82" s="142">
        <v>6014</v>
      </c>
      <c r="C82" s="29"/>
      <c r="D82" s="29"/>
      <c r="E82" s="29"/>
      <c r="F82" s="29"/>
      <c r="G82" s="9" t="s">
        <v>38</v>
      </c>
      <c r="H82" s="9" t="s">
        <v>38</v>
      </c>
      <c r="I82" s="9" t="s">
        <v>38</v>
      </c>
      <c r="J82" s="9" t="s">
        <v>38</v>
      </c>
    </row>
    <row r="83" spans="1:10" ht="18.600000000000001" customHeight="1">
      <c r="A83" s="24" t="s">
        <v>81</v>
      </c>
      <c r="B83" s="142">
        <v>6015</v>
      </c>
      <c r="C83" s="29"/>
      <c r="D83" s="29">
        <v>3209</v>
      </c>
      <c r="E83" s="29">
        <v>5440</v>
      </c>
      <c r="F83" s="29">
        <v>5000</v>
      </c>
      <c r="G83" s="9" t="s">
        <v>38</v>
      </c>
      <c r="H83" s="9" t="s">
        <v>38</v>
      </c>
      <c r="I83" s="9" t="s">
        <v>38</v>
      </c>
      <c r="J83" s="9" t="s">
        <v>38</v>
      </c>
    </row>
    <row r="84" spans="1:10" s="4" customFormat="1" ht="20.100000000000001" customHeight="1">
      <c r="A84" s="23" t="s">
        <v>82</v>
      </c>
      <c r="B84" s="140">
        <v>6020</v>
      </c>
      <c r="C84" s="41"/>
      <c r="D84" s="41">
        <f>D78+D74</f>
        <v>9250</v>
      </c>
      <c r="E84" s="41">
        <f t="shared" ref="E84:F84" si="3">E78+E74</f>
        <v>10909</v>
      </c>
      <c r="F84" s="41">
        <f t="shared" si="3"/>
        <v>11680</v>
      </c>
      <c r="G84" s="40" t="s">
        <v>38</v>
      </c>
      <c r="H84" s="40" t="s">
        <v>38</v>
      </c>
      <c r="I84" s="40" t="s">
        <v>38</v>
      </c>
      <c r="J84" s="40" t="s">
        <v>38</v>
      </c>
    </row>
    <row r="85" spans="1:10" ht="18.600000000000001" customHeight="1">
      <c r="A85" s="24" t="s">
        <v>83</v>
      </c>
      <c r="B85" s="142">
        <v>6030</v>
      </c>
      <c r="C85" s="29"/>
      <c r="D85" s="29">
        <v>3181</v>
      </c>
      <c r="E85" s="29">
        <v>281</v>
      </c>
      <c r="F85" s="29">
        <v>3680</v>
      </c>
      <c r="G85" s="9" t="s">
        <v>38</v>
      </c>
      <c r="H85" s="9" t="s">
        <v>38</v>
      </c>
      <c r="I85" s="9" t="s">
        <v>38</v>
      </c>
      <c r="J85" s="9" t="s">
        <v>38</v>
      </c>
    </row>
    <row r="86" spans="1:10" ht="18.600000000000001" customHeight="1">
      <c r="A86" s="24" t="s">
        <v>84</v>
      </c>
      <c r="B86" s="142">
        <v>6031</v>
      </c>
      <c r="C86" s="29"/>
      <c r="D86" s="29">
        <v>2200</v>
      </c>
      <c r="E86" s="29">
        <v>586</v>
      </c>
      <c r="F86" s="29">
        <v>2500</v>
      </c>
      <c r="G86" s="9" t="s">
        <v>38</v>
      </c>
      <c r="H86" s="9" t="s">
        <v>38</v>
      </c>
      <c r="I86" s="9" t="s">
        <v>38</v>
      </c>
      <c r="J86" s="9" t="s">
        <v>38</v>
      </c>
    </row>
    <row r="87" spans="1:10" ht="18.600000000000001" customHeight="1">
      <c r="A87" s="24" t="s">
        <v>85</v>
      </c>
      <c r="B87" s="142">
        <v>6040</v>
      </c>
      <c r="C87" s="29"/>
      <c r="D87" s="29"/>
      <c r="E87" s="29"/>
      <c r="F87" s="29"/>
      <c r="G87" s="9" t="s">
        <v>38</v>
      </c>
      <c r="H87" s="9" t="s">
        <v>38</v>
      </c>
      <c r="I87" s="9" t="s">
        <v>38</v>
      </c>
      <c r="J87" s="9" t="s">
        <v>38</v>
      </c>
    </row>
    <row r="88" spans="1:10" ht="18.600000000000001" customHeight="1">
      <c r="A88" s="24" t="s">
        <v>86</v>
      </c>
      <c r="B88" s="142">
        <v>6041</v>
      </c>
      <c r="C88" s="29"/>
      <c r="D88" s="29"/>
      <c r="E88" s="29"/>
      <c r="F88" s="29"/>
      <c r="G88" s="9" t="s">
        <v>38</v>
      </c>
      <c r="H88" s="9" t="s">
        <v>38</v>
      </c>
      <c r="I88" s="9" t="s">
        <v>38</v>
      </c>
      <c r="J88" s="9" t="s">
        <v>38</v>
      </c>
    </row>
    <row r="89" spans="1:10" ht="18.75" customHeight="1">
      <c r="A89" s="24" t="s">
        <v>87</v>
      </c>
      <c r="B89" s="142">
        <v>6042</v>
      </c>
      <c r="C89" s="29"/>
      <c r="D89" s="29"/>
      <c r="E89" s="29"/>
      <c r="F89" s="29"/>
      <c r="G89" s="9" t="s">
        <v>38</v>
      </c>
      <c r="H89" s="9" t="s">
        <v>38</v>
      </c>
      <c r="I89" s="9" t="s">
        <v>38</v>
      </c>
      <c r="J89" s="9" t="s">
        <v>38</v>
      </c>
    </row>
    <row r="90" spans="1:10" ht="19.5" customHeight="1">
      <c r="A90" s="24" t="s">
        <v>88</v>
      </c>
      <c r="B90" s="142">
        <v>6043</v>
      </c>
      <c r="C90" s="29"/>
      <c r="D90" s="29"/>
      <c r="E90" s="29"/>
      <c r="F90" s="29"/>
      <c r="G90" s="9" t="s">
        <v>38</v>
      </c>
      <c r="H90" s="9" t="s">
        <v>38</v>
      </c>
      <c r="I90" s="9" t="s">
        <v>38</v>
      </c>
      <c r="J90" s="9" t="s">
        <v>38</v>
      </c>
    </row>
    <row r="91" spans="1:10" s="4" customFormat="1" ht="18.75" customHeight="1">
      <c r="A91" s="23" t="s">
        <v>89</v>
      </c>
      <c r="B91" s="140">
        <v>6050</v>
      </c>
      <c r="C91" s="53"/>
      <c r="D91" s="53">
        <f>SUM(D85:D90)</f>
        <v>5381</v>
      </c>
      <c r="E91" s="53">
        <f t="shared" ref="E91:F91" si="4">SUM(E85:E90)</f>
        <v>867</v>
      </c>
      <c r="F91" s="53">
        <f t="shared" si="4"/>
        <v>6180</v>
      </c>
      <c r="G91" s="40" t="s">
        <v>38</v>
      </c>
      <c r="H91" s="40" t="s">
        <v>38</v>
      </c>
      <c r="I91" s="40" t="s">
        <v>38</v>
      </c>
      <c r="J91" s="40" t="s">
        <v>38</v>
      </c>
    </row>
    <row r="92" spans="1:10" ht="18.75" customHeight="1">
      <c r="A92" s="24" t="s">
        <v>90</v>
      </c>
      <c r="B92" s="142">
        <v>6060</v>
      </c>
      <c r="C92" s="29"/>
      <c r="D92" s="29"/>
      <c r="E92" s="29"/>
      <c r="F92" s="29"/>
      <c r="G92" s="9" t="s">
        <v>38</v>
      </c>
      <c r="H92" s="9" t="s">
        <v>38</v>
      </c>
      <c r="I92" s="9" t="s">
        <v>38</v>
      </c>
      <c r="J92" s="9" t="s">
        <v>38</v>
      </c>
    </row>
    <row r="93" spans="1:10" ht="18.75" customHeight="1">
      <c r="A93" s="24" t="s">
        <v>91</v>
      </c>
      <c r="B93" s="142">
        <v>6070</v>
      </c>
      <c r="C93" s="29"/>
      <c r="D93" s="29"/>
      <c r="E93" s="29"/>
      <c r="F93" s="29"/>
      <c r="G93" s="9" t="s">
        <v>38</v>
      </c>
      <c r="H93" s="9" t="s">
        <v>38</v>
      </c>
      <c r="I93" s="9" t="s">
        <v>38</v>
      </c>
      <c r="J93" s="9" t="s">
        <v>38</v>
      </c>
    </row>
    <row r="94" spans="1:10" s="4" customFormat="1" ht="18.75" customHeight="1">
      <c r="A94" s="23" t="s">
        <v>92</v>
      </c>
      <c r="B94" s="140">
        <v>6080</v>
      </c>
      <c r="C94" s="41"/>
      <c r="D94" s="41">
        <v>3869</v>
      </c>
      <c r="E94" s="41">
        <v>5500</v>
      </c>
      <c r="F94" s="41">
        <v>5500</v>
      </c>
      <c r="G94" s="40" t="s">
        <v>38</v>
      </c>
      <c r="H94" s="40" t="s">
        <v>38</v>
      </c>
      <c r="I94" s="40" t="s">
        <v>38</v>
      </c>
      <c r="J94" s="40" t="s">
        <v>38</v>
      </c>
    </row>
    <row r="95" spans="1:10" s="4" customFormat="1" ht="27" customHeight="1">
      <c r="A95" s="235" t="s">
        <v>93</v>
      </c>
      <c r="B95" s="235"/>
      <c r="C95" s="235"/>
      <c r="D95" s="235"/>
      <c r="E95" s="235"/>
      <c r="F95" s="235"/>
      <c r="G95" s="235"/>
      <c r="H95" s="235"/>
      <c r="I95" s="235"/>
      <c r="J95" s="235"/>
    </row>
    <row r="96" spans="1:10" s="4" customFormat="1" ht="18.75" customHeight="1">
      <c r="A96" s="104" t="s">
        <v>94</v>
      </c>
      <c r="B96" s="141">
        <v>7000</v>
      </c>
      <c r="C96" s="140"/>
      <c r="D96" s="140"/>
      <c r="E96" s="140"/>
      <c r="F96" s="42">
        <f>'ІV кап. інвеат. V кред. '!C41</f>
        <v>0</v>
      </c>
      <c r="G96" s="140"/>
      <c r="H96" s="140"/>
      <c r="I96" s="140"/>
      <c r="J96" s="140"/>
    </row>
    <row r="97" spans="1:10" s="4" customFormat="1" ht="18.75" customHeight="1">
      <c r="A97" s="35" t="s">
        <v>95</v>
      </c>
      <c r="B97" s="105" t="s">
        <v>96</v>
      </c>
      <c r="C97" s="42">
        <f>SUM(C98:C100)</f>
        <v>0</v>
      </c>
      <c r="D97" s="42">
        <f>SUM(D98:D100)</f>
        <v>0</v>
      </c>
      <c r="E97" s="42">
        <f>SUM(E98:E100)</f>
        <v>0</v>
      </c>
      <c r="F97" s="42">
        <f>SUM(F98:F100)</f>
        <v>0</v>
      </c>
      <c r="G97" s="41"/>
      <c r="H97" s="41"/>
      <c r="I97" s="41"/>
      <c r="J97" s="41"/>
    </row>
    <row r="98" spans="1:10" s="4" customFormat="1" ht="18.75" customHeight="1">
      <c r="A98" s="24" t="s">
        <v>97</v>
      </c>
      <c r="B98" s="106" t="s">
        <v>98</v>
      </c>
      <c r="C98" s="45"/>
      <c r="D98" s="45"/>
      <c r="E98" s="45"/>
      <c r="F98" s="29">
        <f>'ІV кап. інвеат. V кред. '!E32</f>
        <v>0</v>
      </c>
      <c r="G98" s="29" t="s">
        <v>38</v>
      </c>
      <c r="H98" s="29" t="s">
        <v>38</v>
      </c>
      <c r="I98" s="29" t="s">
        <v>38</v>
      </c>
      <c r="J98" s="29" t="s">
        <v>38</v>
      </c>
    </row>
    <row r="99" spans="1:10" s="4" customFormat="1" ht="18.75" customHeight="1">
      <c r="A99" s="24" t="s">
        <v>99</v>
      </c>
      <c r="B99" s="106" t="s">
        <v>100</v>
      </c>
      <c r="C99" s="29"/>
      <c r="D99" s="29"/>
      <c r="E99" s="29"/>
      <c r="F99" s="29">
        <f>'ІV кап. інвеат. V кред. '!E35</f>
        <v>0</v>
      </c>
      <c r="G99" s="29" t="s">
        <v>38</v>
      </c>
      <c r="H99" s="29" t="s">
        <v>38</v>
      </c>
      <c r="I99" s="29" t="s">
        <v>38</v>
      </c>
      <c r="J99" s="29" t="s">
        <v>38</v>
      </c>
    </row>
    <row r="100" spans="1:10" s="4" customFormat="1" ht="18.75" customHeight="1">
      <c r="A100" s="24" t="s">
        <v>101</v>
      </c>
      <c r="B100" s="106" t="s">
        <v>102</v>
      </c>
      <c r="C100" s="29"/>
      <c r="D100" s="29"/>
      <c r="E100" s="29"/>
      <c r="F100" s="29">
        <f>'ІV кап. інвеат. V кред. '!E38</f>
        <v>0</v>
      </c>
      <c r="G100" s="29" t="s">
        <v>38</v>
      </c>
      <c r="H100" s="29" t="s">
        <v>38</v>
      </c>
      <c r="I100" s="29" t="s">
        <v>38</v>
      </c>
      <c r="J100" s="29" t="s">
        <v>38</v>
      </c>
    </row>
    <row r="101" spans="1:10" s="4" customFormat="1" ht="18.75" customHeight="1">
      <c r="A101" s="23" t="s">
        <v>103</v>
      </c>
      <c r="B101" s="107" t="s">
        <v>104</v>
      </c>
      <c r="C101" s="42">
        <f>SUM(C102:C104)</f>
        <v>0</v>
      </c>
      <c r="D101" s="42">
        <f>SUM(D102:D104)</f>
        <v>0</v>
      </c>
      <c r="E101" s="42">
        <f>SUM(E102:E104)</f>
        <v>0</v>
      </c>
      <c r="F101" s="42">
        <f>SUM(F102:F104)</f>
        <v>0</v>
      </c>
      <c r="G101" s="41"/>
      <c r="H101" s="41"/>
      <c r="I101" s="41"/>
      <c r="J101" s="41"/>
    </row>
    <row r="102" spans="1:10" s="4" customFormat="1" ht="18.75" customHeight="1">
      <c r="A102" s="24" t="s">
        <v>97</v>
      </c>
      <c r="B102" s="106" t="s">
        <v>105</v>
      </c>
      <c r="C102" s="29"/>
      <c r="D102" s="29"/>
      <c r="E102" s="29"/>
      <c r="F102" s="29" t="str">
        <f>'ІV кап. інвеат. V кред. '!F32</f>
        <v>(    )</v>
      </c>
      <c r="G102" s="29" t="s">
        <v>38</v>
      </c>
      <c r="H102" s="29" t="s">
        <v>38</v>
      </c>
      <c r="I102" s="29" t="s">
        <v>38</v>
      </c>
      <c r="J102" s="29" t="s">
        <v>38</v>
      </c>
    </row>
    <row r="103" spans="1:10" s="4" customFormat="1" ht="18.75" customHeight="1">
      <c r="A103" s="24" t="s">
        <v>99</v>
      </c>
      <c r="B103" s="106" t="s">
        <v>106</v>
      </c>
      <c r="C103" s="29"/>
      <c r="D103" s="29"/>
      <c r="E103" s="29"/>
      <c r="F103" s="29" t="str">
        <f>'ІV кап. інвеат. V кред. '!F35</f>
        <v>(    )</v>
      </c>
      <c r="G103" s="29" t="s">
        <v>38</v>
      </c>
      <c r="H103" s="29" t="s">
        <v>38</v>
      </c>
      <c r="I103" s="29" t="s">
        <v>38</v>
      </c>
      <c r="J103" s="29" t="s">
        <v>38</v>
      </c>
    </row>
    <row r="104" spans="1:10" ht="18.75" customHeight="1">
      <c r="A104" s="24" t="s">
        <v>101</v>
      </c>
      <c r="B104" s="106" t="s">
        <v>107</v>
      </c>
      <c r="C104" s="29"/>
      <c r="D104" s="29"/>
      <c r="E104" s="29"/>
      <c r="F104" s="29" t="str">
        <f>'ІV кап. інвеат. V кред. '!F38</f>
        <v>(    )</v>
      </c>
      <c r="G104" s="29" t="s">
        <v>38</v>
      </c>
      <c r="H104" s="29" t="s">
        <v>38</v>
      </c>
      <c r="I104" s="29" t="s">
        <v>38</v>
      </c>
      <c r="J104" s="29" t="s">
        <v>38</v>
      </c>
    </row>
    <row r="105" spans="1:10" ht="18.75" customHeight="1">
      <c r="A105" s="108" t="s">
        <v>108</v>
      </c>
      <c r="B105" s="141">
        <v>7030</v>
      </c>
      <c r="C105" s="41"/>
      <c r="D105" s="41"/>
      <c r="E105" s="41"/>
      <c r="F105" s="42">
        <f>'ІV кап. інвеат. V кред. '!L41</f>
        <v>0</v>
      </c>
      <c r="G105" s="41"/>
      <c r="H105" s="41"/>
      <c r="I105" s="41"/>
      <c r="J105" s="41"/>
    </row>
    <row r="106" spans="1:10" ht="27" customHeight="1">
      <c r="A106" s="235" t="s">
        <v>109</v>
      </c>
      <c r="B106" s="235"/>
      <c r="C106" s="235"/>
      <c r="D106" s="235"/>
      <c r="E106" s="235"/>
      <c r="F106" s="235"/>
      <c r="G106" s="235"/>
      <c r="H106" s="235"/>
      <c r="I106" s="235"/>
      <c r="J106" s="235"/>
    </row>
    <row r="107" spans="1:10" s="12" customFormat="1" ht="60.75" customHeight="1">
      <c r="A107" s="119" t="s">
        <v>110</v>
      </c>
      <c r="B107" s="50" t="s">
        <v>111</v>
      </c>
      <c r="C107" s="42">
        <f>SUM(C108:C112)</f>
        <v>0</v>
      </c>
      <c r="D107" s="42">
        <f>SUM(D108:D112)</f>
        <v>158</v>
      </c>
      <c r="E107" s="42">
        <f>SUM(E108:E112)</f>
        <v>156</v>
      </c>
      <c r="F107" s="42">
        <f>SUM(F108:F112)</f>
        <v>158</v>
      </c>
      <c r="G107" s="40"/>
      <c r="H107" s="40"/>
      <c r="I107" s="40"/>
      <c r="J107" s="40"/>
    </row>
    <row r="108" spans="1:10" s="12" customFormat="1" ht="18.75" customHeight="1">
      <c r="A108" s="120" t="s">
        <v>112</v>
      </c>
      <c r="B108" s="38" t="s">
        <v>113</v>
      </c>
      <c r="C108" s="29"/>
      <c r="D108" s="29"/>
      <c r="E108" s="29"/>
      <c r="F108" s="29"/>
      <c r="G108" s="9" t="s">
        <v>38</v>
      </c>
      <c r="H108" s="9" t="s">
        <v>38</v>
      </c>
      <c r="I108" s="9" t="s">
        <v>38</v>
      </c>
      <c r="J108" s="9" t="s">
        <v>38</v>
      </c>
    </row>
    <row r="109" spans="1:10" s="12" customFormat="1" ht="18.75" customHeight="1">
      <c r="A109" s="120" t="s">
        <v>114</v>
      </c>
      <c r="B109" s="38" t="s">
        <v>115</v>
      </c>
      <c r="C109" s="29"/>
      <c r="D109" s="29"/>
      <c r="E109" s="29"/>
      <c r="F109" s="29"/>
      <c r="G109" s="9" t="s">
        <v>38</v>
      </c>
      <c r="H109" s="9" t="s">
        <v>38</v>
      </c>
      <c r="I109" s="9" t="s">
        <v>38</v>
      </c>
      <c r="J109" s="9" t="s">
        <v>38</v>
      </c>
    </row>
    <row r="110" spans="1:10" s="12" customFormat="1" ht="18.75" customHeight="1">
      <c r="A110" s="55" t="s">
        <v>116</v>
      </c>
      <c r="B110" s="38" t="s">
        <v>117</v>
      </c>
      <c r="C110" s="29"/>
      <c r="D110" s="29">
        <v>1</v>
      </c>
      <c r="E110" s="29">
        <v>1</v>
      </c>
      <c r="F110" s="29">
        <v>1</v>
      </c>
      <c r="G110" s="9" t="s">
        <v>38</v>
      </c>
      <c r="H110" s="9" t="s">
        <v>38</v>
      </c>
      <c r="I110" s="9" t="s">
        <v>38</v>
      </c>
      <c r="J110" s="9" t="s">
        <v>38</v>
      </c>
    </row>
    <row r="111" spans="1:10" s="12" customFormat="1" ht="18.75" customHeight="1">
      <c r="A111" s="55" t="s">
        <v>118</v>
      </c>
      <c r="B111" s="38" t="s">
        <v>119</v>
      </c>
      <c r="C111" s="29"/>
      <c r="D111" s="29">
        <v>13</v>
      </c>
      <c r="E111" s="29">
        <v>10</v>
      </c>
      <c r="F111" s="29">
        <v>11</v>
      </c>
      <c r="G111" s="9" t="s">
        <v>38</v>
      </c>
      <c r="H111" s="9" t="s">
        <v>38</v>
      </c>
      <c r="I111" s="9" t="s">
        <v>38</v>
      </c>
      <c r="J111" s="9" t="s">
        <v>38</v>
      </c>
    </row>
    <row r="112" spans="1:10" s="12" customFormat="1" ht="18.75" customHeight="1">
      <c r="A112" s="55" t="s">
        <v>120</v>
      </c>
      <c r="B112" s="38" t="s">
        <v>121</v>
      </c>
      <c r="C112" s="29"/>
      <c r="D112" s="29">
        <v>144</v>
      </c>
      <c r="E112" s="29">
        <v>145</v>
      </c>
      <c r="F112" s="29">
        <v>146</v>
      </c>
      <c r="G112" s="9" t="s">
        <v>38</v>
      </c>
      <c r="H112" s="9" t="s">
        <v>38</v>
      </c>
      <c r="I112" s="9" t="s">
        <v>38</v>
      </c>
      <c r="J112" s="9" t="s">
        <v>38</v>
      </c>
    </row>
    <row r="113" spans="1:10" s="12" customFormat="1" ht="18.75" customHeight="1">
      <c r="A113" s="119" t="s">
        <v>122</v>
      </c>
      <c r="B113" s="50" t="s">
        <v>123</v>
      </c>
      <c r="C113" s="42">
        <f>'I. Інф. до фін.плану'!C104</f>
        <v>0</v>
      </c>
      <c r="D113" s="42">
        <f>'I. Інф. до фін.плану'!D104</f>
        <v>20200</v>
      </c>
      <c r="E113" s="42">
        <f>'I. Інф. до фін.плану'!E104</f>
        <v>20348</v>
      </c>
      <c r="F113" s="42">
        <f>'I. Інф. до фін.плану'!F104</f>
        <v>41820</v>
      </c>
      <c r="G113" s="40"/>
      <c r="H113" s="40"/>
      <c r="I113" s="40"/>
      <c r="J113" s="40"/>
    </row>
    <row r="114" spans="1:10" s="12" customFormat="1" ht="18.75" customHeight="1">
      <c r="A114" s="24" t="s">
        <v>112</v>
      </c>
      <c r="B114" s="38" t="s">
        <v>124</v>
      </c>
      <c r="C114" s="29"/>
      <c r="D114" s="29"/>
      <c r="E114" s="29"/>
      <c r="F114" s="29"/>
      <c r="G114" s="9" t="s">
        <v>38</v>
      </c>
      <c r="H114" s="9" t="s">
        <v>38</v>
      </c>
      <c r="I114" s="9" t="s">
        <v>38</v>
      </c>
      <c r="J114" s="9" t="s">
        <v>38</v>
      </c>
    </row>
    <row r="115" spans="1:10" s="12" customFormat="1" ht="18.75" customHeight="1">
      <c r="A115" s="24" t="s">
        <v>114</v>
      </c>
      <c r="B115" s="38" t="s">
        <v>125</v>
      </c>
      <c r="C115" s="29"/>
      <c r="D115" s="29"/>
      <c r="E115" s="29"/>
      <c r="F115" s="29"/>
      <c r="G115" s="9" t="s">
        <v>38</v>
      </c>
      <c r="H115" s="9" t="s">
        <v>38</v>
      </c>
      <c r="I115" s="9" t="s">
        <v>38</v>
      </c>
      <c r="J115" s="9" t="s">
        <v>38</v>
      </c>
    </row>
    <row r="116" spans="1:10" s="12" customFormat="1" ht="18.75" customHeight="1">
      <c r="A116" s="5" t="s">
        <v>116</v>
      </c>
      <c r="B116" s="38" t="s">
        <v>126</v>
      </c>
      <c r="C116" s="29"/>
      <c r="D116" s="29">
        <v>200</v>
      </c>
      <c r="E116" s="29">
        <v>298</v>
      </c>
      <c r="F116" s="29">
        <v>560</v>
      </c>
      <c r="G116" s="9" t="s">
        <v>38</v>
      </c>
      <c r="H116" s="9" t="s">
        <v>38</v>
      </c>
      <c r="I116" s="9" t="s">
        <v>38</v>
      </c>
      <c r="J116" s="9" t="s">
        <v>38</v>
      </c>
    </row>
    <row r="117" spans="1:10" s="12" customFormat="1" ht="18.75" customHeight="1">
      <c r="A117" s="5" t="s">
        <v>118</v>
      </c>
      <c r="B117" s="38" t="s">
        <v>127</v>
      </c>
      <c r="C117" s="29"/>
      <c r="D117" s="29">
        <v>1300</v>
      </c>
      <c r="E117" s="29">
        <v>1402</v>
      </c>
      <c r="F117" s="29">
        <v>3140</v>
      </c>
      <c r="G117" s="9" t="s">
        <v>38</v>
      </c>
      <c r="H117" s="9" t="s">
        <v>38</v>
      </c>
      <c r="I117" s="9" t="s">
        <v>38</v>
      </c>
      <c r="J117" s="9" t="s">
        <v>38</v>
      </c>
    </row>
    <row r="118" spans="1:10" s="12" customFormat="1" ht="18.75" customHeight="1">
      <c r="A118" s="5" t="s">
        <v>120</v>
      </c>
      <c r="B118" s="38" t="s">
        <v>128</v>
      </c>
      <c r="C118" s="29"/>
      <c r="D118" s="29">
        <v>18700</v>
      </c>
      <c r="E118" s="29">
        <v>18648</v>
      </c>
      <c r="F118" s="29">
        <v>38120</v>
      </c>
      <c r="G118" s="9" t="s">
        <v>38</v>
      </c>
      <c r="H118" s="9" t="s">
        <v>38</v>
      </c>
      <c r="I118" s="9" t="s">
        <v>38</v>
      </c>
      <c r="J118" s="9" t="s">
        <v>38</v>
      </c>
    </row>
    <row r="119" spans="1:10" s="12" customFormat="1" ht="37.5">
      <c r="A119" s="23" t="s">
        <v>129</v>
      </c>
      <c r="B119" s="50" t="s">
        <v>130</v>
      </c>
      <c r="C119" s="88" t="e">
        <f t="shared" ref="C119:J121" si="5">(C113/C107)/12*1000</f>
        <v>#DIV/0!</v>
      </c>
      <c r="D119" s="167">
        <f>(D113/D107)/6*1000</f>
        <v>21308.016877637132</v>
      </c>
      <c r="E119" s="42">
        <f>(E113/E107)/6*1000</f>
        <v>21739.316239316238</v>
      </c>
      <c r="F119" s="42">
        <f>(F113/F107)/12*1000</f>
        <v>22056.962025316454</v>
      </c>
      <c r="G119" s="42" t="e">
        <f t="shared" si="5"/>
        <v>#DIV/0!</v>
      </c>
      <c r="H119" s="42" t="e">
        <f t="shared" si="5"/>
        <v>#DIV/0!</v>
      </c>
      <c r="I119" s="42" t="e">
        <f t="shared" si="5"/>
        <v>#DIV/0!</v>
      </c>
      <c r="J119" s="42" t="e">
        <f t="shared" si="5"/>
        <v>#DIV/0!</v>
      </c>
    </row>
    <row r="120" spans="1:10" s="12" customFormat="1" ht="18.75" customHeight="1">
      <c r="A120" s="24" t="s">
        <v>131</v>
      </c>
      <c r="B120" s="38" t="s">
        <v>132</v>
      </c>
      <c r="C120" s="125" t="e">
        <f t="shared" si="5"/>
        <v>#DIV/0!</v>
      </c>
      <c r="D120" s="125" t="e">
        <f t="shared" si="5"/>
        <v>#DIV/0!</v>
      </c>
      <c r="E120" s="125" t="e">
        <f t="shared" si="5"/>
        <v>#DIV/0!</v>
      </c>
      <c r="F120" s="125" t="e">
        <f t="shared" si="5"/>
        <v>#DIV/0!</v>
      </c>
      <c r="G120" s="9" t="s">
        <v>38</v>
      </c>
      <c r="H120" s="9" t="s">
        <v>38</v>
      </c>
      <c r="I120" s="9" t="s">
        <v>38</v>
      </c>
      <c r="J120" s="9" t="s">
        <v>38</v>
      </c>
    </row>
    <row r="121" spans="1:10" s="12" customFormat="1" ht="18.75" customHeight="1">
      <c r="A121" s="24" t="s">
        <v>133</v>
      </c>
      <c r="B121" s="38" t="s">
        <v>134</v>
      </c>
      <c r="C121" s="125" t="e">
        <f t="shared" si="5"/>
        <v>#DIV/0!</v>
      </c>
      <c r="D121" s="125" t="e">
        <f t="shared" si="5"/>
        <v>#DIV/0!</v>
      </c>
      <c r="E121" s="125" t="e">
        <f t="shared" si="5"/>
        <v>#DIV/0!</v>
      </c>
      <c r="F121" s="125" t="e">
        <f t="shared" si="5"/>
        <v>#DIV/0!</v>
      </c>
      <c r="G121" s="9" t="s">
        <v>38</v>
      </c>
      <c r="H121" s="9" t="s">
        <v>38</v>
      </c>
      <c r="I121" s="9" t="s">
        <v>38</v>
      </c>
      <c r="J121" s="9" t="s">
        <v>38</v>
      </c>
    </row>
    <row r="122" spans="1:10" s="12" customFormat="1" ht="18.75" customHeight="1">
      <c r="A122" s="5" t="s">
        <v>135</v>
      </c>
      <c r="B122" s="38" t="s">
        <v>136</v>
      </c>
      <c r="C122" s="125" t="e">
        <f>(C116/C110)/12*1000</f>
        <v>#DIV/0!</v>
      </c>
      <c r="D122" s="125">
        <f>(D116/D110)/12*1000</f>
        <v>16666.666666666668</v>
      </c>
      <c r="E122" s="125">
        <f>(E116/E110)/12*1000</f>
        <v>24833.333333333332</v>
      </c>
      <c r="F122" s="125">
        <f>(F116/F110)/12*1000</f>
        <v>46666.666666666664</v>
      </c>
      <c r="G122" s="9" t="s">
        <v>38</v>
      </c>
      <c r="H122" s="9" t="s">
        <v>38</v>
      </c>
      <c r="I122" s="9" t="s">
        <v>38</v>
      </c>
      <c r="J122" s="9" t="s">
        <v>38</v>
      </c>
    </row>
    <row r="123" spans="1:10" s="113" customFormat="1" ht="18.75" customHeight="1">
      <c r="A123" s="110" t="s">
        <v>137</v>
      </c>
      <c r="B123" s="111" t="s">
        <v>138</v>
      </c>
      <c r="C123" s="126"/>
      <c r="D123" s="126">
        <v>28571</v>
      </c>
      <c r="E123" s="126">
        <v>28000</v>
      </c>
      <c r="F123" s="126">
        <v>28000</v>
      </c>
      <c r="G123" s="112" t="s">
        <v>38</v>
      </c>
      <c r="H123" s="112" t="s">
        <v>38</v>
      </c>
      <c r="I123" s="112" t="s">
        <v>38</v>
      </c>
      <c r="J123" s="112" t="s">
        <v>38</v>
      </c>
    </row>
    <row r="124" spans="1:10" s="113" customFormat="1" ht="18.75" customHeight="1">
      <c r="A124" s="110" t="s">
        <v>139</v>
      </c>
      <c r="B124" s="111" t="s">
        <v>140</v>
      </c>
      <c r="C124" s="126"/>
      <c r="D124" s="126"/>
      <c r="E124" s="126">
        <v>28000</v>
      </c>
      <c r="F124" s="126">
        <v>28000</v>
      </c>
      <c r="G124" s="112" t="s">
        <v>38</v>
      </c>
      <c r="H124" s="112" t="s">
        <v>38</v>
      </c>
      <c r="I124" s="112" t="s">
        <v>38</v>
      </c>
      <c r="J124" s="112" t="s">
        <v>38</v>
      </c>
    </row>
    <row r="125" spans="1:10" s="113" customFormat="1" ht="18.75" customHeight="1">
      <c r="A125" s="110" t="s">
        <v>141</v>
      </c>
      <c r="B125" s="111" t="s">
        <v>142</v>
      </c>
      <c r="C125" s="126"/>
      <c r="D125" s="126"/>
      <c r="E125" s="126"/>
      <c r="F125" s="126"/>
      <c r="G125" s="112" t="s">
        <v>38</v>
      </c>
      <c r="H125" s="112" t="s">
        <v>38</v>
      </c>
      <c r="I125" s="112" t="s">
        <v>38</v>
      </c>
      <c r="J125" s="112" t="s">
        <v>38</v>
      </c>
    </row>
    <row r="126" spans="1:10" s="12" customFormat="1" ht="18.75" customHeight="1">
      <c r="A126" s="5" t="s">
        <v>143</v>
      </c>
      <c r="B126" s="38" t="s">
        <v>144</v>
      </c>
      <c r="C126" s="125" t="e">
        <f t="shared" ref="C126:F127" si="6">(C117/C111)/12*1000</f>
        <v>#DIV/0!</v>
      </c>
      <c r="D126" s="125">
        <f>(D117/D111)/6*1000</f>
        <v>16666.666666666668</v>
      </c>
      <c r="E126" s="125">
        <f>(E117/E111)/6*1000</f>
        <v>23366.666666666664</v>
      </c>
      <c r="F126" s="125">
        <f t="shared" si="6"/>
        <v>23787.878787878784</v>
      </c>
      <c r="G126" s="9" t="s">
        <v>38</v>
      </c>
      <c r="H126" s="9" t="s">
        <v>38</v>
      </c>
      <c r="I126" s="9" t="s">
        <v>38</v>
      </c>
      <c r="J126" s="9" t="s">
        <v>38</v>
      </c>
    </row>
    <row r="127" spans="1:10" s="12" customFormat="1" ht="18.75" customHeight="1">
      <c r="A127" s="5" t="s">
        <v>145</v>
      </c>
      <c r="B127" s="38" t="s">
        <v>146</v>
      </c>
      <c r="C127" s="125" t="e">
        <f t="shared" si="6"/>
        <v>#DIV/0!</v>
      </c>
      <c r="D127" s="125">
        <f>(D118/D112)/6*1000</f>
        <v>21643.518518518518</v>
      </c>
      <c r="E127" s="125">
        <f>(E118/E112)/6*1000</f>
        <v>21434.482758620688</v>
      </c>
      <c r="F127" s="125">
        <f t="shared" si="6"/>
        <v>21757.990867579909</v>
      </c>
      <c r="G127" s="9" t="s">
        <v>38</v>
      </c>
      <c r="H127" s="9" t="s">
        <v>38</v>
      </c>
      <c r="I127" s="9" t="s">
        <v>38</v>
      </c>
      <c r="J127" s="9" t="s">
        <v>38</v>
      </c>
    </row>
    <row r="128" spans="1:10" s="12" customFormat="1" ht="18.75" customHeight="1">
      <c r="A128" s="19"/>
      <c r="B128" s="159"/>
      <c r="C128" s="18"/>
      <c r="D128" s="20"/>
      <c r="E128" s="20"/>
      <c r="F128" s="20"/>
      <c r="G128" s="158"/>
      <c r="H128" s="158"/>
      <c r="I128" s="158"/>
      <c r="J128" s="158"/>
    </row>
    <row r="129" spans="1:14" s="174" customFormat="1" ht="18.75" customHeight="1">
      <c r="A129" s="212" t="s">
        <v>423</v>
      </c>
      <c r="B129" s="169"/>
      <c r="C129" s="170" t="s">
        <v>147</v>
      </c>
      <c r="D129" s="171"/>
      <c r="E129" s="171"/>
      <c r="F129" s="170"/>
      <c r="G129" s="258" t="s">
        <v>424</v>
      </c>
      <c r="H129" s="258"/>
      <c r="I129" s="258"/>
      <c r="J129" s="172"/>
      <c r="K129" s="172"/>
      <c r="L129" s="172"/>
      <c r="M129" s="173"/>
      <c r="N129" s="173"/>
    </row>
    <row r="130" spans="1:14" s="174" customFormat="1" ht="20.100000000000001" customHeight="1">
      <c r="A130" s="174" t="s">
        <v>425</v>
      </c>
      <c r="C130" s="251" t="s">
        <v>149</v>
      </c>
      <c r="D130" s="251"/>
      <c r="E130" s="251"/>
      <c r="F130" s="251"/>
      <c r="G130" s="251" t="s">
        <v>431</v>
      </c>
      <c r="H130" s="251"/>
      <c r="I130" s="251"/>
      <c r="J130" s="172"/>
      <c r="K130" s="172"/>
      <c r="L130" s="172"/>
      <c r="M130" s="173"/>
      <c r="N130" s="173"/>
    </row>
    <row r="131" spans="1:14" s="174" customFormat="1">
      <c r="A131" s="175"/>
      <c r="B131" s="176"/>
      <c r="C131" s="176"/>
      <c r="D131" s="176"/>
      <c r="E131" s="176"/>
      <c r="F131" s="176"/>
      <c r="G131" s="176"/>
      <c r="H131" s="176"/>
      <c r="I131" s="172"/>
      <c r="J131" s="172"/>
      <c r="K131" s="172"/>
      <c r="L131" s="172"/>
      <c r="M131" s="173"/>
      <c r="N131" s="173"/>
    </row>
    <row r="132" spans="1:14" s="176" customFormat="1">
      <c r="A132" s="177"/>
      <c r="F132" s="174"/>
      <c r="G132" s="174"/>
      <c r="H132" s="174"/>
      <c r="I132" s="174"/>
      <c r="J132" s="174"/>
    </row>
    <row r="133" spans="1:14" s="12" customFormat="1">
      <c r="A133" s="16"/>
      <c r="B133" s="159"/>
      <c r="C133" s="159"/>
      <c r="D133" s="159"/>
      <c r="E133" s="159"/>
      <c r="F133" s="2"/>
      <c r="G133" s="2"/>
      <c r="H133" s="2"/>
      <c r="I133" s="2"/>
      <c r="J133" s="2"/>
    </row>
    <row r="134" spans="1:14" s="12" customFormat="1">
      <c r="A134" s="16"/>
      <c r="B134" s="159"/>
      <c r="C134" s="159"/>
      <c r="D134" s="159"/>
      <c r="E134" s="159"/>
      <c r="F134" s="2"/>
      <c r="G134" s="2"/>
      <c r="H134" s="2"/>
      <c r="I134" s="2"/>
      <c r="J134" s="2"/>
    </row>
    <row r="135" spans="1:14" s="12" customFormat="1">
      <c r="A135" s="16"/>
      <c r="B135" s="159"/>
      <c r="C135" s="159"/>
      <c r="D135" s="159"/>
      <c r="E135" s="159"/>
      <c r="F135" s="2"/>
      <c r="G135" s="2"/>
      <c r="H135" s="2"/>
      <c r="I135" s="2"/>
      <c r="J135" s="2"/>
    </row>
    <row r="136" spans="1:14" s="12" customFormat="1">
      <c r="A136" s="16"/>
      <c r="B136" s="159"/>
      <c r="C136" s="159"/>
      <c r="D136" s="159"/>
      <c r="E136" s="159"/>
      <c r="F136" s="2"/>
      <c r="G136" s="2"/>
      <c r="H136" s="2"/>
      <c r="I136" s="2"/>
      <c r="J136" s="2"/>
    </row>
    <row r="137" spans="1:14" s="12" customFormat="1">
      <c r="A137" s="16"/>
      <c r="B137" s="159"/>
      <c r="C137" s="159"/>
      <c r="D137" s="159"/>
      <c r="E137" s="159"/>
      <c r="F137" s="2"/>
      <c r="G137" s="2"/>
      <c r="H137" s="2"/>
      <c r="I137" s="2"/>
      <c r="J137" s="2"/>
    </row>
    <row r="138" spans="1:14" s="12" customFormat="1">
      <c r="A138" s="16"/>
      <c r="B138" s="159"/>
      <c r="C138" s="159"/>
      <c r="D138" s="159"/>
      <c r="E138" s="159"/>
      <c r="F138" s="2"/>
      <c r="G138" s="2"/>
      <c r="H138" s="2"/>
      <c r="I138" s="2"/>
      <c r="J138" s="2"/>
    </row>
    <row r="139" spans="1:14" s="12" customFormat="1">
      <c r="A139" s="16"/>
      <c r="B139" s="159"/>
      <c r="C139" s="159"/>
      <c r="D139" s="159"/>
      <c r="E139" s="159"/>
      <c r="F139" s="2"/>
      <c r="G139" s="2"/>
      <c r="H139" s="2"/>
      <c r="I139" s="2"/>
      <c r="J139" s="2"/>
    </row>
    <row r="140" spans="1:14" s="12" customFormat="1">
      <c r="A140" s="16"/>
      <c r="B140" s="159"/>
      <c r="C140" s="159"/>
      <c r="D140" s="159"/>
      <c r="E140" s="159"/>
      <c r="F140" s="2"/>
      <c r="G140" s="2"/>
      <c r="H140" s="2"/>
      <c r="I140" s="2"/>
      <c r="J140" s="2"/>
    </row>
    <row r="141" spans="1:14" s="12" customFormat="1">
      <c r="A141" s="16"/>
      <c r="B141" s="159"/>
      <c r="C141" s="159"/>
      <c r="D141" s="159"/>
      <c r="E141" s="159"/>
      <c r="F141" s="2"/>
      <c r="G141" s="2"/>
      <c r="H141" s="2"/>
      <c r="I141" s="2"/>
      <c r="J141" s="2"/>
    </row>
    <row r="142" spans="1:14" s="12" customFormat="1">
      <c r="A142" s="16"/>
      <c r="B142" s="159"/>
      <c r="C142" s="159"/>
      <c r="D142" s="159"/>
      <c r="E142" s="159"/>
      <c r="F142" s="2"/>
      <c r="G142" s="2"/>
      <c r="H142" s="2"/>
      <c r="I142" s="2"/>
      <c r="J142" s="2"/>
    </row>
    <row r="143" spans="1:14" s="12" customFormat="1">
      <c r="A143" s="16"/>
      <c r="B143" s="159"/>
      <c r="C143" s="159"/>
      <c r="D143" s="159"/>
      <c r="E143" s="159"/>
      <c r="F143" s="2"/>
      <c r="G143" s="2"/>
      <c r="H143" s="2"/>
      <c r="I143" s="2"/>
      <c r="J143" s="2"/>
    </row>
    <row r="144" spans="1:14" s="12" customFormat="1">
      <c r="A144" s="16"/>
      <c r="B144" s="159"/>
      <c r="C144" s="159"/>
      <c r="D144" s="159"/>
      <c r="E144" s="159"/>
      <c r="F144" s="2"/>
      <c r="G144" s="2"/>
      <c r="H144" s="2"/>
      <c r="I144" s="2"/>
      <c r="J144" s="2"/>
    </row>
    <row r="145" spans="1:10" s="12" customFormat="1">
      <c r="A145" s="16"/>
      <c r="B145" s="159"/>
      <c r="C145" s="159"/>
      <c r="D145" s="159"/>
      <c r="E145" s="159"/>
      <c r="F145" s="2"/>
      <c r="G145" s="2"/>
      <c r="H145" s="2"/>
      <c r="I145" s="2"/>
      <c r="J145" s="2"/>
    </row>
    <row r="146" spans="1:10" s="12" customFormat="1">
      <c r="A146" s="16"/>
      <c r="B146" s="159"/>
      <c r="C146" s="159"/>
      <c r="D146" s="159"/>
      <c r="E146" s="159"/>
      <c r="F146" s="2"/>
      <c r="G146" s="2"/>
      <c r="H146" s="2"/>
      <c r="I146" s="2"/>
      <c r="J146" s="2"/>
    </row>
    <row r="147" spans="1:10" s="12" customFormat="1">
      <c r="A147" s="16"/>
      <c r="B147" s="159"/>
      <c r="C147" s="159"/>
      <c r="D147" s="159"/>
      <c r="E147" s="159"/>
      <c r="F147" s="2"/>
      <c r="G147" s="2"/>
      <c r="H147" s="2"/>
      <c r="I147" s="2"/>
      <c r="J147" s="2"/>
    </row>
    <row r="148" spans="1:10" s="12" customFormat="1">
      <c r="A148" s="16"/>
      <c r="B148" s="159"/>
      <c r="C148" s="159"/>
      <c r="D148" s="159"/>
      <c r="E148" s="159"/>
      <c r="F148" s="2"/>
      <c r="G148" s="2"/>
      <c r="H148" s="2"/>
      <c r="I148" s="2"/>
      <c r="J148" s="2"/>
    </row>
    <row r="149" spans="1:10" s="12" customFormat="1">
      <c r="A149" s="16"/>
      <c r="B149" s="159"/>
      <c r="C149" s="159"/>
      <c r="D149" s="159"/>
      <c r="E149" s="159"/>
      <c r="F149" s="2"/>
      <c r="G149" s="2"/>
      <c r="H149" s="2"/>
      <c r="I149" s="2"/>
      <c r="J149" s="2"/>
    </row>
    <row r="150" spans="1:10" s="12" customFormat="1">
      <c r="A150" s="16"/>
      <c r="B150" s="159"/>
      <c r="C150" s="159"/>
      <c r="D150" s="159"/>
      <c r="E150" s="159"/>
      <c r="F150" s="2"/>
      <c r="G150" s="2"/>
      <c r="H150" s="2"/>
      <c r="I150" s="2"/>
      <c r="J150" s="2"/>
    </row>
    <row r="151" spans="1:10" s="12" customFormat="1">
      <c r="A151" s="16"/>
      <c r="B151" s="159"/>
      <c r="C151" s="159"/>
      <c r="D151" s="159"/>
      <c r="E151" s="159"/>
      <c r="F151" s="2"/>
      <c r="G151" s="2"/>
      <c r="H151" s="2"/>
      <c r="I151" s="2"/>
      <c r="J151" s="2"/>
    </row>
    <row r="152" spans="1:10" s="12" customFormat="1">
      <c r="A152" s="16"/>
      <c r="B152" s="159"/>
      <c r="C152" s="159"/>
      <c r="D152" s="159"/>
      <c r="E152" s="159"/>
      <c r="F152" s="2"/>
      <c r="G152" s="2"/>
      <c r="H152" s="2"/>
      <c r="I152" s="2"/>
      <c r="J152" s="2"/>
    </row>
    <row r="153" spans="1:10" s="12" customFormat="1">
      <c r="A153" s="16"/>
      <c r="B153" s="159"/>
      <c r="C153" s="159"/>
      <c r="D153" s="159"/>
      <c r="E153" s="159"/>
      <c r="F153" s="2"/>
      <c r="G153" s="2"/>
      <c r="H153" s="2"/>
      <c r="I153" s="2"/>
      <c r="J153" s="2"/>
    </row>
    <row r="154" spans="1:10" s="12" customFormat="1">
      <c r="A154" s="16"/>
      <c r="B154" s="159"/>
      <c r="C154" s="159"/>
      <c r="D154" s="159"/>
      <c r="E154" s="159"/>
      <c r="F154" s="2"/>
      <c r="G154" s="2"/>
      <c r="H154" s="2"/>
      <c r="I154" s="2"/>
      <c r="J154" s="2"/>
    </row>
    <row r="155" spans="1:10" s="12" customFormat="1">
      <c r="A155" s="16"/>
      <c r="B155" s="159"/>
      <c r="C155" s="159"/>
      <c r="D155" s="159"/>
      <c r="E155" s="159"/>
      <c r="F155" s="2"/>
      <c r="G155" s="2"/>
      <c r="H155" s="2"/>
      <c r="I155" s="2"/>
      <c r="J155" s="2"/>
    </row>
    <row r="156" spans="1:10" s="12" customFormat="1">
      <c r="A156" s="16"/>
      <c r="B156" s="159"/>
      <c r="C156" s="159"/>
      <c r="D156" s="159"/>
      <c r="E156" s="159"/>
      <c r="F156" s="2"/>
      <c r="G156" s="2"/>
      <c r="H156" s="2"/>
      <c r="I156" s="2"/>
      <c r="J156" s="2"/>
    </row>
    <row r="157" spans="1:10" s="12" customFormat="1">
      <c r="A157" s="16"/>
      <c r="B157" s="159"/>
      <c r="C157" s="159"/>
      <c r="D157" s="159"/>
      <c r="E157" s="159"/>
      <c r="F157" s="2"/>
      <c r="G157" s="2"/>
      <c r="H157" s="2"/>
      <c r="I157" s="2"/>
      <c r="J157" s="2"/>
    </row>
    <row r="158" spans="1:10" s="12" customFormat="1">
      <c r="A158" s="16"/>
      <c r="B158" s="159"/>
      <c r="C158" s="159"/>
      <c r="D158" s="159"/>
      <c r="E158" s="159"/>
      <c r="F158" s="2"/>
      <c r="G158" s="2"/>
      <c r="H158" s="2"/>
      <c r="I158" s="2"/>
      <c r="J158" s="2"/>
    </row>
    <row r="159" spans="1:10" s="12" customFormat="1">
      <c r="A159" s="16"/>
      <c r="B159" s="159"/>
      <c r="C159" s="159"/>
      <c r="D159" s="159"/>
      <c r="E159" s="159"/>
      <c r="F159" s="2"/>
      <c r="G159" s="2"/>
      <c r="H159" s="2"/>
      <c r="I159" s="2"/>
      <c r="J159" s="2"/>
    </row>
    <row r="160" spans="1:10" s="12" customFormat="1">
      <c r="A160" s="16"/>
      <c r="B160" s="159"/>
      <c r="C160" s="159"/>
      <c r="D160" s="159"/>
      <c r="E160" s="159"/>
      <c r="F160" s="2"/>
      <c r="G160" s="2"/>
      <c r="H160" s="2"/>
      <c r="I160" s="2"/>
      <c r="J160" s="2"/>
    </row>
    <row r="161" spans="1:10" s="12" customFormat="1">
      <c r="A161" s="16"/>
      <c r="B161" s="159"/>
      <c r="C161" s="159"/>
      <c r="D161" s="159"/>
      <c r="E161" s="159"/>
      <c r="F161" s="2"/>
      <c r="G161" s="2"/>
      <c r="H161" s="2"/>
      <c r="I161" s="2"/>
      <c r="J161" s="2"/>
    </row>
    <row r="162" spans="1:10" s="12" customFormat="1">
      <c r="A162" s="16"/>
      <c r="B162" s="159"/>
      <c r="C162" s="159"/>
      <c r="D162" s="159"/>
      <c r="E162" s="159"/>
      <c r="F162" s="2"/>
      <c r="G162" s="2"/>
      <c r="H162" s="2"/>
      <c r="I162" s="2"/>
      <c r="J162" s="2"/>
    </row>
    <row r="163" spans="1:10" s="12" customFormat="1">
      <c r="A163" s="16"/>
      <c r="B163" s="159"/>
      <c r="C163" s="159"/>
      <c r="D163" s="159"/>
      <c r="E163" s="159"/>
      <c r="F163" s="2"/>
      <c r="G163" s="2"/>
      <c r="H163" s="2"/>
      <c r="I163" s="2"/>
      <c r="J163" s="2"/>
    </row>
    <row r="164" spans="1:10" s="12" customFormat="1">
      <c r="A164" s="16"/>
      <c r="B164" s="159"/>
      <c r="C164" s="159"/>
      <c r="D164" s="159"/>
      <c r="E164" s="159"/>
      <c r="F164" s="2"/>
      <c r="G164" s="2"/>
      <c r="H164" s="2"/>
      <c r="I164" s="2"/>
      <c r="J164" s="2"/>
    </row>
    <row r="165" spans="1:10" s="12" customFormat="1">
      <c r="A165" s="16"/>
      <c r="B165" s="159"/>
      <c r="C165" s="159"/>
      <c r="D165" s="159"/>
      <c r="E165" s="159"/>
      <c r="F165" s="2"/>
      <c r="G165" s="2"/>
      <c r="H165" s="2"/>
      <c r="I165" s="2"/>
      <c r="J165" s="2"/>
    </row>
    <row r="166" spans="1:10" s="12" customFormat="1">
      <c r="A166" s="16"/>
      <c r="B166" s="159"/>
      <c r="C166" s="159"/>
      <c r="D166" s="159"/>
      <c r="E166" s="159"/>
      <c r="F166" s="2"/>
      <c r="G166" s="2"/>
      <c r="H166" s="2"/>
      <c r="I166" s="2"/>
      <c r="J166" s="2"/>
    </row>
    <row r="167" spans="1:10" s="12" customFormat="1">
      <c r="A167" s="16"/>
      <c r="B167" s="159"/>
      <c r="C167" s="159"/>
      <c r="D167" s="159"/>
      <c r="E167" s="159"/>
      <c r="F167" s="2"/>
      <c r="G167" s="2"/>
      <c r="H167" s="2"/>
      <c r="I167" s="2"/>
      <c r="J167" s="2"/>
    </row>
    <row r="168" spans="1:10" s="12" customFormat="1">
      <c r="A168" s="16"/>
      <c r="B168" s="159"/>
      <c r="C168" s="159"/>
      <c r="D168" s="159"/>
      <c r="E168" s="159"/>
      <c r="F168" s="2"/>
      <c r="G168" s="2"/>
      <c r="H168" s="2"/>
      <c r="I168" s="2"/>
      <c r="J168" s="2"/>
    </row>
    <row r="169" spans="1:10" s="12" customFormat="1">
      <c r="A169" s="16"/>
      <c r="B169" s="159"/>
      <c r="C169" s="159"/>
      <c r="D169" s="159"/>
      <c r="E169" s="159"/>
      <c r="F169" s="2"/>
      <c r="G169" s="2"/>
      <c r="H169" s="2"/>
      <c r="I169" s="2"/>
      <c r="J169" s="2"/>
    </row>
    <row r="170" spans="1:10" s="12" customFormat="1">
      <c r="A170" s="16"/>
      <c r="B170" s="159"/>
      <c r="C170" s="159"/>
      <c r="D170" s="159"/>
      <c r="E170" s="159"/>
      <c r="F170" s="2"/>
      <c r="G170" s="2"/>
      <c r="H170" s="2"/>
      <c r="I170" s="2"/>
      <c r="J170" s="2"/>
    </row>
    <row r="171" spans="1:10" s="12" customFormat="1">
      <c r="A171" s="16"/>
      <c r="B171" s="159"/>
      <c r="C171" s="159"/>
      <c r="D171" s="159"/>
      <c r="E171" s="159"/>
      <c r="F171" s="2"/>
      <c r="G171" s="2"/>
      <c r="H171" s="2"/>
      <c r="I171" s="2"/>
      <c r="J171" s="2"/>
    </row>
    <row r="172" spans="1:10" s="12" customFormat="1">
      <c r="A172" s="16"/>
      <c r="B172" s="159"/>
      <c r="C172" s="159"/>
      <c r="D172" s="159"/>
      <c r="E172" s="159"/>
      <c r="F172" s="2"/>
      <c r="G172" s="2"/>
      <c r="H172" s="2"/>
      <c r="I172" s="2"/>
      <c r="J172" s="2"/>
    </row>
    <row r="173" spans="1:10" s="12" customFormat="1">
      <c r="A173" s="16"/>
      <c r="B173" s="159"/>
      <c r="C173" s="159"/>
      <c r="D173" s="159"/>
      <c r="E173" s="159"/>
      <c r="F173" s="2"/>
      <c r="G173" s="2"/>
      <c r="H173" s="2"/>
      <c r="I173" s="2"/>
      <c r="J173" s="2"/>
    </row>
    <row r="174" spans="1:10" s="12" customFormat="1">
      <c r="A174" s="16"/>
      <c r="B174" s="159"/>
      <c r="C174" s="159"/>
      <c r="D174" s="159"/>
      <c r="E174" s="159"/>
      <c r="F174" s="2"/>
      <c r="G174" s="2"/>
      <c r="H174" s="2"/>
      <c r="I174" s="2"/>
      <c r="J174" s="2"/>
    </row>
    <row r="175" spans="1:10" s="12" customFormat="1">
      <c r="A175" s="16"/>
      <c r="B175" s="159"/>
      <c r="C175" s="159"/>
      <c r="D175" s="159"/>
      <c r="E175" s="159"/>
      <c r="F175" s="2"/>
      <c r="G175" s="2"/>
      <c r="H175" s="2"/>
      <c r="I175" s="2"/>
      <c r="J175" s="2"/>
    </row>
    <row r="176" spans="1:10" s="12" customFormat="1">
      <c r="A176" s="16"/>
      <c r="B176" s="159"/>
      <c r="C176" s="159"/>
      <c r="D176" s="159"/>
      <c r="E176" s="159"/>
      <c r="F176" s="2"/>
      <c r="G176" s="2"/>
      <c r="H176" s="2"/>
      <c r="I176" s="2"/>
      <c r="J176" s="2"/>
    </row>
    <row r="177" spans="1:10" s="12" customFormat="1">
      <c r="A177" s="16"/>
      <c r="B177" s="159"/>
      <c r="C177" s="159"/>
      <c r="D177" s="159"/>
      <c r="E177" s="159"/>
      <c r="F177" s="2"/>
      <c r="G177" s="2"/>
      <c r="H177" s="2"/>
      <c r="I177" s="2"/>
      <c r="J177" s="2"/>
    </row>
    <row r="178" spans="1:10" s="12" customFormat="1">
      <c r="A178" s="16"/>
      <c r="B178" s="159"/>
      <c r="C178" s="159"/>
      <c r="D178" s="159"/>
      <c r="E178" s="159"/>
      <c r="F178" s="2"/>
      <c r="G178" s="2"/>
      <c r="H178" s="2"/>
      <c r="I178" s="2"/>
      <c r="J178" s="2"/>
    </row>
    <row r="179" spans="1:10" s="12" customFormat="1">
      <c r="A179" s="16"/>
      <c r="B179" s="159"/>
      <c r="C179" s="159"/>
      <c r="D179" s="159"/>
      <c r="E179" s="159"/>
      <c r="F179" s="2"/>
      <c r="G179" s="2"/>
      <c r="H179" s="2"/>
      <c r="I179" s="2"/>
      <c r="J179" s="2"/>
    </row>
    <row r="180" spans="1:10" s="12" customFormat="1">
      <c r="A180" s="16"/>
      <c r="B180" s="159"/>
      <c r="C180" s="159"/>
      <c r="D180" s="159"/>
      <c r="E180" s="159"/>
      <c r="F180" s="2"/>
      <c r="G180" s="2"/>
      <c r="H180" s="2"/>
      <c r="I180" s="2"/>
      <c r="J180" s="2"/>
    </row>
    <row r="181" spans="1:10" s="12" customFormat="1">
      <c r="A181" s="16"/>
      <c r="B181" s="159"/>
      <c r="C181" s="159"/>
      <c r="D181" s="159"/>
      <c r="E181" s="159"/>
      <c r="F181" s="2"/>
      <c r="G181" s="2"/>
      <c r="H181" s="2"/>
      <c r="I181" s="2"/>
      <c r="J181" s="2"/>
    </row>
    <row r="182" spans="1:10" s="12" customFormat="1">
      <c r="A182" s="16"/>
      <c r="B182" s="159"/>
      <c r="C182" s="159"/>
      <c r="D182" s="159"/>
      <c r="E182" s="159"/>
      <c r="F182" s="2"/>
      <c r="G182" s="2"/>
      <c r="H182" s="2"/>
      <c r="I182" s="2"/>
      <c r="J182" s="2"/>
    </row>
    <row r="183" spans="1:10" s="12" customFormat="1">
      <c r="A183" s="16"/>
      <c r="B183" s="159"/>
      <c r="C183" s="159"/>
      <c r="D183" s="159"/>
      <c r="E183" s="159"/>
      <c r="F183" s="2"/>
      <c r="G183" s="2"/>
      <c r="H183" s="2"/>
      <c r="I183" s="2"/>
      <c r="J183" s="2"/>
    </row>
    <row r="184" spans="1:10" s="12" customFormat="1">
      <c r="A184" s="16"/>
      <c r="B184" s="159"/>
      <c r="C184" s="159"/>
      <c r="D184" s="159"/>
      <c r="E184" s="159"/>
      <c r="F184" s="2"/>
      <c r="G184" s="2"/>
      <c r="H184" s="2"/>
      <c r="I184" s="2"/>
      <c r="J184" s="2"/>
    </row>
    <row r="185" spans="1:10" s="12" customFormat="1">
      <c r="A185" s="16"/>
      <c r="B185" s="159"/>
      <c r="C185" s="159"/>
      <c r="D185" s="159"/>
      <c r="E185" s="159"/>
      <c r="F185" s="2"/>
      <c r="G185" s="2"/>
      <c r="H185" s="2"/>
      <c r="I185" s="2"/>
      <c r="J185" s="2"/>
    </row>
    <row r="186" spans="1:10" s="12" customFormat="1">
      <c r="A186" s="16"/>
      <c r="B186" s="159"/>
      <c r="C186" s="159"/>
      <c r="D186" s="159"/>
      <c r="E186" s="159"/>
      <c r="F186" s="2"/>
      <c r="G186" s="2"/>
      <c r="H186" s="2"/>
      <c r="I186" s="2"/>
      <c r="J186" s="2"/>
    </row>
    <row r="187" spans="1:10" s="12" customFormat="1">
      <c r="A187" s="16"/>
      <c r="B187" s="159"/>
      <c r="C187" s="159"/>
      <c r="D187" s="159"/>
      <c r="E187" s="159"/>
      <c r="F187" s="2"/>
      <c r="G187" s="2"/>
      <c r="H187" s="2"/>
      <c r="I187" s="2"/>
      <c r="J187" s="2"/>
    </row>
    <row r="188" spans="1:10" s="12" customFormat="1">
      <c r="A188" s="16"/>
      <c r="B188" s="159"/>
      <c r="C188" s="159"/>
      <c r="D188" s="159"/>
      <c r="E188" s="159"/>
      <c r="F188" s="2"/>
      <c r="G188" s="2"/>
      <c r="H188" s="2"/>
      <c r="I188" s="2"/>
      <c r="J188" s="2"/>
    </row>
    <row r="189" spans="1:10" s="12" customFormat="1">
      <c r="A189" s="16"/>
      <c r="B189" s="159"/>
      <c r="C189" s="159"/>
      <c r="D189" s="159"/>
      <c r="E189" s="159"/>
      <c r="F189" s="2"/>
      <c r="G189" s="2"/>
      <c r="H189" s="2"/>
      <c r="I189" s="2"/>
      <c r="J189" s="2"/>
    </row>
    <row r="190" spans="1:10" s="12" customFormat="1">
      <c r="A190" s="16"/>
      <c r="B190" s="159"/>
      <c r="C190" s="159"/>
      <c r="D190" s="159"/>
      <c r="E190" s="159"/>
      <c r="F190" s="2"/>
      <c r="G190" s="2"/>
      <c r="H190" s="2"/>
      <c r="I190" s="2"/>
      <c r="J190" s="2"/>
    </row>
    <row r="191" spans="1:10" s="12" customFormat="1">
      <c r="A191" s="16"/>
      <c r="B191" s="159"/>
      <c r="C191" s="159"/>
      <c r="D191" s="159"/>
      <c r="E191" s="159"/>
      <c r="F191" s="2"/>
      <c r="G191" s="2"/>
      <c r="H191" s="2"/>
      <c r="I191" s="2"/>
      <c r="J191" s="2"/>
    </row>
    <row r="192" spans="1:10" s="12" customFormat="1">
      <c r="A192" s="16"/>
      <c r="B192" s="159"/>
      <c r="C192" s="159"/>
      <c r="D192" s="159"/>
      <c r="E192" s="159"/>
      <c r="F192" s="2"/>
      <c r="G192" s="2"/>
      <c r="H192" s="2"/>
      <c r="I192" s="2"/>
      <c r="J192" s="2"/>
    </row>
    <row r="193" spans="1:10" s="12" customFormat="1">
      <c r="A193" s="16"/>
      <c r="B193" s="159"/>
      <c r="C193" s="159"/>
      <c r="D193" s="159"/>
      <c r="E193" s="159"/>
      <c r="F193" s="2"/>
      <c r="G193" s="2"/>
      <c r="H193" s="2"/>
      <c r="I193" s="2"/>
      <c r="J193" s="2"/>
    </row>
    <row r="194" spans="1:10" s="12" customFormat="1">
      <c r="A194" s="16"/>
      <c r="B194" s="159"/>
      <c r="C194" s="159"/>
      <c r="D194" s="159"/>
      <c r="E194" s="159"/>
      <c r="F194" s="2"/>
      <c r="G194" s="2"/>
      <c r="H194" s="2"/>
      <c r="I194" s="2"/>
      <c r="J194" s="2"/>
    </row>
    <row r="195" spans="1:10" s="12" customFormat="1">
      <c r="A195" s="16"/>
      <c r="B195" s="159"/>
      <c r="C195" s="159"/>
      <c r="D195" s="159"/>
      <c r="E195" s="159"/>
      <c r="F195" s="2"/>
      <c r="G195" s="2"/>
      <c r="H195" s="2"/>
      <c r="I195" s="2"/>
      <c r="J195" s="2"/>
    </row>
    <row r="196" spans="1:10" s="12" customFormat="1">
      <c r="A196" s="16"/>
      <c r="B196" s="159"/>
      <c r="C196" s="159"/>
      <c r="D196" s="159"/>
      <c r="E196" s="159"/>
      <c r="F196" s="2"/>
      <c r="G196" s="2"/>
      <c r="H196" s="2"/>
      <c r="I196" s="2"/>
      <c r="J196" s="2"/>
    </row>
    <row r="197" spans="1:10" s="12" customFormat="1">
      <c r="A197" s="16"/>
      <c r="B197" s="159"/>
      <c r="C197" s="159"/>
      <c r="D197" s="159"/>
      <c r="E197" s="159"/>
      <c r="F197" s="2"/>
      <c r="G197" s="2"/>
      <c r="H197" s="2"/>
      <c r="I197" s="2"/>
      <c r="J197" s="2"/>
    </row>
    <row r="198" spans="1:10" s="12" customFormat="1">
      <c r="A198" s="16"/>
      <c r="B198" s="159"/>
      <c r="C198" s="159"/>
      <c r="D198" s="159"/>
      <c r="E198" s="159"/>
      <c r="F198" s="2"/>
      <c r="G198" s="2"/>
      <c r="H198" s="2"/>
      <c r="I198" s="2"/>
      <c r="J198" s="2"/>
    </row>
    <row r="199" spans="1:10" s="12" customFormat="1">
      <c r="A199" s="16"/>
      <c r="B199" s="159"/>
      <c r="C199" s="159"/>
      <c r="D199" s="159"/>
      <c r="E199" s="159"/>
      <c r="F199" s="2"/>
      <c r="G199" s="2"/>
      <c r="H199" s="2"/>
      <c r="I199" s="2"/>
      <c r="J199" s="2"/>
    </row>
    <row r="200" spans="1:10" s="12" customFormat="1">
      <c r="A200" s="16"/>
      <c r="B200" s="159"/>
      <c r="C200" s="159"/>
      <c r="D200" s="159"/>
      <c r="E200" s="159"/>
      <c r="F200" s="2"/>
      <c r="G200" s="2"/>
      <c r="H200" s="2"/>
      <c r="I200" s="2"/>
      <c r="J200" s="2"/>
    </row>
    <row r="201" spans="1:10" s="12" customFormat="1">
      <c r="A201" s="16"/>
      <c r="B201" s="159"/>
      <c r="C201" s="159"/>
      <c r="D201" s="159"/>
      <c r="E201" s="159"/>
      <c r="F201" s="2"/>
      <c r="G201" s="2"/>
      <c r="H201" s="2"/>
      <c r="I201" s="2"/>
      <c r="J201" s="2"/>
    </row>
    <row r="202" spans="1:10" s="12" customFormat="1">
      <c r="A202" s="16"/>
      <c r="B202" s="159"/>
      <c r="C202" s="159"/>
      <c r="D202" s="159"/>
      <c r="E202" s="159"/>
      <c r="F202" s="2"/>
      <c r="G202" s="2"/>
      <c r="H202" s="2"/>
      <c r="I202" s="2"/>
      <c r="J202" s="2"/>
    </row>
    <row r="203" spans="1:10" s="12" customFormat="1">
      <c r="A203" s="16"/>
      <c r="B203" s="159"/>
      <c r="C203" s="159"/>
      <c r="D203" s="159"/>
      <c r="E203" s="159"/>
      <c r="F203" s="2"/>
      <c r="G203" s="2"/>
      <c r="H203" s="2"/>
      <c r="I203" s="2"/>
      <c r="J203" s="2"/>
    </row>
    <row r="204" spans="1:10" s="12" customFormat="1">
      <c r="A204" s="16"/>
      <c r="B204" s="159"/>
      <c r="C204" s="159"/>
      <c r="D204" s="159"/>
      <c r="E204" s="159"/>
      <c r="F204" s="2"/>
      <c r="G204" s="2"/>
      <c r="H204" s="2"/>
      <c r="I204" s="2"/>
      <c r="J204" s="2"/>
    </row>
    <row r="205" spans="1:10" s="12" customFormat="1">
      <c r="A205" s="16"/>
      <c r="B205" s="159"/>
      <c r="C205" s="159"/>
      <c r="D205" s="159"/>
      <c r="E205" s="159"/>
      <c r="F205" s="2"/>
      <c r="G205" s="2"/>
      <c r="H205" s="2"/>
      <c r="I205" s="2"/>
      <c r="J205" s="2"/>
    </row>
    <row r="206" spans="1:10" s="12" customFormat="1">
      <c r="A206" s="16"/>
      <c r="B206" s="159"/>
      <c r="C206" s="159"/>
      <c r="D206" s="159"/>
      <c r="E206" s="159"/>
      <c r="F206" s="2"/>
      <c r="G206" s="2"/>
      <c r="H206" s="2"/>
      <c r="I206" s="2"/>
      <c r="J206" s="2"/>
    </row>
    <row r="207" spans="1:10" s="12" customFormat="1">
      <c r="A207" s="16"/>
      <c r="B207" s="159"/>
      <c r="C207" s="159"/>
      <c r="D207" s="159"/>
      <c r="E207" s="159"/>
      <c r="F207" s="2"/>
      <c r="G207" s="2"/>
      <c r="H207" s="2"/>
      <c r="I207" s="2"/>
      <c r="J207" s="2"/>
    </row>
    <row r="208" spans="1:10" s="12" customFormat="1">
      <c r="A208" s="16"/>
      <c r="B208" s="159"/>
      <c r="C208" s="159"/>
      <c r="D208" s="159"/>
      <c r="E208" s="159"/>
      <c r="F208" s="2"/>
      <c r="G208" s="2"/>
      <c r="H208" s="2"/>
      <c r="I208" s="2"/>
      <c r="J208" s="2"/>
    </row>
    <row r="209" spans="1:10" s="12" customFormat="1">
      <c r="A209" s="16"/>
      <c r="B209" s="159"/>
      <c r="C209" s="159"/>
      <c r="D209" s="159"/>
      <c r="E209" s="159"/>
      <c r="F209" s="2"/>
      <c r="G209" s="2"/>
      <c r="H209" s="2"/>
      <c r="I209" s="2"/>
      <c r="J209" s="2"/>
    </row>
    <row r="210" spans="1:10" s="12" customFormat="1">
      <c r="A210" s="16"/>
      <c r="B210" s="159"/>
      <c r="C210" s="159"/>
      <c r="D210" s="159"/>
      <c r="E210" s="159"/>
      <c r="F210" s="2"/>
      <c r="G210" s="2"/>
      <c r="H210" s="2"/>
      <c r="I210" s="2"/>
      <c r="J210" s="2"/>
    </row>
    <row r="211" spans="1:10" s="12" customFormat="1">
      <c r="A211" s="16"/>
      <c r="B211" s="159"/>
      <c r="C211" s="159"/>
      <c r="D211" s="159"/>
      <c r="E211" s="159"/>
      <c r="F211" s="2"/>
      <c r="G211" s="2"/>
      <c r="H211" s="2"/>
      <c r="I211" s="2"/>
      <c r="J211" s="2"/>
    </row>
    <row r="212" spans="1:10" s="12" customFormat="1">
      <c r="A212" s="16"/>
      <c r="B212" s="159"/>
      <c r="C212" s="159"/>
      <c r="D212" s="159"/>
      <c r="E212" s="159"/>
      <c r="F212" s="2"/>
      <c r="G212" s="2"/>
      <c r="H212" s="2"/>
      <c r="I212" s="2"/>
      <c r="J212" s="2"/>
    </row>
    <row r="213" spans="1:10" s="12" customFormat="1">
      <c r="A213" s="16"/>
      <c r="B213" s="159"/>
      <c r="C213" s="159"/>
      <c r="D213" s="159"/>
      <c r="E213" s="159"/>
      <c r="F213" s="2"/>
      <c r="G213" s="2"/>
      <c r="H213" s="2"/>
      <c r="I213" s="2"/>
      <c r="J213" s="2"/>
    </row>
    <row r="214" spans="1:10" s="12" customFormat="1">
      <c r="A214" s="16"/>
      <c r="B214" s="159"/>
      <c r="C214" s="159"/>
      <c r="D214" s="159"/>
      <c r="E214" s="159"/>
      <c r="F214" s="2"/>
      <c r="G214" s="2"/>
      <c r="H214" s="2"/>
      <c r="I214" s="2"/>
      <c r="J214" s="2"/>
    </row>
    <row r="215" spans="1:10" s="12" customFormat="1">
      <c r="A215" s="16"/>
      <c r="B215" s="159"/>
      <c r="C215" s="159"/>
      <c r="D215" s="159"/>
      <c r="E215" s="159"/>
      <c r="F215" s="2"/>
      <c r="G215" s="2"/>
      <c r="H215" s="2"/>
      <c r="I215" s="2"/>
      <c r="J215" s="2"/>
    </row>
    <row r="216" spans="1:10" s="12" customFormat="1">
      <c r="A216" s="16"/>
      <c r="B216" s="159"/>
      <c r="C216" s="159"/>
      <c r="D216" s="159"/>
      <c r="E216" s="159"/>
      <c r="F216" s="2"/>
      <c r="G216" s="2"/>
      <c r="H216" s="2"/>
      <c r="I216" s="2"/>
      <c r="J216" s="2"/>
    </row>
    <row r="217" spans="1:10" s="12" customFormat="1">
      <c r="A217" s="16"/>
      <c r="B217" s="159"/>
      <c r="C217" s="159"/>
      <c r="D217" s="159"/>
      <c r="E217" s="159"/>
      <c r="F217" s="2"/>
      <c r="G217" s="2"/>
      <c r="H217" s="2"/>
      <c r="I217" s="2"/>
      <c r="J217" s="2"/>
    </row>
    <row r="218" spans="1:10" s="12" customFormat="1">
      <c r="A218" s="16"/>
      <c r="B218" s="159"/>
      <c r="C218" s="159"/>
      <c r="D218" s="159"/>
      <c r="E218" s="159"/>
      <c r="F218" s="2"/>
      <c r="G218" s="2"/>
      <c r="H218" s="2"/>
      <c r="I218" s="2"/>
      <c r="J218" s="2"/>
    </row>
    <row r="219" spans="1:10" s="12" customFormat="1">
      <c r="A219" s="16"/>
      <c r="B219" s="159"/>
      <c r="C219" s="159"/>
      <c r="D219" s="159"/>
      <c r="E219" s="159"/>
      <c r="F219" s="2"/>
      <c r="G219" s="2"/>
      <c r="H219" s="2"/>
      <c r="I219" s="2"/>
      <c r="J219" s="2"/>
    </row>
    <row r="220" spans="1:10" s="12" customFormat="1">
      <c r="A220" s="16"/>
      <c r="B220" s="159"/>
      <c r="C220" s="159"/>
      <c r="D220" s="159"/>
      <c r="E220" s="159"/>
      <c r="F220" s="2"/>
      <c r="G220" s="2"/>
      <c r="H220" s="2"/>
      <c r="I220" s="2"/>
      <c r="J220" s="2"/>
    </row>
    <row r="221" spans="1:10" s="12" customFormat="1">
      <c r="A221" s="16"/>
      <c r="B221" s="159"/>
      <c r="C221" s="159"/>
      <c r="D221" s="159"/>
      <c r="E221" s="159"/>
      <c r="F221" s="2"/>
      <c r="G221" s="2"/>
      <c r="H221" s="2"/>
      <c r="I221" s="2"/>
      <c r="J221" s="2"/>
    </row>
    <row r="222" spans="1:10" s="12" customFormat="1">
      <c r="A222" s="16"/>
      <c r="B222" s="159"/>
      <c r="C222" s="159"/>
      <c r="D222" s="159"/>
      <c r="E222" s="159"/>
      <c r="F222" s="2"/>
      <c r="G222" s="2"/>
      <c r="H222" s="2"/>
      <c r="I222" s="2"/>
      <c r="J222" s="2"/>
    </row>
    <row r="223" spans="1:10" s="12" customFormat="1">
      <c r="A223" s="16"/>
      <c r="B223" s="159"/>
      <c r="C223" s="159"/>
      <c r="D223" s="159"/>
      <c r="E223" s="159"/>
      <c r="F223" s="2"/>
      <c r="G223" s="2"/>
      <c r="H223" s="2"/>
      <c r="I223" s="2"/>
      <c r="J223" s="2"/>
    </row>
    <row r="224" spans="1:10" s="12" customFormat="1">
      <c r="A224" s="16"/>
      <c r="B224" s="159"/>
      <c r="C224" s="159"/>
      <c r="D224" s="159"/>
      <c r="E224" s="159"/>
      <c r="F224" s="2"/>
      <c r="G224" s="2"/>
      <c r="H224" s="2"/>
      <c r="I224" s="2"/>
      <c r="J224" s="2"/>
    </row>
    <row r="225" spans="1:10" s="12" customFormat="1">
      <c r="A225" s="16"/>
      <c r="B225" s="159"/>
      <c r="C225" s="159"/>
      <c r="D225" s="159"/>
      <c r="E225" s="159"/>
      <c r="F225" s="2"/>
      <c r="G225" s="2"/>
      <c r="H225" s="2"/>
      <c r="I225" s="2"/>
      <c r="J225" s="2"/>
    </row>
    <row r="226" spans="1:10" s="12" customFormat="1">
      <c r="A226" s="16"/>
      <c r="B226" s="159"/>
      <c r="C226" s="159"/>
      <c r="D226" s="159"/>
      <c r="E226" s="159"/>
      <c r="F226" s="2"/>
      <c r="G226" s="2"/>
      <c r="H226" s="2"/>
      <c r="I226" s="2"/>
      <c r="J226" s="2"/>
    </row>
    <row r="227" spans="1:10" s="12" customFormat="1">
      <c r="A227" s="16"/>
      <c r="B227" s="159"/>
      <c r="C227" s="159"/>
      <c r="D227" s="159"/>
      <c r="E227" s="159"/>
      <c r="F227" s="2"/>
      <c r="G227" s="2"/>
      <c r="H227" s="2"/>
      <c r="I227" s="2"/>
      <c r="J227" s="2"/>
    </row>
    <row r="228" spans="1:10" s="12" customFormat="1">
      <c r="A228" s="16"/>
      <c r="B228" s="159"/>
      <c r="C228" s="159"/>
      <c r="D228" s="159"/>
      <c r="E228" s="159"/>
      <c r="F228" s="2"/>
      <c r="G228" s="2"/>
      <c r="H228" s="2"/>
      <c r="I228" s="2"/>
      <c r="J228" s="2"/>
    </row>
    <row r="229" spans="1:10" s="12" customFormat="1">
      <c r="A229" s="16"/>
      <c r="B229" s="159"/>
      <c r="C229" s="159"/>
      <c r="D229" s="159"/>
      <c r="E229" s="159"/>
      <c r="F229" s="2"/>
      <c r="G229" s="2"/>
      <c r="H229" s="2"/>
      <c r="I229" s="2"/>
      <c r="J229" s="2"/>
    </row>
    <row r="230" spans="1:10" s="12" customFormat="1">
      <c r="A230" s="16"/>
      <c r="B230" s="159"/>
      <c r="C230" s="159"/>
      <c r="D230" s="159"/>
      <c r="E230" s="159"/>
      <c r="F230" s="2"/>
      <c r="G230" s="2"/>
      <c r="H230" s="2"/>
      <c r="I230" s="2"/>
      <c r="J230" s="2"/>
    </row>
    <row r="231" spans="1:10" s="12" customFormat="1">
      <c r="A231" s="16"/>
      <c r="B231" s="159"/>
      <c r="C231" s="159"/>
      <c r="D231" s="159"/>
      <c r="E231" s="159"/>
      <c r="F231" s="2"/>
      <c r="G231" s="2"/>
      <c r="H231" s="2"/>
      <c r="I231" s="2"/>
      <c r="J231" s="2"/>
    </row>
    <row r="232" spans="1:10" s="12" customFormat="1">
      <c r="A232" s="16"/>
      <c r="B232" s="159"/>
      <c r="C232" s="159"/>
      <c r="D232" s="159"/>
      <c r="E232" s="159"/>
      <c r="F232" s="2"/>
      <c r="G232" s="2"/>
      <c r="H232" s="2"/>
      <c r="I232" s="2"/>
      <c r="J232" s="2"/>
    </row>
    <row r="233" spans="1:10" s="12" customFormat="1">
      <c r="A233" s="16"/>
      <c r="B233" s="159"/>
      <c r="C233" s="159"/>
      <c r="D233" s="159"/>
      <c r="E233" s="159"/>
      <c r="F233" s="2"/>
      <c r="G233" s="2"/>
      <c r="H233" s="2"/>
      <c r="I233" s="2"/>
      <c r="J233" s="2"/>
    </row>
    <row r="234" spans="1:10" s="12" customFormat="1">
      <c r="A234" s="16"/>
      <c r="B234" s="159"/>
      <c r="C234" s="159"/>
      <c r="D234" s="159"/>
      <c r="E234" s="159"/>
      <c r="F234" s="2"/>
      <c r="G234" s="2"/>
      <c r="H234" s="2"/>
      <c r="I234" s="2"/>
      <c r="J234" s="2"/>
    </row>
    <row r="235" spans="1:10" s="12" customFormat="1">
      <c r="A235" s="16"/>
      <c r="B235" s="159"/>
      <c r="C235" s="159"/>
      <c r="D235" s="159"/>
      <c r="E235" s="159"/>
      <c r="F235" s="2"/>
      <c r="G235" s="2"/>
      <c r="H235" s="2"/>
      <c r="I235" s="2"/>
      <c r="J235" s="2"/>
    </row>
    <row r="236" spans="1:10" s="12" customFormat="1">
      <c r="A236" s="16"/>
      <c r="B236" s="159"/>
      <c r="C236" s="159"/>
      <c r="D236" s="159"/>
      <c r="E236" s="159"/>
      <c r="F236" s="2"/>
      <c r="G236" s="2"/>
      <c r="H236" s="2"/>
      <c r="I236" s="2"/>
      <c r="J236" s="2"/>
    </row>
    <row r="237" spans="1:10" s="12" customFormat="1">
      <c r="A237" s="16"/>
      <c r="B237" s="159"/>
      <c r="C237" s="159"/>
      <c r="D237" s="159"/>
      <c r="E237" s="159"/>
      <c r="F237" s="2"/>
      <c r="G237" s="2"/>
      <c r="H237" s="2"/>
      <c r="I237" s="2"/>
      <c r="J237" s="2"/>
    </row>
    <row r="238" spans="1:10" s="12" customFormat="1">
      <c r="A238" s="16"/>
      <c r="B238" s="159"/>
      <c r="C238" s="159"/>
      <c r="D238" s="159"/>
      <c r="E238" s="159"/>
      <c r="F238" s="2"/>
      <c r="G238" s="2"/>
      <c r="H238" s="2"/>
      <c r="I238" s="2"/>
      <c r="J238" s="2"/>
    </row>
    <row r="239" spans="1:10" s="12" customFormat="1">
      <c r="A239" s="16"/>
      <c r="B239" s="159"/>
      <c r="C239" s="159"/>
      <c r="D239" s="159"/>
      <c r="E239" s="159"/>
      <c r="F239" s="2"/>
      <c r="G239" s="2"/>
      <c r="H239" s="2"/>
      <c r="I239" s="2"/>
      <c r="J239" s="2"/>
    </row>
    <row r="240" spans="1:10" s="12" customFormat="1">
      <c r="A240" s="16"/>
      <c r="B240" s="159"/>
      <c r="C240" s="159"/>
      <c r="D240" s="159"/>
      <c r="E240" s="159"/>
      <c r="F240" s="2"/>
      <c r="G240" s="2"/>
      <c r="H240" s="2"/>
      <c r="I240" s="2"/>
      <c r="J240" s="2"/>
    </row>
    <row r="241" spans="1:10" s="12" customFormat="1">
      <c r="A241" s="16"/>
      <c r="B241" s="159"/>
      <c r="C241" s="159"/>
      <c r="D241" s="159"/>
      <c r="E241" s="159"/>
      <c r="F241" s="2"/>
      <c r="G241" s="2"/>
      <c r="H241" s="2"/>
      <c r="I241" s="2"/>
      <c r="J241" s="2"/>
    </row>
    <row r="242" spans="1:10" s="12" customFormat="1">
      <c r="A242" s="16"/>
      <c r="B242" s="159"/>
      <c r="C242" s="159"/>
      <c r="D242" s="159"/>
      <c r="E242" s="159"/>
      <c r="F242" s="2"/>
      <c r="G242" s="2"/>
      <c r="H242" s="2"/>
      <c r="I242" s="2"/>
      <c r="J242" s="2"/>
    </row>
    <row r="243" spans="1:10" s="12" customFormat="1">
      <c r="A243" s="16"/>
      <c r="B243" s="159"/>
      <c r="C243" s="159"/>
      <c r="D243" s="159"/>
      <c r="E243" s="159"/>
      <c r="F243" s="2"/>
      <c r="G243" s="2"/>
      <c r="H243" s="2"/>
      <c r="I243" s="2"/>
      <c r="J243" s="2"/>
    </row>
    <row r="244" spans="1:10" s="12" customFormat="1">
      <c r="A244" s="16"/>
      <c r="B244" s="159"/>
      <c r="C244" s="159"/>
      <c r="D244" s="159"/>
      <c r="E244" s="159"/>
      <c r="F244" s="2"/>
      <c r="G244" s="2"/>
      <c r="H244" s="2"/>
      <c r="I244" s="2"/>
      <c r="J244" s="2"/>
    </row>
    <row r="245" spans="1:10" s="12" customFormat="1">
      <c r="A245" s="16"/>
      <c r="B245" s="159"/>
      <c r="C245" s="159"/>
      <c r="D245" s="159"/>
      <c r="E245" s="159"/>
      <c r="F245" s="2"/>
      <c r="G245" s="2"/>
      <c r="H245" s="2"/>
      <c r="I245" s="2"/>
      <c r="J245" s="2"/>
    </row>
    <row r="246" spans="1:10" s="12" customFormat="1">
      <c r="A246" s="16"/>
      <c r="B246" s="159"/>
      <c r="C246" s="159"/>
      <c r="D246" s="159"/>
      <c r="E246" s="159"/>
      <c r="F246" s="2"/>
      <c r="G246" s="2"/>
      <c r="H246" s="2"/>
      <c r="I246" s="2"/>
      <c r="J246" s="2"/>
    </row>
    <row r="247" spans="1:10" s="12" customFormat="1">
      <c r="A247" s="16"/>
      <c r="B247" s="159"/>
      <c r="C247" s="159"/>
      <c r="D247" s="159"/>
      <c r="E247" s="159"/>
      <c r="F247" s="2"/>
      <c r="G247" s="2"/>
      <c r="H247" s="2"/>
      <c r="I247" s="2"/>
      <c r="J247" s="2"/>
    </row>
    <row r="248" spans="1:10" s="12" customFormat="1">
      <c r="A248" s="16"/>
      <c r="B248" s="159"/>
      <c r="C248" s="159"/>
      <c r="D248" s="159"/>
      <c r="E248" s="159"/>
      <c r="F248" s="2"/>
      <c r="G248" s="2"/>
      <c r="H248" s="2"/>
      <c r="I248" s="2"/>
      <c r="J248" s="2"/>
    </row>
    <row r="249" spans="1:10" s="12" customFormat="1">
      <c r="A249" s="16"/>
      <c r="B249" s="159"/>
      <c r="C249" s="159"/>
      <c r="D249" s="159"/>
      <c r="E249" s="159"/>
      <c r="F249" s="2"/>
      <c r="G249" s="2"/>
      <c r="H249" s="2"/>
      <c r="I249" s="2"/>
      <c r="J249" s="2"/>
    </row>
    <row r="250" spans="1:10" s="12" customFormat="1">
      <c r="A250" s="16"/>
      <c r="B250" s="159"/>
      <c r="C250" s="159"/>
      <c r="D250" s="159"/>
      <c r="E250" s="159"/>
      <c r="F250" s="2"/>
      <c r="G250" s="2"/>
      <c r="H250" s="2"/>
      <c r="I250" s="2"/>
      <c r="J250" s="2"/>
    </row>
    <row r="251" spans="1:10" s="12" customFormat="1">
      <c r="A251" s="16"/>
      <c r="B251" s="159"/>
      <c r="C251" s="159"/>
      <c r="D251" s="159"/>
      <c r="E251" s="159"/>
      <c r="F251" s="2"/>
      <c r="G251" s="2"/>
      <c r="H251" s="2"/>
      <c r="I251" s="2"/>
      <c r="J251" s="2"/>
    </row>
    <row r="252" spans="1:10" s="12" customFormat="1">
      <c r="A252" s="16"/>
      <c r="B252" s="159"/>
      <c r="C252" s="159"/>
      <c r="D252" s="159"/>
      <c r="E252" s="159"/>
      <c r="F252" s="2"/>
      <c r="G252" s="2"/>
      <c r="H252" s="2"/>
      <c r="I252" s="2"/>
      <c r="J252" s="2"/>
    </row>
    <row r="253" spans="1:10" s="12" customFormat="1">
      <c r="A253" s="16"/>
      <c r="B253" s="159"/>
      <c r="C253" s="159"/>
      <c r="D253" s="159"/>
      <c r="E253" s="159"/>
      <c r="F253" s="2"/>
      <c r="G253" s="2"/>
      <c r="H253" s="2"/>
      <c r="I253" s="2"/>
      <c r="J253" s="2"/>
    </row>
    <row r="254" spans="1:10" s="12" customFormat="1">
      <c r="A254" s="16"/>
      <c r="B254" s="159"/>
      <c r="C254" s="159"/>
      <c r="D254" s="159"/>
      <c r="E254" s="159"/>
      <c r="F254" s="2"/>
      <c r="G254" s="2"/>
      <c r="H254" s="2"/>
      <c r="I254" s="2"/>
      <c r="J254" s="2"/>
    </row>
    <row r="255" spans="1:10" s="12" customFormat="1">
      <c r="A255" s="16"/>
      <c r="B255" s="159"/>
      <c r="C255" s="159"/>
      <c r="D255" s="159"/>
      <c r="E255" s="159"/>
      <c r="F255" s="2"/>
      <c r="G255" s="2"/>
      <c r="H255" s="2"/>
      <c r="I255" s="2"/>
      <c r="J255" s="2"/>
    </row>
    <row r="256" spans="1:10" s="12" customFormat="1">
      <c r="A256" s="16"/>
      <c r="B256" s="159"/>
      <c r="C256" s="159"/>
      <c r="D256" s="159"/>
      <c r="E256" s="159"/>
      <c r="F256" s="2"/>
      <c r="G256" s="2"/>
      <c r="H256" s="2"/>
      <c r="I256" s="2"/>
      <c r="J256" s="2"/>
    </row>
    <row r="257" spans="1:10" s="12" customFormat="1">
      <c r="A257" s="16"/>
      <c r="B257" s="159"/>
      <c r="C257" s="159"/>
      <c r="D257" s="159"/>
      <c r="E257" s="159"/>
      <c r="F257" s="2"/>
      <c r="G257" s="2"/>
      <c r="H257" s="2"/>
      <c r="I257" s="2"/>
      <c r="J257" s="2"/>
    </row>
    <row r="258" spans="1:10" s="12" customFormat="1">
      <c r="A258" s="16"/>
      <c r="B258" s="159"/>
      <c r="C258" s="159"/>
      <c r="D258" s="159"/>
      <c r="E258" s="159"/>
      <c r="F258" s="2"/>
      <c r="G258" s="2"/>
      <c r="H258" s="2"/>
      <c r="I258" s="2"/>
      <c r="J258" s="2"/>
    </row>
    <row r="259" spans="1:10" s="12" customFormat="1">
      <c r="A259" s="16"/>
      <c r="B259" s="159"/>
      <c r="C259" s="159"/>
      <c r="D259" s="159"/>
      <c r="E259" s="159"/>
      <c r="F259" s="2"/>
      <c r="G259" s="2"/>
      <c r="H259" s="2"/>
      <c r="I259" s="2"/>
      <c r="J259" s="2"/>
    </row>
    <row r="260" spans="1:10" s="12" customFormat="1">
      <c r="A260" s="16"/>
      <c r="B260" s="159"/>
      <c r="C260" s="159"/>
      <c r="D260" s="159"/>
      <c r="E260" s="159"/>
      <c r="F260" s="2"/>
      <c r="G260" s="2"/>
      <c r="H260" s="2"/>
      <c r="I260" s="2"/>
      <c r="J260" s="2"/>
    </row>
    <row r="261" spans="1:10" s="12" customFormat="1">
      <c r="A261" s="16"/>
      <c r="B261" s="159"/>
      <c r="C261" s="159"/>
      <c r="D261" s="159"/>
      <c r="E261" s="159"/>
      <c r="F261" s="2"/>
      <c r="G261" s="2"/>
      <c r="H261" s="2"/>
      <c r="I261" s="2"/>
      <c r="J261" s="2"/>
    </row>
    <row r="262" spans="1:10" s="12" customFormat="1">
      <c r="A262" s="16"/>
      <c r="B262" s="159"/>
      <c r="C262" s="159"/>
      <c r="D262" s="159"/>
      <c r="E262" s="159"/>
      <c r="F262" s="2"/>
      <c r="G262" s="2"/>
      <c r="H262" s="2"/>
      <c r="I262" s="2"/>
      <c r="J262" s="2"/>
    </row>
    <row r="263" spans="1:10" s="12" customFormat="1">
      <c r="A263" s="16"/>
      <c r="B263" s="159"/>
      <c r="C263" s="159"/>
      <c r="D263" s="159"/>
      <c r="E263" s="159"/>
      <c r="F263" s="2"/>
      <c r="G263" s="2"/>
      <c r="H263" s="2"/>
      <c r="I263" s="2"/>
      <c r="J263" s="2"/>
    </row>
    <row r="264" spans="1:10" s="12" customFormat="1">
      <c r="A264" s="16"/>
      <c r="B264" s="159"/>
      <c r="C264" s="159"/>
      <c r="D264" s="159"/>
      <c r="E264" s="159"/>
      <c r="F264" s="2"/>
      <c r="G264" s="2"/>
      <c r="H264" s="2"/>
      <c r="I264" s="2"/>
      <c r="J264" s="2"/>
    </row>
    <row r="265" spans="1:10" s="12" customFormat="1">
      <c r="A265" s="16"/>
      <c r="B265" s="159"/>
      <c r="C265" s="159"/>
      <c r="D265" s="159"/>
      <c r="E265" s="159"/>
      <c r="F265" s="2"/>
      <c r="G265" s="2"/>
      <c r="H265" s="2"/>
      <c r="I265" s="2"/>
      <c r="J265" s="2"/>
    </row>
    <row r="266" spans="1:10" s="12" customFormat="1">
      <c r="A266" s="16"/>
      <c r="B266" s="159"/>
      <c r="C266" s="159"/>
      <c r="D266" s="159"/>
      <c r="E266" s="159"/>
      <c r="F266" s="2"/>
      <c r="G266" s="2"/>
      <c r="H266" s="2"/>
      <c r="I266" s="2"/>
      <c r="J266" s="2"/>
    </row>
    <row r="267" spans="1:10" s="12" customFormat="1">
      <c r="A267" s="16"/>
      <c r="B267" s="159"/>
      <c r="C267" s="159"/>
      <c r="D267" s="159"/>
      <c r="E267" s="159"/>
      <c r="F267" s="2"/>
      <c r="G267" s="2"/>
      <c r="H267" s="2"/>
      <c r="I267" s="2"/>
      <c r="J267" s="2"/>
    </row>
    <row r="268" spans="1:10" s="12" customFormat="1">
      <c r="A268" s="16"/>
      <c r="B268" s="159"/>
      <c r="C268" s="159"/>
      <c r="D268" s="159"/>
      <c r="E268" s="159"/>
      <c r="F268" s="2"/>
      <c r="G268" s="2"/>
      <c r="H268" s="2"/>
      <c r="I268" s="2"/>
      <c r="J268" s="2"/>
    </row>
    <row r="269" spans="1:10" s="12" customFormat="1">
      <c r="A269" s="16"/>
      <c r="B269" s="159"/>
      <c r="C269" s="159"/>
      <c r="D269" s="159"/>
      <c r="E269" s="159"/>
      <c r="F269" s="2"/>
      <c r="G269" s="2"/>
      <c r="H269" s="2"/>
      <c r="I269" s="2"/>
      <c r="J269" s="2"/>
    </row>
    <row r="270" spans="1:10" s="12" customFormat="1">
      <c r="A270" s="16"/>
      <c r="B270" s="159"/>
      <c r="C270" s="159"/>
      <c r="D270" s="159"/>
      <c r="E270" s="159"/>
      <c r="F270" s="2"/>
      <c r="G270" s="2"/>
      <c r="H270" s="2"/>
      <c r="I270" s="2"/>
      <c r="J270" s="2"/>
    </row>
    <row r="271" spans="1:10" s="12" customFormat="1">
      <c r="A271" s="16"/>
      <c r="B271" s="159"/>
      <c r="C271" s="159"/>
      <c r="D271" s="159"/>
      <c r="E271" s="159"/>
      <c r="F271" s="2"/>
      <c r="G271" s="2"/>
      <c r="H271" s="2"/>
      <c r="I271" s="2"/>
      <c r="J271" s="2"/>
    </row>
    <row r="272" spans="1:10" s="12" customFormat="1">
      <c r="A272" s="16"/>
      <c r="B272" s="159"/>
      <c r="C272" s="159"/>
      <c r="D272" s="159"/>
      <c r="E272" s="159"/>
      <c r="F272" s="2"/>
      <c r="G272" s="2"/>
      <c r="H272" s="2"/>
      <c r="I272" s="2"/>
      <c r="J272" s="2"/>
    </row>
    <row r="273" spans="1:10" s="12" customFormat="1">
      <c r="A273" s="16"/>
      <c r="B273" s="159"/>
      <c r="C273" s="159"/>
      <c r="D273" s="159"/>
      <c r="E273" s="159"/>
      <c r="F273" s="2"/>
      <c r="G273" s="2"/>
      <c r="H273" s="2"/>
      <c r="I273" s="2"/>
      <c r="J273" s="2"/>
    </row>
    <row r="274" spans="1:10" s="12" customFormat="1">
      <c r="A274" s="16"/>
      <c r="B274" s="159"/>
      <c r="C274" s="159"/>
      <c r="D274" s="159"/>
      <c r="E274" s="159"/>
      <c r="F274" s="2"/>
      <c r="G274" s="2"/>
      <c r="H274" s="2"/>
      <c r="I274" s="2"/>
      <c r="J274" s="2"/>
    </row>
    <row r="275" spans="1:10" s="12" customFormat="1">
      <c r="A275" s="16"/>
      <c r="B275" s="159"/>
      <c r="C275" s="159"/>
      <c r="D275" s="159"/>
      <c r="E275" s="159"/>
      <c r="F275" s="2"/>
      <c r="G275" s="2"/>
      <c r="H275" s="2"/>
      <c r="I275" s="2"/>
      <c r="J275" s="2"/>
    </row>
    <row r="276" spans="1:10" s="12" customFormat="1">
      <c r="A276" s="16"/>
      <c r="B276" s="159"/>
      <c r="C276" s="159"/>
      <c r="D276" s="159"/>
      <c r="E276" s="159"/>
      <c r="F276" s="2"/>
      <c r="G276" s="2"/>
      <c r="H276" s="2"/>
      <c r="I276" s="2"/>
      <c r="J276" s="2"/>
    </row>
    <row r="277" spans="1:10" s="12" customFormat="1">
      <c r="A277" s="16"/>
      <c r="B277" s="159"/>
      <c r="C277" s="159"/>
      <c r="D277" s="159"/>
      <c r="E277" s="159"/>
      <c r="F277" s="2"/>
      <c r="G277" s="2"/>
      <c r="H277" s="2"/>
      <c r="I277" s="2"/>
      <c r="J277" s="2"/>
    </row>
    <row r="278" spans="1:10" s="12" customFormat="1">
      <c r="A278" s="16"/>
      <c r="B278" s="159"/>
      <c r="C278" s="159"/>
      <c r="D278" s="159"/>
      <c r="E278" s="159"/>
      <c r="F278" s="2"/>
      <c r="G278" s="2"/>
      <c r="H278" s="2"/>
      <c r="I278" s="2"/>
      <c r="J278" s="2"/>
    </row>
    <row r="279" spans="1:10" s="12" customFormat="1">
      <c r="A279" s="16"/>
      <c r="B279" s="159"/>
      <c r="C279" s="159"/>
      <c r="D279" s="159"/>
      <c r="E279" s="159"/>
      <c r="F279" s="2"/>
      <c r="G279" s="2"/>
      <c r="H279" s="2"/>
      <c r="I279" s="2"/>
      <c r="J279" s="2"/>
    </row>
    <row r="280" spans="1:10" s="12" customFormat="1">
      <c r="A280" s="16"/>
      <c r="B280" s="159"/>
      <c r="C280" s="159"/>
      <c r="D280" s="159"/>
      <c r="E280" s="159"/>
      <c r="F280" s="2"/>
      <c r="G280" s="2"/>
      <c r="H280" s="2"/>
      <c r="I280" s="2"/>
      <c r="J280" s="2"/>
    </row>
  </sheetData>
  <mergeCells count="53">
    <mergeCell ref="G130:I130"/>
    <mergeCell ref="C130:F130"/>
    <mergeCell ref="A1:B1"/>
    <mergeCell ref="A5:J5"/>
    <mergeCell ref="A8:B8"/>
    <mergeCell ref="A9:D9"/>
    <mergeCell ref="G129:I129"/>
    <mergeCell ref="B17:F17"/>
    <mergeCell ref="G15:G16"/>
    <mergeCell ref="H15:H16"/>
    <mergeCell ref="B19:F19"/>
    <mergeCell ref="I21:I22"/>
    <mergeCell ref="A106:J106"/>
    <mergeCell ref="A73:J73"/>
    <mergeCell ref="A36:J36"/>
    <mergeCell ref="A33:A34"/>
    <mergeCell ref="A42:J42"/>
    <mergeCell ref="D33:D34"/>
    <mergeCell ref="A49:J49"/>
    <mergeCell ref="F33:F34"/>
    <mergeCell ref="A51:J51"/>
    <mergeCell ref="A95:J95"/>
    <mergeCell ref="C33:C34"/>
    <mergeCell ref="B33:B34"/>
    <mergeCell ref="I23:I24"/>
    <mergeCell ref="J23:J24"/>
    <mergeCell ref="B24:H24"/>
    <mergeCell ref="G33:J33"/>
    <mergeCell ref="B23:H23"/>
    <mergeCell ref="H25:I25"/>
    <mergeCell ref="A30:J30"/>
    <mergeCell ref="A31:J31"/>
    <mergeCell ref="B25:G25"/>
    <mergeCell ref="B26:G26"/>
    <mergeCell ref="H26:I26"/>
    <mergeCell ref="A29:J29"/>
    <mergeCell ref="E33:E34"/>
    <mergeCell ref="A15:A16"/>
    <mergeCell ref="I19:I20"/>
    <mergeCell ref="J19:J20"/>
    <mergeCell ref="J21:J22"/>
    <mergeCell ref="A14:D14"/>
    <mergeCell ref="I15:I16"/>
    <mergeCell ref="I17:I18"/>
    <mergeCell ref="J17:J18"/>
    <mergeCell ref="B15:F16"/>
    <mergeCell ref="B18:F18"/>
    <mergeCell ref="G14:H14"/>
    <mergeCell ref="I14:J14"/>
    <mergeCell ref="B21:H21"/>
    <mergeCell ref="B22:H22"/>
    <mergeCell ref="B20:H20"/>
    <mergeCell ref="J15:J16"/>
  </mergeCells>
  <phoneticPr fontId="3" type="noConversion"/>
  <pageMargins left="1.1811023622047245" right="0.39370078740157483" top="0.78740157480314965" bottom="0.78740157480314965" header="0" footer="0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1" max="9" man="1"/>
    <brk id="59" max="9" man="1"/>
    <brk id="84" max="9" man="1"/>
  </rowBreaks>
  <ignoredErrors>
    <ignoredError sqref="B107 B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dimension ref="A1:P257"/>
  <sheetViews>
    <sheetView view="pageBreakPreview" topLeftCell="B1" zoomScale="80" zoomScaleNormal="85" zoomScaleSheetLayoutView="80" workbookViewId="0">
      <selection activeCell="K88" sqref="K88:O88"/>
    </sheetView>
  </sheetViews>
  <sheetFormatPr defaultColWidth="9.140625" defaultRowHeight="18.75"/>
  <cols>
    <col min="1" max="1" width="89.85546875" style="2" customWidth="1"/>
    <col min="2" max="2" width="14.85546875" style="12" customWidth="1"/>
    <col min="3" max="5" width="19.85546875" style="12" customWidth="1"/>
    <col min="6" max="13" width="19.85546875" style="2" customWidth="1"/>
    <col min="14" max="14" width="11.85546875" style="2" customWidth="1"/>
    <col min="15" max="15" width="19.85546875" style="2" customWidth="1"/>
    <col min="16" max="16" width="9.140625" style="2" customWidth="1"/>
    <col min="17" max="16384" width="9.140625" style="2"/>
  </cols>
  <sheetData>
    <row r="1" spans="1:15">
      <c r="A1" s="274" t="s">
        <v>150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5"/>
      <c r="M1" s="275"/>
      <c r="N1" s="275"/>
    </row>
    <row r="2" spans="1:15" ht="13.5" customHeight="1">
      <c r="B2" s="159"/>
      <c r="C2" s="159"/>
      <c r="D2" s="159"/>
      <c r="E2" s="159"/>
    </row>
    <row r="3" spans="1:15">
      <c r="A3" s="286" t="s">
        <v>151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47" t="s">
        <v>152</v>
      </c>
      <c r="B5" s="276" t="s">
        <v>153</v>
      </c>
      <c r="C5" s="277"/>
      <c r="D5" s="277"/>
      <c r="E5" s="277"/>
      <c r="F5" s="265" t="s">
        <v>154</v>
      </c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customHeight="1">
      <c r="A6" s="147">
        <v>1</v>
      </c>
      <c r="B6" s="276">
        <v>2</v>
      </c>
      <c r="C6" s="277"/>
      <c r="D6" s="277"/>
      <c r="E6" s="277"/>
      <c r="F6" s="265">
        <v>3</v>
      </c>
      <c r="G6" s="265"/>
      <c r="H6" s="265"/>
      <c r="I6" s="265"/>
      <c r="J6" s="265"/>
      <c r="K6" s="265"/>
      <c r="L6" s="265"/>
      <c r="M6" s="265"/>
      <c r="N6" s="265"/>
      <c r="O6" s="265"/>
    </row>
    <row r="7" spans="1:15" ht="18.75" customHeight="1">
      <c r="A7" s="28"/>
      <c r="B7" s="278"/>
      <c r="C7" s="279"/>
      <c r="D7" s="279"/>
      <c r="E7" s="279"/>
      <c r="F7" s="280"/>
      <c r="G7" s="280"/>
      <c r="H7" s="280"/>
      <c r="I7" s="280"/>
      <c r="J7" s="280"/>
      <c r="K7" s="280"/>
      <c r="L7" s="280"/>
      <c r="M7" s="280"/>
      <c r="N7" s="280"/>
      <c r="O7" s="280"/>
    </row>
    <row r="8" spans="1:15">
      <c r="A8" s="22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 ht="18.75" customHeight="1">
      <c r="A9" s="288" t="s">
        <v>155</v>
      </c>
      <c r="B9" s="289"/>
      <c r="C9" s="289"/>
      <c r="D9" s="289"/>
      <c r="E9" s="289"/>
      <c r="F9" s="289"/>
      <c r="G9" s="289"/>
      <c r="H9" s="289"/>
      <c r="I9" s="289"/>
      <c r="J9" s="289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36" t="s">
        <v>156</v>
      </c>
      <c r="B11" s="238" t="s">
        <v>157</v>
      </c>
      <c r="C11" s="240"/>
      <c r="D11" s="225" t="s">
        <v>416</v>
      </c>
      <c r="E11" s="225"/>
      <c r="F11" s="225"/>
      <c r="G11" s="225" t="s">
        <v>417</v>
      </c>
      <c r="H11" s="225"/>
      <c r="I11" s="225"/>
      <c r="J11" s="238" t="s">
        <v>158</v>
      </c>
      <c r="K11" s="239"/>
      <c r="L11" s="240"/>
      <c r="M11" s="225" t="s">
        <v>159</v>
      </c>
      <c r="N11" s="225"/>
      <c r="O11" s="225"/>
    </row>
    <row r="12" spans="1:15" ht="150" customHeight="1">
      <c r="A12" s="237"/>
      <c r="B12" s="138" t="s">
        <v>160</v>
      </c>
      <c r="C12" s="138" t="s">
        <v>161</v>
      </c>
      <c r="D12" s="138" t="s">
        <v>162</v>
      </c>
      <c r="E12" s="138" t="s">
        <v>163</v>
      </c>
      <c r="F12" s="138" t="s">
        <v>164</v>
      </c>
      <c r="G12" s="138" t="s">
        <v>162</v>
      </c>
      <c r="H12" s="138" t="s">
        <v>163</v>
      </c>
      <c r="I12" s="138" t="s">
        <v>164</v>
      </c>
      <c r="J12" s="138" t="s">
        <v>162</v>
      </c>
      <c r="K12" s="138" t="s">
        <v>163</v>
      </c>
      <c r="L12" s="138" t="s">
        <v>164</v>
      </c>
      <c r="M12" s="138" t="s">
        <v>162</v>
      </c>
      <c r="N12" s="138" t="s">
        <v>163</v>
      </c>
      <c r="O12" s="138" t="s">
        <v>164</v>
      </c>
    </row>
    <row r="13" spans="1:15">
      <c r="A13" s="138">
        <v>1</v>
      </c>
      <c r="B13" s="138">
        <v>2</v>
      </c>
      <c r="C13" s="138">
        <v>3</v>
      </c>
      <c r="D13" s="138">
        <v>4</v>
      </c>
      <c r="E13" s="138">
        <v>5</v>
      </c>
      <c r="F13" s="138">
        <v>6</v>
      </c>
      <c r="G13" s="138">
        <v>7</v>
      </c>
      <c r="H13" s="142">
        <v>8</v>
      </c>
      <c r="I13" s="142">
        <v>9</v>
      </c>
      <c r="J13" s="142">
        <v>10</v>
      </c>
      <c r="K13" s="142">
        <v>11</v>
      </c>
      <c r="L13" s="142">
        <v>12</v>
      </c>
      <c r="M13" s="142">
        <v>13</v>
      </c>
      <c r="N13" s="142">
        <v>14</v>
      </c>
      <c r="O13" s="142">
        <v>15</v>
      </c>
    </row>
    <row r="14" spans="1:15">
      <c r="A14" s="5"/>
      <c r="B14" s="9"/>
      <c r="C14" s="9"/>
      <c r="D14" s="30"/>
      <c r="E14" s="30"/>
      <c r="F14" s="32"/>
      <c r="G14" s="30"/>
      <c r="H14" s="30"/>
      <c r="I14" s="32"/>
      <c r="J14" s="30"/>
      <c r="K14" s="30"/>
      <c r="L14" s="32"/>
      <c r="M14" s="30"/>
      <c r="N14" s="30"/>
      <c r="O14" s="32"/>
    </row>
    <row r="15" spans="1:15">
      <c r="A15" s="5"/>
      <c r="B15" s="9"/>
      <c r="C15" s="9"/>
      <c r="D15" s="30"/>
      <c r="E15" s="30"/>
      <c r="F15" s="32"/>
      <c r="G15" s="30"/>
      <c r="H15" s="30"/>
      <c r="I15" s="32"/>
      <c r="J15" s="30"/>
      <c r="K15" s="30"/>
      <c r="L15" s="32"/>
      <c r="M15" s="30"/>
      <c r="N15" s="30"/>
      <c r="O15" s="32"/>
    </row>
    <row r="16" spans="1:15">
      <c r="A16" s="7" t="s">
        <v>165</v>
      </c>
      <c r="B16" s="40">
        <v>100</v>
      </c>
      <c r="C16" s="40">
        <v>100</v>
      </c>
      <c r="D16" s="165">
        <f>SUM(D14:D15)</f>
        <v>0</v>
      </c>
      <c r="E16" s="31">
        <v>28300</v>
      </c>
      <c r="F16" s="33"/>
      <c r="G16" s="165">
        <f>SUM(G14:G15)</f>
        <v>0</v>
      </c>
      <c r="H16" s="31"/>
      <c r="I16" s="33"/>
      <c r="J16" s="165">
        <f>SUM(J14:J15)</f>
        <v>0</v>
      </c>
      <c r="K16" s="31"/>
      <c r="L16" s="33"/>
      <c r="M16" s="165">
        <f>SUM(M14:M15)</f>
        <v>0</v>
      </c>
      <c r="N16" s="31"/>
      <c r="O16" s="33"/>
    </row>
    <row r="18" spans="1:15">
      <c r="A18" s="286" t="s">
        <v>166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spans="1:15" ht="11.25" customHeight="1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5" ht="44.25" customHeight="1">
      <c r="A20" s="281" t="s">
        <v>22</v>
      </c>
      <c r="B20" s="236" t="s">
        <v>23</v>
      </c>
      <c r="C20" s="236" t="s">
        <v>24</v>
      </c>
      <c r="D20" s="236" t="s">
        <v>25</v>
      </c>
      <c r="E20" s="242" t="s">
        <v>167</v>
      </c>
      <c r="F20" s="236" t="s">
        <v>168</v>
      </c>
      <c r="G20" s="238" t="s">
        <v>169</v>
      </c>
      <c r="H20" s="239"/>
      <c r="I20" s="239"/>
      <c r="J20" s="240"/>
      <c r="K20" s="291" t="s">
        <v>170</v>
      </c>
      <c r="L20" s="292"/>
      <c r="M20" s="292"/>
      <c r="N20" s="292"/>
      <c r="O20" s="292"/>
    </row>
    <row r="21" spans="1:15" ht="52.5" customHeight="1">
      <c r="A21" s="282"/>
      <c r="B21" s="237"/>
      <c r="C21" s="237"/>
      <c r="D21" s="237"/>
      <c r="E21" s="243"/>
      <c r="F21" s="237"/>
      <c r="G21" s="153" t="s">
        <v>171</v>
      </c>
      <c r="H21" s="153" t="s">
        <v>172</v>
      </c>
      <c r="I21" s="153" t="s">
        <v>173</v>
      </c>
      <c r="J21" s="153" t="s">
        <v>174</v>
      </c>
      <c r="K21" s="225"/>
      <c r="L21" s="292"/>
      <c r="M21" s="292"/>
      <c r="N21" s="292"/>
      <c r="O21" s="292"/>
    </row>
    <row r="22" spans="1:15">
      <c r="A22" s="142">
        <v>1</v>
      </c>
      <c r="B22" s="138">
        <v>2</v>
      </c>
      <c r="C22" s="138">
        <v>3</v>
      </c>
      <c r="D22" s="138">
        <v>4</v>
      </c>
      <c r="E22" s="138">
        <v>5</v>
      </c>
      <c r="F22" s="138">
        <v>6</v>
      </c>
      <c r="G22" s="138">
        <v>7</v>
      </c>
      <c r="H22" s="138">
        <v>8</v>
      </c>
      <c r="I22" s="138">
        <v>9</v>
      </c>
      <c r="J22" s="138">
        <v>10</v>
      </c>
      <c r="K22" s="276">
        <v>11</v>
      </c>
      <c r="L22" s="277"/>
      <c r="M22" s="277"/>
      <c r="N22" s="277"/>
      <c r="O22" s="277"/>
    </row>
    <row r="23" spans="1:15" s="4" customFormat="1" ht="18.75" customHeight="1">
      <c r="A23" s="7" t="s">
        <v>34</v>
      </c>
      <c r="B23" s="8">
        <v>1000</v>
      </c>
      <c r="C23" s="41"/>
      <c r="D23" s="41">
        <v>28300</v>
      </c>
      <c r="E23" s="41">
        <v>30000</v>
      </c>
      <c r="F23" s="44">
        <f>SUM(G23:J23)</f>
        <v>60500</v>
      </c>
      <c r="G23" s="41">
        <v>15125</v>
      </c>
      <c r="H23" s="41">
        <v>15125</v>
      </c>
      <c r="I23" s="41">
        <v>15125</v>
      </c>
      <c r="J23" s="41">
        <v>15125</v>
      </c>
      <c r="K23" s="235"/>
      <c r="L23" s="235"/>
      <c r="M23" s="235"/>
      <c r="N23" s="235"/>
      <c r="O23" s="235"/>
    </row>
    <row r="24" spans="1:15" s="4" customFormat="1" ht="18.75" customHeight="1">
      <c r="A24" s="7" t="s">
        <v>35</v>
      </c>
      <c r="B24" s="8">
        <v>1010</v>
      </c>
      <c r="C24" s="44">
        <f>SUM(C25:C33)</f>
        <v>0</v>
      </c>
      <c r="D24" s="44">
        <f>SUM(D25:D33)</f>
        <v>-25640</v>
      </c>
      <c r="E24" s="44">
        <f>SUM(E25:E33)</f>
        <v>-24046</v>
      </c>
      <c r="F24" s="44">
        <f t="shared" ref="F24:F76" si="0">SUM(G24:J24)</f>
        <v>-50887</v>
      </c>
      <c r="G24" s="44">
        <f>SUM(G25:G33)</f>
        <v>-12724</v>
      </c>
      <c r="H24" s="44">
        <f>SUM(H25:H33)</f>
        <v>-12719</v>
      </c>
      <c r="I24" s="44">
        <f>SUM(I25:I33)</f>
        <v>-12719</v>
      </c>
      <c r="J24" s="44">
        <f>SUM(J25:J33)</f>
        <v>-12725</v>
      </c>
      <c r="K24" s="235"/>
      <c r="L24" s="235"/>
      <c r="M24" s="235"/>
      <c r="N24" s="235"/>
      <c r="O24" s="235"/>
    </row>
    <row r="25" spans="1:15" ht="18.75" customHeight="1">
      <c r="A25" s="5" t="s">
        <v>175</v>
      </c>
      <c r="B25" s="138">
        <v>1011</v>
      </c>
      <c r="C25" s="29" t="s">
        <v>176</v>
      </c>
      <c r="D25" s="29">
        <v>-510</v>
      </c>
      <c r="E25" s="29">
        <v>-1674</v>
      </c>
      <c r="F25" s="34">
        <f t="shared" si="0"/>
        <v>-4475</v>
      </c>
      <c r="G25" s="45">
        <v>-1118</v>
      </c>
      <c r="H25" s="45">
        <v>-1119</v>
      </c>
      <c r="I25" s="45">
        <v>-1119</v>
      </c>
      <c r="J25" s="45">
        <v>-1119</v>
      </c>
      <c r="K25" s="235"/>
      <c r="L25" s="235"/>
      <c r="M25" s="235"/>
      <c r="N25" s="235"/>
      <c r="O25" s="235"/>
    </row>
    <row r="26" spans="1:15" ht="18.75" customHeight="1">
      <c r="A26" s="5" t="s">
        <v>177</v>
      </c>
      <c r="B26" s="138">
        <v>1012</v>
      </c>
      <c r="C26" s="29" t="s">
        <v>176</v>
      </c>
      <c r="D26" s="29">
        <v>-100</v>
      </c>
      <c r="E26" s="29">
        <v>-20</v>
      </c>
      <c r="F26" s="34">
        <f t="shared" si="0"/>
        <v>-40</v>
      </c>
      <c r="G26" s="45">
        <v>-13</v>
      </c>
      <c r="H26" s="45">
        <v>-7</v>
      </c>
      <c r="I26" s="45">
        <v>-7</v>
      </c>
      <c r="J26" s="45">
        <v>-13</v>
      </c>
      <c r="K26" s="235"/>
      <c r="L26" s="235"/>
      <c r="M26" s="235"/>
      <c r="N26" s="235"/>
      <c r="O26" s="235"/>
    </row>
    <row r="27" spans="1:15" ht="18.75" customHeight="1">
      <c r="A27" s="5" t="s">
        <v>178</v>
      </c>
      <c r="B27" s="138">
        <v>1013</v>
      </c>
      <c r="C27" s="29" t="s">
        <v>176</v>
      </c>
      <c r="D27" s="29" t="s">
        <v>176</v>
      </c>
      <c r="E27" s="29" t="s">
        <v>176</v>
      </c>
      <c r="F27" s="34">
        <f t="shared" si="0"/>
        <v>0</v>
      </c>
      <c r="G27" s="29" t="s">
        <v>176</v>
      </c>
      <c r="H27" s="29" t="s">
        <v>176</v>
      </c>
      <c r="I27" s="29" t="s">
        <v>176</v>
      </c>
      <c r="J27" s="29" t="s">
        <v>176</v>
      </c>
      <c r="K27" s="235"/>
      <c r="L27" s="235"/>
      <c r="M27" s="235"/>
      <c r="N27" s="235"/>
      <c r="O27" s="235"/>
    </row>
    <row r="28" spans="1:15" ht="18.75" customHeight="1">
      <c r="A28" s="5" t="s">
        <v>122</v>
      </c>
      <c r="B28" s="138">
        <v>1014</v>
      </c>
      <c r="C28" s="29" t="s">
        <v>176</v>
      </c>
      <c r="D28" s="29">
        <v>-18700</v>
      </c>
      <c r="E28" s="29">
        <v>-17000</v>
      </c>
      <c r="F28" s="34">
        <f t="shared" si="0"/>
        <v>-35100</v>
      </c>
      <c r="G28" s="29">
        <v>-8775</v>
      </c>
      <c r="H28" s="29">
        <v>-8775</v>
      </c>
      <c r="I28" s="29">
        <v>-8775</v>
      </c>
      <c r="J28" s="29">
        <v>-8775</v>
      </c>
      <c r="K28" s="235"/>
      <c r="L28" s="235"/>
      <c r="M28" s="235"/>
      <c r="N28" s="235"/>
      <c r="O28" s="235"/>
    </row>
    <row r="29" spans="1:15" ht="18.75" customHeight="1">
      <c r="A29" s="5" t="s">
        <v>179</v>
      </c>
      <c r="B29" s="138">
        <v>1015</v>
      </c>
      <c r="C29" s="29" t="s">
        <v>176</v>
      </c>
      <c r="D29" s="29">
        <v>-3895</v>
      </c>
      <c r="E29" s="29">
        <v>-3740</v>
      </c>
      <c r="F29" s="34">
        <f t="shared" si="0"/>
        <v>-7722</v>
      </c>
      <c r="G29" s="29">
        <v>-1930</v>
      </c>
      <c r="H29" s="29">
        <v>-1931</v>
      </c>
      <c r="I29" s="29">
        <v>-1931</v>
      </c>
      <c r="J29" s="29">
        <v>-1930</v>
      </c>
      <c r="K29" s="235"/>
      <c r="L29" s="235"/>
      <c r="M29" s="235"/>
      <c r="N29" s="235"/>
      <c r="O29" s="235"/>
    </row>
    <row r="30" spans="1:15" ht="46.5" customHeight="1">
      <c r="A30" s="5" t="s">
        <v>180</v>
      </c>
      <c r="B30" s="138">
        <v>1016</v>
      </c>
      <c r="C30" s="29" t="s">
        <v>176</v>
      </c>
      <c r="D30" s="29">
        <v>-230</v>
      </c>
      <c r="E30" s="29" t="s">
        <v>176</v>
      </c>
      <c r="F30" s="34">
        <f t="shared" si="0"/>
        <v>0</v>
      </c>
      <c r="G30" s="29" t="s">
        <v>176</v>
      </c>
      <c r="H30" s="29" t="s">
        <v>176</v>
      </c>
      <c r="I30" s="29" t="s">
        <v>176</v>
      </c>
      <c r="J30" s="29" t="s">
        <v>176</v>
      </c>
      <c r="K30" s="235"/>
      <c r="L30" s="235"/>
      <c r="M30" s="235"/>
      <c r="N30" s="235"/>
      <c r="O30" s="235"/>
    </row>
    <row r="31" spans="1:15" ht="18.75" customHeight="1">
      <c r="A31" s="5" t="s">
        <v>181</v>
      </c>
      <c r="B31" s="138">
        <v>1017</v>
      </c>
      <c r="C31" s="29" t="s">
        <v>176</v>
      </c>
      <c r="D31" s="29">
        <v>-200</v>
      </c>
      <c r="E31" s="29">
        <v>-480</v>
      </c>
      <c r="F31" s="34">
        <f t="shared" si="0"/>
        <v>-577</v>
      </c>
      <c r="G31" s="29">
        <v>-145</v>
      </c>
      <c r="H31" s="29">
        <v>-144</v>
      </c>
      <c r="I31" s="29">
        <v>-144</v>
      </c>
      <c r="J31" s="29">
        <v>-144</v>
      </c>
      <c r="K31" s="235"/>
      <c r="L31" s="235"/>
      <c r="M31" s="235"/>
      <c r="N31" s="235"/>
      <c r="O31" s="235"/>
    </row>
    <row r="32" spans="1:15" ht="18.75" customHeight="1">
      <c r="A32" s="5" t="s">
        <v>182</v>
      </c>
      <c r="B32" s="138">
        <v>1018</v>
      </c>
      <c r="C32" s="29" t="s">
        <v>176</v>
      </c>
      <c r="D32" s="29" t="s">
        <v>176</v>
      </c>
      <c r="E32" s="29" t="s">
        <v>176</v>
      </c>
      <c r="F32" s="34"/>
      <c r="G32" s="29" t="s">
        <v>176</v>
      </c>
      <c r="H32" s="29" t="s">
        <v>176</v>
      </c>
      <c r="I32" s="29" t="s">
        <v>176</v>
      </c>
      <c r="J32" s="29" t="s">
        <v>176</v>
      </c>
      <c r="K32" s="283"/>
      <c r="L32" s="284"/>
      <c r="M32" s="284"/>
      <c r="N32" s="284"/>
      <c r="O32" s="285"/>
    </row>
    <row r="33" spans="1:15" ht="18.75" customHeight="1">
      <c r="A33" s="5" t="s">
        <v>183</v>
      </c>
      <c r="B33" s="138">
        <v>1019</v>
      </c>
      <c r="C33" s="29" t="s">
        <v>176</v>
      </c>
      <c r="D33" s="29">
        <v>-2005</v>
      </c>
      <c r="E33" s="29">
        <v>-1132</v>
      </c>
      <c r="F33" s="34">
        <f t="shared" si="0"/>
        <v>-2973</v>
      </c>
      <c r="G33" s="29">
        <v>-743</v>
      </c>
      <c r="H33" s="29">
        <v>-743</v>
      </c>
      <c r="I33" s="29">
        <v>-743</v>
      </c>
      <c r="J33" s="29">
        <v>-744</v>
      </c>
      <c r="K33" s="235"/>
      <c r="L33" s="235"/>
      <c r="M33" s="235"/>
      <c r="N33" s="235"/>
      <c r="O33" s="235"/>
    </row>
    <row r="34" spans="1:15" ht="18.75" customHeight="1">
      <c r="A34" s="7" t="s">
        <v>184</v>
      </c>
      <c r="B34" s="8">
        <v>1020</v>
      </c>
      <c r="C34" s="42">
        <f>SUM(C23,C24)</f>
        <v>0</v>
      </c>
      <c r="D34" s="42">
        <f>SUM(D23,D24)</f>
        <v>2660</v>
      </c>
      <c r="E34" s="42">
        <f t="shared" ref="E34:J34" si="1">SUM(E23,E24)</f>
        <v>5954</v>
      </c>
      <c r="F34" s="42">
        <f>SUM(F23,F24)</f>
        <v>9613</v>
      </c>
      <c r="G34" s="42">
        <f t="shared" si="1"/>
        <v>2401</v>
      </c>
      <c r="H34" s="42">
        <f t="shared" si="1"/>
        <v>2406</v>
      </c>
      <c r="I34" s="42">
        <f t="shared" si="1"/>
        <v>2406</v>
      </c>
      <c r="J34" s="42">
        <f t="shared" si="1"/>
        <v>2400</v>
      </c>
      <c r="K34" s="235"/>
      <c r="L34" s="235"/>
      <c r="M34" s="235"/>
      <c r="N34" s="235"/>
      <c r="O34" s="235"/>
    </row>
    <row r="35" spans="1:15" s="4" customFormat="1" ht="18.75" customHeight="1">
      <c r="A35" s="7" t="s">
        <v>185</v>
      </c>
      <c r="B35" s="8">
        <v>1030</v>
      </c>
      <c r="C35" s="44">
        <f>SUM(C36:C55,C57)</f>
        <v>0</v>
      </c>
      <c r="D35" s="44">
        <f>SUM(D36:D55,D57)</f>
        <v>-1862</v>
      </c>
      <c r="E35" s="44">
        <f>SUM(E36:E55,E57)</f>
        <v>-4196</v>
      </c>
      <c r="F35" s="44">
        <f t="shared" si="0"/>
        <v>-8498</v>
      </c>
      <c r="G35" s="44">
        <f>SUM(G36:G55,G57)</f>
        <v>-2126</v>
      </c>
      <c r="H35" s="44">
        <f>SUM(H36:H55,H57)</f>
        <v>-2123</v>
      </c>
      <c r="I35" s="44">
        <f>SUM(I36:I55,I57)</f>
        <v>-2123</v>
      </c>
      <c r="J35" s="44">
        <f>SUM(J36:J55,J57)</f>
        <v>-2126</v>
      </c>
      <c r="K35" s="235"/>
      <c r="L35" s="235"/>
      <c r="M35" s="235"/>
      <c r="N35" s="235"/>
      <c r="O35" s="235"/>
    </row>
    <row r="36" spans="1:15" ht="18.75" customHeight="1">
      <c r="A36" s="5" t="s">
        <v>186</v>
      </c>
      <c r="B36" s="73">
        <v>1031</v>
      </c>
      <c r="C36" s="29" t="s">
        <v>176</v>
      </c>
      <c r="D36" s="29" t="s">
        <v>176</v>
      </c>
      <c r="E36" s="29" t="s">
        <v>176</v>
      </c>
      <c r="F36" s="34">
        <f t="shared" si="0"/>
        <v>0</v>
      </c>
      <c r="G36" s="29" t="s">
        <v>176</v>
      </c>
      <c r="H36" s="29" t="s">
        <v>176</v>
      </c>
      <c r="I36" s="29" t="s">
        <v>176</v>
      </c>
      <c r="J36" s="29" t="s">
        <v>176</v>
      </c>
      <c r="K36" s="235"/>
      <c r="L36" s="235"/>
      <c r="M36" s="235"/>
      <c r="N36" s="235"/>
      <c r="O36" s="235"/>
    </row>
    <row r="37" spans="1:15" ht="18.75" customHeight="1">
      <c r="A37" s="5" t="s">
        <v>187</v>
      </c>
      <c r="B37" s="73">
        <v>1032</v>
      </c>
      <c r="C37" s="29" t="s">
        <v>176</v>
      </c>
      <c r="D37" s="29" t="s">
        <v>176</v>
      </c>
      <c r="E37" s="29" t="s">
        <v>176</v>
      </c>
      <c r="F37" s="34">
        <f t="shared" si="0"/>
        <v>0</v>
      </c>
      <c r="G37" s="29" t="s">
        <v>176</v>
      </c>
      <c r="H37" s="29" t="s">
        <v>176</v>
      </c>
      <c r="I37" s="29" t="s">
        <v>176</v>
      </c>
      <c r="J37" s="29" t="s">
        <v>176</v>
      </c>
      <c r="K37" s="235"/>
      <c r="L37" s="235"/>
      <c r="M37" s="235"/>
      <c r="N37" s="235"/>
      <c r="O37" s="235"/>
    </row>
    <row r="38" spans="1:15" ht="18.75" customHeight="1">
      <c r="A38" s="5" t="s">
        <v>188</v>
      </c>
      <c r="B38" s="73">
        <v>1033</v>
      </c>
      <c r="C38" s="29" t="s">
        <v>176</v>
      </c>
      <c r="D38" s="29" t="s">
        <v>176</v>
      </c>
      <c r="E38" s="29" t="s">
        <v>176</v>
      </c>
      <c r="F38" s="34">
        <f t="shared" si="0"/>
        <v>0</v>
      </c>
      <c r="G38" s="29" t="s">
        <v>176</v>
      </c>
      <c r="H38" s="29" t="s">
        <v>176</v>
      </c>
      <c r="I38" s="29" t="s">
        <v>176</v>
      </c>
      <c r="J38" s="29" t="s">
        <v>176</v>
      </c>
      <c r="K38" s="235"/>
      <c r="L38" s="235"/>
      <c r="M38" s="235"/>
      <c r="N38" s="235"/>
      <c r="O38" s="235"/>
    </row>
    <row r="39" spans="1:15" ht="18.75" customHeight="1">
      <c r="A39" s="5" t="s">
        <v>189</v>
      </c>
      <c r="B39" s="73">
        <v>1034</v>
      </c>
      <c r="C39" s="29" t="s">
        <v>176</v>
      </c>
      <c r="D39" s="29" t="s">
        <v>176</v>
      </c>
      <c r="E39" s="29" t="s">
        <v>176</v>
      </c>
      <c r="F39" s="34">
        <f t="shared" si="0"/>
        <v>0</v>
      </c>
      <c r="G39" s="29" t="s">
        <v>176</v>
      </c>
      <c r="H39" s="29" t="s">
        <v>176</v>
      </c>
      <c r="I39" s="29" t="s">
        <v>176</v>
      </c>
      <c r="J39" s="29" t="s">
        <v>176</v>
      </c>
      <c r="K39" s="235"/>
      <c r="L39" s="235"/>
      <c r="M39" s="235"/>
      <c r="N39" s="235"/>
      <c r="O39" s="235"/>
    </row>
    <row r="40" spans="1:15" ht="18.75" customHeight="1">
      <c r="A40" s="5" t="s">
        <v>190</v>
      </c>
      <c r="B40" s="73">
        <v>1035</v>
      </c>
      <c r="C40" s="29" t="s">
        <v>176</v>
      </c>
      <c r="D40" s="29" t="s">
        <v>176</v>
      </c>
      <c r="E40" s="29" t="s">
        <v>176</v>
      </c>
      <c r="F40" s="34">
        <f t="shared" si="0"/>
        <v>0</v>
      </c>
      <c r="G40" s="29" t="s">
        <v>176</v>
      </c>
      <c r="H40" s="29" t="s">
        <v>176</v>
      </c>
      <c r="I40" s="29" t="s">
        <v>176</v>
      </c>
      <c r="J40" s="29" t="s">
        <v>176</v>
      </c>
      <c r="K40" s="235"/>
      <c r="L40" s="235"/>
      <c r="M40" s="235"/>
      <c r="N40" s="235"/>
      <c r="O40" s="235"/>
    </row>
    <row r="41" spans="1:15" ht="18.75" customHeight="1">
      <c r="A41" s="5" t="s">
        <v>191</v>
      </c>
      <c r="B41" s="73">
        <v>1036</v>
      </c>
      <c r="C41" s="29" t="s">
        <v>176</v>
      </c>
      <c r="D41" s="29" t="s">
        <v>176</v>
      </c>
      <c r="E41" s="29" t="s">
        <v>176</v>
      </c>
      <c r="F41" s="34">
        <f t="shared" si="0"/>
        <v>0</v>
      </c>
      <c r="G41" s="29" t="s">
        <v>176</v>
      </c>
      <c r="H41" s="29" t="s">
        <v>176</v>
      </c>
      <c r="I41" s="29" t="s">
        <v>176</v>
      </c>
      <c r="J41" s="29" t="s">
        <v>176</v>
      </c>
      <c r="K41" s="235"/>
      <c r="L41" s="235"/>
      <c r="M41" s="235"/>
      <c r="N41" s="235"/>
      <c r="O41" s="235"/>
    </row>
    <row r="42" spans="1:15" ht="18.75" customHeight="1">
      <c r="A42" s="5" t="s">
        <v>192</v>
      </c>
      <c r="B42" s="73">
        <v>1037</v>
      </c>
      <c r="C42" s="29" t="s">
        <v>176</v>
      </c>
      <c r="D42" s="29">
        <v>-10</v>
      </c>
      <c r="E42" s="29">
        <v>-2</v>
      </c>
      <c r="F42" s="34">
        <f t="shared" si="0"/>
        <v>-10</v>
      </c>
      <c r="G42" s="29">
        <v>-3</v>
      </c>
      <c r="H42" s="29">
        <v>-2</v>
      </c>
      <c r="I42" s="29">
        <v>-2</v>
      </c>
      <c r="J42" s="29">
        <v>-3</v>
      </c>
      <c r="K42" s="235"/>
      <c r="L42" s="235"/>
      <c r="M42" s="235"/>
      <c r="N42" s="235"/>
      <c r="O42" s="235"/>
    </row>
    <row r="43" spans="1:15" ht="18.75" customHeight="1">
      <c r="A43" s="5" t="s">
        <v>193</v>
      </c>
      <c r="B43" s="73">
        <v>1038</v>
      </c>
      <c r="C43" s="29" t="s">
        <v>176</v>
      </c>
      <c r="D43" s="29">
        <v>-1500</v>
      </c>
      <c r="E43" s="29">
        <v>-3348</v>
      </c>
      <c r="F43" s="34">
        <f t="shared" si="0"/>
        <v>-6720</v>
      </c>
      <c r="G43" s="29">
        <v>-1680</v>
      </c>
      <c r="H43" s="29">
        <v>-1680</v>
      </c>
      <c r="I43" s="29">
        <v>-1680</v>
      </c>
      <c r="J43" s="29">
        <v>-1680</v>
      </c>
      <c r="K43" s="235"/>
      <c r="L43" s="235"/>
      <c r="M43" s="235"/>
      <c r="N43" s="235"/>
      <c r="O43" s="235"/>
    </row>
    <row r="44" spans="1:15" ht="18.75" customHeight="1">
      <c r="A44" s="5" t="s">
        <v>194</v>
      </c>
      <c r="B44" s="73">
        <v>1039</v>
      </c>
      <c r="C44" s="29" t="s">
        <v>176</v>
      </c>
      <c r="D44" s="29">
        <v>-315</v>
      </c>
      <c r="E44" s="29">
        <v>-737</v>
      </c>
      <c r="F44" s="34">
        <f t="shared" si="0"/>
        <v>-1478</v>
      </c>
      <c r="G44" s="29">
        <v>-370</v>
      </c>
      <c r="H44" s="29">
        <v>-369</v>
      </c>
      <c r="I44" s="29">
        <v>-369</v>
      </c>
      <c r="J44" s="29">
        <v>-370</v>
      </c>
      <c r="K44" s="235"/>
      <c r="L44" s="235"/>
      <c r="M44" s="235"/>
      <c r="N44" s="235"/>
      <c r="O44" s="235"/>
    </row>
    <row r="45" spans="1:15" ht="37.5">
      <c r="A45" s="5" t="s">
        <v>195</v>
      </c>
      <c r="B45" s="73">
        <v>1040</v>
      </c>
      <c r="C45" s="29" t="s">
        <v>176</v>
      </c>
      <c r="D45" s="29">
        <v>-12</v>
      </c>
      <c r="E45" s="29">
        <v>-14</v>
      </c>
      <c r="F45" s="34">
        <f t="shared" si="0"/>
        <v>-28</v>
      </c>
      <c r="G45" s="29">
        <v>-7</v>
      </c>
      <c r="H45" s="29">
        <v>-7</v>
      </c>
      <c r="I45" s="29">
        <v>-7</v>
      </c>
      <c r="J45" s="29">
        <v>-7</v>
      </c>
      <c r="K45" s="235"/>
      <c r="L45" s="235"/>
      <c r="M45" s="235"/>
      <c r="N45" s="235"/>
      <c r="O45" s="235"/>
    </row>
    <row r="46" spans="1:15" ht="37.5">
      <c r="A46" s="5" t="s">
        <v>196</v>
      </c>
      <c r="B46" s="73">
        <v>1041</v>
      </c>
      <c r="C46" s="29" t="s">
        <v>176</v>
      </c>
      <c r="D46" s="29" t="s">
        <v>176</v>
      </c>
      <c r="E46" s="29" t="s">
        <v>176</v>
      </c>
      <c r="F46" s="34">
        <f t="shared" si="0"/>
        <v>0</v>
      </c>
      <c r="G46" s="29" t="s">
        <v>176</v>
      </c>
      <c r="H46" s="29" t="s">
        <v>176</v>
      </c>
      <c r="I46" s="29" t="s">
        <v>176</v>
      </c>
      <c r="J46" s="29" t="s">
        <v>176</v>
      </c>
      <c r="K46" s="235"/>
      <c r="L46" s="235"/>
      <c r="M46" s="235"/>
      <c r="N46" s="235"/>
      <c r="O46" s="235"/>
    </row>
    <row r="47" spans="1:15" ht="18.75" customHeight="1">
      <c r="A47" s="5" t="s">
        <v>197</v>
      </c>
      <c r="B47" s="73">
        <v>1042</v>
      </c>
      <c r="C47" s="29" t="s">
        <v>176</v>
      </c>
      <c r="D47" s="29" t="s">
        <v>176</v>
      </c>
      <c r="E47" s="29" t="s">
        <v>176</v>
      </c>
      <c r="F47" s="34">
        <f t="shared" si="0"/>
        <v>0</v>
      </c>
      <c r="G47" s="29" t="s">
        <v>176</v>
      </c>
      <c r="H47" s="29" t="s">
        <v>176</v>
      </c>
      <c r="I47" s="29" t="s">
        <v>176</v>
      </c>
      <c r="J47" s="29" t="s">
        <v>176</v>
      </c>
      <c r="K47" s="235"/>
      <c r="L47" s="235"/>
      <c r="M47" s="235"/>
      <c r="N47" s="235"/>
      <c r="O47" s="235"/>
    </row>
    <row r="48" spans="1:15" ht="18.75" customHeight="1">
      <c r="A48" s="5" t="s">
        <v>198</v>
      </c>
      <c r="B48" s="73">
        <v>1043</v>
      </c>
      <c r="C48" s="29" t="s">
        <v>176</v>
      </c>
      <c r="D48" s="29" t="s">
        <v>176</v>
      </c>
      <c r="E48" s="29" t="s">
        <v>176</v>
      </c>
      <c r="F48" s="34">
        <f t="shared" si="0"/>
        <v>0</v>
      </c>
      <c r="G48" s="29" t="s">
        <v>176</v>
      </c>
      <c r="H48" s="29" t="s">
        <v>176</v>
      </c>
      <c r="I48" s="29" t="s">
        <v>176</v>
      </c>
      <c r="J48" s="29" t="s">
        <v>176</v>
      </c>
      <c r="K48" s="235"/>
      <c r="L48" s="235"/>
      <c r="M48" s="235"/>
      <c r="N48" s="235"/>
      <c r="O48" s="235"/>
    </row>
    <row r="49" spans="1:15" ht="18.75" customHeight="1">
      <c r="A49" s="5" t="s">
        <v>199</v>
      </c>
      <c r="B49" s="73">
        <v>1044</v>
      </c>
      <c r="C49" s="29" t="s">
        <v>176</v>
      </c>
      <c r="D49" s="29" t="s">
        <v>176</v>
      </c>
      <c r="E49" s="29" t="s">
        <v>176</v>
      </c>
      <c r="F49" s="34">
        <f t="shared" si="0"/>
        <v>0</v>
      </c>
      <c r="G49" s="29" t="s">
        <v>176</v>
      </c>
      <c r="H49" s="29" t="s">
        <v>176</v>
      </c>
      <c r="I49" s="29" t="s">
        <v>176</v>
      </c>
      <c r="J49" s="29" t="s">
        <v>176</v>
      </c>
      <c r="K49" s="235"/>
      <c r="L49" s="235"/>
      <c r="M49" s="235"/>
      <c r="N49" s="235"/>
      <c r="O49" s="235"/>
    </row>
    <row r="50" spans="1:15" ht="18.75" customHeight="1">
      <c r="A50" s="5" t="s">
        <v>200</v>
      </c>
      <c r="B50" s="73">
        <v>1045</v>
      </c>
      <c r="C50" s="29" t="s">
        <v>176</v>
      </c>
      <c r="D50" s="29">
        <v>-5</v>
      </c>
      <c r="E50" s="29">
        <v>-5</v>
      </c>
      <c r="F50" s="34">
        <f t="shared" si="0"/>
        <v>-5</v>
      </c>
      <c r="G50" s="29">
        <v>-1</v>
      </c>
      <c r="H50" s="29">
        <v>-1</v>
      </c>
      <c r="I50" s="29">
        <v>-1</v>
      </c>
      <c r="J50" s="29">
        <v>-2</v>
      </c>
      <c r="K50" s="235"/>
      <c r="L50" s="235"/>
      <c r="M50" s="235"/>
      <c r="N50" s="235"/>
      <c r="O50" s="235"/>
    </row>
    <row r="51" spans="1:15" ht="18.75" customHeight="1">
      <c r="A51" s="5" t="s">
        <v>201</v>
      </c>
      <c r="B51" s="73">
        <v>1046</v>
      </c>
      <c r="C51" s="29" t="s">
        <v>176</v>
      </c>
      <c r="D51" s="29" t="s">
        <v>176</v>
      </c>
      <c r="E51" s="29" t="s">
        <v>176</v>
      </c>
      <c r="F51" s="34">
        <f t="shared" si="0"/>
        <v>0</v>
      </c>
      <c r="G51" s="29" t="s">
        <v>176</v>
      </c>
      <c r="H51" s="29" t="s">
        <v>176</v>
      </c>
      <c r="I51" s="29" t="s">
        <v>176</v>
      </c>
      <c r="J51" s="29" t="s">
        <v>176</v>
      </c>
      <c r="K51" s="235"/>
      <c r="L51" s="235"/>
      <c r="M51" s="235"/>
      <c r="N51" s="235"/>
      <c r="O51" s="235"/>
    </row>
    <row r="52" spans="1:15" ht="18.75" customHeight="1">
      <c r="A52" s="5" t="s">
        <v>202</v>
      </c>
      <c r="B52" s="73">
        <v>1047</v>
      </c>
      <c r="C52" s="29" t="s">
        <v>176</v>
      </c>
      <c r="D52" s="29" t="s">
        <v>176</v>
      </c>
      <c r="E52" s="29" t="s">
        <v>176</v>
      </c>
      <c r="F52" s="34">
        <f t="shared" si="0"/>
        <v>0</v>
      </c>
      <c r="G52" s="29" t="s">
        <v>176</v>
      </c>
      <c r="H52" s="29" t="s">
        <v>176</v>
      </c>
      <c r="I52" s="29" t="s">
        <v>176</v>
      </c>
      <c r="J52" s="29" t="s">
        <v>176</v>
      </c>
      <c r="K52" s="235"/>
      <c r="L52" s="235"/>
      <c r="M52" s="235"/>
      <c r="N52" s="235"/>
      <c r="O52" s="235"/>
    </row>
    <row r="53" spans="1:15" ht="18.75" customHeight="1">
      <c r="A53" s="5" t="s">
        <v>203</v>
      </c>
      <c r="B53" s="73">
        <v>1048</v>
      </c>
      <c r="C53" s="29" t="s">
        <v>176</v>
      </c>
      <c r="D53" s="29" t="s">
        <v>176</v>
      </c>
      <c r="E53" s="29" t="s">
        <v>176</v>
      </c>
      <c r="F53" s="34">
        <f t="shared" si="0"/>
        <v>0</v>
      </c>
      <c r="G53" s="29" t="s">
        <v>176</v>
      </c>
      <c r="H53" s="29" t="s">
        <v>176</v>
      </c>
      <c r="I53" s="29" t="s">
        <v>176</v>
      </c>
      <c r="J53" s="29" t="s">
        <v>176</v>
      </c>
      <c r="K53" s="235"/>
      <c r="L53" s="235"/>
      <c r="M53" s="235"/>
      <c r="N53" s="235"/>
      <c r="O53" s="235"/>
    </row>
    <row r="54" spans="1:15" ht="18.75" customHeight="1">
      <c r="A54" s="5" t="s">
        <v>204</v>
      </c>
      <c r="B54" s="73">
        <v>1049</v>
      </c>
      <c r="C54" s="29" t="s">
        <v>176</v>
      </c>
      <c r="D54" s="29" t="s">
        <v>176</v>
      </c>
      <c r="E54" s="29" t="s">
        <v>176</v>
      </c>
      <c r="F54" s="34">
        <f t="shared" si="0"/>
        <v>0</v>
      </c>
      <c r="G54" s="29" t="s">
        <v>176</v>
      </c>
      <c r="H54" s="29" t="s">
        <v>176</v>
      </c>
      <c r="I54" s="29" t="s">
        <v>176</v>
      </c>
      <c r="J54" s="29" t="s">
        <v>176</v>
      </c>
      <c r="K54" s="235"/>
      <c r="L54" s="235"/>
      <c r="M54" s="235"/>
      <c r="N54" s="235"/>
      <c r="O54" s="235"/>
    </row>
    <row r="55" spans="1:15" ht="37.5">
      <c r="A55" s="5" t="s">
        <v>205</v>
      </c>
      <c r="B55" s="73">
        <v>1050</v>
      </c>
      <c r="C55" s="29" t="s">
        <v>176</v>
      </c>
      <c r="D55" s="29" t="s">
        <v>176</v>
      </c>
      <c r="E55" s="29" t="s">
        <v>176</v>
      </c>
      <c r="F55" s="34">
        <f t="shared" si="0"/>
        <v>0</v>
      </c>
      <c r="G55" s="29" t="s">
        <v>176</v>
      </c>
      <c r="H55" s="29" t="s">
        <v>176</v>
      </c>
      <c r="I55" s="29" t="s">
        <v>176</v>
      </c>
      <c r="J55" s="29" t="s">
        <v>176</v>
      </c>
      <c r="K55" s="235"/>
      <c r="L55" s="235"/>
      <c r="M55" s="235"/>
      <c r="N55" s="235"/>
      <c r="O55" s="235"/>
    </row>
    <row r="56" spans="1:15" ht="18.75" customHeight="1">
      <c r="A56" s="5" t="s">
        <v>206</v>
      </c>
      <c r="B56" s="115" t="s">
        <v>207</v>
      </c>
      <c r="C56" s="29" t="s">
        <v>176</v>
      </c>
      <c r="D56" s="29" t="s">
        <v>176</v>
      </c>
      <c r="E56" s="29" t="s">
        <v>176</v>
      </c>
      <c r="F56" s="34">
        <f t="shared" si="0"/>
        <v>0</v>
      </c>
      <c r="G56" s="29" t="s">
        <v>176</v>
      </c>
      <c r="H56" s="29" t="s">
        <v>176</v>
      </c>
      <c r="I56" s="29" t="s">
        <v>176</v>
      </c>
      <c r="J56" s="29" t="s">
        <v>176</v>
      </c>
      <c r="K56" s="235"/>
      <c r="L56" s="235"/>
      <c r="M56" s="235"/>
      <c r="N56" s="235"/>
      <c r="O56" s="235"/>
    </row>
    <row r="57" spans="1:15" ht="18.75" customHeight="1">
      <c r="A57" s="5" t="s">
        <v>208</v>
      </c>
      <c r="B57" s="73">
        <v>1051</v>
      </c>
      <c r="C57" s="29" t="s">
        <v>176</v>
      </c>
      <c r="D57" s="29">
        <v>-20</v>
      </c>
      <c r="E57" s="29">
        <v>-90</v>
      </c>
      <c r="F57" s="34">
        <f t="shared" si="0"/>
        <v>-257</v>
      </c>
      <c r="G57" s="29">
        <v>-65</v>
      </c>
      <c r="H57" s="29">
        <v>-64</v>
      </c>
      <c r="I57" s="29">
        <v>-64</v>
      </c>
      <c r="J57" s="29">
        <v>-64</v>
      </c>
      <c r="K57" s="235"/>
      <c r="L57" s="235"/>
      <c r="M57" s="235"/>
      <c r="N57" s="235"/>
      <c r="O57" s="235"/>
    </row>
    <row r="58" spans="1:15" s="4" customFormat="1" ht="18.75" customHeight="1">
      <c r="A58" s="7" t="s">
        <v>209</v>
      </c>
      <c r="B58" s="8">
        <v>1060</v>
      </c>
      <c r="C58" s="44">
        <f>SUM(C59:C65)</f>
        <v>0</v>
      </c>
      <c r="D58" s="44">
        <f>SUM(D59:D65)</f>
        <v>0</v>
      </c>
      <c r="E58" s="44">
        <f>SUM(E59:E65)</f>
        <v>0</v>
      </c>
      <c r="F58" s="44">
        <f t="shared" si="0"/>
        <v>0</v>
      </c>
      <c r="G58" s="44">
        <f>SUM(G59:G65)</f>
        <v>0</v>
      </c>
      <c r="H58" s="44">
        <f>SUM(H59:H65)</f>
        <v>0</v>
      </c>
      <c r="I58" s="44">
        <f>SUM(I59:I65)</f>
        <v>0</v>
      </c>
      <c r="J58" s="44">
        <f>SUM(J59:J65)</f>
        <v>0</v>
      </c>
      <c r="K58" s="235"/>
      <c r="L58" s="235"/>
      <c r="M58" s="235"/>
      <c r="N58" s="235"/>
      <c r="O58" s="235"/>
    </row>
    <row r="59" spans="1:15" ht="18.75" customHeight="1">
      <c r="A59" s="5" t="s">
        <v>210</v>
      </c>
      <c r="B59" s="6">
        <v>1061</v>
      </c>
      <c r="C59" s="29" t="s">
        <v>176</v>
      </c>
      <c r="D59" s="29" t="s">
        <v>176</v>
      </c>
      <c r="E59" s="29" t="s">
        <v>176</v>
      </c>
      <c r="F59" s="34">
        <f t="shared" si="0"/>
        <v>0</v>
      </c>
      <c r="G59" s="29" t="s">
        <v>176</v>
      </c>
      <c r="H59" s="29" t="s">
        <v>176</v>
      </c>
      <c r="I59" s="29" t="s">
        <v>176</v>
      </c>
      <c r="J59" s="29" t="s">
        <v>176</v>
      </c>
      <c r="K59" s="235"/>
      <c r="L59" s="235"/>
      <c r="M59" s="235"/>
      <c r="N59" s="235"/>
      <c r="O59" s="235"/>
    </row>
    <row r="60" spans="1:15" ht="18.75" customHeight="1">
      <c r="A60" s="5" t="s">
        <v>211</v>
      </c>
      <c r="B60" s="6">
        <v>1062</v>
      </c>
      <c r="C60" s="29" t="s">
        <v>176</v>
      </c>
      <c r="D60" s="29" t="s">
        <v>176</v>
      </c>
      <c r="E60" s="29" t="s">
        <v>176</v>
      </c>
      <c r="F60" s="34">
        <f t="shared" si="0"/>
        <v>0</v>
      </c>
      <c r="G60" s="29" t="s">
        <v>176</v>
      </c>
      <c r="H60" s="29" t="s">
        <v>176</v>
      </c>
      <c r="I60" s="29" t="s">
        <v>176</v>
      </c>
      <c r="J60" s="29" t="s">
        <v>176</v>
      </c>
      <c r="K60" s="235"/>
      <c r="L60" s="235"/>
      <c r="M60" s="235"/>
      <c r="N60" s="235"/>
      <c r="O60" s="235"/>
    </row>
    <row r="61" spans="1:15" ht="18.75" customHeight="1">
      <c r="A61" s="5" t="s">
        <v>193</v>
      </c>
      <c r="B61" s="6">
        <v>1063</v>
      </c>
      <c r="C61" s="29" t="s">
        <v>176</v>
      </c>
      <c r="D61" s="29" t="s">
        <v>176</v>
      </c>
      <c r="E61" s="29" t="s">
        <v>176</v>
      </c>
      <c r="F61" s="34">
        <f t="shared" si="0"/>
        <v>0</v>
      </c>
      <c r="G61" s="29" t="s">
        <v>176</v>
      </c>
      <c r="H61" s="29" t="s">
        <v>176</v>
      </c>
      <c r="I61" s="29" t="s">
        <v>176</v>
      </c>
      <c r="J61" s="29" t="s">
        <v>176</v>
      </c>
      <c r="K61" s="235"/>
      <c r="L61" s="235"/>
      <c r="M61" s="235"/>
      <c r="N61" s="235"/>
      <c r="O61" s="235"/>
    </row>
    <row r="62" spans="1:15" ht="18.75" customHeight="1">
      <c r="A62" s="5" t="s">
        <v>194</v>
      </c>
      <c r="B62" s="6">
        <v>1064</v>
      </c>
      <c r="C62" s="29" t="s">
        <v>176</v>
      </c>
      <c r="D62" s="29" t="s">
        <v>176</v>
      </c>
      <c r="E62" s="29" t="s">
        <v>176</v>
      </c>
      <c r="F62" s="34">
        <f t="shared" si="0"/>
        <v>0</v>
      </c>
      <c r="G62" s="29" t="s">
        <v>176</v>
      </c>
      <c r="H62" s="29" t="s">
        <v>176</v>
      </c>
      <c r="I62" s="29" t="s">
        <v>176</v>
      </c>
      <c r="J62" s="29" t="s">
        <v>176</v>
      </c>
      <c r="K62" s="235"/>
      <c r="L62" s="235"/>
      <c r="M62" s="235"/>
      <c r="N62" s="235"/>
      <c r="O62" s="235"/>
    </row>
    <row r="63" spans="1:15" ht="18.75" customHeight="1">
      <c r="A63" s="5" t="s">
        <v>212</v>
      </c>
      <c r="B63" s="6">
        <v>1065</v>
      </c>
      <c r="C63" s="29" t="s">
        <v>176</v>
      </c>
      <c r="D63" s="29" t="s">
        <v>176</v>
      </c>
      <c r="E63" s="29" t="s">
        <v>176</v>
      </c>
      <c r="F63" s="34">
        <f t="shared" si="0"/>
        <v>0</v>
      </c>
      <c r="G63" s="29" t="s">
        <v>176</v>
      </c>
      <c r="H63" s="29" t="s">
        <v>176</v>
      </c>
      <c r="I63" s="29" t="s">
        <v>176</v>
      </c>
      <c r="J63" s="29" t="s">
        <v>176</v>
      </c>
      <c r="K63" s="235"/>
      <c r="L63" s="235"/>
      <c r="M63" s="235"/>
      <c r="N63" s="235"/>
      <c r="O63" s="235"/>
    </row>
    <row r="64" spans="1:15" ht="18.75" customHeight="1">
      <c r="A64" s="5" t="s">
        <v>213</v>
      </c>
      <c r="B64" s="6">
        <v>1066</v>
      </c>
      <c r="C64" s="29" t="s">
        <v>176</v>
      </c>
      <c r="D64" s="29" t="s">
        <v>176</v>
      </c>
      <c r="E64" s="29" t="s">
        <v>176</v>
      </c>
      <c r="F64" s="34">
        <f t="shared" si="0"/>
        <v>0</v>
      </c>
      <c r="G64" s="29" t="s">
        <v>176</v>
      </c>
      <c r="H64" s="29" t="s">
        <v>176</v>
      </c>
      <c r="I64" s="29" t="s">
        <v>176</v>
      </c>
      <c r="J64" s="29" t="s">
        <v>176</v>
      </c>
      <c r="K64" s="235"/>
      <c r="L64" s="235"/>
      <c r="M64" s="235"/>
      <c r="N64" s="235"/>
      <c r="O64" s="235"/>
    </row>
    <row r="65" spans="1:15" ht="18.75" customHeight="1">
      <c r="A65" s="5" t="s">
        <v>214</v>
      </c>
      <c r="B65" s="6">
        <v>1067</v>
      </c>
      <c r="C65" s="29" t="s">
        <v>176</v>
      </c>
      <c r="D65" s="29" t="s">
        <v>176</v>
      </c>
      <c r="E65" s="29" t="s">
        <v>176</v>
      </c>
      <c r="F65" s="34">
        <f t="shared" si="0"/>
        <v>0</v>
      </c>
      <c r="G65" s="29" t="s">
        <v>176</v>
      </c>
      <c r="H65" s="29" t="s">
        <v>176</v>
      </c>
      <c r="I65" s="29" t="s">
        <v>176</v>
      </c>
      <c r="J65" s="29" t="s">
        <v>176</v>
      </c>
      <c r="K65" s="235"/>
      <c r="L65" s="235"/>
      <c r="M65" s="235"/>
      <c r="N65" s="235"/>
      <c r="O65" s="235"/>
    </row>
    <row r="66" spans="1:15" s="4" customFormat="1" ht="18.75" customHeight="1">
      <c r="A66" s="7" t="s">
        <v>215</v>
      </c>
      <c r="B66" s="8">
        <v>1070</v>
      </c>
      <c r="C66" s="44">
        <f>SUM(C67:C69)</f>
        <v>0</v>
      </c>
      <c r="D66" s="44">
        <f>SUM(D67:D69)</f>
        <v>1447</v>
      </c>
      <c r="E66" s="44">
        <f>SUM(E67:E69)</f>
        <v>2021</v>
      </c>
      <c r="F66" s="44">
        <f t="shared" si="0"/>
        <v>7143</v>
      </c>
      <c r="G66" s="44">
        <f>SUM(G67:G69)</f>
        <v>1785</v>
      </c>
      <c r="H66" s="44">
        <f>SUM(H67:H69)</f>
        <v>1786</v>
      </c>
      <c r="I66" s="44">
        <f>SUM(I67:I69)</f>
        <v>1786</v>
      </c>
      <c r="J66" s="44">
        <f>SUM(J67:J69)</f>
        <v>1786</v>
      </c>
      <c r="K66" s="235"/>
      <c r="L66" s="235"/>
      <c r="M66" s="235"/>
      <c r="N66" s="235"/>
      <c r="O66" s="235"/>
    </row>
    <row r="67" spans="1:15" ht="18.75" customHeight="1">
      <c r="A67" s="5" t="s">
        <v>216</v>
      </c>
      <c r="B67" s="6">
        <v>1071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  <c r="K67" s="235"/>
      <c r="L67" s="235"/>
      <c r="M67" s="235"/>
      <c r="N67" s="235"/>
      <c r="O67" s="235"/>
    </row>
    <row r="68" spans="1:15" ht="18.75" customHeight="1">
      <c r="A68" s="5" t="s">
        <v>217</v>
      </c>
      <c r="B68" s="6">
        <v>1072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  <c r="K68" s="235"/>
      <c r="L68" s="235"/>
      <c r="M68" s="235"/>
      <c r="N68" s="235"/>
      <c r="O68" s="235"/>
    </row>
    <row r="69" spans="1:15" ht="18.75" customHeight="1">
      <c r="A69" s="5" t="s">
        <v>218</v>
      </c>
      <c r="B69" s="6">
        <v>1073</v>
      </c>
      <c r="C69" s="29"/>
      <c r="D69" s="29">
        <v>1447</v>
      </c>
      <c r="E69" s="29">
        <v>2021</v>
      </c>
      <c r="F69" s="34">
        <f>SUM(G69:J69)</f>
        <v>7143</v>
      </c>
      <c r="G69" s="45">
        <v>1785</v>
      </c>
      <c r="H69" s="45">
        <v>1786</v>
      </c>
      <c r="I69" s="45">
        <v>1786</v>
      </c>
      <c r="J69" s="45">
        <v>1786</v>
      </c>
      <c r="K69" s="235"/>
      <c r="L69" s="235"/>
      <c r="M69" s="235"/>
      <c r="N69" s="235"/>
      <c r="O69" s="235"/>
    </row>
    <row r="70" spans="1:15" s="4" customFormat="1" ht="18.75" customHeight="1">
      <c r="A70" s="99" t="s">
        <v>219</v>
      </c>
      <c r="B70" s="8">
        <v>1080</v>
      </c>
      <c r="C70" s="44">
        <f>SUM(C71:C76)</f>
        <v>0</v>
      </c>
      <c r="D70" s="44">
        <f>SUM(D71:D76)</f>
        <v>-1897</v>
      </c>
      <c r="E70" s="44">
        <f>SUM(E71:E76)</f>
        <v>-1646</v>
      </c>
      <c r="F70" s="44">
        <f>SUM(G70:J70)</f>
        <v>-3843</v>
      </c>
      <c r="G70" s="44">
        <f>SUM(G71:G76)</f>
        <v>-1177</v>
      </c>
      <c r="H70" s="44">
        <f>SUM(H71:H76)</f>
        <v>-899</v>
      </c>
      <c r="I70" s="44">
        <f>SUM(I71:I76)</f>
        <v>-786</v>
      </c>
      <c r="J70" s="44">
        <f>SUM(J71:J76)</f>
        <v>-981</v>
      </c>
      <c r="K70" s="235"/>
      <c r="L70" s="235"/>
      <c r="M70" s="235"/>
      <c r="N70" s="235"/>
      <c r="O70" s="235"/>
    </row>
    <row r="71" spans="1:15" ht="18.75" customHeight="1">
      <c r="A71" s="5" t="s">
        <v>216</v>
      </c>
      <c r="B71" s="6">
        <v>1081</v>
      </c>
      <c r="C71" s="29" t="s">
        <v>176</v>
      </c>
      <c r="D71" s="29" t="s">
        <v>176</v>
      </c>
      <c r="E71" s="29" t="s">
        <v>176</v>
      </c>
      <c r="F71" s="34">
        <f t="shared" si="0"/>
        <v>0</v>
      </c>
      <c r="G71" s="29" t="s">
        <v>176</v>
      </c>
      <c r="H71" s="29" t="s">
        <v>176</v>
      </c>
      <c r="I71" s="29" t="s">
        <v>176</v>
      </c>
      <c r="J71" s="29" t="s">
        <v>176</v>
      </c>
      <c r="K71" s="235"/>
      <c r="L71" s="235"/>
      <c r="M71" s="235"/>
      <c r="N71" s="235"/>
      <c r="O71" s="235"/>
    </row>
    <row r="72" spans="1:15" ht="18.75" customHeight="1">
      <c r="A72" s="5" t="s">
        <v>220</v>
      </c>
      <c r="B72" s="6">
        <v>1082</v>
      </c>
      <c r="C72" s="29" t="s">
        <v>176</v>
      </c>
      <c r="D72" s="29" t="s">
        <v>176</v>
      </c>
      <c r="E72" s="29" t="s">
        <v>176</v>
      </c>
      <c r="F72" s="34">
        <f t="shared" si="0"/>
        <v>0</v>
      </c>
      <c r="G72" s="29" t="s">
        <v>176</v>
      </c>
      <c r="H72" s="29" t="s">
        <v>176</v>
      </c>
      <c r="I72" s="29" t="s">
        <v>176</v>
      </c>
      <c r="J72" s="29" t="s">
        <v>176</v>
      </c>
      <c r="K72" s="235"/>
      <c r="L72" s="235"/>
      <c r="M72" s="235"/>
      <c r="N72" s="235"/>
      <c r="O72" s="235"/>
    </row>
    <row r="73" spans="1:15" ht="18.75" customHeight="1">
      <c r="A73" s="5" t="s">
        <v>221</v>
      </c>
      <c r="B73" s="6">
        <v>1083</v>
      </c>
      <c r="C73" s="29" t="s">
        <v>176</v>
      </c>
      <c r="D73" s="29" t="s">
        <v>176</v>
      </c>
      <c r="E73" s="29" t="s">
        <v>176</v>
      </c>
      <c r="F73" s="34">
        <f t="shared" si="0"/>
        <v>0</v>
      </c>
      <c r="G73" s="29" t="s">
        <v>176</v>
      </c>
      <c r="H73" s="29" t="s">
        <v>176</v>
      </c>
      <c r="I73" s="29" t="s">
        <v>176</v>
      </c>
      <c r="J73" s="29" t="s">
        <v>176</v>
      </c>
      <c r="K73" s="235"/>
      <c r="L73" s="235"/>
      <c r="M73" s="235"/>
      <c r="N73" s="235"/>
      <c r="O73" s="235"/>
    </row>
    <row r="74" spans="1:15" ht="18.75" customHeight="1">
      <c r="A74" s="5" t="s">
        <v>222</v>
      </c>
      <c r="B74" s="6">
        <v>1084</v>
      </c>
      <c r="C74" s="29" t="s">
        <v>176</v>
      </c>
      <c r="D74" s="29" t="s">
        <v>176</v>
      </c>
      <c r="E74" s="29" t="s">
        <v>176</v>
      </c>
      <c r="F74" s="34">
        <f t="shared" si="0"/>
        <v>0</v>
      </c>
      <c r="G74" s="29" t="s">
        <v>176</v>
      </c>
      <c r="H74" s="29" t="s">
        <v>176</v>
      </c>
      <c r="I74" s="29" t="s">
        <v>176</v>
      </c>
      <c r="J74" s="29" t="s">
        <v>176</v>
      </c>
      <c r="K74" s="235"/>
      <c r="L74" s="235"/>
      <c r="M74" s="235"/>
      <c r="N74" s="235"/>
      <c r="O74" s="235"/>
    </row>
    <row r="75" spans="1:15" ht="18.75" customHeight="1">
      <c r="A75" s="5" t="s">
        <v>223</v>
      </c>
      <c r="B75" s="6">
        <v>1085</v>
      </c>
      <c r="C75" s="29" t="s">
        <v>176</v>
      </c>
      <c r="D75" s="29" t="s">
        <v>176</v>
      </c>
      <c r="E75" s="29" t="s">
        <v>176</v>
      </c>
      <c r="F75" s="34">
        <f t="shared" si="0"/>
        <v>0</v>
      </c>
      <c r="G75" s="29" t="s">
        <v>176</v>
      </c>
      <c r="H75" s="29" t="s">
        <v>176</v>
      </c>
      <c r="I75" s="29" t="s">
        <v>176</v>
      </c>
      <c r="J75" s="29" t="s">
        <v>176</v>
      </c>
      <c r="K75" s="235"/>
      <c r="L75" s="235"/>
      <c r="M75" s="235"/>
      <c r="N75" s="235"/>
      <c r="O75" s="235"/>
    </row>
    <row r="76" spans="1:15" ht="18.75" customHeight="1">
      <c r="A76" s="5" t="s">
        <v>224</v>
      </c>
      <c r="B76" s="6">
        <v>1086</v>
      </c>
      <c r="C76" s="29" t="s">
        <v>176</v>
      </c>
      <c r="D76" s="29">
        <v>-1897</v>
      </c>
      <c r="E76" s="29">
        <v>-1646</v>
      </c>
      <c r="F76" s="34">
        <f t="shared" si="0"/>
        <v>-3843</v>
      </c>
      <c r="G76" s="45">
        <v>-1177</v>
      </c>
      <c r="H76" s="45">
        <v>-899</v>
      </c>
      <c r="I76" s="45">
        <v>-786</v>
      </c>
      <c r="J76" s="45">
        <v>-981</v>
      </c>
      <c r="K76" s="272"/>
      <c r="L76" s="272"/>
      <c r="M76" s="272"/>
      <c r="N76" s="272"/>
      <c r="O76" s="272"/>
    </row>
    <row r="77" spans="1:15" s="4" customFormat="1" ht="18.75" customHeight="1">
      <c r="A77" s="7" t="s">
        <v>225</v>
      </c>
      <c r="B77" s="8">
        <v>1100</v>
      </c>
      <c r="C77" s="42">
        <f>SUM(C34,C35,C58,C66,C70)</f>
        <v>0</v>
      </c>
      <c r="D77" s="42">
        <f>SUM(D34,D35,D58,D66,D70)</f>
        <v>348</v>
      </c>
      <c r="E77" s="42">
        <f>SUM(E34,E35,E58,E66,E70)</f>
        <v>2133</v>
      </c>
      <c r="F77" s="42">
        <f>SUM(F34,F35,F58,F66,F70)</f>
        <v>4415</v>
      </c>
      <c r="G77" s="42">
        <f>SUM(G34,G35,G58,G66,G70)</f>
        <v>883</v>
      </c>
      <c r="H77" s="42">
        <f t="shared" ref="H77:J77" si="2">SUM(H34,H35,H58,H66,H70)</f>
        <v>1170</v>
      </c>
      <c r="I77" s="42">
        <f t="shared" si="2"/>
        <v>1283</v>
      </c>
      <c r="J77" s="42">
        <f t="shared" si="2"/>
        <v>1079</v>
      </c>
      <c r="K77" s="235"/>
      <c r="L77" s="235"/>
      <c r="M77" s="235"/>
      <c r="N77" s="235"/>
      <c r="O77" s="235"/>
    </row>
    <row r="78" spans="1:15" s="4" customFormat="1" ht="18.75" customHeight="1">
      <c r="A78" s="7" t="s">
        <v>226</v>
      </c>
      <c r="B78" s="8">
        <v>1110</v>
      </c>
      <c r="C78" s="41"/>
      <c r="D78" s="41"/>
      <c r="E78" s="41"/>
      <c r="F78" s="44">
        <f t="shared" ref="F78:F87" si="3">SUM(G78:J78)</f>
        <v>0</v>
      </c>
      <c r="G78" s="41"/>
      <c r="H78" s="41"/>
      <c r="I78" s="41"/>
      <c r="J78" s="41"/>
      <c r="K78" s="235"/>
      <c r="L78" s="235"/>
      <c r="M78" s="235"/>
      <c r="N78" s="235"/>
      <c r="O78" s="235"/>
    </row>
    <row r="79" spans="1:15" s="4" customFormat="1" ht="18.75" customHeight="1">
      <c r="A79" s="7" t="s">
        <v>227</v>
      </c>
      <c r="B79" s="8">
        <v>1120</v>
      </c>
      <c r="C79" s="41" t="s">
        <v>176</v>
      </c>
      <c r="D79" s="41" t="s">
        <v>176</v>
      </c>
      <c r="E79" s="41" t="s">
        <v>176</v>
      </c>
      <c r="F79" s="44">
        <f t="shared" si="3"/>
        <v>0</v>
      </c>
      <c r="G79" s="41" t="s">
        <v>176</v>
      </c>
      <c r="H79" s="41" t="s">
        <v>176</v>
      </c>
      <c r="I79" s="41" t="s">
        <v>176</v>
      </c>
      <c r="J79" s="41" t="s">
        <v>176</v>
      </c>
      <c r="K79" s="235"/>
      <c r="L79" s="235"/>
      <c r="M79" s="235"/>
      <c r="N79" s="235"/>
      <c r="O79" s="235"/>
    </row>
    <row r="80" spans="1:15" s="4" customFormat="1" ht="18.75" customHeight="1">
      <c r="A80" s="7" t="s">
        <v>228</v>
      </c>
      <c r="B80" s="8">
        <v>1130</v>
      </c>
      <c r="C80" s="41"/>
      <c r="D80" s="41"/>
      <c r="E80" s="41"/>
      <c r="F80" s="44">
        <f t="shared" si="3"/>
        <v>0</v>
      </c>
      <c r="G80" s="41"/>
      <c r="H80" s="41"/>
      <c r="I80" s="41"/>
      <c r="J80" s="41"/>
      <c r="K80" s="235"/>
      <c r="L80" s="235"/>
      <c r="M80" s="235"/>
      <c r="N80" s="235"/>
      <c r="O80" s="235"/>
    </row>
    <row r="81" spans="1:15" s="4" customFormat="1" ht="18.75" customHeight="1">
      <c r="A81" s="7" t="s">
        <v>229</v>
      </c>
      <c r="B81" s="8">
        <v>1140</v>
      </c>
      <c r="C81" s="41" t="s">
        <v>176</v>
      </c>
      <c r="D81" s="41" t="s">
        <v>176</v>
      </c>
      <c r="E81" s="41" t="s">
        <v>176</v>
      </c>
      <c r="F81" s="44">
        <f t="shared" si="3"/>
        <v>0</v>
      </c>
      <c r="G81" s="41" t="s">
        <v>176</v>
      </c>
      <c r="H81" s="41" t="s">
        <v>176</v>
      </c>
      <c r="I81" s="41" t="s">
        <v>176</v>
      </c>
      <c r="J81" s="41" t="s">
        <v>176</v>
      </c>
      <c r="K81" s="235"/>
      <c r="L81" s="235"/>
      <c r="M81" s="235"/>
      <c r="N81" s="235"/>
      <c r="O81" s="235"/>
    </row>
    <row r="82" spans="1:15" s="4" customFormat="1" ht="18.75" customHeight="1">
      <c r="A82" s="7" t="s">
        <v>230</v>
      </c>
      <c r="B82" s="8">
        <v>1150</v>
      </c>
      <c r="C82" s="44">
        <f>SUM(C83:C84)</f>
        <v>0</v>
      </c>
      <c r="D82" s="44">
        <f t="shared" ref="D82:J82" si="4">SUM(D83:D84)</f>
        <v>500</v>
      </c>
      <c r="E82" s="44">
        <f t="shared" si="4"/>
        <v>270</v>
      </c>
      <c r="F82" s="44">
        <f t="shared" si="3"/>
        <v>600</v>
      </c>
      <c r="G82" s="44">
        <f t="shared" si="4"/>
        <v>150</v>
      </c>
      <c r="H82" s="44">
        <f t="shared" si="4"/>
        <v>150</v>
      </c>
      <c r="I82" s="44">
        <f t="shared" si="4"/>
        <v>150</v>
      </c>
      <c r="J82" s="44">
        <f t="shared" si="4"/>
        <v>150</v>
      </c>
      <c r="K82" s="235"/>
      <c r="L82" s="235"/>
      <c r="M82" s="235"/>
      <c r="N82" s="235"/>
      <c r="O82" s="235"/>
    </row>
    <row r="83" spans="1:15" ht="18.75" customHeight="1">
      <c r="A83" s="5" t="s">
        <v>216</v>
      </c>
      <c r="B83" s="6">
        <v>1151</v>
      </c>
      <c r="C83" s="29"/>
      <c r="D83" s="29"/>
      <c r="E83" s="29"/>
      <c r="F83" s="34">
        <f t="shared" si="3"/>
        <v>0</v>
      </c>
      <c r="G83" s="29"/>
      <c r="H83" s="29"/>
      <c r="I83" s="29"/>
      <c r="J83" s="29"/>
      <c r="K83" s="235"/>
      <c r="L83" s="235"/>
      <c r="M83" s="235"/>
      <c r="N83" s="235"/>
      <c r="O83" s="235"/>
    </row>
    <row r="84" spans="1:15" ht="18.75" customHeight="1">
      <c r="A84" s="5" t="s">
        <v>231</v>
      </c>
      <c r="B84" s="6">
        <v>1152</v>
      </c>
      <c r="C84" s="29"/>
      <c r="D84" s="29">
        <v>500</v>
      </c>
      <c r="E84" s="29">
        <v>270</v>
      </c>
      <c r="F84" s="34">
        <f t="shared" si="3"/>
        <v>600</v>
      </c>
      <c r="G84" s="45">
        <v>150</v>
      </c>
      <c r="H84" s="45">
        <v>150</v>
      </c>
      <c r="I84" s="45">
        <v>150</v>
      </c>
      <c r="J84" s="45">
        <v>150</v>
      </c>
      <c r="K84" s="235"/>
      <c r="L84" s="235"/>
      <c r="M84" s="235"/>
      <c r="N84" s="235"/>
      <c r="O84" s="235"/>
    </row>
    <row r="85" spans="1:15" s="4" customFormat="1" ht="18.75" customHeight="1">
      <c r="A85" s="7" t="s">
        <v>232</v>
      </c>
      <c r="B85" s="8">
        <v>1160</v>
      </c>
      <c r="C85" s="44">
        <f>SUM(C86:C87)</f>
        <v>0</v>
      </c>
      <c r="D85" s="44">
        <f t="shared" ref="D85:J85" si="5">SUM(D86:D87)</f>
        <v>0</v>
      </c>
      <c r="E85" s="44">
        <f t="shared" si="5"/>
        <v>0</v>
      </c>
      <c r="F85" s="44">
        <f t="shared" si="3"/>
        <v>0</v>
      </c>
      <c r="G85" s="44">
        <f t="shared" si="5"/>
        <v>0</v>
      </c>
      <c r="H85" s="44">
        <f t="shared" si="5"/>
        <v>0</v>
      </c>
      <c r="I85" s="44">
        <f t="shared" si="5"/>
        <v>0</v>
      </c>
      <c r="J85" s="44">
        <f t="shared" si="5"/>
        <v>0</v>
      </c>
      <c r="K85" s="235"/>
      <c r="L85" s="235"/>
      <c r="M85" s="235"/>
      <c r="N85" s="235"/>
      <c r="O85" s="235"/>
    </row>
    <row r="86" spans="1:15" ht="18.75" customHeight="1">
      <c r="A86" s="5" t="s">
        <v>216</v>
      </c>
      <c r="B86" s="6">
        <v>1161</v>
      </c>
      <c r="C86" s="29" t="s">
        <v>176</v>
      </c>
      <c r="D86" s="29" t="s">
        <v>176</v>
      </c>
      <c r="E86" s="29" t="s">
        <v>176</v>
      </c>
      <c r="F86" s="34">
        <f t="shared" si="3"/>
        <v>0</v>
      </c>
      <c r="G86" s="29" t="s">
        <v>176</v>
      </c>
      <c r="H86" s="29" t="s">
        <v>176</v>
      </c>
      <c r="I86" s="29" t="s">
        <v>176</v>
      </c>
      <c r="J86" s="29" t="s">
        <v>176</v>
      </c>
      <c r="K86" s="235"/>
      <c r="L86" s="235"/>
      <c r="M86" s="235"/>
      <c r="N86" s="235"/>
      <c r="O86" s="235"/>
    </row>
    <row r="87" spans="1:15" ht="18.75" customHeight="1">
      <c r="A87" s="5" t="s">
        <v>233</v>
      </c>
      <c r="B87" s="6">
        <v>1162</v>
      </c>
      <c r="C87" s="29" t="s">
        <v>176</v>
      </c>
      <c r="D87" s="29" t="s">
        <v>176</v>
      </c>
      <c r="E87" s="29" t="s">
        <v>176</v>
      </c>
      <c r="F87" s="34">
        <f t="shared" si="3"/>
        <v>0</v>
      </c>
      <c r="G87" s="29" t="s">
        <v>176</v>
      </c>
      <c r="H87" s="29" t="s">
        <v>176</v>
      </c>
      <c r="I87" s="29" t="s">
        <v>176</v>
      </c>
      <c r="J87" s="29" t="s">
        <v>176</v>
      </c>
      <c r="K87" s="235"/>
      <c r="L87" s="235"/>
      <c r="M87" s="235"/>
      <c r="N87" s="235"/>
      <c r="O87" s="235"/>
    </row>
    <row r="88" spans="1:15" ht="18.75" customHeight="1">
      <c r="A88" s="7" t="s">
        <v>234</v>
      </c>
      <c r="B88" s="8">
        <v>1170</v>
      </c>
      <c r="C88" s="42">
        <f>SUM(C77,C78,C79,C80,C81,C82,C85)</f>
        <v>0</v>
      </c>
      <c r="D88" s="42">
        <f>SUM(D77,D78,D79,D80,D81,D82,D85)</f>
        <v>848</v>
      </c>
      <c r="E88" s="42">
        <f>SUM(E77,E78,E79,E80,E81,E82,E85)</f>
        <v>2403</v>
      </c>
      <c r="F88" s="42">
        <f>SUM(F77,F78,F79,F80,F81,F82,F85)</f>
        <v>5015</v>
      </c>
      <c r="G88" s="42">
        <f t="shared" ref="G88:J88" si="6">SUM(G77,G78,G79,G80,G81,G82,G85)</f>
        <v>1033</v>
      </c>
      <c r="H88" s="42">
        <f t="shared" si="6"/>
        <v>1320</v>
      </c>
      <c r="I88" s="42">
        <f t="shared" si="6"/>
        <v>1433</v>
      </c>
      <c r="J88" s="42">
        <f t="shared" si="6"/>
        <v>1229</v>
      </c>
      <c r="K88" s="235"/>
      <c r="L88" s="235"/>
      <c r="M88" s="235"/>
      <c r="N88" s="235"/>
      <c r="O88" s="235"/>
    </row>
    <row r="89" spans="1:15" ht="18.75" customHeight="1">
      <c r="A89" s="5" t="s">
        <v>235</v>
      </c>
      <c r="B89" s="138">
        <v>1180</v>
      </c>
      <c r="C89" s="29" t="s">
        <v>176</v>
      </c>
      <c r="D89" s="29" t="s">
        <v>176</v>
      </c>
      <c r="E89" s="29" t="s">
        <v>176</v>
      </c>
      <c r="F89" s="34">
        <f>SUM(G89:J89)</f>
        <v>0</v>
      </c>
      <c r="G89" s="29" t="s">
        <v>176</v>
      </c>
      <c r="H89" s="29" t="s">
        <v>176</v>
      </c>
      <c r="I89" s="29" t="s">
        <v>176</v>
      </c>
      <c r="J89" s="29" t="s">
        <v>176</v>
      </c>
      <c r="K89" s="235"/>
      <c r="L89" s="235"/>
      <c r="M89" s="235"/>
      <c r="N89" s="235"/>
      <c r="O89" s="235"/>
    </row>
    <row r="90" spans="1:15" ht="18.75" customHeight="1">
      <c r="A90" s="5" t="s">
        <v>236</v>
      </c>
      <c r="B90" s="138">
        <v>1181</v>
      </c>
      <c r="C90" s="29"/>
      <c r="D90" s="29"/>
      <c r="E90" s="29"/>
      <c r="F90" s="34">
        <f>SUM(G90:J90)</f>
        <v>0</v>
      </c>
      <c r="G90" s="29"/>
      <c r="H90" s="29"/>
      <c r="I90" s="29"/>
      <c r="J90" s="29"/>
      <c r="K90" s="235"/>
      <c r="L90" s="235"/>
      <c r="M90" s="235"/>
      <c r="N90" s="235"/>
      <c r="O90" s="235"/>
    </row>
    <row r="91" spans="1:15" ht="18.75" customHeight="1">
      <c r="A91" s="5" t="s">
        <v>237</v>
      </c>
      <c r="B91" s="6">
        <v>1190</v>
      </c>
      <c r="C91" s="29"/>
      <c r="D91" s="29"/>
      <c r="E91" s="29"/>
      <c r="F91" s="34">
        <f>SUM(G91:J91)</f>
        <v>0</v>
      </c>
      <c r="G91" s="29"/>
      <c r="H91" s="29"/>
      <c r="I91" s="29"/>
      <c r="J91" s="29"/>
      <c r="K91" s="235"/>
      <c r="L91" s="235"/>
      <c r="M91" s="235"/>
      <c r="N91" s="235"/>
      <c r="O91" s="235"/>
    </row>
    <row r="92" spans="1:15" ht="18.75" customHeight="1">
      <c r="A92" s="5" t="s">
        <v>238</v>
      </c>
      <c r="B92" s="142">
        <v>1191</v>
      </c>
      <c r="C92" s="29" t="s">
        <v>176</v>
      </c>
      <c r="D92" s="29" t="s">
        <v>176</v>
      </c>
      <c r="E92" s="29" t="s">
        <v>176</v>
      </c>
      <c r="F92" s="34">
        <f>SUM(G92:J92)</f>
        <v>0</v>
      </c>
      <c r="G92" s="29" t="s">
        <v>176</v>
      </c>
      <c r="H92" s="29" t="s">
        <v>176</v>
      </c>
      <c r="I92" s="29" t="s">
        <v>176</v>
      </c>
      <c r="J92" s="29" t="s">
        <v>176</v>
      </c>
      <c r="K92" s="235"/>
      <c r="L92" s="235"/>
      <c r="M92" s="235"/>
      <c r="N92" s="235"/>
      <c r="O92" s="235"/>
    </row>
    <row r="93" spans="1:15" ht="18.75" customHeight="1">
      <c r="A93" s="7" t="s">
        <v>239</v>
      </c>
      <c r="B93" s="8">
        <v>1200</v>
      </c>
      <c r="C93" s="42">
        <f>SUM(C88,C89,C90,C91,C92)</f>
        <v>0</v>
      </c>
      <c r="D93" s="42">
        <f>SUM(D88,D89,D90,D91,D92)</f>
        <v>848</v>
      </c>
      <c r="E93" s="42">
        <f t="shared" ref="E93:J93" si="7">SUM(E88,E89,E90,E91,E92)</f>
        <v>2403</v>
      </c>
      <c r="F93" s="42">
        <f>SUM(F88,F89,F90,F91,F92)</f>
        <v>5015</v>
      </c>
      <c r="G93" s="42">
        <f t="shared" si="7"/>
        <v>1033</v>
      </c>
      <c r="H93" s="42">
        <f t="shared" si="7"/>
        <v>1320</v>
      </c>
      <c r="I93" s="42">
        <f t="shared" si="7"/>
        <v>1433</v>
      </c>
      <c r="J93" s="42">
        <f t="shared" si="7"/>
        <v>1229</v>
      </c>
      <c r="K93" s="235"/>
      <c r="L93" s="235"/>
      <c r="M93" s="235"/>
      <c r="N93" s="235"/>
      <c r="O93" s="235"/>
    </row>
    <row r="94" spans="1:15" ht="18.75" customHeight="1">
      <c r="A94" s="5" t="s">
        <v>240</v>
      </c>
      <c r="B94" s="142">
        <v>1201</v>
      </c>
      <c r="C94" s="93">
        <f t="shared" ref="C94:J94" si="8">IF(C93&gt;0,C93,0)</f>
        <v>0</v>
      </c>
      <c r="D94" s="93">
        <f>IF(D93&gt;0,D93,0)</f>
        <v>848</v>
      </c>
      <c r="E94" s="93">
        <f>IF(E93&gt;0,E93,0)</f>
        <v>2403</v>
      </c>
      <c r="F94" s="93">
        <f>IF(F93&gt;0,F93,0)</f>
        <v>5015</v>
      </c>
      <c r="G94" s="93">
        <f t="shared" si="8"/>
        <v>1033</v>
      </c>
      <c r="H94" s="93">
        <f t="shared" si="8"/>
        <v>1320</v>
      </c>
      <c r="I94" s="93">
        <f t="shared" si="8"/>
        <v>1433</v>
      </c>
      <c r="J94" s="93">
        <f t="shared" si="8"/>
        <v>1229</v>
      </c>
      <c r="K94" s="235"/>
      <c r="L94" s="235"/>
      <c r="M94" s="235"/>
      <c r="N94" s="235"/>
      <c r="O94" s="235"/>
    </row>
    <row r="95" spans="1:15" ht="18.75" customHeight="1">
      <c r="A95" s="5" t="s">
        <v>241</v>
      </c>
      <c r="B95" s="142">
        <v>1202</v>
      </c>
      <c r="C95" s="93">
        <f t="shared" ref="C95:J95" si="9">IF(C93&lt;0,C93,0)</f>
        <v>0</v>
      </c>
      <c r="D95" s="93">
        <f>IF(D93&lt;0,D93,0)</f>
        <v>0</v>
      </c>
      <c r="E95" s="93">
        <f t="shared" si="9"/>
        <v>0</v>
      </c>
      <c r="F95" s="93">
        <f t="shared" si="9"/>
        <v>0</v>
      </c>
      <c r="G95" s="93">
        <f t="shared" si="9"/>
        <v>0</v>
      </c>
      <c r="H95" s="93">
        <f t="shared" si="9"/>
        <v>0</v>
      </c>
      <c r="I95" s="93">
        <f t="shared" si="9"/>
        <v>0</v>
      </c>
      <c r="J95" s="93">
        <f t="shared" si="9"/>
        <v>0</v>
      </c>
      <c r="K95" s="235"/>
      <c r="L95" s="235"/>
      <c r="M95" s="235"/>
      <c r="N95" s="235"/>
      <c r="O95" s="235"/>
    </row>
    <row r="96" spans="1:15" ht="18.75" customHeight="1">
      <c r="A96" s="7" t="s">
        <v>242</v>
      </c>
      <c r="B96" s="6">
        <v>1210</v>
      </c>
      <c r="C96" s="42">
        <f>SUM(C23,C66,C78,C80,C82,C90,C91)</f>
        <v>0</v>
      </c>
      <c r="D96" s="42">
        <f t="shared" ref="D96:J96" si="10">SUM(D23,D66,D78,D80,D82,D90,D91)</f>
        <v>30247</v>
      </c>
      <c r="E96" s="42">
        <f t="shared" si="10"/>
        <v>32291</v>
      </c>
      <c r="F96" s="42">
        <f t="shared" si="10"/>
        <v>68243</v>
      </c>
      <c r="G96" s="42">
        <f t="shared" si="10"/>
        <v>17060</v>
      </c>
      <c r="H96" s="42">
        <f t="shared" si="10"/>
        <v>17061</v>
      </c>
      <c r="I96" s="42">
        <f t="shared" si="10"/>
        <v>17061</v>
      </c>
      <c r="J96" s="42">
        <f t="shared" si="10"/>
        <v>17061</v>
      </c>
      <c r="K96" s="235"/>
      <c r="L96" s="235"/>
      <c r="M96" s="235"/>
      <c r="N96" s="235"/>
      <c r="O96" s="235"/>
    </row>
    <row r="97" spans="1:16" ht="18.75" customHeight="1">
      <c r="A97" s="7" t="s">
        <v>243</v>
      </c>
      <c r="B97" s="6">
        <v>1220</v>
      </c>
      <c r="C97" s="42">
        <f>SUM(C24,C35,C58,C70,C79,C81,C85,C89,C92)</f>
        <v>0</v>
      </c>
      <c r="D97" s="42">
        <f t="shared" ref="D97:J97" si="11">SUM(D24,D35,D58,D70,D79,D81,D85,D89,D92)</f>
        <v>-29399</v>
      </c>
      <c r="E97" s="42">
        <f t="shared" si="11"/>
        <v>-29888</v>
      </c>
      <c r="F97" s="42">
        <f t="shared" si="11"/>
        <v>-63228</v>
      </c>
      <c r="G97" s="42">
        <f t="shared" si="11"/>
        <v>-16027</v>
      </c>
      <c r="H97" s="42">
        <f t="shared" si="11"/>
        <v>-15741</v>
      </c>
      <c r="I97" s="42">
        <f t="shared" si="11"/>
        <v>-15628</v>
      </c>
      <c r="J97" s="42">
        <f t="shared" si="11"/>
        <v>-15832</v>
      </c>
      <c r="K97" s="235"/>
      <c r="L97" s="235"/>
      <c r="M97" s="235"/>
      <c r="N97" s="235"/>
      <c r="O97" s="235"/>
    </row>
    <row r="98" spans="1:16" ht="18.75" customHeight="1">
      <c r="A98" s="5" t="s">
        <v>244</v>
      </c>
      <c r="B98" s="6">
        <v>1230</v>
      </c>
      <c r="C98" s="29"/>
      <c r="D98" s="29"/>
      <c r="E98" s="29"/>
      <c r="F98" s="34">
        <f>SUM(G98:J98)</f>
        <v>0</v>
      </c>
      <c r="G98" s="29"/>
      <c r="H98" s="29"/>
      <c r="I98" s="29"/>
      <c r="J98" s="29"/>
      <c r="K98" s="235"/>
      <c r="L98" s="235"/>
      <c r="M98" s="235"/>
      <c r="N98" s="235"/>
      <c r="O98" s="235"/>
    </row>
    <row r="99" spans="1:16" ht="38.25" customHeight="1">
      <c r="A99" s="122" t="s">
        <v>245</v>
      </c>
      <c r="B99" s="8">
        <v>1300</v>
      </c>
      <c r="C99" s="42">
        <f t="shared" ref="C99:J99" si="12">C77+C106</f>
        <v>0</v>
      </c>
      <c r="D99" s="42">
        <f t="shared" si="12"/>
        <v>1060</v>
      </c>
      <c r="E99" s="42">
        <f t="shared" si="12"/>
        <v>2627</v>
      </c>
      <c r="F99" s="42">
        <f t="shared" si="12"/>
        <v>5520</v>
      </c>
      <c r="G99" s="42">
        <f t="shared" si="12"/>
        <v>1168</v>
      </c>
      <c r="H99" s="42">
        <f t="shared" si="12"/>
        <v>1438</v>
      </c>
      <c r="I99" s="42">
        <f t="shared" si="12"/>
        <v>1549</v>
      </c>
      <c r="J99" s="42">
        <f t="shared" si="12"/>
        <v>1365</v>
      </c>
      <c r="K99" s="269"/>
      <c r="L99" s="270"/>
      <c r="M99" s="270"/>
      <c r="N99" s="270"/>
      <c r="O99" s="271"/>
    </row>
    <row r="100" spans="1:16" ht="18.75" customHeight="1">
      <c r="A100" s="266" t="s">
        <v>246</v>
      </c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8"/>
    </row>
    <row r="101" spans="1:16" ht="18.75" customHeight="1">
      <c r="A101" s="5" t="s">
        <v>247</v>
      </c>
      <c r="B101" s="6">
        <v>1400</v>
      </c>
      <c r="C101" s="29"/>
      <c r="D101" s="29">
        <f>D102+D103</f>
        <v>1995</v>
      </c>
      <c r="E101" s="29">
        <f t="shared" ref="E101:J101" si="13">E102+E103</f>
        <v>3406</v>
      </c>
      <c r="F101" s="193">
        <f t="shared" ref="F101:F108" si="14">SUM(G101:J101)</f>
        <v>7950</v>
      </c>
      <c r="G101" s="29">
        <f>G102+G103</f>
        <v>2196</v>
      </c>
      <c r="H101" s="29">
        <f t="shared" si="13"/>
        <v>1872</v>
      </c>
      <c r="I101" s="29">
        <f t="shared" si="13"/>
        <v>1756</v>
      </c>
      <c r="J101" s="29">
        <f t="shared" si="13"/>
        <v>2126</v>
      </c>
      <c r="K101" s="235"/>
      <c r="L101" s="235"/>
      <c r="M101" s="235"/>
      <c r="N101" s="235"/>
      <c r="O101" s="235"/>
    </row>
    <row r="102" spans="1:16" s="46" customFormat="1" ht="18.75" customHeight="1">
      <c r="A102" s="185" t="s">
        <v>248</v>
      </c>
      <c r="B102" s="186">
        <v>1401</v>
      </c>
      <c r="C102" s="187"/>
      <c r="D102" s="187">
        <v>515</v>
      </c>
      <c r="E102" s="187">
        <v>1747</v>
      </c>
      <c r="F102" s="194">
        <f t="shared" si="14"/>
        <v>4585</v>
      </c>
      <c r="G102" s="211">
        <v>1177</v>
      </c>
      <c r="H102" s="211">
        <v>1136</v>
      </c>
      <c r="I102" s="211">
        <v>1136</v>
      </c>
      <c r="J102" s="211">
        <v>1136</v>
      </c>
      <c r="K102" s="273"/>
      <c r="L102" s="273"/>
      <c r="M102" s="273"/>
      <c r="N102" s="273"/>
      <c r="O102" s="273"/>
    </row>
    <row r="103" spans="1:16" ht="18.75" customHeight="1">
      <c r="A103" s="5" t="s">
        <v>249</v>
      </c>
      <c r="B103" s="69">
        <v>1402</v>
      </c>
      <c r="C103" s="29"/>
      <c r="D103" s="29">
        <v>1480</v>
      </c>
      <c r="E103" s="29">
        <v>1659</v>
      </c>
      <c r="F103" s="193">
        <f>SUM(G103:J103)</f>
        <v>3365</v>
      </c>
      <c r="G103" s="45">
        <v>1019</v>
      </c>
      <c r="H103" s="45">
        <v>736</v>
      </c>
      <c r="I103" s="45">
        <v>620</v>
      </c>
      <c r="J103" s="45">
        <v>990</v>
      </c>
      <c r="K103" s="235"/>
      <c r="L103" s="235"/>
      <c r="M103" s="235"/>
      <c r="N103" s="235"/>
      <c r="O103" s="235"/>
      <c r="P103" s="2" t="s">
        <v>428</v>
      </c>
    </row>
    <row r="104" spans="1:16" ht="18.75" customHeight="1">
      <c r="A104" s="5" t="s">
        <v>122</v>
      </c>
      <c r="B104" s="70">
        <v>1410</v>
      </c>
      <c r="C104" s="29"/>
      <c r="D104" s="29">
        <v>20200</v>
      </c>
      <c r="E104" s="29">
        <v>20348</v>
      </c>
      <c r="F104" s="193">
        <f>SUM(G104:J104)</f>
        <v>41820</v>
      </c>
      <c r="G104" s="45">
        <v>10455</v>
      </c>
      <c r="H104" s="45">
        <v>10455</v>
      </c>
      <c r="I104" s="45">
        <v>10455</v>
      </c>
      <c r="J104" s="45">
        <v>10455</v>
      </c>
      <c r="K104" s="235"/>
      <c r="L104" s="235"/>
      <c r="M104" s="235"/>
      <c r="N104" s="235"/>
      <c r="O104" s="235"/>
    </row>
    <row r="105" spans="1:16" ht="18.75" customHeight="1">
      <c r="A105" s="5" t="s">
        <v>179</v>
      </c>
      <c r="B105" s="70">
        <v>1420</v>
      </c>
      <c r="C105" s="29"/>
      <c r="D105" s="29">
        <v>4210</v>
      </c>
      <c r="E105" s="29">
        <v>4477</v>
      </c>
      <c r="F105" s="193">
        <f t="shared" si="14"/>
        <v>9200</v>
      </c>
      <c r="G105" s="45">
        <f>-(G29+G44)</f>
        <v>2300</v>
      </c>
      <c r="H105" s="45">
        <f t="shared" ref="H105:I105" si="15">-(H29+H44)</f>
        <v>2300</v>
      </c>
      <c r="I105" s="45">
        <f t="shared" si="15"/>
        <v>2300</v>
      </c>
      <c r="J105" s="45">
        <f>-(J29+J44)</f>
        <v>2300</v>
      </c>
      <c r="K105" s="235"/>
      <c r="L105" s="235"/>
      <c r="M105" s="235"/>
      <c r="N105" s="235"/>
      <c r="O105" s="235"/>
    </row>
    <row r="106" spans="1:16" ht="18.75" customHeight="1">
      <c r="A106" s="5" t="s">
        <v>250</v>
      </c>
      <c r="B106" s="70">
        <v>1430</v>
      </c>
      <c r="C106" s="29"/>
      <c r="D106" s="29">
        <v>712</v>
      </c>
      <c r="E106" s="29">
        <v>494</v>
      </c>
      <c r="F106" s="193">
        <f t="shared" si="14"/>
        <v>1105</v>
      </c>
      <c r="G106" s="45">
        <v>285</v>
      </c>
      <c r="H106" s="45">
        <v>268</v>
      </c>
      <c r="I106" s="45">
        <v>266</v>
      </c>
      <c r="J106" s="45">
        <v>286</v>
      </c>
      <c r="K106" s="235"/>
      <c r="L106" s="235"/>
      <c r="M106" s="235"/>
      <c r="N106" s="235"/>
      <c r="O106" s="235"/>
    </row>
    <row r="107" spans="1:16" ht="18.75" customHeight="1">
      <c r="A107" s="5" t="s">
        <v>251</v>
      </c>
      <c r="B107" s="70">
        <v>1440</v>
      </c>
      <c r="C107" s="29"/>
      <c r="D107" s="29">
        <v>2282</v>
      </c>
      <c r="E107" s="29">
        <v>1163</v>
      </c>
      <c r="F107" s="193">
        <f t="shared" si="14"/>
        <v>3153</v>
      </c>
      <c r="G107" s="45">
        <v>791</v>
      </c>
      <c r="H107" s="45">
        <v>846</v>
      </c>
      <c r="I107" s="45">
        <v>851</v>
      </c>
      <c r="J107" s="45">
        <v>665</v>
      </c>
      <c r="K107" s="235"/>
      <c r="L107" s="235"/>
      <c r="M107" s="235"/>
      <c r="N107" s="235"/>
      <c r="O107" s="235"/>
    </row>
    <row r="108" spans="1:16" ht="18.75" customHeight="1">
      <c r="A108" s="7" t="s">
        <v>165</v>
      </c>
      <c r="B108" s="71">
        <v>1450</v>
      </c>
      <c r="C108" s="42">
        <f>SUM(C101,C104:C107)</f>
        <v>0</v>
      </c>
      <c r="D108" s="42">
        <f>SUM(D101,D104:D107)</f>
        <v>29399</v>
      </c>
      <c r="E108" s="167">
        <f>SUM(E101,E104:E107)</f>
        <v>29888</v>
      </c>
      <c r="F108" s="167">
        <f t="shared" si="14"/>
        <v>63228</v>
      </c>
      <c r="G108" s="167">
        <f>SUM(G101,G104:G107)</f>
        <v>16027</v>
      </c>
      <c r="H108" s="42">
        <f>SUM(H101,H104:H107)</f>
        <v>15741</v>
      </c>
      <c r="I108" s="42">
        <f>SUM(I101,I104:I107)</f>
        <v>15628</v>
      </c>
      <c r="J108" s="42">
        <f>SUM(J101,J104:J107)</f>
        <v>15832</v>
      </c>
      <c r="K108" s="235"/>
      <c r="L108" s="235"/>
      <c r="M108" s="235"/>
      <c r="N108" s="235"/>
      <c r="O108" s="235"/>
    </row>
    <row r="109" spans="1:16" s="4" customFormat="1" ht="18.75" customHeight="1">
      <c r="A109" s="98"/>
      <c r="B109" s="98"/>
      <c r="C109" s="98"/>
      <c r="D109" s="98"/>
      <c r="E109" s="98"/>
      <c r="F109" s="188"/>
      <c r="G109" s="207"/>
      <c r="H109" s="207"/>
      <c r="I109" s="207"/>
      <c r="J109" s="207"/>
      <c r="K109" s="188"/>
      <c r="L109" s="98"/>
      <c r="M109" s="98"/>
      <c r="N109" s="98"/>
      <c r="O109" s="98"/>
    </row>
    <row r="110" spans="1:16" ht="18.75" customHeight="1">
      <c r="A110" s="97"/>
      <c r="B110" s="97"/>
      <c r="C110" s="97"/>
      <c r="D110" s="97"/>
      <c r="E110" s="97"/>
      <c r="F110" s="189"/>
      <c r="G110" s="189"/>
      <c r="H110" s="189"/>
      <c r="I110" s="189"/>
      <c r="J110" s="189"/>
      <c r="K110" s="189"/>
      <c r="L110" s="97"/>
      <c r="M110" s="97"/>
      <c r="N110" s="97"/>
      <c r="O110" s="97"/>
    </row>
    <row r="111" spans="1:16" s="174" customFormat="1" ht="18.75" customHeight="1">
      <c r="A111" s="212" t="s">
        <v>423</v>
      </c>
      <c r="B111" s="169"/>
      <c r="C111" s="170" t="s">
        <v>147</v>
      </c>
      <c r="D111" s="171"/>
      <c r="E111" s="171"/>
      <c r="F111" s="170"/>
      <c r="G111" s="258" t="s">
        <v>424</v>
      </c>
      <c r="H111" s="258"/>
      <c r="I111" s="258"/>
      <c r="J111" s="172"/>
      <c r="K111" s="172"/>
      <c r="L111" s="172"/>
      <c r="M111" s="173"/>
      <c r="N111" s="173"/>
    </row>
    <row r="112" spans="1:16" s="174" customFormat="1" ht="20.100000000000001" customHeight="1">
      <c r="A112" s="174" t="s">
        <v>425</v>
      </c>
      <c r="C112" s="251" t="s">
        <v>149</v>
      </c>
      <c r="D112" s="251"/>
      <c r="E112" s="251"/>
      <c r="F112" s="251"/>
      <c r="G112" s="251" t="s">
        <v>431</v>
      </c>
      <c r="H112" s="251"/>
      <c r="I112" s="251"/>
      <c r="J112" s="172"/>
      <c r="K112" s="172"/>
      <c r="L112" s="172"/>
      <c r="M112" s="173"/>
      <c r="N112" s="173"/>
    </row>
    <row r="113" spans="1:14" s="174" customFormat="1">
      <c r="A113" s="175"/>
      <c r="B113" s="209"/>
      <c r="C113" s="209"/>
      <c r="D113" s="209"/>
      <c r="E113" s="209"/>
      <c r="F113" s="209"/>
      <c r="G113" s="209"/>
      <c r="H113" s="209"/>
      <c r="I113" s="172"/>
      <c r="J113" s="172"/>
      <c r="K113" s="172"/>
      <c r="L113" s="172"/>
      <c r="M113" s="173"/>
      <c r="N113" s="173"/>
    </row>
    <row r="114" spans="1:14">
      <c r="A114" s="16"/>
      <c r="B114" s="159"/>
    </row>
    <row r="115" spans="1:14">
      <c r="A115" s="16"/>
      <c r="B115" s="159"/>
    </row>
    <row r="116" spans="1:14">
      <c r="A116" s="16"/>
      <c r="B116" s="159"/>
    </row>
    <row r="117" spans="1:14">
      <c r="A117" s="16"/>
      <c r="B117" s="159"/>
    </row>
    <row r="118" spans="1:14">
      <c r="A118" s="16"/>
      <c r="B118" s="159"/>
    </row>
    <row r="119" spans="1:14">
      <c r="A119" s="16"/>
      <c r="B119" s="159"/>
    </row>
    <row r="120" spans="1:14">
      <c r="A120" s="16"/>
      <c r="B120" s="159"/>
    </row>
    <row r="121" spans="1:14">
      <c r="A121" s="16"/>
      <c r="B121" s="159"/>
    </row>
    <row r="122" spans="1:14">
      <c r="A122" s="16"/>
      <c r="B122" s="159"/>
    </row>
    <row r="123" spans="1:14">
      <c r="A123" s="16"/>
      <c r="B123" s="159"/>
    </row>
    <row r="124" spans="1:14">
      <c r="A124" s="16"/>
      <c r="B124" s="159"/>
    </row>
    <row r="125" spans="1:14">
      <c r="A125" s="16"/>
      <c r="B125" s="159"/>
    </row>
    <row r="126" spans="1:14">
      <c r="A126" s="16"/>
    </row>
    <row r="127" spans="1:14">
      <c r="A127" s="16"/>
    </row>
    <row r="128" spans="1:14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</sheetData>
  <mergeCells count="114">
    <mergeCell ref="A3:O3"/>
    <mergeCell ref="B5:E5"/>
    <mergeCell ref="F5:O5"/>
    <mergeCell ref="A9:J9"/>
    <mergeCell ref="K30:O30"/>
    <mergeCell ref="K58:O58"/>
    <mergeCell ref="K45:O45"/>
    <mergeCell ref="K31:O31"/>
    <mergeCell ref="J11:L11"/>
    <mergeCell ref="A11:A12"/>
    <mergeCell ref="K23:O23"/>
    <mergeCell ref="K24:O24"/>
    <mergeCell ref="K37:O37"/>
    <mergeCell ref="K38:O38"/>
    <mergeCell ref="D20:D21"/>
    <mergeCell ref="G20:J20"/>
    <mergeCell ref="K25:O25"/>
    <mergeCell ref="E20:E21"/>
    <mergeCell ref="C20:C21"/>
    <mergeCell ref="D11:F11"/>
    <mergeCell ref="A18:K18"/>
    <mergeCell ref="K20:O21"/>
    <mergeCell ref="K22:O22"/>
    <mergeCell ref="F20:F21"/>
    <mergeCell ref="K26:O26"/>
    <mergeCell ref="K63:O63"/>
    <mergeCell ref="K66:O66"/>
    <mergeCell ref="K67:O67"/>
    <mergeCell ref="K68:O68"/>
    <mergeCell ref="K57:O57"/>
    <mergeCell ref="K46:O46"/>
    <mergeCell ref="K47:O47"/>
    <mergeCell ref="K29:O29"/>
    <mergeCell ref="K27:O27"/>
    <mergeCell ref="K28:O28"/>
    <mergeCell ref="K65:O65"/>
    <mergeCell ref="K83:O83"/>
    <mergeCell ref="K84:O84"/>
    <mergeCell ref="K85:O85"/>
    <mergeCell ref="K86:O86"/>
    <mergeCell ref="K77:O77"/>
    <mergeCell ref="K78:O78"/>
    <mergeCell ref="K79:O79"/>
    <mergeCell ref="K80:O80"/>
    <mergeCell ref="K59:O59"/>
    <mergeCell ref="K69:O69"/>
    <mergeCell ref="K60:O60"/>
    <mergeCell ref="K61:O61"/>
    <mergeCell ref="K64:O64"/>
    <mergeCell ref="K62:O62"/>
    <mergeCell ref="K51:O51"/>
    <mergeCell ref="K52:O52"/>
    <mergeCell ref="K53:O53"/>
    <mergeCell ref="K54:O54"/>
    <mergeCell ref="K55:O55"/>
    <mergeCell ref="K56:O56"/>
    <mergeCell ref="K81:O81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M11:O11"/>
    <mergeCell ref="G11:I11"/>
    <mergeCell ref="B11:C11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75:O75"/>
    <mergeCell ref="K76:O76"/>
    <mergeCell ref="K102:O102"/>
    <mergeCell ref="K103:O103"/>
    <mergeCell ref="K101:O101"/>
    <mergeCell ref="K94:O94"/>
    <mergeCell ref="K93:O93"/>
    <mergeCell ref="K89:O89"/>
    <mergeCell ref="K88:O88"/>
    <mergeCell ref="K87:O87"/>
    <mergeCell ref="K82:O82"/>
    <mergeCell ref="G111:I111"/>
    <mergeCell ref="C112:F112"/>
    <mergeCell ref="G112:I112"/>
    <mergeCell ref="K107:O107"/>
    <mergeCell ref="K108:O108"/>
    <mergeCell ref="K105:O105"/>
    <mergeCell ref="K106:O106"/>
    <mergeCell ref="A100:O100"/>
    <mergeCell ref="K96:O96"/>
  </mergeCells>
  <phoneticPr fontId="3" type="noConversion"/>
  <pageMargins left="1.1811023622047245" right="0.39370078740157483" top="0.78740157480314965" bottom="0.78740157480314965" header="0" footer="0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N52"/>
  <sheetViews>
    <sheetView view="pageBreakPreview" topLeftCell="A19" zoomScale="70" zoomScaleNormal="60" zoomScaleSheetLayoutView="70" workbookViewId="0">
      <selection activeCell="C51" sqref="C51:F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18" t="s">
        <v>252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ht="13.5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41.25" customHeight="1">
      <c r="A4" s="321" t="s">
        <v>22</v>
      </c>
      <c r="B4" s="322"/>
      <c r="C4" s="322"/>
      <c r="D4" s="323"/>
      <c r="E4" s="319" t="s">
        <v>23</v>
      </c>
      <c r="F4" s="319" t="s">
        <v>253</v>
      </c>
      <c r="G4" s="319" t="s">
        <v>254</v>
      </c>
      <c r="H4" s="320" t="s">
        <v>26</v>
      </c>
      <c r="I4" s="225" t="s">
        <v>168</v>
      </c>
      <c r="J4" s="225" t="s">
        <v>169</v>
      </c>
      <c r="K4" s="225"/>
      <c r="L4" s="225"/>
      <c r="M4" s="225"/>
    </row>
    <row r="5" spans="1:13" ht="41.25" customHeight="1">
      <c r="A5" s="324"/>
      <c r="B5" s="325"/>
      <c r="C5" s="325"/>
      <c r="D5" s="326"/>
      <c r="E5" s="319"/>
      <c r="F5" s="319"/>
      <c r="G5" s="319"/>
      <c r="H5" s="320"/>
      <c r="I5" s="225"/>
      <c r="J5" s="153" t="s">
        <v>171</v>
      </c>
      <c r="K5" s="153" t="s">
        <v>172</v>
      </c>
      <c r="L5" s="153" t="s">
        <v>173</v>
      </c>
      <c r="M5" s="153" t="s">
        <v>174</v>
      </c>
    </row>
    <row r="6" spans="1:13" ht="18.75">
      <c r="A6" s="305">
        <v>1</v>
      </c>
      <c r="B6" s="306"/>
      <c r="C6" s="306"/>
      <c r="D6" s="307"/>
      <c r="E6" s="152">
        <v>2</v>
      </c>
      <c r="F6" s="152">
        <v>3</v>
      </c>
      <c r="G6" s="152">
        <v>4</v>
      </c>
      <c r="H6" s="152">
        <v>5</v>
      </c>
      <c r="I6" s="152">
        <v>6</v>
      </c>
      <c r="J6" s="152">
        <v>7</v>
      </c>
      <c r="K6" s="152">
        <v>8</v>
      </c>
      <c r="L6" s="152">
        <v>9</v>
      </c>
      <c r="M6" s="152">
        <v>10</v>
      </c>
    </row>
    <row r="7" spans="1:13" ht="18.75" customHeight="1">
      <c r="A7" s="317" t="s">
        <v>255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</row>
    <row r="8" spans="1:13" s="65" customFormat="1" ht="18.75" customHeight="1">
      <c r="A8" s="308" t="s">
        <v>39</v>
      </c>
      <c r="B8" s="309"/>
      <c r="C8" s="309"/>
      <c r="D8" s="310"/>
      <c r="E8" s="8">
        <v>1200</v>
      </c>
      <c r="F8" s="42">
        <f>'I. Інф. до фін.плану'!C93</f>
        <v>0</v>
      </c>
      <c r="G8" s="42">
        <f>'I. Інф. до фін.плану'!D93</f>
        <v>848</v>
      </c>
      <c r="H8" s="42">
        <f>'I. Інф. до фін.плану'!E93</f>
        <v>2403</v>
      </c>
      <c r="I8" s="42">
        <f>'I. Інф. до фін.плану'!F93</f>
        <v>5015</v>
      </c>
      <c r="J8" s="42">
        <f>'I. Інф. до фін.плану'!G93</f>
        <v>1033</v>
      </c>
      <c r="K8" s="42">
        <f>'I. Інф. до фін.плану'!H93</f>
        <v>1320</v>
      </c>
      <c r="L8" s="42">
        <f>'I. Інф. до фін.плану'!I93</f>
        <v>1433</v>
      </c>
      <c r="M8" s="42">
        <f>'I. Інф. до фін.плану'!J93</f>
        <v>1229</v>
      </c>
    </row>
    <row r="9" spans="1:13" s="65" customFormat="1" ht="18.75" customHeight="1">
      <c r="A9" s="299" t="s">
        <v>256</v>
      </c>
      <c r="B9" s="300"/>
      <c r="C9" s="300"/>
      <c r="D9" s="301"/>
      <c r="E9" s="140">
        <v>2000</v>
      </c>
      <c r="F9" s="41"/>
      <c r="G9" s="41">
        <v>1535</v>
      </c>
      <c r="H9" s="206"/>
      <c r="I9" s="41">
        <f>H8+H9</f>
        <v>2403</v>
      </c>
      <c r="J9" s="53">
        <v>2403</v>
      </c>
      <c r="K9" s="53">
        <v>3436</v>
      </c>
      <c r="L9" s="53">
        <v>4756</v>
      </c>
      <c r="M9" s="53">
        <v>6189</v>
      </c>
    </row>
    <row r="10" spans="1:13" s="89" customFormat="1" ht="21.75" customHeight="1">
      <c r="A10" s="314" t="s">
        <v>257</v>
      </c>
      <c r="B10" s="315"/>
      <c r="C10" s="315"/>
      <c r="D10" s="316"/>
      <c r="E10" s="142">
        <v>2005</v>
      </c>
      <c r="F10" s="29" t="s">
        <v>176</v>
      </c>
      <c r="G10" s="29" t="s">
        <v>176</v>
      </c>
      <c r="H10" s="29" t="s">
        <v>176</v>
      </c>
      <c r="I10" s="34">
        <f t="shared" ref="I10:I46" si="0">SUM(J10:M10)</f>
        <v>0</v>
      </c>
      <c r="J10" s="29" t="s">
        <v>176</v>
      </c>
      <c r="K10" s="29" t="s">
        <v>176</v>
      </c>
      <c r="L10" s="29" t="s">
        <v>176</v>
      </c>
      <c r="M10" s="29" t="s">
        <v>176</v>
      </c>
    </row>
    <row r="11" spans="1:13" s="65" customFormat="1" ht="39.75" customHeight="1">
      <c r="A11" s="311" t="s">
        <v>258</v>
      </c>
      <c r="B11" s="312"/>
      <c r="C11" s="312"/>
      <c r="D11" s="313"/>
      <c r="E11" s="140">
        <v>2009</v>
      </c>
      <c r="F11" s="42">
        <f>SUM(F9:F10)</f>
        <v>0</v>
      </c>
      <c r="G11" s="42">
        <f t="shared" ref="G11:M11" si="1">SUM(G9:G10)</f>
        <v>1535</v>
      </c>
      <c r="H11" s="42">
        <f>SUM(H9:H10)</f>
        <v>0</v>
      </c>
      <c r="I11" s="42">
        <f t="shared" si="1"/>
        <v>2403</v>
      </c>
      <c r="J11" s="42">
        <f t="shared" si="1"/>
        <v>2403</v>
      </c>
      <c r="K11" s="42">
        <f t="shared" si="1"/>
        <v>3436</v>
      </c>
      <c r="L11" s="42">
        <f t="shared" si="1"/>
        <v>4756</v>
      </c>
      <c r="M11" s="42">
        <f t="shared" si="1"/>
        <v>6189</v>
      </c>
    </row>
    <row r="12" spans="1:13" s="65" customFormat="1" ht="18.75" customHeight="1">
      <c r="A12" s="299" t="s">
        <v>259</v>
      </c>
      <c r="B12" s="300"/>
      <c r="C12" s="300"/>
      <c r="D12" s="301"/>
      <c r="E12" s="140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302" t="s">
        <v>260</v>
      </c>
      <c r="B13" s="303"/>
      <c r="C13" s="303"/>
      <c r="D13" s="304"/>
      <c r="E13" s="142">
        <v>2011</v>
      </c>
      <c r="F13" s="29" t="s">
        <v>176</v>
      </c>
      <c r="G13" s="29" t="s">
        <v>176</v>
      </c>
      <c r="H13" s="29" t="s">
        <v>176</v>
      </c>
      <c r="I13" s="34">
        <f t="shared" si="0"/>
        <v>0</v>
      </c>
      <c r="J13" s="29" t="s">
        <v>176</v>
      </c>
      <c r="K13" s="29" t="s">
        <v>176</v>
      </c>
      <c r="L13" s="29" t="s">
        <v>176</v>
      </c>
      <c r="M13" s="29" t="s">
        <v>176</v>
      </c>
    </row>
    <row r="14" spans="1:13" ht="40.5" customHeight="1">
      <c r="A14" s="302" t="s">
        <v>261</v>
      </c>
      <c r="B14" s="303"/>
      <c r="C14" s="303"/>
      <c r="D14" s="304"/>
      <c r="E14" s="142">
        <v>2012</v>
      </c>
      <c r="F14" s="29" t="s">
        <v>176</v>
      </c>
      <c r="G14" s="29" t="s">
        <v>176</v>
      </c>
      <c r="H14" s="29" t="s">
        <v>176</v>
      </c>
      <c r="I14" s="34">
        <f t="shared" si="0"/>
        <v>0</v>
      </c>
      <c r="J14" s="29" t="s">
        <v>176</v>
      </c>
      <c r="K14" s="29" t="s">
        <v>176</v>
      </c>
      <c r="L14" s="29" t="s">
        <v>176</v>
      </c>
      <c r="M14" s="29" t="s">
        <v>176</v>
      </c>
    </row>
    <row r="15" spans="1:13" ht="18.75" customHeight="1">
      <c r="A15" s="302" t="s">
        <v>262</v>
      </c>
      <c r="B15" s="303"/>
      <c r="C15" s="303"/>
      <c r="D15" s="304"/>
      <c r="E15" s="142" t="s">
        <v>263</v>
      </c>
      <c r="F15" s="29" t="s">
        <v>176</v>
      </c>
      <c r="G15" s="29" t="s">
        <v>176</v>
      </c>
      <c r="H15" s="29" t="s">
        <v>176</v>
      </c>
      <c r="I15" s="34">
        <f t="shared" si="0"/>
        <v>0</v>
      </c>
      <c r="J15" s="29" t="s">
        <v>176</v>
      </c>
      <c r="K15" s="29" t="s">
        <v>176</v>
      </c>
      <c r="L15" s="29" t="s">
        <v>176</v>
      </c>
      <c r="M15" s="29" t="s">
        <v>176</v>
      </c>
    </row>
    <row r="16" spans="1:13" ht="18.75" customHeight="1">
      <c r="A16" s="302" t="s">
        <v>264</v>
      </c>
      <c r="B16" s="303"/>
      <c r="C16" s="303"/>
      <c r="D16" s="304"/>
      <c r="E16" s="142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93" t="s">
        <v>265</v>
      </c>
      <c r="B17" s="294"/>
      <c r="C17" s="294"/>
      <c r="D17" s="295"/>
      <c r="E17" s="142">
        <v>2030</v>
      </c>
      <c r="F17" s="29" t="s">
        <v>176</v>
      </c>
      <c r="G17" s="29" t="s">
        <v>176</v>
      </c>
      <c r="H17" s="29" t="s">
        <v>176</v>
      </c>
      <c r="I17" s="34">
        <f t="shared" si="0"/>
        <v>0</v>
      </c>
      <c r="J17" s="29" t="s">
        <v>176</v>
      </c>
      <c r="K17" s="29" t="s">
        <v>176</v>
      </c>
      <c r="L17" s="29" t="s">
        <v>176</v>
      </c>
      <c r="M17" s="29" t="s">
        <v>176</v>
      </c>
    </row>
    <row r="18" spans="1:13" ht="18.75" customHeight="1">
      <c r="A18" s="293" t="s">
        <v>266</v>
      </c>
      <c r="B18" s="294"/>
      <c r="C18" s="294"/>
      <c r="D18" s="295"/>
      <c r="E18" s="142">
        <v>2031</v>
      </c>
      <c r="F18" s="29" t="s">
        <v>176</v>
      </c>
      <c r="G18" s="29" t="s">
        <v>176</v>
      </c>
      <c r="H18" s="29" t="s">
        <v>176</v>
      </c>
      <c r="I18" s="34">
        <f t="shared" si="0"/>
        <v>0</v>
      </c>
      <c r="J18" s="29" t="s">
        <v>176</v>
      </c>
      <c r="K18" s="29" t="s">
        <v>176</v>
      </c>
      <c r="L18" s="29" t="s">
        <v>176</v>
      </c>
      <c r="M18" s="29" t="s">
        <v>176</v>
      </c>
    </row>
    <row r="19" spans="1:13" ht="18.75" customHeight="1">
      <c r="A19" s="293" t="s">
        <v>267</v>
      </c>
      <c r="B19" s="294"/>
      <c r="C19" s="294"/>
      <c r="D19" s="295"/>
      <c r="E19" s="142">
        <v>2040</v>
      </c>
      <c r="F19" s="29" t="s">
        <v>176</v>
      </c>
      <c r="G19" s="29" t="s">
        <v>176</v>
      </c>
      <c r="H19" s="29" t="s">
        <v>176</v>
      </c>
      <c r="I19" s="34">
        <f t="shared" si="0"/>
        <v>0</v>
      </c>
      <c r="J19" s="29" t="s">
        <v>176</v>
      </c>
      <c r="K19" s="29" t="s">
        <v>176</v>
      </c>
      <c r="L19" s="29" t="s">
        <v>176</v>
      </c>
      <c r="M19" s="29" t="s">
        <v>176</v>
      </c>
    </row>
    <row r="20" spans="1:13" ht="18.75" customHeight="1">
      <c r="A20" s="293" t="s">
        <v>268</v>
      </c>
      <c r="B20" s="294"/>
      <c r="C20" s="294"/>
      <c r="D20" s="295"/>
      <c r="E20" s="142">
        <v>2050</v>
      </c>
      <c r="F20" s="29" t="s">
        <v>176</v>
      </c>
      <c r="G20" s="29" t="s">
        <v>176</v>
      </c>
      <c r="H20" s="29" t="s">
        <v>176</v>
      </c>
      <c r="I20" s="34">
        <f t="shared" si="0"/>
        <v>0</v>
      </c>
      <c r="J20" s="29" t="s">
        <v>176</v>
      </c>
      <c r="K20" s="29" t="s">
        <v>176</v>
      </c>
      <c r="L20" s="29" t="s">
        <v>176</v>
      </c>
      <c r="M20" s="29" t="s">
        <v>176</v>
      </c>
    </row>
    <row r="21" spans="1:13" ht="18.75" customHeight="1">
      <c r="A21" s="293" t="s">
        <v>269</v>
      </c>
      <c r="B21" s="294"/>
      <c r="C21" s="294"/>
      <c r="D21" s="295"/>
      <c r="E21" s="142">
        <v>2060</v>
      </c>
      <c r="F21" s="29" t="s">
        <v>176</v>
      </c>
      <c r="G21" s="29" t="s">
        <v>176</v>
      </c>
      <c r="H21" s="29" t="s">
        <v>176</v>
      </c>
      <c r="I21" s="34">
        <f t="shared" si="0"/>
        <v>0</v>
      </c>
      <c r="J21" s="29" t="s">
        <v>176</v>
      </c>
      <c r="K21" s="29" t="s">
        <v>176</v>
      </c>
      <c r="L21" s="29" t="s">
        <v>176</v>
      </c>
      <c r="M21" s="29" t="s">
        <v>176</v>
      </c>
    </row>
    <row r="22" spans="1:13" s="65" customFormat="1" ht="24.75" customHeight="1">
      <c r="A22" s="299" t="s">
        <v>270</v>
      </c>
      <c r="B22" s="300"/>
      <c r="C22" s="300"/>
      <c r="D22" s="301"/>
      <c r="E22" s="140">
        <v>2070</v>
      </c>
      <c r="F22" s="42">
        <f t="shared" ref="F22:M22" si="2">SUM(F8,F11:F12,F16:F17,F19:F21)</f>
        <v>0</v>
      </c>
      <c r="G22" s="42">
        <f>SUM(G8,G11:G12,G16:G17,G19:G21)</f>
        <v>2383</v>
      </c>
      <c r="H22" s="42">
        <f>SUM(H8,H11:H12,H16:H17,H19:H21)</f>
        <v>2403</v>
      </c>
      <c r="I22" s="42">
        <f>SUM(I8,I11:I12,I16:I17,I19:I21)</f>
        <v>7418</v>
      </c>
      <c r="J22" s="42">
        <f>SUM(J8,J11:J12,J16:J17,J19:J21)</f>
        <v>3436</v>
      </c>
      <c r="K22" s="42">
        <f t="shared" si="2"/>
        <v>4756</v>
      </c>
      <c r="L22" s="42">
        <f>SUM(L8,L11:L12,L16:L17,L19:L21)</f>
        <v>6189</v>
      </c>
      <c r="M22" s="42">
        <f t="shared" si="2"/>
        <v>7418</v>
      </c>
    </row>
    <row r="23" spans="1:13" ht="27.75" customHeight="1">
      <c r="A23" s="317" t="s">
        <v>271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</row>
    <row r="24" spans="1:13" ht="24.75" customHeight="1">
      <c r="A24" s="299" t="s">
        <v>272</v>
      </c>
      <c r="B24" s="300"/>
      <c r="C24" s="300"/>
      <c r="D24" s="301"/>
      <c r="E24" s="140">
        <v>2110</v>
      </c>
      <c r="F24" s="42">
        <f>SUM(F25:F32)</f>
        <v>0</v>
      </c>
      <c r="G24" s="42">
        <f>SUM(G25:G32)</f>
        <v>3676</v>
      </c>
      <c r="H24" s="42">
        <f>SUM(H25:H32)</f>
        <v>3663</v>
      </c>
      <c r="I24" s="44">
        <f t="shared" si="0"/>
        <v>7568</v>
      </c>
      <c r="J24" s="42">
        <f>SUM(J25:J32)</f>
        <v>1892</v>
      </c>
      <c r="K24" s="42">
        <f>SUM(K25:K32)</f>
        <v>1892</v>
      </c>
      <c r="L24" s="42">
        <f>SUM(L25:L32)</f>
        <v>1892</v>
      </c>
      <c r="M24" s="42">
        <f>SUM(M25:M32)</f>
        <v>1892</v>
      </c>
    </row>
    <row r="25" spans="1:13" ht="18.75" customHeight="1">
      <c r="A25" s="302" t="s">
        <v>41</v>
      </c>
      <c r="B25" s="303"/>
      <c r="C25" s="303"/>
      <c r="D25" s="304"/>
      <c r="E25" s="142">
        <v>2111</v>
      </c>
      <c r="F25" s="29"/>
      <c r="G25" s="29"/>
      <c r="H25" s="29"/>
      <c r="I25" s="34">
        <f t="shared" si="0"/>
        <v>0</v>
      </c>
      <c r="J25" s="29"/>
      <c r="K25" s="29"/>
      <c r="L25" s="29"/>
      <c r="M25" s="29"/>
    </row>
    <row r="26" spans="1:13" ht="18.75" customHeight="1">
      <c r="A26" s="302" t="s">
        <v>42</v>
      </c>
      <c r="B26" s="303"/>
      <c r="C26" s="303"/>
      <c r="D26" s="304"/>
      <c r="E26" s="142">
        <v>2112</v>
      </c>
      <c r="F26" s="29"/>
      <c r="G26" s="29">
        <v>40</v>
      </c>
      <c r="H26" s="29"/>
      <c r="I26" s="34">
        <f t="shared" si="0"/>
        <v>40</v>
      </c>
      <c r="J26" s="29">
        <v>10</v>
      </c>
      <c r="K26" s="29">
        <v>10</v>
      </c>
      <c r="L26" s="29">
        <v>10</v>
      </c>
      <c r="M26" s="29">
        <v>10</v>
      </c>
    </row>
    <row r="27" spans="1:13" ht="18.75" customHeight="1">
      <c r="A27" s="293" t="s">
        <v>43</v>
      </c>
      <c r="B27" s="294"/>
      <c r="C27" s="294"/>
      <c r="D27" s="295"/>
      <c r="E27" s="17">
        <v>2113</v>
      </c>
      <c r="F27" s="29" t="s">
        <v>176</v>
      </c>
      <c r="G27" s="29" t="s">
        <v>176</v>
      </c>
      <c r="H27" s="29" t="s">
        <v>176</v>
      </c>
      <c r="I27" s="34">
        <f>SUM(J27:M27)</f>
        <v>0</v>
      </c>
      <c r="J27" s="29" t="s">
        <v>176</v>
      </c>
      <c r="K27" s="29" t="s">
        <v>176</v>
      </c>
      <c r="L27" s="29" t="s">
        <v>176</v>
      </c>
      <c r="M27" s="29" t="s">
        <v>176</v>
      </c>
    </row>
    <row r="28" spans="1:13" ht="18.75" customHeight="1">
      <c r="A28" s="293" t="s">
        <v>273</v>
      </c>
      <c r="B28" s="294"/>
      <c r="C28" s="294"/>
      <c r="D28" s="295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93" t="s">
        <v>274</v>
      </c>
      <c r="B29" s="294"/>
      <c r="C29" s="294"/>
      <c r="D29" s="295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93" t="s">
        <v>275</v>
      </c>
      <c r="B30" s="294"/>
      <c r="C30" s="294"/>
      <c r="D30" s="295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96" t="s">
        <v>276</v>
      </c>
      <c r="B31" s="297"/>
      <c r="C31" s="297"/>
      <c r="D31" s="298"/>
      <c r="E31" s="17">
        <v>2117</v>
      </c>
      <c r="F31" s="29"/>
      <c r="G31" s="29">
        <v>3636</v>
      </c>
      <c r="H31" s="29">
        <v>3663</v>
      </c>
      <c r="I31" s="34">
        <f t="shared" ref="I31" si="3">SUM(J31:M31)</f>
        <v>7528</v>
      </c>
      <c r="J31" s="29">
        <v>1882</v>
      </c>
      <c r="K31" s="29">
        <v>1882</v>
      </c>
      <c r="L31" s="29">
        <v>1882</v>
      </c>
      <c r="M31" s="29">
        <v>1882</v>
      </c>
    </row>
    <row r="32" spans="1:13" ht="18.75" customHeight="1">
      <c r="A32" s="293" t="s">
        <v>427</v>
      </c>
      <c r="B32" s="294"/>
      <c r="C32" s="294"/>
      <c r="D32" s="295"/>
      <c r="E32" s="17">
        <v>2118</v>
      </c>
      <c r="F32" s="29"/>
      <c r="G32" s="29"/>
      <c r="H32" s="29"/>
      <c r="I32" s="34">
        <f t="shared" ref="I32" si="4">SUM(J32:M32)</f>
        <v>0</v>
      </c>
      <c r="J32" s="29"/>
      <c r="K32" s="29"/>
      <c r="L32" s="29"/>
      <c r="M32" s="29"/>
    </row>
    <row r="33" spans="1:13" ht="24" customHeight="1">
      <c r="A33" s="299" t="s">
        <v>278</v>
      </c>
      <c r="B33" s="300"/>
      <c r="C33" s="300"/>
      <c r="D33" s="301"/>
      <c r="E33" s="39">
        <v>2120</v>
      </c>
      <c r="F33" s="42">
        <f>SUM(F34:F37)</f>
        <v>0</v>
      </c>
      <c r="G33" s="42">
        <f>SUM(G34:G37)</f>
        <v>0</v>
      </c>
      <c r="H33" s="42">
        <f>SUM(H34:H37)</f>
        <v>0</v>
      </c>
      <c r="I33" s="44">
        <f t="shared" si="0"/>
        <v>0</v>
      </c>
      <c r="J33" s="42">
        <f>SUM(J34:J37)</f>
        <v>0</v>
      </c>
      <c r="K33" s="42">
        <f>SUM(K34:K37)</f>
        <v>0</v>
      </c>
      <c r="L33" s="42">
        <f>SUM(L34:L37)</f>
        <v>0</v>
      </c>
      <c r="M33" s="42">
        <f>SUM(M34:M37)</f>
        <v>0</v>
      </c>
    </row>
    <row r="34" spans="1:13" ht="18.600000000000001" customHeight="1">
      <c r="A34" s="293" t="s">
        <v>276</v>
      </c>
      <c r="B34" s="294"/>
      <c r="C34" s="294"/>
      <c r="D34" s="295"/>
      <c r="E34" s="17">
        <v>2121</v>
      </c>
      <c r="F34" s="29"/>
      <c r="G34" s="29"/>
      <c r="H34" s="29"/>
      <c r="I34" s="34">
        <f t="shared" si="0"/>
        <v>0</v>
      </c>
      <c r="J34" s="29"/>
      <c r="K34" s="29"/>
      <c r="L34" s="29"/>
      <c r="M34" s="29"/>
    </row>
    <row r="35" spans="1:13" ht="18.600000000000001" customHeight="1">
      <c r="A35" s="293" t="s">
        <v>279</v>
      </c>
      <c r="B35" s="294"/>
      <c r="C35" s="294"/>
      <c r="D35" s="295"/>
      <c r="E35" s="17">
        <v>2122</v>
      </c>
      <c r="F35" s="29"/>
      <c r="G35" s="29"/>
      <c r="H35" s="29"/>
      <c r="I35" s="34">
        <f>SUM(J35:M35)</f>
        <v>0</v>
      </c>
      <c r="J35" s="29"/>
      <c r="K35" s="29"/>
      <c r="L35" s="29"/>
      <c r="M35" s="29"/>
    </row>
    <row r="36" spans="1:13" ht="18.600000000000001" customHeight="1">
      <c r="A36" s="293" t="s">
        <v>280</v>
      </c>
      <c r="B36" s="294"/>
      <c r="C36" s="294"/>
      <c r="D36" s="295"/>
      <c r="E36" s="17">
        <v>2123</v>
      </c>
      <c r="F36" s="29"/>
      <c r="G36" s="29"/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93" t="s">
        <v>277</v>
      </c>
      <c r="B37" s="294"/>
      <c r="C37" s="294"/>
      <c r="D37" s="295"/>
      <c r="E37" s="17">
        <v>2124</v>
      </c>
      <c r="F37" s="29"/>
      <c r="G37" s="29"/>
      <c r="H37" s="29"/>
      <c r="I37" s="34">
        <f t="shared" si="0"/>
        <v>0</v>
      </c>
      <c r="J37" s="29"/>
      <c r="K37" s="29"/>
      <c r="L37" s="29"/>
      <c r="M37" s="29"/>
    </row>
    <row r="38" spans="1:13" ht="24" customHeight="1">
      <c r="A38" s="299" t="s">
        <v>281</v>
      </c>
      <c r="B38" s="300"/>
      <c r="C38" s="300"/>
      <c r="D38" s="301"/>
      <c r="E38" s="39">
        <v>2130</v>
      </c>
      <c r="F38" s="42">
        <f>SUM(F39:F43)</f>
        <v>0</v>
      </c>
      <c r="G38" s="42">
        <f>SUM(G39:G43)</f>
        <v>5220</v>
      </c>
      <c r="H38" s="42">
        <f>SUM(H39:H43)</f>
        <v>4701</v>
      </c>
      <c r="I38" s="44">
        <f t="shared" si="0"/>
        <v>11709</v>
      </c>
      <c r="J38" s="42">
        <f>SUM(J39:J43)</f>
        <v>2928</v>
      </c>
      <c r="K38" s="42">
        <f>SUM(K39:K43)</f>
        <v>2927</v>
      </c>
      <c r="L38" s="42">
        <f>SUM(L39:L43)</f>
        <v>2927</v>
      </c>
      <c r="M38" s="42">
        <f>SUM(M39:M43)</f>
        <v>2927</v>
      </c>
    </row>
    <row r="39" spans="1:13" ht="18.75" customHeight="1">
      <c r="A39" s="293" t="s">
        <v>44</v>
      </c>
      <c r="B39" s="294"/>
      <c r="C39" s="294"/>
      <c r="D39" s="295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93" t="s">
        <v>45</v>
      </c>
      <c r="B40" s="294"/>
      <c r="C40" s="294"/>
      <c r="D40" s="295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93" t="s">
        <v>282</v>
      </c>
      <c r="B41" s="294"/>
      <c r="C41" s="294"/>
      <c r="D41" s="295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93" t="s">
        <v>283</v>
      </c>
      <c r="B42" s="294"/>
      <c r="C42" s="294"/>
      <c r="D42" s="295"/>
      <c r="E42" s="17">
        <v>2134</v>
      </c>
      <c r="F42" s="29"/>
      <c r="G42" s="29">
        <v>4210</v>
      </c>
      <c r="H42" s="29">
        <v>4477</v>
      </c>
      <c r="I42" s="34">
        <f t="shared" si="0"/>
        <v>9200</v>
      </c>
      <c r="J42" s="29">
        <v>2300</v>
      </c>
      <c r="K42" s="29">
        <v>2300</v>
      </c>
      <c r="L42" s="29">
        <v>2300</v>
      </c>
      <c r="M42" s="29">
        <v>2300</v>
      </c>
    </row>
    <row r="43" spans="1:13" ht="18.75" customHeight="1">
      <c r="A43" s="296" t="s">
        <v>435</v>
      </c>
      <c r="B43" s="297"/>
      <c r="C43" s="297"/>
      <c r="D43" s="298"/>
      <c r="E43" s="17">
        <v>2135</v>
      </c>
      <c r="F43" s="29"/>
      <c r="G43" s="29">
        <v>1010</v>
      </c>
      <c r="H43" s="29">
        <v>224</v>
      </c>
      <c r="I43" s="34">
        <f t="shared" si="0"/>
        <v>2509</v>
      </c>
      <c r="J43" s="29">
        <v>628</v>
      </c>
      <c r="K43" s="29">
        <v>627</v>
      </c>
      <c r="L43" s="29">
        <v>627</v>
      </c>
      <c r="M43" s="29">
        <v>627</v>
      </c>
    </row>
    <row r="44" spans="1:13" ht="18.75" customHeight="1">
      <c r="A44" s="299" t="s">
        <v>284</v>
      </c>
      <c r="B44" s="300"/>
      <c r="C44" s="300"/>
      <c r="D44" s="301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93" t="s">
        <v>285</v>
      </c>
      <c r="B45" s="294"/>
      <c r="C45" s="294"/>
      <c r="D45" s="295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93" t="s">
        <v>286</v>
      </c>
      <c r="B46" s="294"/>
      <c r="C46" s="294"/>
      <c r="D46" s="295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299" t="s">
        <v>46</v>
      </c>
      <c r="B47" s="300"/>
      <c r="C47" s="300"/>
      <c r="D47" s="301"/>
      <c r="E47" s="39">
        <v>2200</v>
      </c>
      <c r="F47" s="42">
        <f>SUM(F24,F33,F38,F44)</f>
        <v>0</v>
      </c>
      <c r="G47" s="42">
        <f>SUM(G24,G33,G38,G44)</f>
        <v>8896</v>
      </c>
      <c r="H47" s="42">
        <f>SUM(H24,H33,H38,H44)</f>
        <v>8364</v>
      </c>
      <c r="I47" s="44">
        <f>SUM(J47:M47)</f>
        <v>19277</v>
      </c>
      <c r="J47" s="42">
        <f>SUM(J24,J33,J38,J44)</f>
        <v>4820</v>
      </c>
      <c r="K47" s="42">
        <f>SUM(K24,K33,K38,K44)</f>
        <v>4819</v>
      </c>
      <c r="L47" s="42">
        <f>SUM(L24,L33,L38,L44)</f>
        <v>4819</v>
      </c>
      <c r="M47" s="42">
        <f>SUM(M24,M33,M38,M44)</f>
        <v>4819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4" ht="11.25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4" s="174" customFormat="1" ht="18.75" customHeight="1">
      <c r="A50" s="212" t="s">
        <v>423</v>
      </c>
      <c r="B50" s="169"/>
      <c r="C50" s="170" t="s">
        <v>147</v>
      </c>
      <c r="D50" s="171"/>
      <c r="E50" s="171"/>
      <c r="F50" s="170"/>
      <c r="G50" s="258" t="s">
        <v>424</v>
      </c>
      <c r="H50" s="258"/>
      <c r="I50" s="258"/>
      <c r="J50" s="172"/>
      <c r="K50" s="172"/>
      <c r="L50" s="172"/>
      <c r="M50" s="173"/>
      <c r="N50" s="173"/>
    </row>
    <row r="51" spans="1:14" s="174" customFormat="1" ht="20.100000000000001" customHeight="1">
      <c r="A51" s="174" t="s">
        <v>432</v>
      </c>
      <c r="C51" s="251" t="s">
        <v>149</v>
      </c>
      <c r="D51" s="251"/>
      <c r="E51" s="251"/>
      <c r="F51" s="251"/>
      <c r="G51" s="251" t="s">
        <v>431</v>
      </c>
      <c r="H51" s="251"/>
      <c r="I51" s="251"/>
      <c r="J51" s="172"/>
      <c r="K51" s="172"/>
      <c r="L51" s="172"/>
      <c r="M51" s="173"/>
      <c r="N51" s="173"/>
    </row>
    <row r="52" spans="1:14" s="174" customFormat="1" ht="18.75">
      <c r="A52" s="175"/>
      <c r="B52" s="209"/>
      <c r="C52" s="209"/>
      <c r="D52" s="209"/>
      <c r="E52" s="209"/>
      <c r="F52" s="209"/>
      <c r="G52" s="209"/>
      <c r="H52" s="209"/>
      <c r="I52" s="172"/>
      <c r="J52" s="172"/>
      <c r="K52" s="172"/>
      <c r="L52" s="172"/>
      <c r="M52" s="173"/>
      <c r="N52" s="173"/>
    </row>
  </sheetData>
  <mergeCells count="53">
    <mergeCell ref="A2:M2"/>
    <mergeCell ref="E4:E5"/>
    <mergeCell ref="F4:F5"/>
    <mergeCell ref="G4:G5"/>
    <mergeCell ref="H4:H5"/>
    <mergeCell ref="I4:I5"/>
    <mergeCell ref="J4:M4"/>
    <mergeCell ref="A4:D5"/>
    <mergeCell ref="A24:D24"/>
    <mergeCell ref="A23:M2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6:D6"/>
    <mergeCell ref="A8:D8"/>
    <mergeCell ref="A9:D9"/>
    <mergeCell ref="A12:D12"/>
    <mergeCell ref="A13:D13"/>
    <mergeCell ref="A11:D11"/>
    <mergeCell ref="A10:D10"/>
    <mergeCell ref="C51:F51"/>
    <mergeCell ref="G51:I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44:D44"/>
    <mergeCell ref="A45:D45"/>
    <mergeCell ref="A46:D46"/>
    <mergeCell ref="A47:D47"/>
    <mergeCell ref="G50:I50"/>
    <mergeCell ref="A39:D39"/>
    <mergeCell ref="A40:D40"/>
    <mergeCell ref="A41:D41"/>
    <mergeCell ref="A42:D42"/>
    <mergeCell ref="A43:D43"/>
  </mergeCells>
  <pageMargins left="1.1811023622047245" right="0.39370078740157483" top="0.78740157480314965" bottom="0.78740157480314965" header="0" footer="0"/>
  <pageSetup paperSize="9" scale="44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dimension ref="A1:Z88"/>
  <sheetViews>
    <sheetView view="pageBreakPreview" topLeftCell="A58" zoomScale="83" zoomScaleNormal="65" zoomScaleSheetLayoutView="83" workbookViewId="0">
      <selection activeCell="D115" sqref="D115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7" t="s">
        <v>287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0" ht="18.7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ht="41.25" customHeight="1">
      <c r="A3" s="328" t="s">
        <v>22</v>
      </c>
      <c r="B3" s="320" t="s">
        <v>288</v>
      </c>
      <c r="C3" s="320" t="s">
        <v>253</v>
      </c>
      <c r="D3" s="320" t="s">
        <v>254</v>
      </c>
      <c r="E3" s="320" t="s">
        <v>26</v>
      </c>
      <c r="F3" s="225" t="s">
        <v>289</v>
      </c>
      <c r="G3" s="225" t="s">
        <v>169</v>
      </c>
      <c r="H3" s="225"/>
      <c r="I3" s="225"/>
      <c r="J3" s="225"/>
    </row>
    <row r="4" spans="1:10" ht="45.75" customHeight="1">
      <c r="A4" s="329"/>
      <c r="B4" s="320"/>
      <c r="C4" s="320"/>
      <c r="D4" s="320"/>
      <c r="E4" s="320"/>
      <c r="F4" s="225"/>
      <c r="G4" s="153" t="s">
        <v>171</v>
      </c>
      <c r="H4" s="153" t="s">
        <v>172</v>
      </c>
      <c r="I4" s="153" t="s">
        <v>173</v>
      </c>
      <c r="J4" s="153" t="s">
        <v>174</v>
      </c>
    </row>
    <row r="5" spans="1:10" ht="18.75" customHeight="1">
      <c r="A5" s="138">
        <v>1</v>
      </c>
      <c r="B5" s="153">
        <v>2</v>
      </c>
      <c r="C5" s="153">
        <v>3</v>
      </c>
      <c r="D5" s="153">
        <v>4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3">
        <v>10</v>
      </c>
    </row>
    <row r="6" spans="1:10" ht="28.5" customHeight="1">
      <c r="A6" s="155" t="s">
        <v>290</v>
      </c>
      <c r="B6" s="156"/>
      <c r="C6" s="244"/>
      <c r="D6" s="244"/>
      <c r="E6" s="244"/>
      <c r="F6" s="244"/>
      <c r="G6" s="244"/>
      <c r="H6" s="244"/>
      <c r="I6" s="244"/>
      <c r="J6" s="244"/>
    </row>
    <row r="7" spans="1:10" ht="18.75" customHeight="1">
      <c r="A7" s="68" t="s">
        <v>291</v>
      </c>
      <c r="B7" s="72">
        <v>3000</v>
      </c>
      <c r="C7" s="42">
        <f>SUM(C8:C9,C11,C14:C15,C19)</f>
        <v>0</v>
      </c>
      <c r="D7" s="42">
        <f>SUM(D8:D9,D11,D14:D15,D19)</f>
        <v>29697</v>
      </c>
      <c r="E7" s="42">
        <f>SUM(E8:E9,E11,E14:E15,E19)</f>
        <v>31946</v>
      </c>
      <c r="F7" s="44">
        <f t="shared" ref="F7:F73" si="0">SUM(G7:J7)</f>
        <v>67643</v>
      </c>
      <c r="G7" s="42">
        <f>SUM(G8:G9,G11,G14:G15,G19)</f>
        <v>16910</v>
      </c>
      <c r="H7" s="42">
        <f>SUM(H8:H9,H11,H14:H15,H19)</f>
        <v>16911</v>
      </c>
      <c r="I7" s="42">
        <f>SUM(I8:I9,I11,I14:I15,I19)</f>
        <v>16911</v>
      </c>
      <c r="J7" s="42">
        <f>SUM(J8:J9,J11,J14:J15,J19)</f>
        <v>16911</v>
      </c>
    </row>
    <row r="8" spans="1:10" ht="18.75" customHeight="1">
      <c r="A8" s="5" t="s">
        <v>292</v>
      </c>
      <c r="B8" s="6">
        <v>3010</v>
      </c>
      <c r="C8" s="29"/>
      <c r="D8" s="29">
        <v>28300</v>
      </c>
      <c r="E8" s="29">
        <v>30000</v>
      </c>
      <c r="F8" s="34">
        <f t="shared" si="0"/>
        <v>60500</v>
      </c>
      <c r="G8" s="29">
        <v>15125</v>
      </c>
      <c r="H8" s="29">
        <v>15125</v>
      </c>
      <c r="I8" s="29">
        <v>15125</v>
      </c>
      <c r="J8" s="29">
        <v>15125</v>
      </c>
    </row>
    <row r="9" spans="1:10" ht="18.75" customHeight="1">
      <c r="A9" s="5" t="s">
        <v>293</v>
      </c>
      <c r="B9" s="6">
        <v>3020</v>
      </c>
      <c r="C9" s="29"/>
      <c r="D9" s="29"/>
      <c r="E9" s="29"/>
      <c r="F9" s="34">
        <f t="shared" si="0"/>
        <v>0</v>
      </c>
      <c r="G9" s="29"/>
      <c r="H9" s="29"/>
      <c r="I9" s="29"/>
      <c r="J9" s="29"/>
    </row>
    <row r="10" spans="1:10" ht="18.75" customHeight="1">
      <c r="A10" s="5" t="s">
        <v>294</v>
      </c>
      <c r="B10" s="6">
        <v>3030</v>
      </c>
      <c r="C10" s="29"/>
      <c r="D10" s="29"/>
      <c r="E10" s="29"/>
      <c r="F10" s="34">
        <f t="shared" si="0"/>
        <v>0</v>
      </c>
      <c r="G10" s="29"/>
      <c r="H10" s="29"/>
      <c r="I10" s="29"/>
      <c r="J10" s="29"/>
    </row>
    <row r="11" spans="1:10" ht="18.75" customHeight="1">
      <c r="A11" s="5" t="s">
        <v>295</v>
      </c>
      <c r="B11" s="6">
        <v>3040</v>
      </c>
      <c r="C11" s="29"/>
      <c r="D11" s="29">
        <v>1397</v>
      </c>
      <c r="E11" s="29">
        <v>1946</v>
      </c>
      <c r="F11" s="34">
        <f t="shared" si="0"/>
        <v>6843</v>
      </c>
      <c r="G11" s="29">
        <v>1710</v>
      </c>
      <c r="H11" s="29">
        <v>1711</v>
      </c>
      <c r="I11" s="29">
        <v>1711</v>
      </c>
      <c r="J11" s="29">
        <v>1711</v>
      </c>
    </row>
    <row r="12" spans="1:10" ht="18.75" customHeight="1">
      <c r="A12" s="5" t="s">
        <v>296</v>
      </c>
      <c r="B12" s="6">
        <v>3041</v>
      </c>
      <c r="C12" s="29"/>
      <c r="D12" s="29">
        <v>1397</v>
      </c>
      <c r="E12" s="29">
        <v>1946</v>
      </c>
      <c r="F12" s="34">
        <f t="shared" ref="F12" si="1">SUM(G12:J12)</f>
        <v>6843</v>
      </c>
      <c r="G12" s="29">
        <v>1710</v>
      </c>
      <c r="H12" s="29">
        <v>1711</v>
      </c>
      <c r="I12" s="29">
        <v>1711</v>
      </c>
      <c r="J12" s="29">
        <v>1711</v>
      </c>
    </row>
    <row r="13" spans="1:10" ht="18.75" customHeight="1">
      <c r="A13" s="5" t="s">
        <v>297</v>
      </c>
      <c r="B13" s="6">
        <v>3042</v>
      </c>
      <c r="C13" s="29"/>
      <c r="D13" s="29"/>
      <c r="E13" s="29"/>
      <c r="F13" s="34">
        <f t="shared" si="0"/>
        <v>0</v>
      </c>
      <c r="G13" s="29"/>
      <c r="H13" s="29"/>
      <c r="I13" s="29"/>
      <c r="J13" s="29"/>
    </row>
    <row r="14" spans="1:10" ht="18.75" customHeight="1">
      <c r="A14" s="5" t="s">
        <v>298</v>
      </c>
      <c r="B14" s="6">
        <v>3050</v>
      </c>
      <c r="C14" s="29"/>
      <c r="D14" s="29"/>
      <c r="E14" s="29"/>
      <c r="F14" s="34"/>
      <c r="G14" s="29"/>
      <c r="H14" s="29"/>
      <c r="I14" s="29"/>
      <c r="J14" s="29"/>
    </row>
    <row r="15" spans="1:10" ht="18.75" customHeight="1">
      <c r="A15" s="5" t="s">
        <v>299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0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300</v>
      </c>
      <c r="B16" s="142">
        <v>3061</v>
      </c>
      <c r="C16" s="29"/>
      <c r="D16" s="29"/>
      <c r="E16" s="29"/>
      <c r="F16" s="34">
        <f t="shared" si="0"/>
        <v>0</v>
      </c>
      <c r="G16" s="29"/>
      <c r="H16" s="29"/>
      <c r="I16" s="29"/>
      <c r="J16" s="29"/>
    </row>
    <row r="17" spans="1:15" ht="18.75" customHeight="1">
      <c r="A17" s="5" t="s">
        <v>301</v>
      </c>
      <c r="B17" s="142">
        <v>3062</v>
      </c>
      <c r="C17" s="29"/>
      <c r="D17" s="29"/>
      <c r="E17" s="29"/>
      <c r="F17" s="34"/>
      <c r="G17" s="29"/>
      <c r="H17" s="29"/>
      <c r="I17" s="29"/>
      <c r="J17" s="29"/>
    </row>
    <row r="18" spans="1:15" ht="18.75" customHeight="1">
      <c r="A18" s="5" t="s">
        <v>302</v>
      </c>
      <c r="B18" s="142">
        <v>3063</v>
      </c>
      <c r="C18" s="29"/>
      <c r="D18" s="29"/>
      <c r="E18" s="29"/>
      <c r="F18" s="34">
        <f t="shared" si="0"/>
        <v>0</v>
      </c>
      <c r="G18" s="29"/>
      <c r="H18" s="29"/>
      <c r="I18" s="29"/>
      <c r="J18" s="29"/>
    </row>
    <row r="19" spans="1:15" ht="18.75" customHeight="1">
      <c r="A19" s="5" t="s">
        <v>419</v>
      </c>
      <c r="B19" s="6">
        <v>3070</v>
      </c>
      <c r="C19" s="29"/>
      <c r="D19" s="29"/>
      <c r="E19" s="29"/>
      <c r="F19" s="34">
        <f t="shared" si="0"/>
        <v>300</v>
      </c>
      <c r="G19" s="29">
        <v>75</v>
      </c>
      <c r="H19" s="29">
        <v>75</v>
      </c>
      <c r="I19" s="29">
        <v>75</v>
      </c>
      <c r="J19" s="29">
        <v>75</v>
      </c>
    </row>
    <row r="20" spans="1:15" ht="18.75" customHeight="1">
      <c r="A20" s="7" t="s">
        <v>304</v>
      </c>
      <c r="B20" s="8">
        <v>3100</v>
      </c>
      <c r="C20" s="42">
        <f>SUM(C21:C24,C28,C38,C39)</f>
        <v>0</v>
      </c>
      <c r="D20" s="42">
        <f>SUM(D21:D24,D28,D38,D39)</f>
        <v>-26038</v>
      </c>
      <c r="E20" s="42">
        <f>SUM(E21:E24,E28,E38,E39)</f>
        <v>-28394</v>
      </c>
      <c r="F20" s="44">
        <f t="shared" si="0"/>
        <v>-60060</v>
      </c>
      <c r="G20" s="42">
        <f>SUM(G21:G24,G28,G38,G39)</f>
        <v>-14865</v>
      </c>
      <c r="H20" s="42">
        <f>SUM(H21:H24,H28,H38,H39)</f>
        <v>-14865</v>
      </c>
      <c r="I20" s="42">
        <f>SUM(I21:I24,I28,I38,I39)</f>
        <v>-15065</v>
      </c>
      <c r="J20" s="42">
        <f>SUM(J21:J24,J28,J38,J39)</f>
        <v>-15265</v>
      </c>
    </row>
    <row r="21" spans="1:15" ht="18.75" customHeight="1">
      <c r="A21" s="5" t="s">
        <v>305</v>
      </c>
      <c r="B21" s="73">
        <v>3110</v>
      </c>
      <c r="C21" s="29" t="s">
        <v>176</v>
      </c>
      <c r="D21" s="29">
        <v>-1588</v>
      </c>
      <c r="E21" s="29">
        <v>-3569</v>
      </c>
      <c r="F21" s="34">
        <f t="shared" si="0"/>
        <v>-9000</v>
      </c>
      <c r="G21" s="45">
        <v>-2100</v>
      </c>
      <c r="H21" s="45">
        <v>-2100</v>
      </c>
      <c r="I21" s="45">
        <v>-2300</v>
      </c>
      <c r="J21" s="45">
        <v>-2500</v>
      </c>
      <c r="K21" s="203"/>
      <c r="L21" s="203"/>
      <c r="M21" s="203"/>
      <c r="N21" s="203"/>
      <c r="O21" s="203"/>
    </row>
    <row r="22" spans="1:15" ht="18.75" customHeight="1">
      <c r="A22" s="5" t="s">
        <v>306</v>
      </c>
      <c r="B22" s="73">
        <v>3120</v>
      </c>
      <c r="C22" s="29" t="s">
        <v>176</v>
      </c>
      <c r="D22" s="29">
        <v>-15554</v>
      </c>
      <c r="E22" s="29">
        <v>-15668</v>
      </c>
      <c r="F22" s="34">
        <f t="shared" si="0"/>
        <v>-31784</v>
      </c>
      <c r="G22" s="45">
        <v>-7946</v>
      </c>
      <c r="H22" s="45">
        <v>-7946</v>
      </c>
      <c r="I22" s="45">
        <v>-7946</v>
      </c>
      <c r="J22" s="45">
        <v>-7946</v>
      </c>
      <c r="K22" s="203"/>
      <c r="L22" s="203"/>
      <c r="M22" s="203"/>
      <c r="N22" s="203"/>
      <c r="O22" s="203"/>
    </row>
    <row r="23" spans="1:15" ht="18.75" customHeight="1">
      <c r="A23" s="5" t="s">
        <v>179</v>
      </c>
      <c r="B23" s="73">
        <v>3130</v>
      </c>
      <c r="C23" s="29" t="s">
        <v>176</v>
      </c>
      <c r="D23" s="29">
        <v>-4210</v>
      </c>
      <c r="E23" s="29">
        <v>-4477</v>
      </c>
      <c r="F23" s="34">
        <f t="shared" si="0"/>
        <v>-9200</v>
      </c>
      <c r="G23" s="29">
        <v>-2300</v>
      </c>
      <c r="H23" s="29">
        <v>-2300</v>
      </c>
      <c r="I23" s="29">
        <v>-2300</v>
      </c>
      <c r="J23" s="29">
        <v>-2300</v>
      </c>
      <c r="K23" s="203"/>
      <c r="L23" s="203"/>
      <c r="M23" s="203"/>
      <c r="N23" s="203"/>
      <c r="O23" s="203"/>
    </row>
    <row r="24" spans="1:15" ht="18.75" customHeight="1">
      <c r="A24" s="5" t="s">
        <v>307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0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5" ht="18.75" customHeight="1">
      <c r="A25" s="5" t="s">
        <v>300</v>
      </c>
      <c r="B25" s="115">
        <v>3141</v>
      </c>
      <c r="C25" s="29" t="s">
        <v>176</v>
      </c>
      <c r="D25" s="29" t="s">
        <v>176</v>
      </c>
      <c r="E25" s="29" t="s">
        <v>176</v>
      </c>
      <c r="F25" s="34">
        <f t="shared" si="0"/>
        <v>0</v>
      </c>
      <c r="G25" s="29" t="s">
        <v>176</v>
      </c>
      <c r="H25" s="29" t="s">
        <v>176</v>
      </c>
      <c r="I25" s="29" t="s">
        <v>176</v>
      </c>
      <c r="J25" s="29" t="s">
        <v>176</v>
      </c>
    </row>
    <row r="26" spans="1:15" ht="18.75" customHeight="1">
      <c r="A26" s="5" t="s">
        <v>301</v>
      </c>
      <c r="B26" s="115">
        <v>3142</v>
      </c>
      <c r="C26" s="29" t="s">
        <v>176</v>
      </c>
      <c r="D26" s="29" t="s">
        <v>176</v>
      </c>
      <c r="E26" s="29" t="s">
        <v>176</v>
      </c>
      <c r="F26" s="34">
        <f t="shared" si="0"/>
        <v>0</v>
      </c>
      <c r="G26" s="29" t="s">
        <v>176</v>
      </c>
      <c r="H26" s="29" t="s">
        <v>176</v>
      </c>
      <c r="I26" s="29" t="s">
        <v>176</v>
      </c>
      <c r="J26" s="29" t="s">
        <v>176</v>
      </c>
    </row>
    <row r="27" spans="1:15" ht="18.75" customHeight="1">
      <c r="A27" s="5" t="s">
        <v>302</v>
      </c>
      <c r="B27" s="115">
        <v>3143</v>
      </c>
      <c r="C27" s="29" t="s">
        <v>176</v>
      </c>
      <c r="D27" s="29" t="s">
        <v>176</v>
      </c>
      <c r="E27" s="29" t="s">
        <v>176</v>
      </c>
      <c r="F27" s="34">
        <f t="shared" si="0"/>
        <v>0</v>
      </c>
      <c r="G27" s="29" t="s">
        <v>176</v>
      </c>
      <c r="H27" s="29" t="s">
        <v>176</v>
      </c>
      <c r="I27" s="29" t="s">
        <v>176</v>
      </c>
      <c r="J27" s="29" t="s">
        <v>176</v>
      </c>
    </row>
    <row r="28" spans="1:15" ht="18.75" customHeight="1">
      <c r="A28" s="5" t="s">
        <v>308</v>
      </c>
      <c r="B28" s="73">
        <v>3150</v>
      </c>
      <c r="C28" s="34">
        <f>SUM(C29:C34,C37)</f>
        <v>0</v>
      </c>
      <c r="D28" s="34">
        <f>SUM(D29:D34,D37)</f>
        <v>-4686</v>
      </c>
      <c r="E28" s="34">
        <f>SUM(E29:E34,E37)</f>
        <v>-4680</v>
      </c>
      <c r="F28" s="34">
        <f t="shared" si="0"/>
        <v>-10076</v>
      </c>
      <c r="G28" s="34">
        <f>SUM(G29:G34,G37)</f>
        <v>-2519</v>
      </c>
      <c r="H28" s="34">
        <f>SUM(H29:H34,H37)</f>
        <v>-2519</v>
      </c>
      <c r="I28" s="34">
        <f>SUM(I29:I34,I37)</f>
        <v>-2519</v>
      </c>
      <c r="J28" s="34">
        <f>SUM(J29:J34,J37)</f>
        <v>-2519</v>
      </c>
    </row>
    <row r="29" spans="1:15" ht="18.75" customHeight="1">
      <c r="A29" s="5" t="s">
        <v>41</v>
      </c>
      <c r="B29" s="115">
        <v>3151</v>
      </c>
      <c r="C29" s="29" t="s">
        <v>176</v>
      </c>
      <c r="D29" s="29" t="s">
        <v>176</v>
      </c>
      <c r="E29" s="29" t="s">
        <v>176</v>
      </c>
      <c r="F29" s="34">
        <f t="shared" si="0"/>
        <v>0</v>
      </c>
      <c r="G29" s="29" t="s">
        <v>176</v>
      </c>
      <c r="H29" s="29" t="s">
        <v>176</v>
      </c>
      <c r="I29" s="29" t="s">
        <v>176</v>
      </c>
      <c r="J29" s="29" t="s">
        <v>176</v>
      </c>
    </row>
    <row r="30" spans="1:15" ht="18.75" customHeight="1">
      <c r="A30" s="5" t="s">
        <v>309</v>
      </c>
      <c r="B30" s="115">
        <v>3152</v>
      </c>
      <c r="C30" s="29" t="s">
        <v>176</v>
      </c>
      <c r="D30" s="29">
        <v>-40</v>
      </c>
      <c r="E30" s="29" t="s">
        <v>176</v>
      </c>
      <c r="F30" s="34">
        <f t="shared" si="0"/>
        <v>-40</v>
      </c>
      <c r="G30" s="29">
        <v>-10</v>
      </c>
      <c r="H30" s="29">
        <v>-10</v>
      </c>
      <c r="I30" s="29">
        <v>-10</v>
      </c>
      <c r="J30" s="29">
        <v>-10</v>
      </c>
    </row>
    <row r="31" spans="1:15" ht="18.75" customHeight="1">
      <c r="A31" s="5" t="s">
        <v>273</v>
      </c>
      <c r="B31" s="115">
        <v>3153</v>
      </c>
      <c r="C31" s="29" t="s">
        <v>176</v>
      </c>
      <c r="D31" s="29" t="s">
        <v>176</v>
      </c>
      <c r="E31" s="29" t="s">
        <v>176</v>
      </c>
      <c r="F31" s="34">
        <f t="shared" si="0"/>
        <v>0</v>
      </c>
      <c r="G31" s="29" t="s">
        <v>176</v>
      </c>
      <c r="H31" s="29" t="s">
        <v>176</v>
      </c>
      <c r="I31" s="29" t="s">
        <v>176</v>
      </c>
      <c r="J31" s="29" t="s">
        <v>176</v>
      </c>
    </row>
    <row r="32" spans="1:15" ht="18.75" customHeight="1">
      <c r="A32" s="5" t="s">
        <v>310</v>
      </c>
      <c r="B32" s="115">
        <v>3154</v>
      </c>
      <c r="C32" s="29" t="s">
        <v>176</v>
      </c>
      <c r="D32" s="29" t="s">
        <v>176</v>
      </c>
      <c r="E32" s="29" t="s">
        <v>176</v>
      </c>
      <c r="F32" s="34">
        <f t="shared" si="0"/>
        <v>0</v>
      </c>
      <c r="G32" s="29" t="s">
        <v>176</v>
      </c>
      <c r="H32" s="29" t="s">
        <v>176</v>
      </c>
      <c r="I32" s="29" t="s">
        <v>176</v>
      </c>
      <c r="J32" s="29" t="s">
        <v>176</v>
      </c>
    </row>
    <row r="33" spans="1:10" ht="18.75" customHeight="1">
      <c r="A33" s="5" t="s">
        <v>276</v>
      </c>
      <c r="B33" s="115">
        <v>3155</v>
      </c>
      <c r="C33" s="29" t="s">
        <v>176</v>
      </c>
      <c r="D33" s="29">
        <v>-3636</v>
      </c>
      <c r="E33" s="29">
        <v>-3663</v>
      </c>
      <c r="F33" s="34">
        <f t="shared" si="0"/>
        <v>-7528</v>
      </c>
      <c r="G33" s="29">
        <v>-1882</v>
      </c>
      <c r="H33" s="29">
        <v>-1882</v>
      </c>
      <c r="I33" s="29">
        <v>-1882</v>
      </c>
      <c r="J33" s="29">
        <v>-1882</v>
      </c>
    </row>
    <row r="34" spans="1:10" ht="21.75" customHeight="1">
      <c r="A34" s="109" t="s">
        <v>311</v>
      </c>
      <c r="B34" s="115">
        <v>3156</v>
      </c>
      <c r="C34" s="34">
        <f t="shared" ref="C34:J34" si="2">SUM(C35:C36)</f>
        <v>0</v>
      </c>
      <c r="D34" s="34">
        <f t="shared" si="2"/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</row>
    <row r="35" spans="1:10" ht="36.75" customHeight="1">
      <c r="A35" s="5" t="s">
        <v>44</v>
      </c>
      <c r="B35" s="115" t="s">
        <v>312</v>
      </c>
      <c r="C35" s="29" t="s">
        <v>176</v>
      </c>
      <c r="D35" s="29" t="s">
        <v>176</v>
      </c>
      <c r="E35" s="29" t="s">
        <v>176</v>
      </c>
      <c r="F35" s="34"/>
      <c r="G35" s="29" t="s">
        <v>176</v>
      </c>
      <c r="H35" s="29" t="s">
        <v>176</v>
      </c>
      <c r="I35" s="29" t="s">
        <v>176</v>
      </c>
      <c r="J35" s="29" t="s">
        <v>176</v>
      </c>
    </row>
    <row r="36" spans="1:10" ht="54" customHeight="1">
      <c r="A36" s="5" t="s">
        <v>45</v>
      </c>
      <c r="B36" s="73" t="s">
        <v>313</v>
      </c>
      <c r="C36" s="29" t="s">
        <v>176</v>
      </c>
      <c r="D36" s="29" t="s">
        <v>176</v>
      </c>
      <c r="E36" s="29" t="s">
        <v>176</v>
      </c>
      <c r="F36" s="34">
        <f t="shared" si="0"/>
        <v>0</v>
      </c>
      <c r="G36" s="29" t="s">
        <v>176</v>
      </c>
      <c r="H36" s="29" t="s">
        <v>176</v>
      </c>
      <c r="I36" s="29" t="s">
        <v>176</v>
      </c>
      <c r="J36" s="29" t="s">
        <v>176</v>
      </c>
    </row>
    <row r="37" spans="1:10" ht="18.75" customHeight="1">
      <c r="A37" s="5" t="s">
        <v>418</v>
      </c>
      <c r="B37" s="73">
        <v>3157</v>
      </c>
      <c r="C37" s="29" t="s">
        <v>176</v>
      </c>
      <c r="D37" s="29">
        <v>-1010</v>
      </c>
      <c r="E37" s="29">
        <v>-1017</v>
      </c>
      <c r="F37" s="34">
        <f t="shared" si="0"/>
        <v>-2508</v>
      </c>
      <c r="G37" s="29">
        <v>-627</v>
      </c>
      <c r="H37" s="29">
        <v>-627</v>
      </c>
      <c r="I37" s="29">
        <v>-627</v>
      </c>
      <c r="J37" s="29">
        <v>-627</v>
      </c>
    </row>
    <row r="38" spans="1:10" ht="18.75" customHeight="1">
      <c r="A38" s="5" t="s">
        <v>314</v>
      </c>
      <c r="B38" s="73">
        <v>3160</v>
      </c>
      <c r="C38" s="29" t="s">
        <v>176</v>
      </c>
      <c r="D38" s="29" t="s">
        <v>176</v>
      </c>
      <c r="E38" s="29" t="s">
        <v>176</v>
      </c>
      <c r="F38" s="34">
        <f t="shared" si="0"/>
        <v>0</v>
      </c>
      <c r="G38" s="29" t="s">
        <v>176</v>
      </c>
      <c r="H38" s="29" t="s">
        <v>176</v>
      </c>
      <c r="I38" s="29" t="s">
        <v>176</v>
      </c>
      <c r="J38" s="29" t="s">
        <v>176</v>
      </c>
    </row>
    <row r="39" spans="1:10" ht="18.75" customHeight="1">
      <c r="A39" s="5" t="s">
        <v>315</v>
      </c>
      <c r="B39" s="75">
        <v>3170</v>
      </c>
      <c r="C39" s="29" t="s">
        <v>176</v>
      </c>
      <c r="D39" s="29" t="s">
        <v>176</v>
      </c>
      <c r="E39" s="29" t="s">
        <v>176</v>
      </c>
      <c r="F39" s="34">
        <f t="shared" si="0"/>
        <v>0</v>
      </c>
      <c r="G39" s="29" t="s">
        <v>176</v>
      </c>
      <c r="H39" s="29" t="s">
        <v>176</v>
      </c>
      <c r="I39" s="29" t="s">
        <v>176</v>
      </c>
      <c r="J39" s="29" t="s">
        <v>176</v>
      </c>
    </row>
    <row r="40" spans="1:10" ht="18.75" customHeight="1">
      <c r="A40" s="7" t="s">
        <v>316</v>
      </c>
      <c r="B40" s="72">
        <v>3195</v>
      </c>
      <c r="C40" s="42">
        <f>SUM(C7,C20)</f>
        <v>0</v>
      </c>
      <c r="D40" s="42">
        <f t="shared" ref="D40:I40" si="3">SUM(D7,D20)</f>
        <v>3659</v>
      </c>
      <c r="E40" s="42">
        <f>SUM(E7,E20)</f>
        <v>3552</v>
      </c>
      <c r="F40" s="44">
        <f>SUM(G40:J40)</f>
        <v>7583</v>
      </c>
      <c r="G40" s="42">
        <f t="shared" si="3"/>
        <v>2045</v>
      </c>
      <c r="H40" s="42">
        <f t="shared" si="3"/>
        <v>2046</v>
      </c>
      <c r="I40" s="42">
        <f t="shared" si="3"/>
        <v>1846</v>
      </c>
      <c r="J40" s="42">
        <f>SUM(J7,J20)</f>
        <v>1646</v>
      </c>
    </row>
    <row r="41" spans="1:10" ht="29.25" customHeight="1">
      <c r="A41" s="155" t="s">
        <v>317</v>
      </c>
      <c r="B41" s="142"/>
      <c r="C41" s="330"/>
      <c r="D41" s="331"/>
      <c r="E41" s="331"/>
      <c r="F41" s="331"/>
      <c r="G41" s="331"/>
      <c r="H41" s="331"/>
      <c r="I41" s="331"/>
      <c r="J41" s="332"/>
    </row>
    <row r="42" spans="1:10" ht="18.75" customHeight="1">
      <c r="A42" s="68" t="s">
        <v>318</v>
      </c>
      <c r="B42" s="140">
        <v>3200</v>
      </c>
      <c r="C42" s="42">
        <f>SUM(C43,C45:C49)</f>
        <v>0</v>
      </c>
      <c r="D42" s="42">
        <f>SUM(D43,D45:D49)</f>
        <v>0</v>
      </c>
      <c r="E42" s="42">
        <f>SUM(E43,E45:E49)</f>
        <v>0</v>
      </c>
      <c r="F42" s="44">
        <f>SUM(G42:J42)</f>
        <v>0</v>
      </c>
      <c r="G42" s="42">
        <f>SUM(G43,G45:G49)</f>
        <v>0</v>
      </c>
      <c r="H42" s="42">
        <f>SUM(H43,H45:H49)</f>
        <v>0</v>
      </c>
      <c r="I42" s="42">
        <f>SUM(I43,I45:I49)</f>
        <v>0</v>
      </c>
      <c r="J42" s="42">
        <f>SUM(J43,J45:J49)</f>
        <v>0</v>
      </c>
    </row>
    <row r="43" spans="1:10" ht="18.75" customHeight="1">
      <c r="A43" s="5" t="s">
        <v>319</v>
      </c>
      <c r="B43" s="6">
        <v>3210</v>
      </c>
      <c r="C43" s="29"/>
      <c r="D43" s="29"/>
      <c r="E43" s="29"/>
      <c r="F43" s="34">
        <f t="shared" si="0"/>
        <v>0</v>
      </c>
      <c r="G43" s="29"/>
      <c r="H43" s="29"/>
      <c r="I43" s="29"/>
      <c r="J43" s="29"/>
    </row>
    <row r="44" spans="1:10" ht="18.75" customHeight="1">
      <c r="A44" s="5" t="s">
        <v>320</v>
      </c>
      <c r="B44" s="6">
        <v>3215</v>
      </c>
      <c r="C44" s="29"/>
      <c r="D44" s="29"/>
      <c r="E44" s="29"/>
      <c r="F44" s="34">
        <f t="shared" si="0"/>
        <v>0</v>
      </c>
      <c r="G44" s="29"/>
      <c r="H44" s="29"/>
      <c r="I44" s="29"/>
      <c r="J44" s="29"/>
    </row>
    <row r="45" spans="1:10" ht="18.75" customHeight="1">
      <c r="A45" s="5" t="s">
        <v>321</v>
      </c>
      <c r="B45" s="6">
        <v>3220</v>
      </c>
      <c r="C45" s="29"/>
      <c r="D45" s="29"/>
      <c r="E45" s="29"/>
      <c r="F45" s="34">
        <f t="shared" si="0"/>
        <v>0</v>
      </c>
      <c r="G45" s="29"/>
      <c r="H45" s="29"/>
      <c r="I45" s="29"/>
      <c r="J45" s="29"/>
    </row>
    <row r="46" spans="1:10" ht="18.75" customHeight="1">
      <c r="A46" s="5" t="s">
        <v>322</v>
      </c>
      <c r="B46" s="6">
        <v>3225</v>
      </c>
      <c r="C46" s="29"/>
      <c r="D46" s="29"/>
      <c r="E46" s="29"/>
      <c r="F46" s="34">
        <f t="shared" si="0"/>
        <v>0</v>
      </c>
      <c r="G46" s="29"/>
      <c r="H46" s="29"/>
      <c r="I46" s="29"/>
      <c r="J46" s="29"/>
    </row>
    <row r="47" spans="1:10" ht="18.75" customHeight="1">
      <c r="A47" s="5" t="s">
        <v>323</v>
      </c>
      <c r="B47" s="6">
        <v>3230</v>
      </c>
      <c r="C47" s="29"/>
      <c r="D47" s="29"/>
      <c r="E47" s="29"/>
      <c r="F47" s="34">
        <f t="shared" si="0"/>
        <v>0</v>
      </c>
      <c r="G47" s="29"/>
      <c r="H47" s="29"/>
      <c r="I47" s="29"/>
      <c r="J47" s="29"/>
    </row>
    <row r="48" spans="1:10" ht="18.75" customHeight="1">
      <c r="A48" s="5" t="s">
        <v>324</v>
      </c>
      <c r="B48" s="6">
        <v>3235</v>
      </c>
      <c r="C48" s="29"/>
      <c r="D48" s="29"/>
      <c r="E48" s="29"/>
      <c r="F48" s="34">
        <f t="shared" si="0"/>
        <v>0</v>
      </c>
      <c r="G48" s="29"/>
      <c r="H48" s="29"/>
      <c r="I48" s="29"/>
      <c r="J48" s="29"/>
    </row>
    <row r="49" spans="1:10" ht="18.75" customHeight="1">
      <c r="A49" s="5" t="s">
        <v>303</v>
      </c>
      <c r="B49" s="6">
        <v>3240</v>
      </c>
      <c r="C49" s="29"/>
      <c r="D49" s="29"/>
      <c r="E49" s="29"/>
      <c r="F49" s="34">
        <f t="shared" si="0"/>
        <v>0</v>
      </c>
      <c r="G49" s="29"/>
      <c r="H49" s="29"/>
      <c r="I49" s="29"/>
      <c r="J49" s="29"/>
    </row>
    <row r="50" spans="1:10" ht="18.75" customHeight="1">
      <c r="A50" s="7" t="s">
        <v>325</v>
      </c>
      <c r="B50" s="8">
        <v>3255</v>
      </c>
      <c r="C50" s="42">
        <f>SUM(C51,C53,C58,C59)</f>
        <v>0</v>
      </c>
      <c r="D50" s="42">
        <f>SUM(D51,D53,D58,D59)</f>
        <v>-700</v>
      </c>
      <c r="E50" s="42">
        <f>SUM(E51,E53,E58,E59)</f>
        <v>0</v>
      </c>
      <c r="F50" s="44">
        <f t="shared" si="0"/>
        <v>-950</v>
      </c>
      <c r="G50" s="42">
        <f>SUM(G51,G53,G58,G59)</f>
        <v>-100</v>
      </c>
      <c r="H50" s="42">
        <f>SUM(H51,H53,H58,H59)</f>
        <v>-700</v>
      </c>
      <c r="I50" s="42">
        <f>SUM(I51,I53,I58,I59)</f>
        <v>-150</v>
      </c>
      <c r="J50" s="42">
        <f>SUM(J51,J53,J58,J59)</f>
        <v>0</v>
      </c>
    </row>
    <row r="51" spans="1:10" ht="18.75" customHeight="1">
      <c r="A51" s="5" t="s">
        <v>326</v>
      </c>
      <c r="B51" s="73">
        <v>3260</v>
      </c>
      <c r="C51" s="29" t="s">
        <v>176</v>
      </c>
      <c r="D51" s="29" t="s">
        <v>176</v>
      </c>
      <c r="E51" s="29" t="s">
        <v>176</v>
      </c>
      <c r="F51" s="34">
        <f t="shared" si="0"/>
        <v>0</v>
      </c>
      <c r="G51" s="29" t="s">
        <v>176</v>
      </c>
      <c r="H51" s="29" t="s">
        <v>176</v>
      </c>
      <c r="I51" s="29" t="s">
        <v>176</v>
      </c>
      <c r="J51" s="29" t="s">
        <v>176</v>
      </c>
    </row>
    <row r="52" spans="1:10" ht="18.75" customHeight="1">
      <c r="A52" s="5" t="s">
        <v>327</v>
      </c>
      <c r="B52" s="73">
        <v>3265</v>
      </c>
      <c r="C52" s="29" t="s">
        <v>176</v>
      </c>
      <c r="D52" s="29" t="s">
        <v>176</v>
      </c>
      <c r="E52" s="29" t="s">
        <v>176</v>
      </c>
      <c r="F52" s="34">
        <f t="shared" si="0"/>
        <v>0</v>
      </c>
      <c r="G52" s="29" t="s">
        <v>176</v>
      </c>
      <c r="H52" s="29" t="s">
        <v>176</v>
      </c>
      <c r="I52" s="29" t="s">
        <v>176</v>
      </c>
      <c r="J52" s="29" t="s">
        <v>176</v>
      </c>
    </row>
    <row r="53" spans="1:10" ht="18.75" customHeight="1">
      <c r="A53" s="5" t="s">
        <v>328</v>
      </c>
      <c r="B53" s="6">
        <v>3270</v>
      </c>
      <c r="C53" s="43">
        <f>SUM(C54:C57)</f>
        <v>0</v>
      </c>
      <c r="D53" s="43">
        <f>SUM(D54:D57)</f>
        <v>-700</v>
      </c>
      <c r="E53" s="43">
        <f>SUM(E54:E57)</f>
        <v>0</v>
      </c>
      <c r="F53" s="34">
        <f t="shared" si="0"/>
        <v>-950</v>
      </c>
      <c r="G53" s="43">
        <f>SUM(G54:G57)</f>
        <v>-100</v>
      </c>
      <c r="H53" s="43">
        <f>SUM(H54:H57)</f>
        <v>-700</v>
      </c>
      <c r="I53" s="43">
        <f>SUM(I54:I57)</f>
        <v>-150</v>
      </c>
      <c r="J53" s="43">
        <f>SUM(J54:J57)</f>
        <v>0</v>
      </c>
    </row>
    <row r="54" spans="1:10" ht="18.75" customHeight="1">
      <c r="A54" s="5" t="s">
        <v>329</v>
      </c>
      <c r="B54" s="6">
        <v>3271</v>
      </c>
      <c r="C54" s="29" t="s">
        <v>176</v>
      </c>
      <c r="D54" s="29">
        <v>-400</v>
      </c>
      <c r="E54" s="29" t="s">
        <v>176</v>
      </c>
      <c r="F54" s="34">
        <f t="shared" si="0"/>
        <v>-950</v>
      </c>
      <c r="G54" s="29">
        <v>-100</v>
      </c>
      <c r="H54" s="29">
        <v>-700</v>
      </c>
      <c r="I54" s="29">
        <v>-150</v>
      </c>
      <c r="J54" s="29"/>
    </row>
    <row r="55" spans="1:10" ht="18.75" customHeight="1">
      <c r="A55" s="5" t="s">
        <v>330</v>
      </c>
      <c r="B55" s="6">
        <v>3272</v>
      </c>
      <c r="C55" s="29" t="s">
        <v>176</v>
      </c>
      <c r="D55" s="29" t="s">
        <v>176</v>
      </c>
      <c r="E55" s="29" t="s">
        <v>176</v>
      </c>
      <c r="F55" s="34">
        <f t="shared" si="0"/>
        <v>0</v>
      </c>
      <c r="G55" s="29" t="s">
        <v>176</v>
      </c>
      <c r="H55" s="29" t="s">
        <v>176</v>
      </c>
      <c r="I55" s="29" t="s">
        <v>176</v>
      </c>
      <c r="J55" s="29" t="s">
        <v>176</v>
      </c>
    </row>
    <row r="56" spans="1:10" ht="18.75" customHeight="1">
      <c r="A56" s="5" t="s">
        <v>331</v>
      </c>
      <c r="B56" s="142">
        <v>3273</v>
      </c>
      <c r="C56" s="29" t="s">
        <v>176</v>
      </c>
      <c r="D56" s="29" t="s">
        <v>176</v>
      </c>
      <c r="E56" s="29" t="s">
        <v>176</v>
      </c>
      <c r="F56" s="34">
        <f t="shared" si="0"/>
        <v>0</v>
      </c>
      <c r="G56" s="29" t="s">
        <v>176</v>
      </c>
      <c r="H56" s="29" t="s">
        <v>176</v>
      </c>
      <c r="I56" s="29" t="s">
        <v>176</v>
      </c>
      <c r="J56" s="29" t="s">
        <v>176</v>
      </c>
    </row>
    <row r="57" spans="1:10" ht="18.75" customHeight="1">
      <c r="A57" s="5" t="s">
        <v>332</v>
      </c>
      <c r="B57" s="149">
        <v>3274</v>
      </c>
      <c r="C57" s="29" t="s">
        <v>176</v>
      </c>
      <c r="D57" s="29">
        <v>-300</v>
      </c>
      <c r="E57" s="29" t="s">
        <v>176</v>
      </c>
      <c r="F57" s="34">
        <f t="shared" si="0"/>
        <v>0</v>
      </c>
      <c r="G57" s="29" t="s">
        <v>176</v>
      </c>
      <c r="H57" s="29" t="s">
        <v>176</v>
      </c>
      <c r="I57" s="29" t="s">
        <v>176</v>
      </c>
      <c r="J57" s="29" t="s">
        <v>176</v>
      </c>
    </row>
    <row r="58" spans="1:10" ht="18.75" customHeight="1">
      <c r="A58" s="5" t="s">
        <v>333</v>
      </c>
      <c r="B58" s="74">
        <v>3280</v>
      </c>
      <c r="C58" s="29" t="s">
        <v>176</v>
      </c>
      <c r="D58" s="29" t="s">
        <v>176</v>
      </c>
      <c r="E58" s="29" t="s">
        <v>176</v>
      </c>
      <c r="F58" s="34">
        <f t="shared" si="0"/>
        <v>0</v>
      </c>
      <c r="G58" s="29" t="s">
        <v>176</v>
      </c>
      <c r="H58" s="29" t="s">
        <v>176</v>
      </c>
      <c r="I58" s="29" t="s">
        <v>176</v>
      </c>
      <c r="J58" s="29" t="s">
        <v>176</v>
      </c>
    </row>
    <row r="59" spans="1:10" ht="18.75" customHeight="1">
      <c r="A59" s="5" t="s">
        <v>334</v>
      </c>
      <c r="B59" s="75">
        <v>3290</v>
      </c>
      <c r="C59" s="29" t="s">
        <v>176</v>
      </c>
      <c r="D59" s="29" t="s">
        <v>176</v>
      </c>
      <c r="E59" s="29" t="s">
        <v>176</v>
      </c>
      <c r="F59" s="34">
        <f t="shared" si="0"/>
        <v>0</v>
      </c>
      <c r="G59" s="29" t="s">
        <v>176</v>
      </c>
      <c r="H59" s="29" t="s">
        <v>176</v>
      </c>
      <c r="I59" s="29" t="s">
        <v>176</v>
      </c>
      <c r="J59" s="29" t="s">
        <v>176</v>
      </c>
    </row>
    <row r="60" spans="1:10" ht="18.75" customHeight="1">
      <c r="A60" s="76" t="s">
        <v>335</v>
      </c>
      <c r="B60" s="8">
        <v>3295</v>
      </c>
      <c r="C60" s="42">
        <f>SUM(C42,C50)</f>
        <v>0</v>
      </c>
      <c r="D60" s="42">
        <f t="shared" ref="D60:J60" si="4">SUM(D42,D50)</f>
        <v>-700</v>
      </c>
      <c r="E60" s="42">
        <f t="shared" si="4"/>
        <v>0</v>
      </c>
      <c r="F60" s="44">
        <f t="shared" si="0"/>
        <v>-950</v>
      </c>
      <c r="G60" s="42">
        <f t="shared" si="4"/>
        <v>-100</v>
      </c>
      <c r="H60" s="42">
        <f t="shared" si="4"/>
        <v>-700</v>
      </c>
      <c r="I60" s="42">
        <f t="shared" si="4"/>
        <v>-150</v>
      </c>
      <c r="J60" s="42">
        <f t="shared" si="4"/>
        <v>0</v>
      </c>
    </row>
    <row r="61" spans="1:10" ht="29.25" customHeight="1">
      <c r="A61" s="155" t="s">
        <v>336</v>
      </c>
      <c r="B61" s="8"/>
      <c r="C61" s="330"/>
      <c r="D61" s="331"/>
      <c r="E61" s="331"/>
      <c r="F61" s="331"/>
      <c r="G61" s="331"/>
      <c r="H61" s="331"/>
      <c r="I61" s="331"/>
      <c r="J61" s="332"/>
    </row>
    <row r="62" spans="1:10" ht="18.75" customHeight="1">
      <c r="A62" s="7" t="s">
        <v>337</v>
      </c>
      <c r="B62" s="8">
        <v>3300</v>
      </c>
      <c r="C62" s="42">
        <f>SUM(C63,C64,C68)</f>
        <v>0</v>
      </c>
      <c r="D62" s="42">
        <f>SUM(D63,D64,D68)</f>
        <v>0</v>
      </c>
      <c r="E62" s="42">
        <f>SUM(E63,E64,E68)</f>
        <v>0</v>
      </c>
      <c r="F62" s="44">
        <f t="shared" si="0"/>
        <v>0</v>
      </c>
      <c r="G62" s="42">
        <f>SUM(G63,G64,G68)</f>
        <v>0</v>
      </c>
      <c r="H62" s="42">
        <f>SUM(H63,H64,H68)</f>
        <v>0</v>
      </c>
      <c r="I62" s="42">
        <f>SUM(I63,I64,I68)</f>
        <v>0</v>
      </c>
      <c r="J62" s="42">
        <f>SUM(J63,J64,J68)</f>
        <v>0</v>
      </c>
    </row>
    <row r="63" spans="1:10" ht="18.75" customHeight="1">
      <c r="A63" s="5" t="s">
        <v>338</v>
      </c>
      <c r="B63" s="142">
        <v>3305</v>
      </c>
      <c r="C63" s="29"/>
      <c r="D63" s="29"/>
      <c r="E63" s="29"/>
      <c r="F63" s="34">
        <f t="shared" si="0"/>
        <v>0</v>
      </c>
      <c r="G63" s="29"/>
      <c r="H63" s="29"/>
      <c r="I63" s="29"/>
      <c r="J63" s="29"/>
    </row>
    <row r="64" spans="1:10" ht="18.75" customHeight="1">
      <c r="A64" s="5" t="s">
        <v>339</v>
      </c>
      <c r="B64" s="142">
        <v>3310</v>
      </c>
      <c r="C64" s="34">
        <f>SUM(C65:C67)</f>
        <v>0</v>
      </c>
      <c r="D64" s="34">
        <f>SUM(D65:D67)</f>
        <v>0</v>
      </c>
      <c r="E64" s="34">
        <f>SUM(E65:E67)</f>
        <v>0</v>
      </c>
      <c r="F64" s="34">
        <f t="shared" si="0"/>
        <v>0</v>
      </c>
      <c r="G64" s="34">
        <f>SUM(G65:G67)</f>
        <v>0</v>
      </c>
      <c r="H64" s="34">
        <f>SUM(H65:H67)</f>
        <v>0</v>
      </c>
      <c r="I64" s="34">
        <f>SUM(I65:I67)</f>
        <v>0</v>
      </c>
      <c r="J64" s="34">
        <f>SUM(J65:J67)</f>
        <v>0</v>
      </c>
    </row>
    <row r="65" spans="1:10" ht="18.75" customHeight="1">
      <c r="A65" s="5" t="s">
        <v>300</v>
      </c>
      <c r="B65" s="142">
        <v>3311</v>
      </c>
      <c r="C65" s="29"/>
      <c r="D65" s="29"/>
      <c r="E65" s="29"/>
      <c r="F65" s="34">
        <f t="shared" si="0"/>
        <v>0</v>
      </c>
      <c r="G65" s="29"/>
      <c r="H65" s="29"/>
      <c r="I65" s="29"/>
      <c r="J65" s="29"/>
    </row>
    <row r="66" spans="1:10" ht="18.75" customHeight="1">
      <c r="A66" s="5" t="s">
        <v>301</v>
      </c>
      <c r="B66" s="6">
        <v>3312</v>
      </c>
      <c r="C66" s="29"/>
      <c r="D66" s="29"/>
      <c r="E66" s="29"/>
      <c r="F66" s="34">
        <f t="shared" si="0"/>
        <v>0</v>
      </c>
      <c r="G66" s="29"/>
      <c r="H66" s="29"/>
      <c r="I66" s="29"/>
      <c r="J66" s="29"/>
    </row>
    <row r="67" spans="1:10" ht="18.75" customHeight="1">
      <c r="A67" s="5" t="s">
        <v>302</v>
      </c>
      <c r="B67" s="6">
        <v>3313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</row>
    <row r="68" spans="1:10" ht="18.75" customHeight="1">
      <c r="A68" s="5" t="s">
        <v>303</v>
      </c>
      <c r="B68" s="6">
        <v>3320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</row>
    <row r="69" spans="1:10" ht="18.75" customHeight="1">
      <c r="A69" s="7" t="s">
        <v>340</v>
      </c>
      <c r="B69" s="8">
        <v>3330</v>
      </c>
      <c r="C69" s="42">
        <f>SUM(C70:C71,C75:C78)</f>
        <v>0</v>
      </c>
      <c r="D69" s="42">
        <f>SUM(D70:D71,D75:D78)</f>
        <v>0</v>
      </c>
      <c r="E69" s="42">
        <f>SUM(E70:E71,E75:E78)</f>
        <v>0</v>
      </c>
      <c r="F69" s="44">
        <f t="shared" si="0"/>
        <v>0</v>
      </c>
      <c r="G69" s="42">
        <f>SUM(G70:G71,G75:G78)</f>
        <v>0</v>
      </c>
      <c r="H69" s="42">
        <f>SUM(H70:H71,H75:H78)</f>
        <v>0</v>
      </c>
      <c r="I69" s="42">
        <f>SUM(I70:I71,I75:I78)</f>
        <v>0</v>
      </c>
      <c r="J69" s="42">
        <f>SUM(J70:J71,J75:J78)</f>
        <v>0</v>
      </c>
    </row>
    <row r="70" spans="1:10" ht="18.75" customHeight="1">
      <c r="A70" s="5" t="s">
        <v>341</v>
      </c>
      <c r="B70" s="142">
        <v>3335</v>
      </c>
      <c r="C70" s="29" t="s">
        <v>176</v>
      </c>
      <c r="D70" s="29" t="s">
        <v>176</v>
      </c>
      <c r="E70" s="29" t="s">
        <v>176</v>
      </c>
      <c r="F70" s="34">
        <f t="shared" si="0"/>
        <v>0</v>
      </c>
      <c r="G70" s="29" t="s">
        <v>176</v>
      </c>
      <c r="H70" s="29" t="s">
        <v>176</v>
      </c>
      <c r="I70" s="29" t="s">
        <v>176</v>
      </c>
      <c r="J70" s="29" t="s">
        <v>176</v>
      </c>
    </row>
    <row r="71" spans="1:10" ht="18.75" customHeight="1">
      <c r="A71" s="5" t="s">
        <v>342</v>
      </c>
      <c r="B71" s="142">
        <v>3340</v>
      </c>
      <c r="C71" s="34">
        <f>SUM(C72:C74)</f>
        <v>0</v>
      </c>
      <c r="D71" s="34">
        <f>SUM(D72:D74)</f>
        <v>0</v>
      </c>
      <c r="E71" s="34">
        <f>SUM(E72:E74)</f>
        <v>0</v>
      </c>
      <c r="F71" s="34">
        <f t="shared" si="0"/>
        <v>0</v>
      </c>
      <c r="G71" s="34">
        <f>SUM(G72:G74)</f>
        <v>0</v>
      </c>
      <c r="H71" s="34">
        <f>SUM(H72:H74)</f>
        <v>0</v>
      </c>
      <c r="I71" s="34">
        <f>SUM(I72:I74)</f>
        <v>0</v>
      </c>
      <c r="J71" s="34">
        <f>SUM(J72:J74)</f>
        <v>0</v>
      </c>
    </row>
    <row r="72" spans="1:10" ht="18.75" customHeight="1">
      <c r="A72" s="5" t="s">
        <v>300</v>
      </c>
      <c r="B72" s="142">
        <v>3341</v>
      </c>
      <c r="C72" s="29" t="s">
        <v>176</v>
      </c>
      <c r="D72" s="29" t="s">
        <v>176</v>
      </c>
      <c r="E72" s="29" t="s">
        <v>176</v>
      </c>
      <c r="F72" s="34">
        <f t="shared" si="0"/>
        <v>0</v>
      </c>
      <c r="G72" s="29" t="s">
        <v>176</v>
      </c>
      <c r="H72" s="29" t="s">
        <v>176</v>
      </c>
      <c r="I72" s="29" t="s">
        <v>176</v>
      </c>
      <c r="J72" s="29" t="s">
        <v>176</v>
      </c>
    </row>
    <row r="73" spans="1:10" ht="18.75" customHeight="1">
      <c r="A73" s="5" t="s">
        <v>301</v>
      </c>
      <c r="B73" s="142">
        <v>3342</v>
      </c>
      <c r="C73" s="29" t="s">
        <v>176</v>
      </c>
      <c r="D73" s="29" t="s">
        <v>176</v>
      </c>
      <c r="E73" s="29" t="s">
        <v>176</v>
      </c>
      <c r="F73" s="34">
        <f t="shared" si="0"/>
        <v>0</v>
      </c>
      <c r="G73" s="29" t="s">
        <v>176</v>
      </c>
      <c r="H73" s="29" t="s">
        <v>176</v>
      </c>
      <c r="I73" s="29" t="s">
        <v>176</v>
      </c>
      <c r="J73" s="29" t="s">
        <v>176</v>
      </c>
    </row>
    <row r="74" spans="1:10" ht="18.75" customHeight="1">
      <c r="A74" s="5" t="s">
        <v>302</v>
      </c>
      <c r="B74" s="142">
        <v>3343</v>
      </c>
      <c r="C74" s="29" t="s">
        <v>176</v>
      </c>
      <c r="D74" s="29" t="s">
        <v>176</v>
      </c>
      <c r="E74" s="29" t="s">
        <v>176</v>
      </c>
      <c r="F74" s="34">
        <f t="shared" ref="F74:F79" si="5">SUM(G74:J74)</f>
        <v>0</v>
      </c>
      <c r="G74" s="29" t="s">
        <v>176</v>
      </c>
      <c r="H74" s="29" t="s">
        <v>176</v>
      </c>
      <c r="I74" s="29" t="s">
        <v>176</v>
      </c>
      <c r="J74" s="29" t="s">
        <v>176</v>
      </c>
    </row>
    <row r="75" spans="1:10" ht="18.75" customHeight="1">
      <c r="A75" s="5" t="s">
        <v>343</v>
      </c>
      <c r="B75" s="142">
        <v>3350</v>
      </c>
      <c r="C75" s="29" t="s">
        <v>176</v>
      </c>
      <c r="D75" s="29" t="s">
        <v>176</v>
      </c>
      <c r="E75" s="29" t="s">
        <v>176</v>
      </c>
      <c r="F75" s="34">
        <f t="shared" si="5"/>
        <v>0</v>
      </c>
      <c r="G75" s="29" t="s">
        <v>176</v>
      </c>
      <c r="H75" s="29" t="s">
        <v>176</v>
      </c>
      <c r="I75" s="29" t="s">
        <v>176</v>
      </c>
      <c r="J75" s="29" t="s">
        <v>176</v>
      </c>
    </row>
    <row r="76" spans="1:10" ht="18.75" customHeight="1">
      <c r="A76" s="5" t="s">
        <v>344</v>
      </c>
      <c r="B76" s="6">
        <v>3360</v>
      </c>
      <c r="C76" s="29" t="s">
        <v>176</v>
      </c>
      <c r="D76" s="29" t="s">
        <v>176</v>
      </c>
      <c r="E76" s="29" t="s">
        <v>176</v>
      </c>
      <c r="F76" s="34">
        <f t="shared" si="5"/>
        <v>0</v>
      </c>
      <c r="G76" s="29" t="s">
        <v>176</v>
      </c>
      <c r="H76" s="29" t="s">
        <v>176</v>
      </c>
      <c r="I76" s="29" t="s">
        <v>176</v>
      </c>
      <c r="J76" s="29" t="s">
        <v>176</v>
      </c>
    </row>
    <row r="77" spans="1:10" ht="18.75" customHeight="1">
      <c r="A77" s="5" t="s">
        <v>345</v>
      </c>
      <c r="B77" s="6">
        <v>3370</v>
      </c>
      <c r="C77" s="29" t="s">
        <v>176</v>
      </c>
      <c r="D77" s="29" t="s">
        <v>176</v>
      </c>
      <c r="E77" s="29" t="s">
        <v>176</v>
      </c>
      <c r="F77" s="34">
        <f t="shared" si="5"/>
        <v>0</v>
      </c>
      <c r="G77" s="29" t="s">
        <v>176</v>
      </c>
      <c r="H77" s="29" t="s">
        <v>176</v>
      </c>
      <c r="I77" s="29" t="s">
        <v>176</v>
      </c>
      <c r="J77" s="29" t="s">
        <v>176</v>
      </c>
    </row>
    <row r="78" spans="1:10" ht="18.75" customHeight="1">
      <c r="A78" s="5" t="s">
        <v>334</v>
      </c>
      <c r="B78" s="6">
        <v>3380</v>
      </c>
      <c r="C78" s="29" t="s">
        <v>176</v>
      </c>
      <c r="D78" s="29" t="s">
        <v>176</v>
      </c>
      <c r="E78" s="29" t="s">
        <v>176</v>
      </c>
      <c r="F78" s="34">
        <f t="shared" si="5"/>
        <v>0</v>
      </c>
      <c r="G78" s="29" t="s">
        <v>176</v>
      </c>
      <c r="H78" s="29" t="s">
        <v>176</v>
      </c>
      <c r="I78" s="29" t="s">
        <v>176</v>
      </c>
      <c r="J78" s="29" t="s">
        <v>176</v>
      </c>
    </row>
    <row r="79" spans="1:10" ht="18.75" customHeight="1">
      <c r="A79" s="7" t="s">
        <v>346</v>
      </c>
      <c r="B79" s="8">
        <v>3395</v>
      </c>
      <c r="C79" s="42">
        <f>SUM(C62,C69)</f>
        <v>0</v>
      </c>
      <c r="D79" s="42">
        <f t="shared" ref="D79:J79" si="6">SUM(D62,D69)</f>
        <v>0</v>
      </c>
      <c r="E79" s="42">
        <f t="shared" si="6"/>
        <v>0</v>
      </c>
      <c r="F79" s="44">
        <f t="shared" si="5"/>
        <v>0</v>
      </c>
      <c r="G79" s="42">
        <f t="shared" si="6"/>
        <v>0</v>
      </c>
      <c r="H79" s="42">
        <f t="shared" si="6"/>
        <v>0</v>
      </c>
      <c r="I79" s="42">
        <f t="shared" si="6"/>
        <v>0</v>
      </c>
      <c r="J79" s="42">
        <f t="shared" si="6"/>
        <v>0</v>
      </c>
    </row>
    <row r="80" spans="1:10" ht="18.75" customHeight="1">
      <c r="A80" s="7" t="s">
        <v>347</v>
      </c>
      <c r="B80" s="121">
        <v>3400</v>
      </c>
      <c r="C80" s="42">
        <f t="shared" ref="C80:I80" si="7">SUM(C40,C60,C79)</f>
        <v>0</v>
      </c>
      <c r="D80" s="42">
        <f t="shared" si="7"/>
        <v>2959</v>
      </c>
      <c r="E80" s="42">
        <f>SUM(E40,E60,E79)</f>
        <v>3552</v>
      </c>
      <c r="F80" s="42">
        <f>SUM(F40,F60,F79)</f>
        <v>6633</v>
      </c>
      <c r="G80" s="42">
        <f>SUM(G40,G60,G79)</f>
        <v>1945</v>
      </c>
      <c r="H80" s="42">
        <f t="shared" si="7"/>
        <v>1346</v>
      </c>
      <c r="I80" s="42">
        <f t="shared" si="7"/>
        <v>1696</v>
      </c>
      <c r="J80" s="42">
        <f>SUM(J40,J60,J79)</f>
        <v>1646</v>
      </c>
    </row>
    <row r="81" spans="1:26" ht="18.75" customHeight="1">
      <c r="A81" s="5" t="s">
        <v>348</v>
      </c>
      <c r="B81" s="73">
        <v>3405</v>
      </c>
      <c r="C81" s="77"/>
      <c r="D81" s="78">
        <v>200</v>
      </c>
      <c r="E81" s="204">
        <v>200</v>
      </c>
      <c r="F81" s="205">
        <f>E83</f>
        <v>3752</v>
      </c>
      <c r="G81" s="205">
        <f>F81</f>
        <v>3752</v>
      </c>
      <c r="H81" s="205">
        <f>G83</f>
        <v>5697</v>
      </c>
      <c r="I81" s="205">
        <f>H83</f>
        <v>7043</v>
      </c>
      <c r="J81" s="205">
        <f>I83</f>
        <v>8739</v>
      </c>
    </row>
    <row r="82" spans="1:26" ht="18.75" customHeight="1">
      <c r="A82" s="24" t="s">
        <v>349</v>
      </c>
      <c r="B82" s="73">
        <v>3410</v>
      </c>
      <c r="C82" s="77"/>
      <c r="D82" s="78"/>
      <c r="E82" s="78"/>
      <c r="F82" s="34">
        <f t="shared" ref="F82" si="8">SUM(G82:J82)</f>
        <v>0</v>
      </c>
      <c r="G82" s="166"/>
      <c r="H82" s="166"/>
      <c r="I82" s="166"/>
      <c r="J82" s="166"/>
    </row>
    <row r="83" spans="1:26" ht="18.75" customHeight="1">
      <c r="A83" s="5" t="s">
        <v>350</v>
      </c>
      <c r="B83" s="6">
        <v>3415</v>
      </c>
      <c r="C83" s="43">
        <f t="shared" ref="C83:I83" si="9">SUM(C81,C80,C82)</f>
        <v>0</v>
      </c>
      <c r="D83" s="43">
        <f t="shared" si="9"/>
        <v>3159</v>
      </c>
      <c r="E83" s="168">
        <f>SUM(E81,E80,E82)</f>
        <v>3752</v>
      </c>
      <c r="F83" s="168">
        <f>SUM(F81,F80,F82)</f>
        <v>10385</v>
      </c>
      <c r="G83" s="168">
        <f>SUM(G81,G80,G82)</f>
        <v>5697</v>
      </c>
      <c r="H83" s="168">
        <f t="shared" si="9"/>
        <v>7043</v>
      </c>
      <c r="I83" s="168">
        <f t="shared" si="9"/>
        <v>8739</v>
      </c>
      <c r="J83" s="168">
        <f>SUM(J81,J80,J82)</f>
        <v>10385</v>
      </c>
    </row>
    <row r="84" spans="1:26" ht="18.75" customHeight="1">
      <c r="A84" s="1"/>
      <c r="B84" s="79"/>
      <c r="C84" s="80"/>
      <c r="D84" s="81"/>
      <c r="E84" s="81"/>
      <c r="F84" s="82"/>
      <c r="G84" s="81"/>
      <c r="H84" s="81"/>
      <c r="I84" s="81"/>
      <c r="J84" s="81"/>
    </row>
    <row r="85" spans="1:26" ht="18.75" customHeight="1">
      <c r="A85" s="1"/>
      <c r="B85" s="79"/>
      <c r="C85" s="80"/>
      <c r="D85" s="81"/>
      <c r="E85" s="81"/>
      <c r="F85" s="82"/>
      <c r="G85" s="81"/>
      <c r="H85" s="81"/>
      <c r="I85" s="81"/>
      <c r="J85" s="81"/>
    </row>
    <row r="86" spans="1:26" s="174" customFormat="1" ht="18.75" customHeight="1">
      <c r="A86" s="212" t="s">
        <v>423</v>
      </c>
      <c r="B86" s="169"/>
      <c r="C86" s="170" t="s">
        <v>147</v>
      </c>
      <c r="D86" s="171"/>
      <c r="E86" s="171"/>
      <c r="F86" s="170"/>
      <c r="G86" s="258" t="s">
        <v>424</v>
      </c>
      <c r="H86" s="258"/>
      <c r="I86" s="258"/>
      <c r="J86" s="172"/>
      <c r="K86" s="172"/>
      <c r="L86" s="172"/>
      <c r="M86" s="173"/>
      <c r="N86" s="173"/>
    </row>
    <row r="87" spans="1:26" s="174" customFormat="1" ht="20.100000000000001" customHeight="1">
      <c r="A87" s="174" t="s">
        <v>432</v>
      </c>
      <c r="C87" s="251" t="s">
        <v>149</v>
      </c>
      <c r="D87" s="251"/>
      <c r="E87" s="251"/>
      <c r="F87" s="251"/>
      <c r="G87" s="251" t="s">
        <v>431</v>
      </c>
      <c r="H87" s="251"/>
      <c r="I87" s="251"/>
      <c r="J87" s="172"/>
      <c r="K87" s="172"/>
      <c r="L87" s="172"/>
      <c r="M87" s="173"/>
      <c r="N87" s="173"/>
    </row>
    <row r="88" spans="1:26" s="174" customFormat="1" ht="18.75">
      <c r="F88" s="173" t="e">
        <f>зал на поч+профін-каса</f>
        <v>#NAME?</v>
      </c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</sheetData>
  <mergeCells count="14">
    <mergeCell ref="G86:I86"/>
    <mergeCell ref="C87:F87"/>
    <mergeCell ref="G87:I87"/>
    <mergeCell ref="C6:J6"/>
    <mergeCell ref="C41:J41"/>
    <mergeCell ref="C61:J61"/>
    <mergeCell ref="A1:J1"/>
    <mergeCell ref="A3:A4"/>
    <mergeCell ref="B3:B4"/>
    <mergeCell ref="C3:C4"/>
    <mergeCell ref="D3:D4"/>
    <mergeCell ref="E3:E4"/>
    <mergeCell ref="F3:F4"/>
    <mergeCell ref="G3:J3"/>
  </mergeCells>
  <pageMargins left="1.1811023622047245" right="0.39370078740157483" top="0.78740157480314965" bottom="0.78740157480314965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N45"/>
  <sheetViews>
    <sheetView view="pageBreakPreview" zoomScale="48" zoomScaleNormal="55" zoomScaleSheetLayoutView="48" workbookViewId="0">
      <selection activeCell="A19" sqref="A19:XFD2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7" t="s">
        <v>351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325" t="s">
        <v>352</v>
      </c>
      <c r="M3" s="325"/>
    </row>
    <row r="4" spans="1:13" ht="27.75" customHeight="1">
      <c r="A4" s="321" t="s">
        <v>22</v>
      </c>
      <c r="B4" s="322"/>
      <c r="C4" s="322"/>
      <c r="D4" s="323"/>
      <c r="E4" s="225" t="s">
        <v>23</v>
      </c>
      <c r="F4" s="225" t="s">
        <v>253</v>
      </c>
      <c r="G4" s="225" t="s">
        <v>254</v>
      </c>
      <c r="H4" s="320" t="s">
        <v>26</v>
      </c>
      <c r="I4" s="225" t="s">
        <v>353</v>
      </c>
      <c r="J4" s="225" t="s">
        <v>169</v>
      </c>
      <c r="K4" s="225"/>
      <c r="L4" s="225"/>
      <c r="M4" s="225"/>
    </row>
    <row r="5" spans="1:13" ht="64.5" customHeight="1">
      <c r="A5" s="324"/>
      <c r="B5" s="325"/>
      <c r="C5" s="325"/>
      <c r="D5" s="326"/>
      <c r="E5" s="225"/>
      <c r="F5" s="225"/>
      <c r="G5" s="225"/>
      <c r="H5" s="320"/>
      <c r="I5" s="225"/>
      <c r="J5" s="153" t="s">
        <v>171</v>
      </c>
      <c r="K5" s="153" t="s">
        <v>172</v>
      </c>
      <c r="L5" s="153" t="s">
        <v>173</v>
      </c>
      <c r="M5" s="153" t="s">
        <v>174</v>
      </c>
    </row>
    <row r="6" spans="1:13" s="65" customFormat="1" ht="18.75" customHeight="1">
      <c r="A6" s="276">
        <v>1</v>
      </c>
      <c r="B6" s="277"/>
      <c r="C6" s="277"/>
      <c r="D6" s="337"/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</row>
    <row r="7" spans="1:13" ht="44.25" customHeight="1">
      <c r="A7" s="308" t="s">
        <v>354</v>
      </c>
      <c r="B7" s="309"/>
      <c r="C7" s="309"/>
      <c r="D7" s="310"/>
      <c r="E7" s="66">
        <v>4000</v>
      </c>
      <c r="F7" s="42">
        <f>SUM(F8:F16)</f>
        <v>0</v>
      </c>
      <c r="G7" s="42">
        <f>G9+G13+G14+G15+G16</f>
        <v>700</v>
      </c>
      <c r="H7" s="42">
        <f>SUM(H8:H16)</f>
        <v>0</v>
      </c>
      <c r="I7" s="44">
        <f t="shared" ref="I7:I16" si="0">SUM(J7:M7)</f>
        <v>950</v>
      </c>
      <c r="J7" s="42">
        <f>J9+J13+J14+J15+J16</f>
        <v>100</v>
      </c>
      <c r="K7" s="42">
        <f t="shared" ref="K7:M7" si="1">K9+K13+K14+K15+K16</f>
        <v>700</v>
      </c>
      <c r="L7" s="42">
        <f t="shared" si="1"/>
        <v>150</v>
      </c>
      <c r="M7" s="42">
        <f t="shared" si="1"/>
        <v>0</v>
      </c>
    </row>
    <row r="8" spans="1:13" ht="18.75" customHeight="1">
      <c r="A8" s="302" t="s">
        <v>355</v>
      </c>
      <c r="B8" s="303"/>
      <c r="C8" s="303"/>
      <c r="D8" s="304"/>
      <c r="E8" s="62" t="s">
        <v>356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302" t="s">
        <v>357</v>
      </c>
      <c r="B9" s="303"/>
      <c r="C9" s="303"/>
      <c r="D9" s="304"/>
      <c r="E9" s="61">
        <v>4020</v>
      </c>
      <c r="F9" s="29"/>
      <c r="G9" s="29">
        <v>400</v>
      </c>
      <c r="H9" s="29"/>
      <c r="I9" s="34">
        <f t="shared" si="0"/>
        <v>950</v>
      </c>
      <c r="J9" s="29">
        <f>J10+J11+J12</f>
        <v>100</v>
      </c>
      <c r="K9" s="29">
        <f t="shared" ref="K9:M9" si="2">K10+K11+K12</f>
        <v>700</v>
      </c>
      <c r="L9" s="29">
        <f t="shared" si="2"/>
        <v>150</v>
      </c>
      <c r="M9" s="29">
        <f t="shared" si="2"/>
        <v>0</v>
      </c>
    </row>
    <row r="10" spans="1:13" ht="18.75" customHeight="1">
      <c r="A10" s="340" t="s">
        <v>420</v>
      </c>
      <c r="B10" s="341"/>
      <c r="C10" s="341"/>
      <c r="D10" s="342"/>
      <c r="E10" s="61"/>
      <c r="F10" s="29"/>
      <c r="G10" s="29">
        <v>150</v>
      </c>
      <c r="H10" s="29"/>
      <c r="I10" s="34">
        <f t="shared" si="0"/>
        <v>150</v>
      </c>
      <c r="J10" s="29"/>
      <c r="K10" s="29"/>
      <c r="L10" s="29">
        <v>150</v>
      </c>
      <c r="M10" s="29"/>
    </row>
    <row r="11" spans="1:13" ht="18.75" customHeight="1">
      <c r="A11" s="340" t="s">
        <v>421</v>
      </c>
      <c r="B11" s="341"/>
      <c r="C11" s="341"/>
      <c r="D11" s="342"/>
      <c r="E11" s="61"/>
      <c r="F11" s="29"/>
      <c r="G11" s="29">
        <v>250</v>
      </c>
      <c r="H11" s="29"/>
      <c r="I11" s="34">
        <f t="shared" si="0"/>
        <v>700</v>
      </c>
      <c r="J11" s="29"/>
      <c r="K11" s="29">
        <v>700</v>
      </c>
      <c r="L11" s="29"/>
      <c r="M11" s="29"/>
    </row>
    <row r="12" spans="1:13" ht="18.75" customHeight="1">
      <c r="A12" s="340" t="s">
        <v>422</v>
      </c>
      <c r="B12" s="341"/>
      <c r="C12" s="341"/>
      <c r="D12" s="342"/>
      <c r="E12" s="61"/>
      <c r="F12" s="29"/>
      <c r="G12" s="29"/>
      <c r="H12" s="29"/>
      <c r="I12" s="34">
        <f t="shared" si="0"/>
        <v>100</v>
      </c>
      <c r="J12" s="29">
        <v>100</v>
      </c>
      <c r="K12" s="29"/>
      <c r="L12" s="29"/>
      <c r="M12" s="29"/>
    </row>
    <row r="13" spans="1:13" ht="18.75" customHeight="1">
      <c r="A13" s="302" t="s">
        <v>358</v>
      </c>
      <c r="B13" s="303"/>
      <c r="C13" s="303"/>
      <c r="D13" s="304"/>
      <c r="E13" s="62">
        <v>4030</v>
      </c>
      <c r="F13" s="29"/>
      <c r="G13" s="29">
        <v>300</v>
      </c>
      <c r="H13" s="29"/>
      <c r="I13" s="34">
        <f t="shared" si="0"/>
        <v>0</v>
      </c>
      <c r="J13" s="29"/>
      <c r="K13" s="29"/>
      <c r="L13" s="29"/>
      <c r="M13" s="29"/>
    </row>
    <row r="14" spans="1:13" ht="18.75" customHeight="1">
      <c r="A14" s="302" t="s">
        <v>359</v>
      </c>
      <c r="B14" s="303"/>
      <c r="C14" s="303"/>
      <c r="D14" s="304"/>
      <c r="E14" s="61">
        <v>4040</v>
      </c>
      <c r="F14" s="29"/>
      <c r="G14" s="29"/>
      <c r="H14" s="29"/>
      <c r="I14" s="34">
        <f t="shared" si="0"/>
        <v>0</v>
      </c>
      <c r="J14" s="29"/>
      <c r="K14" s="29"/>
      <c r="L14" s="29"/>
      <c r="M14" s="29"/>
    </row>
    <row r="15" spans="1:13" ht="18.75" customHeight="1">
      <c r="A15" s="302" t="s">
        <v>360</v>
      </c>
      <c r="B15" s="303"/>
      <c r="C15" s="303"/>
      <c r="D15" s="304"/>
      <c r="E15" s="62">
        <v>4050</v>
      </c>
      <c r="F15" s="29"/>
      <c r="G15" s="29"/>
      <c r="H15" s="29"/>
      <c r="I15" s="34">
        <f t="shared" si="0"/>
        <v>0</v>
      </c>
      <c r="J15" s="29"/>
      <c r="K15" s="29"/>
      <c r="L15" s="29"/>
      <c r="M15" s="29"/>
    </row>
    <row r="16" spans="1:13" ht="18.75" customHeight="1">
      <c r="A16" s="302" t="s">
        <v>361</v>
      </c>
      <c r="B16" s="303"/>
      <c r="C16" s="303"/>
      <c r="D16" s="304"/>
      <c r="E16" s="63">
        <v>4060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4" ht="18.75" customHeight="1">
      <c r="A17" s="213"/>
      <c r="B17" s="213"/>
      <c r="C17" s="213"/>
      <c r="D17" s="213"/>
      <c r="E17" s="214"/>
      <c r="F17" s="215"/>
      <c r="G17" s="215"/>
      <c r="H17" s="215"/>
      <c r="I17" s="216"/>
      <c r="J17" s="215"/>
      <c r="K17" s="215"/>
      <c r="L17" s="215"/>
      <c r="M17" s="215"/>
    </row>
    <row r="18" spans="1:14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4" s="174" customFormat="1" ht="18.75" customHeight="1">
      <c r="A19" s="212" t="s">
        <v>423</v>
      </c>
      <c r="B19" s="169"/>
      <c r="C19" s="170" t="s">
        <v>147</v>
      </c>
      <c r="D19" s="171"/>
      <c r="E19" s="171"/>
      <c r="F19" s="170"/>
      <c r="G19" s="258" t="s">
        <v>424</v>
      </c>
      <c r="H19" s="258"/>
      <c r="I19" s="258"/>
      <c r="J19" s="172"/>
      <c r="K19" s="172"/>
      <c r="L19" s="172"/>
      <c r="M19" s="173"/>
      <c r="N19" s="173"/>
    </row>
    <row r="20" spans="1:14" s="174" customFormat="1" ht="20.100000000000001" customHeight="1">
      <c r="A20" s="174" t="s">
        <v>432</v>
      </c>
      <c r="C20" s="251" t="s">
        <v>149</v>
      </c>
      <c r="D20" s="251"/>
      <c r="E20" s="251"/>
      <c r="F20" s="251"/>
      <c r="G20" s="251" t="s">
        <v>431</v>
      </c>
      <c r="H20" s="251"/>
      <c r="I20" s="251"/>
      <c r="J20" s="172"/>
      <c r="K20" s="172"/>
      <c r="L20" s="172"/>
      <c r="M20" s="173"/>
      <c r="N20" s="173"/>
    </row>
    <row r="24" spans="1:14" ht="24" customHeight="1">
      <c r="A24" s="21"/>
      <c r="B24" s="21"/>
      <c r="C24" s="21"/>
      <c r="D24" s="21"/>
      <c r="E24" s="2"/>
      <c r="F24" s="21"/>
      <c r="G24" s="21"/>
      <c r="H24" s="21"/>
      <c r="I24" s="21"/>
      <c r="J24" s="13"/>
      <c r="K24" s="3"/>
      <c r="L24" s="3"/>
      <c r="M24" s="3"/>
    </row>
    <row r="25" spans="1:14" ht="20.25" customHeight="1">
      <c r="A25" s="345" t="s">
        <v>362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</row>
    <row r="26" spans="1:14" ht="20.2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4" ht="20.2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4" ht="50.25" customHeight="1">
      <c r="A28" s="328" t="s">
        <v>363</v>
      </c>
      <c r="B28" s="334" t="s">
        <v>364</v>
      </c>
      <c r="C28" s="335"/>
      <c r="D28" s="336"/>
      <c r="E28" s="338" t="s">
        <v>365</v>
      </c>
      <c r="F28" s="334" t="s">
        <v>366</v>
      </c>
      <c r="G28" s="335"/>
      <c r="H28" s="335"/>
      <c r="I28" s="335"/>
      <c r="J28" s="336"/>
      <c r="K28" s="344" t="s">
        <v>367</v>
      </c>
      <c r="L28" s="344"/>
      <c r="M28" s="344"/>
    </row>
    <row r="29" spans="1:14" ht="30" customHeight="1">
      <c r="A29" s="333"/>
      <c r="B29" s="338" t="s">
        <v>165</v>
      </c>
      <c r="C29" s="334" t="s">
        <v>368</v>
      </c>
      <c r="D29" s="336"/>
      <c r="E29" s="343"/>
      <c r="F29" s="338" t="s">
        <v>369</v>
      </c>
      <c r="G29" s="338" t="s">
        <v>370</v>
      </c>
      <c r="H29" s="338" t="s">
        <v>371</v>
      </c>
      <c r="I29" s="338" t="s">
        <v>372</v>
      </c>
      <c r="J29" s="338" t="s">
        <v>373</v>
      </c>
      <c r="K29" s="338" t="s">
        <v>165</v>
      </c>
      <c r="L29" s="334" t="s">
        <v>368</v>
      </c>
      <c r="M29" s="336"/>
    </row>
    <row r="30" spans="1:14" ht="106.5" customHeight="1">
      <c r="A30" s="329"/>
      <c r="B30" s="339"/>
      <c r="C30" s="160" t="s">
        <v>369</v>
      </c>
      <c r="D30" s="160" t="s">
        <v>374</v>
      </c>
      <c r="E30" s="339"/>
      <c r="F30" s="339"/>
      <c r="G30" s="339"/>
      <c r="H30" s="339"/>
      <c r="I30" s="339"/>
      <c r="J30" s="339"/>
      <c r="K30" s="339"/>
      <c r="L30" s="160" t="s">
        <v>369</v>
      </c>
      <c r="M30" s="160" t="s">
        <v>374</v>
      </c>
    </row>
    <row r="31" spans="1:14" ht="18.75" customHeight="1">
      <c r="A31" s="152">
        <v>1</v>
      </c>
      <c r="B31" s="160">
        <v>2</v>
      </c>
      <c r="C31" s="160">
        <v>3</v>
      </c>
      <c r="D31" s="160">
        <v>4</v>
      </c>
      <c r="E31" s="160">
        <v>5</v>
      </c>
      <c r="F31" s="160">
        <v>6</v>
      </c>
      <c r="G31" s="160">
        <v>7</v>
      </c>
      <c r="H31" s="160">
        <v>8</v>
      </c>
      <c r="I31" s="160">
        <v>9</v>
      </c>
      <c r="J31" s="160">
        <v>10</v>
      </c>
      <c r="K31" s="160">
        <v>11</v>
      </c>
      <c r="L31" s="160">
        <v>12</v>
      </c>
      <c r="M31" s="160">
        <v>13</v>
      </c>
    </row>
    <row r="32" spans="1:14" ht="42.75" customHeight="1">
      <c r="A32" s="156" t="s">
        <v>375</v>
      </c>
      <c r="B32" s="42">
        <f>SUM(C32,D32)</f>
        <v>0</v>
      </c>
      <c r="C32" s="67"/>
      <c r="D32" s="67"/>
      <c r="E32" s="67"/>
      <c r="F32" s="41" t="s">
        <v>176</v>
      </c>
      <c r="G32" s="90"/>
      <c r="H32" s="41" t="s">
        <v>176</v>
      </c>
      <c r="I32" s="90"/>
      <c r="J32" s="41"/>
      <c r="K32" s="42">
        <f>SUM(L32,M32)</f>
        <v>0</v>
      </c>
      <c r="L32" s="42">
        <f>SUM(C32,E32,F32,I32)</f>
        <v>0</v>
      </c>
      <c r="M32" s="42">
        <f>SUM(D32,G32,H32,J32)</f>
        <v>0</v>
      </c>
    </row>
    <row r="33" spans="1:14" ht="18.75" customHeight="1">
      <c r="A33" s="15"/>
      <c r="B33" s="165">
        <f t="shared" ref="B33:B40" si="3">SUM(C33,D33)</f>
        <v>0</v>
      </c>
      <c r="C33" s="30"/>
      <c r="D33" s="30"/>
      <c r="E33" s="30"/>
      <c r="F33" s="29" t="s">
        <v>176</v>
      </c>
      <c r="G33" s="95"/>
      <c r="H33" s="29" t="s">
        <v>176</v>
      </c>
      <c r="I33" s="95"/>
      <c r="J33" s="29"/>
      <c r="K33" s="87">
        <f t="shared" ref="K33:K40" si="4">SUM(L33,M33)</f>
        <v>0</v>
      </c>
      <c r="L33" s="87">
        <f t="shared" ref="L33:L40" si="5">SUM(C33,E33,F33,I33)</f>
        <v>0</v>
      </c>
      <c r="M33" s="87">
        <f t="shared" ref="M33:M40" si="6">SUM(D33,G33,H33,J33)</f>
        <v>0</v>
      </c>
    </row>
    <row r="34" spans="1:14" ht="18.75" customHeight="1">
      <c r="A34" s="15"/>
      <c r="B34" s="165">
        <f t="shared" si="3"/>
        <v>0</v>
      </c>
      <c r="C34" s="64"/>
      <c r="D34" s="64"/>
      <c r="E34" s="64"/>
      <c r="F34" s="29" t="s">
        <v>176</v>
      </c>
      <c r="G34" s="91"/>
      <c r="H34" s="29" t="s">
        <v>176</v>
      </c>
      <c r="I34" s="91"/>
      <c r="J34" s="29"/>
      <c r="K34" s="87">
        <f t="shared" si="4"/>
        <v>0</v>
      </c>
      <c r="L34" s="87">
        <f t="shared" si="5"/>
        <v>0</v>
      </c>
      <c r="M34" s="87">
        <f t="shared" si="6"/>
        <v>0</v>
      </c>
    </row>
    <row r="35" spans="1:14" ht="43.5" customHeight="1">
      <c r="A35" s="156" t="s">
        <v>376</v>
      </c>
      <c r="B35" s="43">
        <f t="shared" si="3"/>
        <v>0</v>
      </c>
      <c r="C35" s="67"/>
      <c r="D35" s="67"/>
      <c r="E35" s="67"/>
      <c r="F35" s="41" t="s">
        <v>176</v>
      </c>
      <c r="G35" s="90"/>
      <c r="H35" s="41" t="s">
        <v>176</v>
      </c>
      <c r="I35" s="90"/>
      <c r="J35" s="41"/>
      <c r="K35" s="42">
        <f t="shared" si="4"/>
        <v>0</v>
      </c>
      <c r="L35" s="42">
        <f t="shared" si="5"/>
        <v>0</v>
      </c>
      <c r="M35" s="42">
        <f t="shared" si="6"/>
        <v>0</v>
      </c>
    </row>
    <row r="36" spans="1:14" ht="18.75" customHeight="1">
      <c r="A36" s="15"/>
      <c r="B36" s="165">
        <f t="shared" si="3"/>
        <v>0</v>
      </c>
      <c r="C36" s="64"/>
      <c r="D36" s="64"/>
      <c r="E36" s="64"/>
      <c r="F36" s="29" t="s">
        <v>176</v>
      </c>
      <c r="G36" s="91"/>
      <c r="H36" s="29" t="s">
        <v>176</v>
      </c>
      <c r="I36" s="91"/>
      <c r="J36" s="29"/>
      <c r="K36" s="87">
        <f t="shared" si="4"/>
        <v>0</v>
      </c>
      <c r="L36" s="87">
        <f t="shared" si="5"/>
        <v>0</v>
      </c>
      <c r="M36" s="87">
        <f t="shared" si="6"/>
        <v>0</v>
      </c>
    </row>
    <row r="37" spans="1:14" ht="18.75" customHeight="1">
      <c r="A37" s="15"/>
      <c r="B37" s="165">
        <f t="shared" si="3"/>
        <v>0</v>
      </c>
      <c r="C37" s="64"/>
      <c r="D37" s="64"/>
      <c r="E37" s="64"/>
      <c r="F37" s="29" t="s">
        <v>176</v>
      </c>
      <c r="G37" s="91"/>
      <c r="H37" s="29" t="s">
        <v>176</v>
      </c>
      <c r="I37" s="91"/>
      <c r="J37" s="29"/>
      <c r="K37" s="87">
        <f t="shared" si="4"/>
        <v>0</v>
      </c>
      <c r="L37" s="87">
        <f t="shared" si="5"/>
        <v>0</v>
      </c>
      <c r="M37" s="87">
        <f t="shared" si="6"/>
        <v>0</v>
      </c>
    </row>
    <row r="38" spans="1:14" ht="42" customHeight="1">
      <c r="A38" s="156" t="s">
        <v>377</v>
      </c>
      <c r="B38" s="42">
        <f t="shared" si="3"/>
        <v>0</v>
      </c>
      <c r="C38" s="67"/>
      <c r="D38" s="67"/>
      <c r="E38" s="67"/>
      <c r="F38" s="41" t="s">
        <v>176</v>
      </c>
      <c r="G38" s="90"/>
      <c r="H38" s="41" t="s">
        <v>176</v>
      </c>
      <c r="I38" s="90"/>
      <c r="J38" s="41"/>
      <c r="K38" s="42">
        <f t="shared" si="4"/>
        <v>0</v>
      </c>
      <c r="L38" s="42">
        <f t="shared" si="5"/>
        <v>0</v>
      </c>
      <c r="M38" s="42">
        <f t="shared" si="6"/>
        <v>0</v>
      </c>
    </row>
    <row r="39" spans="1:14" ht="18.75" customHeight="1">
      <c r="A39" s="15"/>
      <c r="B39" s="165">
        <f t="shared" si="3"/>
        <v>0</v>
      </c>
      <c r="C39" s="64"/>
      <c r="D39" s="64"/>
      <c r="E39" s="64"/>
      <c r="F39" s="29" t="s">
        <v>176</v>
      </c>
      <c r="G39" s="91"/>
      <c r="H39" s="29" t="s">
        <v>176</v>
      </c>
      <c r="I39" s="91"/>
      <c r="J39" s="29"/>
      <c r="K39" s="87">
        <f t="shared" si="4"/>
        <v>0</v>
      </c>
      <c r="L39" s="87">
        <f t="shared" si="5"/>
        <v>0</v>
      </c>
      <c r="M39" s="87">
        <f t="shared" si="6"/>
        <v>0</v>
      </c>
    </row>
    <row r="40" spans="1:14" ht="18.75" customHeight="1">
      <c r="A40" s="15"/>
      <c r="B40" s="165">
        <f t="shared" si="3"/>
        <v>0</v>
      </c>
      <c r="C40" s="64"/>
      <c r="D40" s="64"/>
      <c r="E40" s="64"/>
      <c r="F40" s="29" t="s">
        <v>176</v>
      </c>
      <c r="G40" s="91"/>
      <c r="H40" s="29" t="s">
        <v>176</v>
      </c>
      <c r="I40" s="91"/>
      <c r="J40" s="29"/>
      <c r="K40" s="87">
        <f t="shared" si="4"/>
        <v>0</v>
      </c>
      <c r="L40" s="87">
        <f t="shared" si="5"/>
        <v>0</v>
      </c>
      <c r="M40" s="87">
        <f t="shared" si="6"/>
        <v>0</v>
      </c>
    </row>
    <row r="41" spans="1:14" ht="25.5" customHeight="1">
      <c r="A41" s="156" t="s">
        <v>165</v>
      </c>
      <c r="B41" s="42">
        <f>SUM(B32,B35,B38)</f>
        <v>0</v>
      </c>
      <c r="C41" s="42">
        <f t="shared" ref="C41:M41" si="7">SUM(C32,C35,C38)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42">
        <f t="shared" si="7"/>
        <v>0</v>
      </c>
      <c r="H41" s="42">
        <f t="shared" si="7"/>
        <v>0</v>
      </c>
      <c r="I41" s="42">
        <f t="shared" si="7"/>
        <v>0</v>
      </c>
      <c r="J41" s="42">
        <f t="shared" si="7"/>
        <v>0</v>
      </c>
      <c r="K41" s="42">
        <f t="shared" si="7"/>
        <v>0</v>
      </c>
      <c r="L41" s="42">
        <f t="shared" si="7"/>
        <v>0</v>
      </c>
      <c r="M41" s="42">
        <f t="shared" si="7"/>
        <v>0</v>
      </c>
    </row>
    <row r="42" spans="1:14" ht="18.75" customHeight="1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</row>
    <row r="43" spans="1:14" ht="18.75" customHeight="1">
      <c r="A43" s="58"/>
      <c r="B43" s="58"/>
      <c r="C43" s="58"/>
      <c r="D43" s="58"/>
      <c r="E43" s="57"/>
      <c r="F43" s="59"/>
      <c r="G43" s="60"/>
      <c r="H43" s="60"/>
      <c r="I43" s="59"/>
      <c r="J43" s="60"/>
      <c r="K43" s="60"/>
      <c r="L43" s="60"/>
      <c r="M43" s="60"/>
    </row>
    <row r="44" spans="1:14" s="174" customFormat="1" ht="18.75" customHeight="1">
      <c r="A44" s="212" t="s">
        <v>423</v>
      </c>
      <c r="B44" s="169"/>
      <c r="C44" s="170" t="s">
        <v>147</v>
      </c>
      <c r="D44" s="171"/>
      <c r="E44" s="171"/>
      <c r="F44" s="170"/>
      <c r="G44" s="258" t="s">
        <v>424</v>
      </c>
      <c r="H44" s="258"/>
      <c r="I44" s="258"/>
      <c r="J44" s="172"/>
      <c r="K44" s="172"/>
      <c r="L44" s="172"/>
      <c r="M44" s="173"/>
      <c r="N44" s="173"/>
    </row>
    <row r="45" spans="1:14" s="174" customFormat="1" ht="20.100000000000001" customHeight="1">
      <c r="A45" s="174" t="s">
        <v>432</v>
      </c>
      <c r="C45" s="251" t="s">
        <v>149</v>
      </c>
      <c r="D45" s="251"/>
      <c r="E45" s="251"/>
      <c r="F45" s="251"/>
      <c r="G45" s="251" t="s">
        <v>431</v>
      </c>
      <c r="H45" s="251"/>
      <c r="I45" s="251"/>
      <c r="J45" s="172"/>
      <c r="K45" s="172"/>
      <c r="L45" s="172"/>
      <c r="M45" s="173"/>
      <c r="N45" s="173"/>
    </row>
  </sheetData>
  <mergeCells count="41">
    <mergeCell ref="K29:K30"/>
    <mergeCell ref="E28:E30"/>
    <mergeCell ref="F28:J28"/>
    <mergeCell ref="K28:M28"/>
    <mergeCell ref="C29:D29"/>
    <mergeCell ref="F29:F30"/>
    <mergeCell ref="G29:G30"/>
    <mergeCell ref="H29:H30"/>
    <mergeCell ref="I29:I30"/>
    <mergeCell ref="L29:M29"/>
    <mergeCell ref="J29:J30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28:A30"/>
    <mergeCell ref="B28:D28"/>
    <mergeCell ref="A6:D6"/>
    <mergeCell ref="A9:D9"/>
    <mergeCell ref="A13:D13"/>
    <mergeCell ref="A14:D14"/>
    <mergeCell ref="B29:B30"/>
    <mergeCell ref="A7:D7"/>
    <mergeCell ref="A8:D8"/>
    <mergeCell ref="A10:D10"/>
    <mergeCell ref="A11:D11"/>
    <mergeCell ref="A12:D12"/>
    <mergeCell ref="A15:D15"/>
    <mergeCell ref="A16:D16"/>
    <mergeCell ref="A25:M25"/>
    <mergeCell ref="G44:I44"/>
    <mergeCell ref="C45:F45"/>
    <mergeCell ref="G45:I45"/>
    <mergeCell ref="G19:I19"/>
    <mergeCell ref="C20:F20"/>
    <mergeCell ref="G20:I20"/>
  </mergeCells>
  <pageMargins left="1.1811023622047245" right="0.39370078740157483" top="0.78740157480314965" bottom="0.74803149606299213" header="0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F42"/>
  <sheetViews>
    <sheetView view="pageBreakPreview" zoomScale="50" zoomScaleNormal="55" zoomScaleSheetLayoutView="50" workbookViewId="0">
      <selection activeCell="M27" sqref="M27:N2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8.75">
      <c r="A3" s="327" t="s">
        <v>378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</row>
    <row r="4" spans="1:31" ht="18.7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</row>
    <row r="5" spans="1:31" ht="18.75">
      <c r="A5" s="84"/>
      <c r="B5" s="84"/>
      <c r="C5" s="84"/>
      <c r="D5" s="84"/>
      <c r="E5" s="84"/>
      <c r="F5" s="84"/>
      <c r="G5" s="8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84"/>
      <c r="W5" s="1"/>
      <c r="X5" s="1"/>
      <c r="Y5" s="1"/>
      <c r="Z5" s="1"/>
      <c r="AA5" s="1"/>
      <c r="AB5" s="1"/>
      <c r="AC5" s="1"/>
      <c r="AD5" s="1"/>
      <c r="AE5" s="85" t="s">
        <v>352</v>
      </c>
    </row>
    <row r="6" spans="1:31" ht="50.25" customHeight="1">
      <c r="A6" s="225" t="s">
        <v>379</v>
      </c>
      <c r="B6" s="373" t="s">
        <v>380</v>
      </c>
      <c r="C6" s="374"/>
      <c r="D6" s="374"/>
      <c r="E6" s="374"/>
      <c r="F6" s="375"/>
      <c r="G6" s="225" t="s">
        <v>381</v>
      </c>
      <c r="H6" s="225"/>
      <c r="I6" s="225"/>
      <c r="J6" s="225"/>
      <c r="K6" s="225"/>
      <c r="L6" s="225" t="s">
        <v>382</v>
      </c>
      <c r="M6" s="225"/>
      <c r="N6" s="225"/>
      <c r="O6" s="225"/>
      <c r="P6" s="225"/>
      <c r="Q6" s="225" t="s">
        <v>383</v>
      </c>
      <c r="R6" s="225"/>
      <c r="S6" s="225"/>
      <c r="T6" s="225"/>
      <c r="U6" s="225"/>
      <c r="V6" s="225" t="s">
        <v>384</v>
      </c>
      <c r="W6" s="225"/>
      <c r="X6" s="225"/>
      <c r="Y6" s="225"/>
      <c r="Z6" s="225"/>
      <c r="AA6" s="225" t="s">
        <v>165</v>
      </c>
      <c r="AB6" s="225"/>
      <c r="AC6" s="225"/>
      <c r="AD6" s="225"/>
      <c r="AE6" s="225"/>
    </row>
    <row r="7" spans="1:31" ht="29.25" customHeight="1">
      <c r="A7" s="225"/>
      <c r="B7" s="376"/>
      <c r="C7" s="377"/>
      <c r="D7" s="377"/>
      <c r="E7" s="377"/>
      <c r="F7" s="378"/>
      <c r="G7" s="225" t="s">
        <v>385</v>
      </c>
      <c r="H7" s="225" t="s">
        <v>386</v>
      </c>
      <c r="I7" s="225"/>
      <c r="J7" s="225"/>
      <c r="K7" s="225"/>
      <c r="L7" s="225" t="s">
        <v>385</v>
      </c>
      <c r="M7" s="225" t="s">
        <v>386</v>
      </c>
      <c r="N7" s="225"/>
      <c r="O7" s="225"/>
      <c r="P7" s="225"/>
      <c r="Q7" s="225" t="s">
        <v>385</v>
      </c>
      <c r="R7" s="225" t="s">
        <v>386</v>
      </c>
      <c r="S7" s="225"/>
      <c r="T7" s="225"/>
      <c r="U7" s="225"/>
      <c r="V7" s="225" t="s">
        <v>385</v>
      </c>
      <c r="W7" s="225" t="s">
        <v>386</v>
      </c>
      <c r="X7" s="225"/>
      <c r="Y7" s="225"/>
      <c r="Z7" s="225"/>
      <c r="AA7" s="225" t="s">
        <v>385</v>
      </c>
      <c r="AB7" s="225" t="s">
        <v>386</v>
      </c>
      <c r="AC7" s="225"/>
      <c r="AD7" s="225"/>
      <c r="AE7" s="225"/>
    </row>
    <row r="8" spans="1:31" ht="26.25" customHeight="1">
      <c r="A8" s="225"/>
      <c r="B8" s="379"/>
      <c r="C8" s="380"/>
      <c r="D8" s="380"/>
      <c r="E8" s="380"/>
      <c r="F8" s="381"/>
      <c r="G8" s="225"/>
      <c r="H8" s="138" t="s">
        <v>387</v>
      </c>
      <c r="I8" s="138" t="s">
        <v>388</v>
      </c>
      <c r="J8" s="138" t="s">
        <v>389</v>
      </c>
      <c r="K8" s="138" t="s">
        <v>174</v>
      </c>
      <c r="L8" s="225"/>
      <c r="M8" s="138" t="s">
        <v>387</v>
      </c>
      <c r="N8" s="138" t="s">
        <v>388</v>
      </c>
      <c r="O8" s="138" t="s">
        <v>389</v>
      </c>
      <c r="P8" s="138" t="s">
        <v>174</v>
      </c>
      <c r="Q8" s="225"/>
      <c r="R8" s="138" t="s">
        <v>387</v>
      </c>
      <c r="S8" s="138" t="s">
        <v>388</v>
      </c>
      <c r="T8" s="138" t="s">
        <v>389</v>
      </c>
      <c r="U8" s="138" t="s">
        <v>174</v>
      </c>
      <c r="V8" s="225"/>
      <c r="W8" s="138" t="s">
        <v>387</v>
      </c>
      <c r="X8" s="138" t="s">
        <v>388</v>
      </c>
      <c r="Y8" s="138" t="s">
        <v>389</v>
      </c>
      <c r="Z8" s="138" t="s">
        <v>174</v>
      </c>
      <c r="AA8" s="225"/>
      <c r="AB8" s="138" t="s">
        <v>387</v>
      </c>
      <c r="AC8" s="138" t="s">
        <v>388</v>
      </c>
      <c r="AD8" s="138" t="s">
        <v>389</v>
      </c>
      <c r="AE8" s="138" t="s">
        <v>174</v>
      </c>
    </row>
    <row r="9" spans="1:31" ht="18.75" customHeight="1">
      <c r="A9" s="138">
        <v>1</v>
      </c>
      <c r="B9" s="225">
        <v>2</v>
      </c>
      <c r="C9" s="225"/>
      <c r="D9" s="225"/>
      <c r="E9" s="225"/>
      <c r="F9" s="225"/>
      <c r="G9" s="138">
        <v>3</v>
      </c>
      <c r="H9" s="138">
        <v>4</v>
      </c>
      <c r="I9" s="138">
        <v>5</v>
      </c>
      <c r="J9" s="138">
        <v>6</v>
      </c>
      <c r="K9" s="138">
        <v>7</v>
      </c>
      <c r="L9" s="138">
        <v>8</v>
      </c>
      <c r="M9" s="138">
        <v>9</v>
      </c>
      <c r="N9" s="138">
        <v>10</v>
      </c>
      <c r="O9" s="138">
        <v>11</v>
      </c>
      <c r="P9" s="138">
        <v>12</v>
      </c>
      <c r="Q9" s="138">
        <v>13</v>
      </c>
      <c r="R9" s="138">
        <v>14</v>
      </c>
      <c r="S9" s="138">
        <v>15</v>
      </c>
      <c r="T9" s="138">
        <v>16</v>
      </c>
      <c r="U9" s="138">
        <v>17</v>
      </c>
      <c r="V9" s="142">
        <v>18</v>
      </c>
      <c r="W9" s="142">
        <v>19</v>
      </c>
      <c r="X9" s="142">
        <v>20</v>
      </c>
      <c r="Y9" s="142">
        <v>21</v>
      </c>
      <c r="Z9" s="142">
        <v>22</v>
      </c>
      <c r="AA9" s="142">
        <v>23</v>
      </c>
      <c r="AB9" s="142">
        <v>24</v>
      </c>
      <c r="AC9" s="142">
        <v>25</v>
      </c>
      <c r="AD9" s="142">
        <v>26</v>
      </c>
      <c r="AE9" s="142">
        <v>27</v>
      </c>
    </row>
    <row r="10" spans="1:31" s="89" customFormat="1" ht="21.75" customHeight="1">
      <c r="A10" s="86">
        <v>1</v>
      </c>
      <c r="B10" s="370" t="s">
        <v>355</v>
      </c>
      <c r="C10" s="371"/>
      <c r="D10" s="371"/>
      <c r="E10" s="371"/>
      <c r="F10" s="372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70" t="s">
        <v>390</v>
      </c>
      <c r="C11" s="371"/>
      <c r="D11" s="371"/>
      <c r="E11" s="371"/>
      <c r="F11" s="372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950</v>
      </c>
      <c r="R11" s="30">
        <v>100</v>
      </c>
      <c r="S11" s="30">
        <v>700</v>
      </c>
      <c r="T11" s="30">
        <v>150</v>
      </c>
      <c r="U11" s="30"/>
      <c r="V11" s="87">
        <f t="shared" si="3"/>
        <v>0</v>
      </c>
      <c r="W11" s="30"/>
      <c r="X11" s="30"/>
      <c r="Y11" s="30"/>
      <c r="Z11" s="30"/>
      <c r="AA11" s="42">
        <f t="shared" si="4"/>
        <v>950</v>
      </c>
      <c r="AB11" s="87">
        <f t="shared" si="5"/>
        <v>100</v>
      </c>
      <c r="AC11" s="87">
        <f t="shared" si="5"/>
        <v>700</v>
      </c>
      <c r="AD11" s="87">
        <f t="shared" si="5"/>
        <v>150</v>
      </c>
      <c r="AE11" s="87">
        <f t="shared" si="5"/>
        <v>0</v>
      </c>
    </row>
    <row r="12" spans="1:31" ht="39.75" customHeight="1">
      <c r="A12" s="86">
        <v>3</v>
      </c>
      <c r="B12" s="370" t="s">
        <v>391</v>
      </c>
      <c r="C12" s="371"/>
      <c r="D12" s="371"/>
      <c r="E12" s="371"/>
      <c r="F12" s="372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0</v>
      </c>
      <c r="R12" s="30"/>
      <c r="S12" s="30"/>
      <c r="T12" s="30"/>
      <c r="U12" s="30"/>
      <c r="V12" s="87">
        <f t="shared" si="3"/>
        <v>0</v>
      </c>
      <c r="W12" s="30"/>
      <c r="X12" s="30"/>
      <c r="Y12" s="30"/>
      <c r="Z12" s="30"/>
      <c r="AA12" s="42">
        <f t="shared" si="4"/>
        <v>0</v>
      </c>
      <c r="AB12" s="87">
        <f t="shared" si="5"/>
        <v>0</v>
      </c>
      <c r="AC12" s="87">
        <f t="shared" si="5"/>
        <v>0</v>
      </c>
      <c r="AD12" s="87">
        <f t="shared" si="5"/>
        <v>0</v>
      </c>
      <c r="AE12" s="87">
        <f t="shared" si="5"/>
        <v>0</v>
      </c>
    </row>
    <row r="13" spans="1:31" ht="46.5" customHeight="1">
      <c r="A13" s="86">
        <v>4</v>
      </c>
      <c r="B13" s="370" t="s">
        <v>392</v>
      </c>
      <c r="C13" s="371"/>
      <c r="D13" s="371"/>
      <c r="E13" s="371"/>
      <c r="F13" s="372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70" t="s">
        <v>393</v>
      </c>
      <c r="C14" s="371"/>
      <c r="D14" s="371"/>
      <c r="E14" s="371"/>
      <c r="F14" s="372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70" t="s">
        <v>361</v>
      </c>
      <c r="C15" s="371"/>
      <c r="D15" s="371"/>
      <c r="E15" s="371"/>
      <c r="F15" s="372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67" t="s">
        <v>165</v>
      </c>
      <c r="B16" s="367"/>
      <c r="C16" s="367"/>
      <c r="D16" s="367"/>
      <c r="E16" s="367"/>
      <c r="F16" s="367"/>
      <c r="G16" s="210">
        <f t="shared" ref="G16:AE16" si="6">SUM(G10:G15)</f>
        <v>0</v>
      </c>
      <c r="H16" s="210">
        <f t="shared" si="6"/>
        <v>0</v>
      </c>
      <c r="I16" s="210">
        <f t="shared" si="6"/>
        <v>0</v>
      </c>
      <c r="J16" s="210">
        <f t="shared" si="6"/>
        <v>0</v>
      </c>
      <c r="K16" s="210">
        <f t="shared" si="6"/>
        <v>0</v>
      </c>
      <c r="L16" s="210">
        <f t="shared" si="6"/>
        <v>0</v>
      </c>
      <c r="M16" s="210">
        <f t="shared" si="6"/>
        <v>0</v>
      </c>
      <c r="N16" s="210">
        <f t="shared" si="6"/>
        <v>0</v>
      </c>
      <c r="O16" s="210">
        <f t="shared" si="6"/>
        <v>0</v>
      </c>
      <c r="P16" s="210">
        <f t="shared" si="6"/>
        <v>0</v>
      </c>
      <c r="Q16" s="210">
        <f t="shared" si="6"/>
        <v>950</v>
      </c>
      <c r="R16" s="210">
        <f t="shared" si="6"/>
        <v>100</v>
      </c>
      <c r="S16" s="210">
        <f t="shared" si="6"/>
        <v>700</v>
      </c>
      <c r="T16" s="210">
        <f t="shared" si="6"/>
        <v>150</v>
      </c>
      <c r="U16" s="210">
        <f t="shared" si="6"/>
        <v>0</v>
      </c>
      <c r="V16" s="210">
        <f t="shared" si="6"/>
        <v>0</v>
      </c>
      <c r="W16" s="210">
        <f t="shared" si="6"/>
        <v>0</v>
      </c>
      <c r="X16" s="210">
        <f t="shared" si="6"/>
        <v>0</v>
      </c>
      <c r="Y16" s="210">
        <f t="shared" si="6"/>
        <v>0</v>
      </c>
      <c r="Z16" s="210">
        <f t="shared" si="6"/>
        <v>0</v>
      </c>
      <c r="AA16" s="42">
        <f t="shared" si="4"/>
        <v>950</v>
      </c>
      <c r="AB16" s="210">
        <f t="shared" si="6"/>
        <v>100</v>
      </c>
      <c r="AC16" s="210">
        <f t="shared" si="6"/>
        <v>700</v>
      </c>
      <c r="AD16" s="210">
        <f t="shared" si="6"/>
        <v>150</v>
      </c>
      <c r="AE16" s="210">
        <f t="shared" si="6"/>
        <v>0</v>
      </c>
    </row>
    <row r="17" spans="1:32" ht="21.75" customHeight="1">
      <c r="A17" s="366" t="s">
        <v>394</v>
      </c>
      <c r="B17" s="366"/>
      <c r="C17" s="366"/>
      <c r="D17" s="366"/>
      <c r="E17" s="366"/>
      <c r="F17" s="366"/>
      <c r="G17" s="210">
        <f>G16/AA16*100</f>
        <v>0</v>
      </c>
      <c r="H17" s="92"/>
      <c r="I17" s="92"/>
      <c r="J17" s="92"/>
      <c r="K17" s="92"/>
      <c r="L17" s="210">
        <f>L16/AA16*100</f>
        <v>0</v>
      </c>
      <c r="M17" s="92"/>
      <c r="N17" s="92"/>
      <c r="O17" s="92"/>
      <c r="P17" s="92"/>
      <c r="Q17" s="210">
        <f>Q16/AA16*100</f>
        <v>100</v>
      </c>
      <c r="R17" s="92"/>
      <c r="S17" s="92"/>
      <c r="T17" s="92"/>
      <c r="U17" s="92"/>
      <c r="V17" s="210">
        <f>V16/AA16*100</f>
        <v>0</v>
      </c>
      <c r="W17" s="208"/>
      <c r="X17" s="208"/>
      <c r="Y17" s="208"/>
      <c r="Z17" s="208"/>
      <c r="AA17" s="210">
        <f>SUM(G17,L17,Q17,V17)</f>
        <v>100</v>
      </c>
      <c r="AB17" s="208"/>
      <c r="AC17" s="208"/>
      <c r="AD17" s="208"/>
      <c r="AE17" s="208"/>
    </row>
    <row r="18" spans="1:32" s="221" customFormat="1" ht="21.75" customHeight="1">
      <c r="A18" s="217"/>
      <c r="B18" s="217"/>
      <c r="C18" s="217"/>
      <c r="D18" s="217"/>
      <c r="E18" s="217"/>
      <c r="F18" s="217"/>
      <c r="G18" s="218"/>
      <c r="H18" s="219"/>
      <c r="I18" s="219"/>
      <c r="J18" s="219"/>
      <c r="K18" s="219"/>
      <c r="L18" s="218"/>
      <c r="M18" s="219"/>
      <c r="N18" s="219"/>
      <c r="O18" s="219"/>
      <c r="P18" s="219"/>
      <c r="Q18" s="218"/>
      <c r="R18" s="219"/>
      <c r="S18" s="219"/>
      <c r="T18" s="219"/>
      <c r="U18" s="219"/>
      <c r="V18" s="218"/>
      <c r="W18" s="220"/>
      <c r="X18" s="220"/>
      <c r="Y18" s="220"/>
      <c r="Z18" s="220"/>
      <c r="AA18" s="218"/>
      <c r="AB18" s="220"/>
      <c r="AC18" s="220"/>
      <c r="AD18" s="220"/>
      <c r="AE18" s="220"/>
    </row>
    <row r="19" spans="1:32" s="180" customFormat="1" ht="31.9" customHeight="1">
      <c r="A19" s="178"/>
      <c r="B19" s="382" t="s">
        <v>423</v>
      </c>
      <c r="C19" s="382"/>
      <c r="D19" s="382"/>
      <c r="E19" s="382"/>
      <c r="F19" s="382"/>
      <c r="G19" s="382"/>
      <c r="H19" s="179"/>
      <c r="I19" s="179"/>
      <c r="J19" s="383" t="s">
        <v>426</v>
      </c>
      <c r="K19" s="383"/>
      <c r="L19" s="383"/>
      <c r="M19" s="383"/>
      <c r="N19" s="383"/>
      <c r="O19" s="179"/>
      <c r="P19" s="179"/>
      <c r="Q19" s="179"/>
      <c r="R19" s="179"/>
      <c r="S19" s="179"/>
      <c r="T19" s="384" t="s">
        <v>424</v>
      </c>
      <c r="U19" s="384"/>
      <c r="V19" s="384"/>
      <c r="W19" s="384"/>
      <c r="X19" s="384"/>
    </row>
    <row r="20" spans="1:32" s="209" customFormat="1" ht="18.75">
      <c r="B20" s="251" t="s">
        <v>148</v>
      </c>
      <c r="C20" s="251"/>
      <c r="D20" s="251"/>
      <c r="E20" s="251"/>
      <c r="F20" s="251"/>
      <c r="G20" s="251"/>
      <c r="H20" s="181"/>
      <c r="I20" s="181"/>
      <c r="J20" s="251" t="s">
        <v>149</v>
      </c>
      <c r="K20" s="251"/>
      <c r="L20" s="251"/>
      <c r="M20" s="251"/>
      <c r="N20" s="251"/>
      <c r="S20" s="174"/>
      <c r="T20" s="251" t="s">
        <v>433</v>
      </c>
      <c r="U20" s="251"/>
      <c r="V20" s="251"/>
      <c r="W20" s="251"/>
      <c r="X20" s="251"/>
    </row>
    <row r="21" spans="1:32" s="182" customFormat="1" ht="16.5" customHeight="1">
      <c r="C21" s="183"/>
      <c r="F21" s="184"/>
      <c r="G21" s="184"/>
      <c r="H21" s="184"/>
      <c r="I21" s="184"/>
      <c r="J21" s="184"/>
    </row>
    <row r="22" spans="1:32" s="209" customFormat="1" ht="16.899999999999999" customHeight="1"/>
    <row r="23" spans="1:32" s="180" customFormat="1" ht="33" customHeight="1">
      <c r="A23" s="178"/>
      <c r="B23" s="346" t="s">
        <v>434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</row>
    <row r="24" spans="1:32" s="209" customFormat="1" ht="18.75">
      <c r="B24" s="369"/>
      <c r="C24" s="369"/>
      <c r="D24" s="369"/>
      <c r="E24" s="369"/>
      <c r="F24" s="369"/>
      <c r="G24" s="369"/>
      <c r="H24" s="181"/>
      <c r="I24" s="181"/>
      <c r="J24" s="251"/>
      <c r="K24" s="251"/>
      <c r="L24" s="251"/>
      <c r="M24" s="251"/>
      <c r="N24" s="251"/>
      <c r="S24" s="174"/>
      <c r="T24" s="251"/>
      <c r="U24" s="251"/>
      <c r="V24" s="251"/>
      <c r="W24" s="251"/>
      <c r="X24" s="251"/>
    </row>
    <row r="25" spans="1:3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350" t="s">
        <v>352</v>
      </c>
      <c r="AE25" s="350"/>
    </row>
    <row r="26" spans="1:32" ht="20.25" customHeight="1">
      <c r="A26" s="365" t="s">
        <v>379</v>
      </c>
      <c r="B26" s="364" t="s">
        <v>395</v>
      </c>
      <c r="C26" s="364" t="s">
        <v>396</v>
      </c>
      <c r="D26" s="364"/>
      <c r="E26" s="364" t="s">
        <v>397</v>
      </c>
      <c r="F26" s="364"/>
      <c r="G26" s="364" t="s">
        <v>398</v>
      </c>
      <c r="H26" s="364"/>
      <c r="I26" s="364" t="s">
        <v>399</v>
      </c>
      <c r="J26" s="364"/>
      <c r="K26" s="364" t="s">
        <v>400</v>
      </c>
      <c r="L26" s="364"/>
      <c r="M26" s="364"/>
      <c r="N26" s="364"/>
      <c r="O26" s="364"/>
      <c r="P26" s="364"/>
      <c r="Q26" s="364"/>
      <c r="R26" s="364"/>
      <c r="S26" s="364"/>
      <c r="T26" s="364"/>
      <c r="U26" s="368" t="s">
        <v>401</v>
      </c>
      <c r="V26" s="368"/>
      <c r="W26" s="368"/>
      <c r="X26" s="368"/>
      <c r="Y26" s="368"/>
      <c r="Z26" s="368" t="s">
        <v>402</v>
      </c>
      <c r="AA26" s="368"/>
      <c r="AB26" s="368"/>
      <c r="AC26" s="368"/>
      <c r="AD26" s="368"/>
      <c r="AE26" s="368"/>
    </row>
    <row r="27" spans="1:32" ht="20.25" customHeight="1">
      <c r="A27" s="365"/>
      <c r="B27" s="364"/>
      <c r="C27" s="364"/>
      <c r="D27" s="364"/>
      <c r="E27" s="364"/>
      <c r="F27" s="364"/>
      <c r="G27" s="364"/>
      <c r="H27" s="364"/>
      <c r="I27" s="364"/>
      <c r="J27" s="364"/>
      <c r="K27" s="364" t="s">
        <v>403</v>
      </c>
      <c r="L27" s="364"/>
      <c r="M27" s="364" t="s">
        <v>404</v>
      </c>
      <c r="N27" s="364"/>
      <c r="O27" s="364" t="s">
        <v>405</v>
      </c>
      <c r="P27" s="364"/>
      <c r="Q27" s="364"/>
      <c r="R27" s="364"/>
      <c r="S27" s="364"/>
      <c r="T27" s="364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</row>
    <row r="28" spans="1:32" ht="141" customHeight="1">
      <c r="A28" s="365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 t="s">
        <v>406</v>
      </c>
      <c r="P28" s="364"/>
      <c r="Q28" s="364" t="s">
        <v>407</v>
      </c>
      <c r="R28" s="364"/>
      <c r="S28" s="364" t="s">
        <v>408</v>
      </c>
      <c r="T28" s="364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</row>
    <row r="29" spans="1:32" ht="20.25" customHeight="1">
      <c r="A29" s="163">
        <v>1</v>
      </c>
      <c r="B29" s="162">
        <v>2</v>
      </c>
      <c r="C29" s="364">
        <v>3</v>
      </c>
      <c r="D29" s="364"/>
      <c r="E29" s="364">
        <v>4</v>
      </c>
      <c r="F29" s="364"/>
      <c r="G29" s="364">
        <v>5</v>
      </c>
      <c r="H29" s="364"/>
      <c r="I29" s="364">
        <v>6</v>
      </c>
      <c r="J29" s="364"/>
      <c r="K29" s="362">
        <v>7</v>
      </c>
      <c r="L29" s="363"/>
      <c r="M29" s="362">
        <v>8</v>
      </c>
      <c r="N29" s="363"/>
      <c r="O29" s="364">
        <v>9</v>
      </c>
      <c r="P29" s="364"/>
      <c r="Q29" s="365">
        <v>10</v>
      </c>
      <c r="R29" s="365"/>
      <c r="S29" s="364">
        <v>11</v>
      </c>
      <c r="T29" s="364"/>
      <c r="U29" s="364">
        <v>12</v>
      </c>
      <c r="V29" s="364"/>
      <c r="W29" s="364"/>
      <c r="X29" s="364"/>
      <c r="Y29" s="364"/>
      <c r="Z29" s="364">
        <v>13</v>
      </c>
      <c r="AA29" s="364"/>
      <c r="AB29" s="364"/>
      <c r="AC29" s="364"/>
      <c r="AD29" s="364"/>
      <c r="AE29" s="364"/>
    </row>
    <row r="30" spans="1:32" ht="20.25" customHeight="1">
      <c r="A30" s="164"/>
      <c r="B30" s="103"/>
      <c r="C30" s="359"/>
      <c r="D30" s="359"/>
      <c r="E30" s="356"/>
      <c r="F30" s="356"/>
      <c r="G30" s="356"/>
      <c r="H30" s="356"/>
      <c r="I30" s="356"/>
      <c r="J30" s="356"/>
      <c r="K30" s="360"/>
      <c r="L30" s="361"/>
      <c r="M30" s="354">
        <f>SUM(O30,Q30,S30)</f>
        <v>0</v>
      </c>
      <c r="N30" s="355"/>
      <c r="O30" s="356"/>
      <c r="P30" s="356"/>
      <c r="Q30" s="356"/>
      <c r="R30" s="356"/>
      <c r="S30" s="356"/>
      <c r="T30" s="356"/>
      <c r="U30" s="357"/>
      <c r="V30" s="357"/>
      <c r="W30" s="357"/>
      <c r="X30" s="357"/>
      <c r="Y30" s="357"/>
      <c r="Z30" s="358"/>
      <c r="AA30" s="358"/>
      <c r="AB30" s="358"/>
      <c r="AC30" s="358"/>
      <c r="AD30" s="358"/>
      <c r="AE30" s="358"/>
    </row>
    <row r="31" spans="1:32" ht="20.25" customHeight="1">
      <c r="A31" s="164"/>
      <c r="B31" s="103"/>
      <c r="C31" s="359"/>
      <c r="D31" s="359"/>
      <c r="E31" s="356"/>
      <c r="F31" s="356"/>
      <c r="G31" s="356"/>
      <c r="H31" s="356"/>
      <c r="I31" s="356"/>
      <c r="J31" s="356"/>
      <c r="K31" s="360"/>
      <c r="L31" s="361"/>
      <c r="M31" s="354">
        <f t="shared" ref="M31:M36" si="7">SUM(O31,Q31,S31)</f>
        <v>0</v>
      </c>
      <c r="N31" s="355"/>
      <c r="O31" s="356"/>
      <c r="P31" s="356"/>
      <c r="Q31" s="356"/>
      <c r="R31" s="356"/>
      <c r="S31" s="356"/>
      <c r="T31" s="356"/>
      <c r="U31" s="357"/>
      <c r="V31" s="357"/>
      <c r="W31" s="357"/>
      <c r="X31" s="357"/>
      <c r="Y31" s="357"/>
      <c r="Z31" s="358"/>
      <c r="AA31" s="358"/>
      <c r="AB31" s="358"/>
      <c r="AC31" s="358"/>
      <c r="AD31" s="358"/>
      <c r="AE31" s="358"/>
    </row>
    <row r="32" spans="1:32" ht="20.25" customHeight="1">
      <c r="A32" s="164"/>
      <c r="B32" s="103"/>
      <c r="C32" s="359"/>
      <c r="D32" s="359"/>
      <c r="E32" s="356"/>
      <c r="F32" s="356"/>
      <c r="G32" s="356"/>
      <c r="H32" s="356"/>
      <c r="I32" s="356"/>
      <c r="J32" s="356"/>
      <c r="K32" s="360"/>
      <c r="L32" s="361"/>
      <c r="M32" s="354">
        <f t="shared" si="7"/>
        <v>0</v>
      </c>
      <c r="N32" s="355"/>
      <c r="O32" s="356"/>
      <c r="P32" s="356"/>
      <c r="Q32" s="356"/>
      <c r="R32" s="356"/>
      <c r="S32" s="356"/>
      <c r="T32" s="356"/>
      <c r="U32" s="357"/>
      <c r="V32" s="357"/>
      <c r="W32" s="357"/>
      <c r="X32" s="357"/>
      <c r="Y32" s="357"/>
      <c r="Z32" s="358"/>
      <c r="AA32" s="358"/>
      <c r="AB32" s="358"/>
      <c r="AC32" s="358"/>
      <c r="AD32" s="358"/>
      <c r="AE32" s="358"/>
    </row>
    <row r="33" spans="1:31" ht="20.25" customHeight="1">
      <c r="A33" s="164"/>
      <c r="B33" s="103"/>
      <c r="C33" s="359"/>
      <c r="D33" s="359"/>
      <c r="E33" s="356"/>
      <c r="F33" s="356"/>
      <c r="G33" s="356"/>
      <c r="H33" s="356"/>
      <c r="I33" s="356"/>
      <c r="J33" s="356"/>
      <c r="K33" s="360"/>
      <c r="L33" s="361"/>
      <c r="M33" s="354">
        <f t="shared" si="7"/>
        <v>0</v>
      </c>
      <c r="N33" s="355"/>
      <c r="O33" s="356"/>
      <c r="P33" s="356"/>
      <c r="Q33" s="356"/>
      <c r="R33" s="356"/>
      <c r="S33" s="356"/>
      <c r="T33" s="356"/>
      <c r="U33" s="357"/>
      <c r="V33" s="357"/>
      <c r="W33" s="357"/>
      <c r="X33" s="357"/>
      <c r="Y33" s="357"/>
      <c r="Z33" s="358"/>
      <c r="AA33" s="358"/>
      <c r="AB33" s="358"/>
      <c r="AC33" s="358"/>
      <c r="AD33" s="358"/>
      <c r="AE33" s="358"/>
    </row>
    <row r="34" spans="1:31" ht="20.25" customHeight="1">
      <c r="A34" s="164"/>
      <c r="B34" s="103"/>
      <c r="C34" s="359"/>
      <c r="D34" s="359"/>
      <c r="E34" s="356"/>
      <c r="F34" s="356"/>
      <c r="G34" s="356"/>
      <c r="H34" s="356"/>
      <c r="I34" s="356"/>
      <c r="J34" s="356"/>
      <c r="K34" s="360"/>
      <c r="L34" s="361"/>
      <c r="M34" s="354">
        <f t="shared" si="7"/>
        <v>0</v>
      </c>
      <c r="N34" s="355"/>
      <c r="O34" s="356"/>
      <c r="P34" s="356"/>
      <c r="Q34" s="356"/>
      <c r="R34" s="356"/>
      <c r="S34" s="356"/>
      <c r="T34" s="356"/>
      <c r="U34" s="357"/>
      <c r="V34" s="357"/>
      <c r="W34" s="357"/>
      <c r="X34" s="357"/>
      <c r="Y34" s="357"/>
      <c r="Z34" s="358"/>
      <c r="AA34" s="358"/>
      <c r="AB34" s="358"/>
      <c r="AC34" s="358"/>
      <c r="AD34" s="358"/>
      <c r="AE34" s="358"/>
    </row>
    <row r="35" spans="1:31" ht="20.25" customHeight="1">
      <c r="A35" s="164"/>
      <c r="B35" s="103"/>
      <c r="C35" s="359"/>
      <c r="D35" s="359"/>
      <c r="E35" s="356"/>
      <c r="F35" s="356"/>
      <c r="G35" s="356"/>
      <c r="H35" s="356"/>
      <c r="I35" s="356"/>
      <c r="J35" s="356"/>
      <c r="K35" s="360"/>
      <c r="L35" s="361"/>
      <c r="M35" s="354">
        <f t="shared" si="7"/>
        <v>0</v>
      </c>
      <c r="N35" s="355"/>
      <c r="O35" s="356"/>
      <c r="P35" s="356"/>
      <c r="Q35" s="356"/>
      <c r="R35" s="356"/>
      <c r="S35" s="356"/>
      <c r="T35" s="356"/>
      <c r="U35" s="357"/>
      <c r="V35" s="357"/>
      <c r="W35" s="357"/>
      <c r="X35" s="357"/>
      <c r="Y35" s="357"/>
      <c r="Z35" s="358"/>
      <c r="AA35" s="358"/>
      <c r="AB35" s="358"/>
      <c r="AC35" s="358"/>
      <c r="AD35" s="358"/>
      <c r="AE35" s="358"/>
    </row>
    <row r="36" spans="1:31" ht="20.25" customHeight="1">
      <c r="A36" s="164"/>
      <c r="B36" s="103"/>
      <c r="C36" s="359"/>
      <c r="D36" s="359"/>
      <c r="E36" s="356"/>
      <c r="F36" s="356"/>
      <c r="G36" s="356"/>
      <c r="H36" s="356"/>
      <c r="I36" s="356"/>
      <c r="J36" s="356"/>
      <c r="K36" s="360"/>
      <c r="L36" s="361"/>
      <c r="M36" s="354">
        <f t="shared" si="7"/>
        <v>0</v>
      </c>
      <c r="N36" s="355"/>
      <c r="O36" s="356"/>
      <c r="P36" s="356"/>
      <c r="Q36" s="356"/>
      <c r="R36" s="356"/>
      <c r="S36" s="356"/>
      <c r="T36" s="356"/>
      <c r="U36" s="357"/>
      <c r="V36" s="357"/>
      <c r="W36" s="357"/>
      <c r="X36" s="357"/>
      <c r="Y36" s="357"/>
      <c r="Z36" s="358"/>
      <c r="AA36" s="358"/>
      <c r="AB36" s="358"/>
      <c r="AC36" s="358"/>
      <c r="AD36" s="358"/>
      <c r="AE36" s="358"/>
    </row>
    <row r="37" spans="1:31" ht="20.25" customHeight="1">
      <c r="A37" s="351" t="s">
        <v>165</v>
      </c>
      <c r="B37" s="352"/>
      <c r="C37" s="352"/>
      <c r="D37" s="353"/>
      <c r="E37" s="347">
        <f>SUM(E30:E36)</f>
        <v>0</v>
      </c>
      <c r="F37" s="347"/>
      <c r="G37" s="347">
        <f>SUM(G30:G36)</f>
        <v>0</v>
      </c>
      <c r="H37" s="347"/>
      <c r="I37" s="347">
        <f>SUM(I30:I36)</f>
        <v>0</v>
      </c>
      <c r="J37" s="347"/>
      <c r="K37" s="347">
        <f>SUM(K30:K36)</f>
        <v>0</v>
      </c>
      <c r="L37" s="347"/>
      <c r="M37" s="347">
        <f>SUM(M30:M36)</f>
        <v>0</v>
      </c>
      <c r="N37" s="347"/>
      <c r="O37" s="347">
        <f>SUM(O30:O36)</f>
        <v>0</v>
      </c>
      <c r="P37" s="347"/>
      <c r="Q37" s="347">
        <f>SUM(Q30:Q36)</f>
        <v>0</v>
      </c>
      <c r="R37" s="347"/>
      <c r="S37" s="347">
        <f>SUM(S30:S36)</f>
        <v>0</v>
      </c>
      <c r="T37" s="347"/>
      <c r="U37" s="348"/>
      <c r="V37" s="348"/>
      <c r="W37" s="348"/>
      <c r="X37" s="348"/>
      <c r="Y37" s="348"/>
      <c r="Z37" s="349"/>
      <c r="AA37" s="349"/>
      <c r="AB37" s="349"/>
      <c r="AC37" s="349"/>
      <c r="AD37" s="349"/>
      <c r="AE37" s="349"/>
    </row>
    <row r="38" spans="1:31" s="221" customFormat="1" ht="20.25" customHeight="1">
      <c r="A38" s="217"/>
      <c r="B38" s="217"/>
      <c r="C38" s="217"/>
      <c r="D38" s="217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22"/>
      <c r="V38" s="222"/>
      <c r="W38" s="222"/>
      <c r="X38" s="222"/>
      <c r="Y38" s="222"/>
      <c r="Z38" s="223"/>
      <c r="AA38" s="223"/>
      <c r="AB38" s="223"/>
      <c r="AC38" s="223"/>
      <c r="AD38" s="223"/>
      <c r="AE38" s="223"/>
    </row>
    <row r="39" spans="1:31" s="102" customFormat="1" ht="20.25" customHeight="1">
      <c r="A39" s="148"/>
      <c r="B39" s="148"/>
      <c r="C39" s="148"/>
      <c r="D39" s="148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117"/>
      <c r="W39" s="117"/>
      <c r="X39" s="117"/>
      <c r="Y39" s="117"/>
      <c r="Z39" s="118"/>
      <c r="AA39" s="118"/>
      <c r="AB39" s="118"/>
      <c r="AC39" s="118"/>
      <c r="AD39" s="118"/>
      <c r="AE39" s="118"/>
    </row>
    <row r="40" spans="1:31" s="180" customFormat="1" ht="31.9" customHeight="1">
      <c r="A40" s="178"/>
      <c r="B40" s="382" t="s">
        <v>423</v>
      </c>
      <c r="C40" s="382"/>
      <c r="D40" s="382"/>
      <c r="E40" s="382"/>
      <c r="F40" s="382"/>
      <c r="G40" s="382"/>
      <c r="H40" s="179"/>
      <c r="I40" s="179"/>
      <c r="J40" s="383" t="s">
        <v>426</v>
      </c>
      <c r="K40" s="383"/>
      <c r="L40" s="383"/>
      <c r="M40" s="383"/>
      <c r="N40" s="383"/>
      <c r="O40" s="179"/>
      <c r="P40" s="179"/>
      <c r="Q40" s="179"/>
      <c r="R40" s="179"/>
      <c r="S40" s="179"/>
      <c r="T40" s="384" t="s">
        <v>424</v>
      </c>
      <c r="U40" s="384"/>
      <c r="V40" s="384"/>
      <c r="W40" s="384"/>
      <c r="X40" s="384"/>
    </row>
    <row r="41" spans="1:31" s="209" customFormat="1" ht="18.75">
      <c r="B41" s="251" t="s">
        <v>148</v>
      </c>
      <c r="C41" s="251"/>
      <c r="D41" s="251"/>
      <c r="E41" s="251"/>
      <c r="F41" s="251"/>
      <c r="G41" s="251"/>
      <c r="H41" s="181"/>
      <c r="I41" s="181"/>
      <c r="J41" s="251" t="s">
        <v>149</v>
      </c>
      <c r="K41" s="251"/>
      <c r="L41" s="251"/>
      <c r="M41" s="251"/>
      <c r="N41" s="251"/>
      <c r="S41" s="174"/>
      <c r="T41" s="251" t="s">
        <v>433</v>
      </c>
      <c r="U41" s="251"/>
      <c r="V41" s="251"/>
      <c r="W41" s="251"/>
      <c r="X41" s="251"/>
    </row>
    <row r="42" spans="1:31" s="182" customFormat="1" ht="16.5" customHeight="1">
      <c r="C42" s="183"/>
      <c r="F42" s="184"/>
      <c r="G42" s="184"/>
      <c r="H42" s="184"/>
      <c r="I42" s="184"/>
      <c r="J42" s="184"/>
    </row>
  </sheetData>
  <mergeCells count="158">
    <mergeCell ref="B41:G41"/>
    <mergeCell ref="J41:N41"/>
    <mergeCell ref="T41:X41"/>
    <mergeCell ref="B19:G19"/>
    <mergeCell ref="J19:N19"/>
    <mergeCell ref="T19:X19"/>
    <mergeCell ref="B20:G20"/>
    <mergeCell ref="J20:N20"/>
    <mergeCell ref="T20:X20"/>
    <mergeCell ref="B40:G40"/>
    <mergeCell ref="J40:N40"/>
    <mergeCell ref="T40:X40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M30:N30"/>
    <mergeCell ref="O30:P30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  <mergeCell ref="A16:F16"/>
    <mergeCell ref="A6:A8"/>
    <mergeCell ref="W7:Z7"/>
    <mergeCell ref="V7:V8"/>
    <mergeCell ref="G6:K6"/>
    <mergeCell ref="A26:A28"/>
    <mergeCell ref="B26:B28"/>
    <mergeCell ref="C26:D28"/>
    <mergeCell ref="E26:F28"/>
    <mergeCell ref="G26:H28"/>
    <mergeCell ref="I26:J28"/>
    <mergeCell ref="K26:T26"/>
    <mergeCell ref="U26:Y28"/>
    <mergeCell ref="Z26:AE28"/>
    <mergeCell ref="K27:L28"/>
    <mergeCell ref="M27:N28"/>
    <mergeCell ref="O27:T27"/>
    <mergeCell ref="O28:P28"/>
    <mergeCell ref="Q28:R28"/>
    <mergeCell ref="S28:T28"/>
    <mergeCell ref="B24:G24"/>
    <mergeCell ref="J24:N24"/>
    <mergeCell ref="T24:X24"/>
    <mergeCell ref="Q30:R30"/>
    <mergeCell ref="S30:T30"/>
    <mergeCell ref="U30:Y30"/>
    <mergeCell ref="Z30:AE30"/>
    <mergeCell ref="O29:P29"/>
    <mergeCell ref="Q29:R29"/>
    <mergeCell ref="S29:T29"/>
    <mergeCell ref="U29:Y29"/>
    <mergeCell ref="Z29:AE29"/>
    <mergeCell ref="M29:N29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M31:N31"/>
    <mergeCell ref="O32:P32"/>
    <mergeCell ref="Q32:R32"/>
    <mergeCell ref="S32:T32"/>
    <mergeCell ref="U32:Y32"/>
    <mergeCell ref="Z32:AE32"/>
    <mergeCell ref="O31:P31"/>
    <mergeCell ref="Q31:R31"/>
    <mergeCell ref="S31:T31"/>
    <mergeCell ref="U31:Y31"/>
    <mergeCell ref="Z31:AE31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M35:N35"/>
    <mergeCell ref="M34:N34"/>
    <mergeCell ref="O34:P34"/>
    <mergeCell ref="Q34:R34"/>
    <mergeCell ref="S34:T34"/>
    <mergeCell ref="U34:Y34"/>
    <mergeCell ref="Z34:AE34"/>
    <mergeCell ref="O33:P33"/>
    <mergeCell ref="Q33:R33"/>
    <mergeCell ref="S33:T33"/>
    <mergeCell ref="U33:Y33"/>
    <mergeCell ref="Z33:AE33"/>
    <mergeCell ref="M33:N33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B23:AF23"/>
    <mergeCell ref="O37:P37"/>
    <mergeCell ref="Q37:R37"/>
    <mergeCell ref="S37:T37"/>
    <mergeCell ref="U37:Y37"/>
    <mergeCell ref="Z37:AE37"/>
    <mergeCell ref="AD25:AE25"/>
    <mergeCell ref="A37:D37"/>
    <mergeCell ref="E37:F37"/>
    <mergeCell ref="G37:H37"/>
    <mergeCell ref="I37:J37"/>
    <mergeCell ref="K37:L37"/>
    <mergeCell ref="M37:N37"/>
    <mergeCell ref="M36:N36"/>
    <mergeCell ref="O36:P36"/>
    <mergeCell ref="Q36:R36"/>
    <mergeCell ref="S36:T36"/>
    <mergeCell ref="U36:Y36"/>
    <mergeCell ref="Z36:AE36"/>
    <mergeCell ref="O35:P35"/>
    <mergeCell ref="Q35:R35"/>
    <mergeCell ref="S35:T35"/>
    <mergeCell ref="U35:Y35"/>
    <mergeCell ref="Z35:AE35"/>
  </mergeCells>
  <pageMargins left="1.1811023622047245" right="0.39370078740157483" top="0.78740157480314965" bottom="0.74803149606299213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Администратор</cp:lastModifiedBy>
  <cp:revision/>
  <cp:lastPrinted>2026-01-28T15:31:41Z</cp:lastPrinted>
  <dcterms:created xsi:type="dcterms:W3CDTF">2003-03-13T16:00:22Z</dcterms:created>
  <dcterms:modified xsi:type="dcterms:W3CDTF">2026-01-30T07:39:08Z</dcterms:modified>
  <cp:category/>
  <cp:contentStatus/>
</cp:coreProperties>
</file>