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45" yWindow="390" windowWidth="10035" windowHeight="11220" firstSheet="1" activeTab="1"/>
  </bookViews>
  <sheets>
    <sheet name="витрати 2024" sheetId="1" state="hidden" r:id="rId1"/>
    <sheet name="кошторис " sheetId="5" r:id="rId2"/>
  </sheets>
  <definedNames>
    <definedName name="_xlnm._FilterDatabase" localSheetId="0" hidden="1">'витрати 2024'!$A$5:$DG$221</definedName>
    <definedName name="_xlnm.Print_Area" localSheetId="1">'кошторис '!$A$3:$F$70</definedName>
  </definedNames>
  <calcPr calcId="162913"/>
</workbook>
</file>

<file path=xl/calcChain.xml><?xml version="1.0" encoding="utf-8"?>
<calcChain xmlns="http://schemas.openxmlformats.org/spreadsheetml/2006/main">
  <c r="AD219" i="1" l="1"/>
  <c r="C20" i="5" l="1"/>
  <c r="E9" i="1" l="1"/>
  <c r="E10" i="1"/>
  <c r="I219" i="1" l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E219" i="1"/>
  <c r="AF219" i="1"/>
  <c r="AG219" i="1"/>
  <c r="AH219" i="1"/>
  <c r="C22" i="5"/>
  <c r="C18" i="5"/>
  <c r="E8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C41" i="5" l="1"/>
  <c r="C38" i="5"/>
  <c r="C36" i="5"/>
  <c r="C34" i="5"/>
  <c r="C31" i="5"/>
  <c r="C29" i="5"/>
  <c r="C27" i="5"/>
  <c r="C24" i="5"/>
  <c r="C21" i="5"/>
  <c r="C19" i="5"/>
  <c r="C17" i="5"/>
  <c r="C15" i="5"/>
  <c r="C13" i="5"/>
  <c r="C40" i="5"/>
  <c r="C37" i="5"/>
  <c r="C35" i="5"/>
  <c r="C32" i="5"/>
  <c r="C30" i="5"/>
  <c r="C28" i="5"/>
  <c r="C26" i="5"/>
  <c r="C16" i="5"/>
  <c r="C14" i="5"/>
  <c r="C12" i="5"/>
  <c r="E219" i="1"/>
  <c r="F219" i="1" l="1"/>
  <c r="G219" i="1"/>
  <c r="H219" i="1"/>
  <c r="F9" i="5" l="1"/>
  <c r="D9" i="5"/>
  <c r="E9" i="5"/>
  <c r="E20" i="5" l="1"/>
  <c r="E21" i="5"/>
  <c r="E12" i="5"/>
  <c r="E41" i="5"/>
  <c r="E13" i="5"/>
  <c r="D12" i="5"/>
  <c r="E19" i="5"/>
  <c r="D27" i="5"/>
  <c r="F18" i="5"/>
  <c r="D16" i="5"/>
  <c r="D38" i="5"/>
  <c r="F27" i="5"/>
  <c r="E38" i="5"/>
  <c r="E15" i="5"/>
  <c r="D17" i="5"/>
  <c r="D37" i="5"/>
  <c r="E40" i="5"/>
  <c r="F30" i="5"/>
  <c r="E24" i="5"/>
  <c r="D30" i="5"/>
  <c r="F19" i="5"/>
  <c r="E32" i="5"/>
  <c r="F12" i="5"/>
  <c r="E35" i="5"/>
  <c r="E16" i="5"/>
  <c r="F17" i="5"/>
  <c r="F33" i="5"/>
  <c r="E30" i="5"/>
  <c r="F16" i="5"/>
  <c r="F38" i="5"/>
  <c r="D35" i="5"/>
  <c r="E33" i="5"/>
  <c r="D14" i="5"/>
  <c r="E18" i="5"/>
  <c r="F29" i="5"/>
  <c r="F23" i="5"/>
  <c r="E23" i="5"/>
  <c r="D13" i="5"/>
  <c r="F32" i="5"/>
  <c r="D29" i="5"/>
  <c r="E27" i="5"/>
  <c r="E17" i="5"/>
  <c r="D28" i="5"/>
  <c r="D36" i="5"/>
  <c r="F13" i="5"/>
  <c r="D19" i="5"/>
  <c r="E26" i="5"/>
  <c r="E34" i="5"/>
  <c r="D15" i="5"/>
  <c r="F26" i="5"/>
  <c r="F34" i="5"/>
  <c r="D18" i="5"/>
  <c r="D31" i="5"/>
  <c r="D40" i="5"/>
  <c r="E29" i="5"/>
  <c r="E37" i="5"/>
  <c r="F37" i="5"/>
  <c r="D26" i="5"/>
  <c r="E14" i="5"/>
  <c r="D34" i="5"/>
  <c r="F24" i="5"/>
  <c r="F15" i="5"/>
  <c r="D24" i="5"/>
  <c r="D23" i="5"/>
  <c r="E28" i="5"/>
  <c r="E36" i="5"/>
  <c r="F14" i="5"/>
  <c r="F28" i="5"/>
  <c r="F36" i="5"/>
  <c r="D22" i="5"/>
  <c r="D33" i="5"/>
  <c r="E22" i="5"/>
  <c r="E31" i="5"/>
  <c r="D32" i="5"/>
  <c r="F22" i="5"/>
  <c r="F31" i="5"/>
  <c r="D39" i="5" l="1"/>
  <c r="E39" i="5"/>
  <c r="F11" i="5"/>
  <c r="D25" i="5"/>
  <c r="D11" i="5"/>
  <c r="E25" i="5"/>
  <c r="E11" i="5"/>
  <c r="E43" i="5" l="1"/>
  <c r="D43" i="5"/>
  <c r="D44" i="5" s="1"/>
  <c r="D45" i="5" s="1"/>
  <c r="D47" i="5" s="1"/>
  <c r="E44" i="5" l="1"/>
  <c r="E45" i="5" s="1"/>
  <c r="E47" i="5" s="1"/>
  <c r="C39" i="5"/>
  <c r="C11" i="5" l="1"/>
  <c r="C25" i="5"/>
  <c r="F25" i="5" s="1"/>
  <c r="C43" i="5" l="1"/>
  <c r="C44" i="5" s="1"/>
  <c r="F43" i="5"/>
  <c r="F44" i="5" s="1"/>
  <c r="F45" i="5" s="1"/>
  <c r="C45" i="5" l="1"/>
  <c r="C46" i="5" s="1"/>
  <c r="D48" i="5" s="1"/>
  <c r="F47" i="5"/>
  <c r="C59" i="5" l="1"/>
  <c r="C57" i="5"/>
  <c r="C58" i="5"/>
  <c r="C56" i="5" l="1"/>
  <c r="C52" i="5"/>
  <c r="C63" i="5"/>
  <c r="C54" i="5"/>
  <c r="C53" i="5"/>
  <c r="C61" i="5"/>
  <c r="C62" i="5"/>
  <c r="C64" i="5"/>
  <c r="C55" i="5"/>
  <c r="C60" i="5" l="1"/>
  <c r="C65" i="5" s="1"/>
</calcChain>
</file>

<file path=xl/sharedStrings.xml><?xml version="1.0" encoding="utf-8"?>
<sst xmlns="http://schemas.openxmlformats.org/spreadsheetml/2006/main" count="445" uniqueCount="403">
  <si>
    <t>Побудинкові тарифи на послуги з утримання будинків і споруд та прибудинкових територій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</si>
  <si>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</si>
  <si>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</si>
  <si>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</si>
  <si>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</si>
  <si>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</si>
  <si>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</si>
  <si>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</si>
  <si>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</si>
  <si>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</si>
  <si>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</si>
  <si>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</si>
  <si>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</si>
  <si>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</si>
  <si>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</si>
  <si>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</si>
  <si>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</si>
  <si>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</si>
  <si>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</si>
  <si>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</si>
  <si>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</si>
  <si>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</si>
  <si>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</si>
  <si>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</si>
  <si>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</si>
  <si>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</si>
  <si>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№ п/п</t>
  </si>
  <si>
    <t>Адреса будинку</t>
  </si>
  <si>
    <t>поверх</t>
  </si>
  <si>
    <t>Прибирання прибудинкової території</t>
  </si>
  <si>
    <t>Технічне обслуговування ліфтів</t>
  </si>
  <si>
    <t>Обслуговування систем диспетчеризації</t>
  </si>
  <si>
    <t>Дератизація</t>
  </si>
  <si>
    <t>Дезінсекція</t>
  </si>
  <si>
    <t>Обслуговування димових та вентиляційних каналів</t>
  </si>
  <si>
    <t>Прибирання і вивезення снігу, посипання частини прибудинкової території, призначеної для проходу та проїзду, протиожеледними сумішами</t>
  </si>
  <si>
    <t>Освітлення місць загального користування і підвалів та підкачування води</t>
  </si>
  <si>
    <t>Енергопостачання ліфтів</t>
  </si>
  <si>
    <t>Начальник ПЕВ</t>
  </si>
  <si>
    <t>Статті тарифу</t>
  </si>
  <si>
    <t>Вибір адреси будинку</t>
  </si>
  <si>
    <t>2</t>
  </si>
  <si>
    <t>Разом</t>
  </si>
  <si>
    <t>ремонт покрівлі</t>
  </si>
  <si>
    <t>ремонт під'їздів</t>
  </si>
  <si>
    <t>* Фактично виконано поточний ремонт за видами робіт, грн:</t>
  </si>
  <si>
    <t xml:space="preserve">Комунальне підприємство “ЖЕК-13” Чернігівської міської ради </t>
  </si>
  <si>
    <t>№ будинку</t>
  </si>
  <si>
    <t>вул. 21-го Вересня, 3</t>
  </si>
  <si>
    <t>вул. Миру, 1</t>
  </si>
  <si>
    <t>вул. Миру, 2</t>
  </si>
  <si>
    <t>вул. Нечуя-Левицького, 12</t>
  </si>
  <si>
    <t>вул. Ремзаводська, 1</t>
  </si>
  <si>
    <t>вул. Ремзаводська, 9</t>
  </si>
  <si>
    <t>вул. Танкiстiв, 1</t>
  </si>
  <si>
    <t>вул. Танкiстiв, 11</t>
  </si>
  <si>
    <t>вул. Танкiстiв, 7</t>
  </si>
  <si>
    <t>вул. Танкiстiв, 9</t>
  </si>
  <si>
    <t>вул. Євгена Онацького, 39</t>
  </si>
  <si>
    <t>вул. Гребiнки, 89</t>
  </si>
  <si>
    <t>вул. Забарiвська, 22</t>
  </si>
  <si>
    <t>вул. Льотна, 18</t>
  </si>
  <si>
    <t>вул. Льотна, 19</t>
  </si>
  <si>
    <t>вул. Льотна, 20</t>
  </si>
  <si>
    <t>вул. Максима Загривного, 5</t>
  </si>
  <si>
    <t>вул. Миру, 12</t>
  </si>
  <si>
    <t>проспект Миру, 147</t>
  </si>
  <si>
    <t>проспект Миру, 149</t>
  </si>
  <si>
    <t>проспект Миру, 151</t>
  </si>
  <si>
    <t>проспект Миру, 153</t>
  </si>
  <si>
    <t>проспект Миру, 188</t>
  </si>
  <si>
    <t>проспект Миру, 197</t>
  </si>
  <si>
    <t>проспект Миру, 199</t>
  </si>
  <si>
    <t>проспект Миру, 201</t>
  </si>
  <si>
    <t>вул. Нафтовикiв, 10</t>
  </si>
  <si>
    <t>вул. Нафтовикiв, 11</t>
  </si>
  <si>
    <t>вул. Нафтовикiв, 12</t>
  </si>
  <si>
    <t>вул. Нафтовикiв, 13</t>
  </si>
  <si>
    <t>вул. Нафтовикiв, 14</t>
  </si>
  <si>
    <t>вул. Нафтовикiв, 15</t>
  </si>
  <si>
    <t>вул. Нафтовикiв, 16</t>
  </si>
  <si>
    <t>вул. Нафтовикiв, 17</t>
  </si>
  <si>
    <t>вул. Нафтовикiв, 19</t>
  </si>
  <si>
    <t>вул. Нафтовикiв, 6</t>
  </si>
  <si>
    <t>вул. Нафтовикiв, 7</t>
  </si>
  <si>
    <t>вул. Нафтовикiв, 8</t>
  </si>
  <si>
    <t>вул. Нафтовикiв, 9</t>
  </si>
  <si>
    <t>вул. Ремзаводська, 10</t>
  </si>
  <si>
    <t>вул. Ремзаводська, 12</t>
  </si>
  <si>
    <t>вул. Ремзаводська, 14</t>
  </si>
  <si>
    <t>вул. Ремзаводська, 16</t>
  </si>
  <si>
    <t>вул. Інструментальна, 24а</t>
  </si>
  <si>
    <t>проспект Миру, 143</t>
  </si>
  <si>
    <t>проспект Миру, 155</t>
  </si>
  <si>
    <t>проспект Миру, 157</t>
  </si>
  <si>
    <t>проспект Миру, 159</t>
  </si>
  <si>
    <t>проспект Миру, 161</t>
  </si>
  <si>
    <t>вул. Льотна, 4</t>
  </si>
  <si>
    <t>вул. Льотна, 5</t>
  </si>
  <si>
    <t>вул. Льотна, 6</t>
  </si>
  <si>
    <t>вул. Авiаторiв, 19</t>
  </si>
  <si>
    <t>вул. Волковича, 12</t>
  </si>
  <si>
    <t>вул. Волковича, 15</t>
  </si>
  <si>
    <t>вул. Волковича, 17</t>
  </si>
  <si>
    <t>вул. Волковича, 19</t>
  </si>
  <si>
    <t>вул. Волковича, 21</t>
  </si>
  <si>
    <t>вул. Волковича, 23</t>
  </si>
  <si>
    <t>вул. Волковича, 3</t>
  </si>
  <si>
    <t>вул. Волковича, 5</t>
  </si>
  <si>
    <t>вул. Волковича, 7</t>
  </si>
  <si>
    <t>вул. Волковича, 9</t>
  </si>
  <si>
    <t>вул. Елеваторна, 2</t>
  </si>
  <si>
    <t>вул. Льотна, 1</t>
  </si>
  <si>
    <t>вул. Льотна, 3</t>
  </si>
  <si>
    <t>вул. Льотна, 7</t>
  </si>
  <si>
    <t>вул. Льотна, 9</t>
  </si>
  <si>
    <t>вул. Льотна, 10</t>
  </si>
  <si>
    <t>вул. Льотна, 12</t>
  </si>
  <si>
    <t>вул. Льотна, 13</t>
  </si>
  <si>
    <t>вул. Льотна, 14</t>
  </si>
  <si>
    <t>вул. Льотна, 15</t>
  </si>
  <si>
    <t>вул. Льотна, 16</t>
  </si>
  <si>
    <t>вул. Льотна, 17</t>
  </si>
  <si>
    <t>вул. Льотна, 21</t>
  </si>
  <si>
    <t>вул. Льотна, 23</t>
  </si>
  <si>
    <t>вул. Льотна, 25</t>
  </si>
  <si>
    <t>вул. Льотна, 29</t>
  </si>
  <si>
    <t>проспект Миру, 193</t>
  </si>
  <si>
    <t>проспект Миру, 206</t>
  </si>
  <si>
    <t>проспект Миру, 207</t>
  </si>
  <si>
    <t>проспект Миру, 209</t>
  </si>
  <si>
    <t>проспект Миру, 211</t>
  </si>
  <si>
    <t>проспект Миру, 212</t>
  </si>
  <si>
    <t>проспект Миру, 214</t>
  </si>
  <si>
    <t>вул. Мстиславська, 130</t>
  </si>
  <si>
    <t>вул. Мстиславська, 132</t>
  </si>
  <si>
    <t>вул. Мстиславська, 134</t>
  </si>
  <si>
    <t>вул. Мстиславська, 138</t>
  </si>
  <si>
    <t>вул. Мстиславська, 140</t>
  </si>
  <si>
    <t>вул. Мстиславська, 169</t>
  </si>
  <si>
    <t>вул. Мстиславська, 171</t>
  </si>
  <si>
    <t>вул. Мстиславська, 175</t>
  </si>
  <si>
    <t>вул. Мстиславська, 177</t>
  </si>
  <si>
    <t>вул. Нафтовикiв, 1</t>
  </si>
  <si>
    <t>вул. Партизанська, 51</t>
  </si>
  <si>
    <t>вул. Партизанська, 53</t>
  </si>
  <si>
    <t>вул. Красносiльського, 87</t>
  </si>
  <si>
    <t>вул. Незалежностi, 22</t>
  </si>
  <si>
    <t>вул. Волковича, 2</t>
  </si>
  <si>
    <t>вул. Волковича, 4</t>
  </si>
  <si>
    <t>вул. Волковича, 6</t>
  </si>
  <si>
    <t>вул. Волковича, 8</t>
  </si>
  <si>
    <t>вул. Героїв Чорнобиля, 1</t>
  </si>
  <si>
    <t>вул. Красносiльського, 49</t>
  </si>
  <si>
    <t>вул. Красносiльського, 75</t>
  </si>
  <si>
    <t>вул. Льотна, 22</t>
  </si>
  <si>
    <t>проспект Миру, 190</t>
  </si>
  <si>
    <t>проспект Миру, 204</t>
  </si>
  <si>
    <t>проспект Миру, 210</t>
  </si>
  <si>
    <t>проспект Миру, 215</t>
  </si>
  <si>
    <t>проспект Миру, 251</t>
  </si>
  <si>
    <t>проспект Миру, 253</t>
  </si>
  <si>
    <t>проспект Миру, 255</t>
  </si>
  <si>
    <t>проспект Миру, 257</t>
  </si>
  <si>
    <t>проспект Миру, 271</t>
  </si>
  <si>
    <t>вул. Мстиславська, 179</t>
  </si>
  <si>
    <t>вул. Нафтовикiв, 21</t>
  </si>
  <si>
    <t>вул. Незалежностi, 46</t>
  </si>
  <si>
    <t>вул. Незалежностi, 60</t>
  </si>
  <si>
    <t>вул. Незалежностi, 62</t>
  </si>
  <si>
    <t>вул. Незалежностi, 70</t>
  </si>
  <si>
    <t>вул. Волковича, 10</t>
  </si>
  <si>
    <t>вул. Героїв Чорнобиля, 5</t>
  </si>
  <si>
    <t>проспект Миру, 269</t>
  </si>
  <si>
    <t>вул. Незалежностi, 40</t>
  </si>
  <si>
    <t xml:space="preserve">Водопостачання </t>
  </si>
  <si>
    <t>Водвідведення</t>
  </si>
  <si>
    <t>Теплопостачання</t>
  </si>
  <si>
    <t>Гарячого водопостачання</t>
  </si>
  <si>
    <t>Зливової каналізації</t>
  </si>
  <si>
    <t>Електропостачання</t>
  </si>
  <si>
    <t>Газопостачання</t>
  </si>
  <si>
    <t>Аварійне обслуговування</t>
  </si>
  <si>
    <t>Технічне обслуговування внутрішньобудинкових систем:</t>
  </si>
  <si>
    <t>Поточний ремонт конструктивних елементів, технічних пристроїв будинків та елементів зовнішнього упорядження, що розміщені на закріпленій в установленому порядку прибудинковій території ( в тому числі спортивних, дитячих та іншиї майданчиків), та іншого спільного майна багатоквартирного будинку</t>
  </si>
  <si>
    <t>Поточний ремонт внутрішньобудинкових систем:</t>
  </si>
  <si>
    <t>Прибирання приміщень загального користування
 (у тому числі допоміжних)</t>
  </si>
  <si>
    <t>Начальник КП "ЖЕК-13" ЧМР</t>
  </si>
  <si>
    <t>Технічне обслуговування внутрішньобудинкових систем</t>
  </si>
  <si>
    <t>водопостачання</t>
  </si>
  <si>
    <t xml:space="preserve">водовідведення </t>
  </si>
  <si>
    <t>теплопостачання</t>
  </si>
  <si>
    <t>гарячого водопостачання</t>
  </si>
  <si>
    <t xml:space="preserve">зливової каналізації </t>
  </si>
  <si>
    <t>електропостачання</t>
  </si>
  <si>
    <t>газопостачання</t>
  </si>
  <si>
    <t>аварійне обслуговування</t>
  </si>
  <si>
    <t>1.2</t>
  </si>
  <si>
    <t>1.3</t>
  </si>
  <si>
    <t>1.4</t>
  </si>
  <si>
    <t>1.5</t>
  </si>
  <si>
    <t>Технічне обслуговування систем протипожежної автоматики та димовидалення (у разі їх наявності)</t>
  </si>
  <si>
    <t>Поточний ремонт конструктивних елементів, технічних пристроїв та елементів зовнішнього упорядження, що розміщені на закріпленій в установленому порядку прибудинковій території (в т.ч. спортивних, дитячих та інших майданчиків), та іншого спільного майна ББ</t>
  </si>
  <si>
    <t>1.6</t>
  </si>
  <si>
    <t>1.7</t>
  </si>
  <si>
    <t>Поточний ремонт систем протипожежної автоматики та димовидалення (у разі їх наявності)</t>
  </si>
  <si>
    <t xml:space="preserve">Прибирання прибудинкової території </t>
  </si>
  <si>
    <t>1.8</t>
  </si>
  <si>
    <t>Прибирання приміщення загального користування ( у т. ч. допоміжних)</t>
  </si>
  <si>
    <t>Прибирання та вивезення снігу, посипання частини прибудинкової території, призначеної для проходу та проїзду, протиожеледними сумішами</t>
  </si>
  <si>
    <t>Придбання електричної енергії для освітлення місць загального користування, живлення ліфтів та забезпечення функціонування іншого спільного майна багатоквартирного будинку, в т. ч.</t>
  </si>
  <si>
    <t>для освітлення місць загального користування</t>
  </si>
  <si>
    <t>для живлення ліфтів</t>
  </si>
  <si>
    <t>Інші робіти (послуги) понад обов'язковий перелік</t>
  </si>
  <si>
    <t>Загальна сума витрат з винагородою управителю</t>
  </si>
  <si>
    <t>16</t>
  </si>
  <si>
    <t>17</t>
  </si>
  <si>
    <t>18</t>
  </si>
  <si>
    <t>19</t>
  </si>
  <si>
    <t>Поточний ремонт внутрішньобудинкових систем</t>
  </si>
  <si>
    <t>Адміністрація КП "ЖЕК-13"</t>
  </si>
  <si>
    <t>ремонт вимощення</t>
  </si>
  <si>
    <t>ремонт цоколю</t>
  </si>
  <si>
    <t>ремонт міжпанельних швів</t>
  </si>
  <si>
    <t>ремонт фасадів</t>
  </si>
  <si>
    <t>ремонт ліфтів</t>
  </si>
  <si>
    <t>інші види робіт:</t>
  </si>
  <si>
    <t>ремонт вікон</t>
  </si>
  <si>
    <t>ремонт дверей</t>
  </si>
  <si>
    <t>інше(р-т ганків, парапетів, сміттєкамер, поручнів, входи у під'їзд, пандуси; фарбування лавок,грат; р-т дворового обладнання, козирки балконів, р-т бокових стінок балконів та ін.)</t>
  </si>
  <si>
    <t>ремонт внутрішньобудинкових мереж ГВП, ХВП, ВВ, ТП, ЗК, електропостачання та ін</t>
  </si>
  <si>
    <t>ремонт машинного примішення ліфтів</t>
  </si>
  <si>
    <t>Річна сума складової  витрат (гривень)</t>
  </si>
  <si>
    <t>Місячна сума витрат у розрахунку на 1 кв. метр загальної площі житлових та  нежитлових приміщень у будинку для квартир першого поверху, грн/м2</t>
  </si>
  <si>
    <t>Місячна сума витрат у розрахунку на 1 кв. метр загальної площі житлових та  нежитлових приміщень у будинку для квартир другого і вище поверхів, грн/м2</t>
  </si>
  <si>
    <t>Місячна сума витрат у розрахунку на 1 кв. метр загальної площі нежитлових приміщень, грн/м2</t>
  </si>
  <si>
    <t>Загальна площа, м2</t>
  </si>
  <si>
    <t>Площа І пов</t>
  </si>
  <si>
    <t>Площа ІІ пов і вище</t>
  </si>
  <si>
    <t>Площа Н/П</t>
  </si>
  <si>
    <t>Загальна площа</t>
  </si>
  <si>
    <t>Обов'язкий перелік робіт (послуг)</t>
  </si>
  <si>
    <t>Загальна сума витрат (без урахування податку на додану вартість)</t>
  </si>
  <si>
    <t>Загальна сума витрат (з урахування податку на додану вартість)</t>
  </si>
  <si>
    <t xml:space="preserve">Винагорода управителю </t>
  </si>
  <si>
    <t>Ціна послуги з управління</t>
  </si>
  <si>
    <t>(адреса будинку)</t>
  </si>
  <si>
    <t>І</t>
  </si>
  <si>
    <t>1.</t>
  </si>
  <si>
    <t>1.1.</t>
  </si>
  <si>
    <t>3.</t>
  </si>
  <si>
    <t>4.</t>
  </si>
  <si>
    <t>5.</t>
  </si>
  <si>
    <t>6.</t>
  </si>
  <si>
    <t>7.</t>
  </si>
  <si>
    <t>7.2.</t>
  </si>
  <si>
    <t>7.1.</t>
  </si>
  <si>
    <t>7.3.</t>
  </si>
  <si>
    <t>7.4.</t>
  </si>
  <si>
    <t>7.5.</t>
  </si>
  <si>
    <t>7.6.</t>
  </si>
  <si>
    <t>7.7.</t>
  </si>
  <si>
    <t>8.</t>
  </si>
  <si>
    <t>9.</t>
  </si>
  <si>
    <t>10.</t>
  </si>
  <si>
    <t>11.</t>
  </si>
  <si>
    <t>12.</t>
  </si>
  <si>
    <t>13.</t>
  </si>
  <si>
    <t>14.</t>
  </si>
  <si>
    <t>14.1.</t>
  </si>
  <si>
    <t>14.2.</t>
  </si>
  <si>
    <t>ІІ</t>
  </si>
  <si>
    <t>ІІІ</t>
  </si>
  <si>
    <t>ІV</t>
  </si>
  <si>
    <t>V</t>
  </si>
  <si>
    <t>VI</t>
  </si>
  <si>
    <t>VII</t>
  </si>
  <si>
    <t>м. Чернігів</t>
  </si>
  <si>
    <t>КП "ЖЕК-13" ЧМР</t>
  </si>
  <si>
    <t xml:space="preserve">КОШТОРИС 
витрат на утримання будинку та прибудинкової території </t>
  </si>
  <si>
    <t>Адміністрація КП "ЖЕК-13" ЧМР</t>
  </si>
  <si>
    <t>Миру, ВУЛ, 9</t>
  </si>
  <si>
    <t>1 в</t>
  </si>
  <si>
    <t>42 г</t>
  </si>
  <si>
    <t>11 а</t>
  </si>
  <si>
    <t>3 а</t>
  </si>
  <si>
    <t>17 а</t>
  </si>
  <si>
    <t>6 а</t>
  </si>
  <si>
    <t>196 д</t>
  </si>
  <si>
    <t>4 а</t>
  </si>
  <si>
    <t>17 б</t>
  </si>
  <si>
    <t>38 а</t>
  </si>
  <si>
    <t>24 а</t>
  </si>
  <si>
    <t>74 а</t>
  </si>
  <si>
    <t>196 б</t>
  </si>
  <si>
    <t>1 а</t>
  </si>
  <si>
    <t>157 а</t>
  </si>
  <si>
    <t>157 б</t>
  </si>
  <si>
    <t>197 а</t>
  </si>
  <si>
    <t>199 а</t>
  </si>
  <si>
    <t>201 а</t>
  </si>
  <si>
    <t>203 а</t>
  </si>
  <si>
    <t>211 а</t>
  </si>
  <si>
    <t>130 а</t>
  </si>
  <si>
    <t>1 к. 27</t>
  </si>
  <si>
    <t>2 а</t>
  </si>
  <si>
    <t>9 а</t>
  </si>
  <si>
    <t>2 б</t>
  </si>
  <si>
    <t>10 к.1</t>
  </si>
  <si>
    <t>213 а</t>
  </si>
  <si>
    <t>255 а</t>
  </si>
  <si>
    <t>271 а</t>
  </si>
  <si>
    <t>4 б</t>
  </si>
  <si>
    <t>10 к.2</t>
  </si>
  <si>
    <t>10 к.3</t>
  </si>
  <si>
    <t>5 а</t>
  </si>
  <si>
    <t>Анжеліка БЄЛЯЄВА</t>
  </si>
  <si>
    <t>Святослав ТРОХИМЕНКО</t>
  </si>
  <si>
    <t>VIIІ</t>
  </si>
  <si>
    <t>Середня ціна послуги з управління</t>
  </si>
  <si>
    <t xml:space="preserve">вул. Волковича, 14/1  </t>
  </si>
  <si>
    <t xml:space="preserve">вул. Дмитра Дорошенка, 1в    </t>
  </si>
  <si>
    <t xml:space="preserve">вул. Житомирська, 42г   </t>
  </si>
  <si>
    <t>провулок Квітки Цісик, 3</t>
  </si>
  <si>
    <t>провулок Квітки Цісик, 8</t>
  </si>
  <si>
    <t xml:space="preserve">вул. Миру, 11а   </t>
  </si>
  <si>
    <t xml:space="preserve">вул. Перемоги, 3а    </t>
  </si>
  <si>
    <t>вул. Рятувальників, 23</t>
  </si>
  <si>
    <t xml:space="preserve">провулок Січових Стрільців, 17а   </t>
  </si>
  <si>
    <t>провулок Січових Стрільців, 7</t>
  </si>
  <si>
    <t>вул. Кастуся Калиновського, 40</t>
  </si>
  <si>
    <t>провулок Транспортний, 3</t>
  </si>
  <si>
    <t>вул. Задорожна, 10</t>
  </si>
  <si>
    <t>вул. Задорожна, 11</t>
  </si>
  <si>
    <t>вул. Задорожна, 12</t>
  </si>
  <si>
    <t>вул. Задорожна, 13</t>
  </si>
  <si>
    <t>вул. Задорожна, 14</t>
  </si>
  <si>
    <t>вул. Задорожна, 15</t>
  </si>
  <si>
    <t>вул. Задорожна, 16</t>
  </si>
  <si>
    <t>вул. Задорожна, 17</t>
  </si>
  <si>
    <t>вул. Задорожна, 18</t>
  </si>
  <si>
    <t>вул. Задорожна, 20</t>
  </si>
  <si>
    <t>вул. Задорожна, 4</t>
  </si>
  <si>
    <t>вул. Задорожна, 6</t>
  </si>
  <si>
    <t>вул. Задорожна, 8</t>
  </si>
  <si>
    <t>вул. Задорожна, 9</t>
  </si>
  <si>
    <t xml:space="preserve">вул. Миру, 6а    </t>
  </si>
  <si>
    <t>проспект Миру, 196 д</t>
  </si>
  <si>
    <t>вул. Рятувальників, 18</t>
  </si>
  <si>
    <t>вул. Рятувальників, 20</t>
  </si>
  <si>
    <t>вул. Рятувальників, 22</t>
  </si>
  <si>
    <t>вул. Рятувальників, 4</t>
  </si>
  <si>
    <t>вул. Рятувальників, 4 а</t>
  </si>
  <si>
    <t xml:space="preserve">провулок Січових Стрільців, 17б   </t>
  </si>
  <si>
    <t>вул. Кастуся Калиновського, 37</t>
  </si>
  <si>
    <t>вул. Кастуся Калиновського, 38</t>
  </si>
  <si>
    <t>вул. Кастуся Калиновського, 38 а</t>
  </si>
  <si>
    <t>вул. Тероборони, 7</t>
  </si>
  <si>
    <t>вул. Тероборони, 9</t>
  </si>
  <si>
    <t xml:space="preserve">вул. Максима Загривного, 74а   </t>
  </si>
  <si>
    <t>вул. Кастуся Калиновського, 36</t>
  </si>
  <si>
    <t xml:space="preserve">проспект Миру, 196б  </t>
  </si>
  <si>
    <t>вул. Небесної Сотні, 4</t>
  </si>
  <si>
    <t>вул. Льотна, 11 а</t>
  </si>
  <si>
    <t xml:space="preserve">вул. Максима Загривного, 1а    </t>
  </si>
  <si>
    <t xml:space="preserve">вул. Максима Загривного, 3   </t>
  </si>
  <si>
    <t>вул. Максима Загривного, 3 а</t>
  </si>
  <si>
    <t xml:space="preserve">проспект Миру, 157 а  </t>
  </si>
  <si>
    <t>проспект Миру, 157 б</t>
  </si>
  <si>
    <t>проспект Миру, 197 а</t>
  </si>
  <si>
    <t>проспект Миру, 199 а</t>
  </si>
  <si>
    <t>проспект Миру, 201 а</t>
  </si>
  <si>
    <t>проспект Миру, 203 а</t>
  </si>
  <si>
    <t>проспект Миру, 211 а</t>
  </si>
  <si>
    <t>вул. Мстиславська, 130 а</t>
  </si>
  <si>
    <t>вул. Рятувальників, 24</t>
  </si>
  <si>
    <t>вул. Рятувальників, 25</t>
  </si>
  <si>
    <t>вул. Рятувальників, 27</t>
  </si>
  <si>
    <t>вул. Рятувальників, 29</t>
  </si>
  <si>
    <t>вул. Рятувальників, 3</t>
  </si>
  <si>
    <t>вул. Рятувальників, 31</t>
  </si>
  <si>
    <t>вул. Рятувальників, 33</t>
  </si>
  <si>
    <t>провулок Січових Стрільців, 5</t>
  </si>
  <si>
    <t xml:space="preserve">вул. Стрiлецька, 1 к. 27  </t>
  </si>
  <si>
    <t>вул. Тероборони, 11</t>
  </si>
  <si>
    <t>вул. Тероборони, 2</t>
  </si>
  <si>
    <t>вул. Тероборони, 2 а</t>
  </si>
  <si>
    <t>вул. Тероборони, 4</t>
  </si>
  <si>
    <t>вул. Тероборони, 5</t>
  </si>
  <si>
    <t>вул. Тероборони, 6</t>
  </si>
  <si>
    <t>вул. Тероборони, 9 а</t>
  </si>
  <si>
    <t>вул. Волковича, 2 б</t>
  </si>
  <si>
    <t xml:space="preserve">вул. Курсанта Єськова, 10 к. 1  </t>
  </si>
  <si>
    <t>вул. Курсанта Єськова, 4</t>
  </si>
  <si>
    <t>вул. Курсанта Єськова, 8</t>
  </si>
  <si>
    <t>проспект Миру, 213 а</t>
  </si>
  <si>
    <t>проспект Миру, 255 а</t>
  </si>
  <si>
    <t>проспект Миру, 271 а</t>
  </si>
  <si>
    <t xml:space="preserve">вул. Елеваторна, 4б    </t>
  </si>
  <si>
    <t xml:space="preserve">вул. Курсанта Єськова, 10 к. 2  </t>
  </si>
  <si>
    <t>вул. Курсанта Єськова, 10 к. 3</t>
  </si>
  <si>
    <t xml:space="preserve">вул. Льотна, 3 а    </t>
  </si>
  <si>
    <t xml:space="preserve">вул. Льотна, 5 а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</si>
</sst>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0.0%"/>
    <numFmt numFmtId="166" formatCode="_-* #,##0.0000_р_._-;\-* #,##0.0000_р_._-;_-* &quot;-&quot;??_р_._-;_-@_-"/>
    <numFmt numFmtId="167" formatCode="_-* #,##0.0000_р_._-;\-* #,##0.0000_р_._-;_-* &quot;-&quot;????_р_._-;_-@_-"/>
    <numFmt numFmtId="168" formatCode="0.0000"/>
    <numFmt numFmtId="169" formatCode="0.000"/>
    <numFmt numFmtId="170" formatCode="#,##0.0000_ ;\-#,##0.0000\ "/>
  </numFmts>
  <fonts count="4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6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7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u/>
      <sz val="14"/>
      <color indexed="8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charset val="1"/>
      <scheme val="minor"/>
    </font>
    <font>
      <u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36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9" fontId="36" fillId="0" borderId="0" applyFont="0" applyFill="0" applyBorder="0" applyAlignment="0" applyProtection="0"/>
  </cellStyleXfs>
  <cellXfs count="183">
    <xf numFmtId="0" fontId="0" fillId="0" borderId="0" xfId="0"/>
    <xf numFmtId="0" fontId="7" fillId="0" borderId="0" xfId="0" applyFont="1" applyFill="1" applyAlignment="1">
      <alignment horizontal="left" vertical="center"/>
    </xf>
    <xf numFmtId="0" fontId="24" fillId="0" borderId="0" xfId="0" applyFont="1" applyAlignment="1">
      <alignment vertical="center"/>
    </xf>
    <xf numFmtId="3" fontId="24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24" fillId="0" borderId="9" xfId="0" applyFont="1" applyBorder="1"/>
    <xf numFmtId="0" fontId="34" fillId="0" borderId="0" xfId="0" applyFont="1" applyAlignment="1">
      <alignment vertical="center"/>
    </xf>
    <xf numFmtId="0" fontId="30" fillId="0" borderId="9" xfId="0" applyFont="1" applyBorder="1" applyAlignment="1">
      <alignment vertical="center"/>
    </xf>
    <xf numFmtId="49" fontId="24" fillId="0" borderId="0" xfId="0" applyNumberFormat="1" applyFont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4" fillId="0" borderId="9" xfId="0" applyFont="1" applyBorder="1" applyAlignment="1">
      <alignment wrapText="1"/>
    </xf>
    <xf numFmtId="0" fontId="30" fillId="0" borderId="9" xfId="0" applyFont="1" applyBorder="1"/>
    <xf numFmtId="1" fontId="4" fillId="0" borderId="9" xfId="0" applyNumberFormat="1" applyFont="1" applyFill="1" applyBorder="1" applyAlignment="1">
      <alignment vertical="center" wrapText="1"/>
    </xf>
    <xf numFmtId="0" fontId="31" fillId="0" borderId="0" xfId="0" applyFont="1" applyBorder="1" applyAlignment="1">
      <alignment vertical="center"/>
    </xf>
    <xf numFmtId="3" fontId="24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3" fontId="30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38" fillId="0" borderId="11" xfId="0" applyFont="1" applyBorder="1" applyAlignment="1">
      <alignment horizontal="center" vertical="center" wrapText="1"/>
    </xf>
    <xf numFmtId="4" fontId="29" fillId="2" borderId="9" xfId="0" applyNumberFormat="1" applyFont="1" applyFill="1" applyBorder="1" applyAlignment="1" applyProtection="1">
      <alignment horizontal="center" vertical="center" wrapText="1"/>
    </xf>
    <xf numFmtId="4" fontId="39" fillId="2" borderId="9" xfId="0" applyNumberFormat="1" applyFont="1" applyFill="1" applyBorder="1" applyAlignment="1">
      <alignment horizontal="right" vertical="center"/>
    </xf>
    <xf numFmtId="4" fontId="39" fillId="3" borderId="9" xfId="0" applyNumberFormat="1" applyFont="1" applyFill="1" applyBorder="1" applyAlignment="1">
      <alignment horizontal="center" vertical="center"/>
    </xf>
    <xf numFmtId="4" fontId="39" fillId="3" borderId="9" xfId="0" applyNumberFormat="1" applyFont="1" applyFill="1" applyBorder="1" applyAlignment="1">
      <alignment horizontal="right" vertical="center"/>
    </xf>
    <xf numFmtId="49" fontId="25" fillId="0" borderId="15" xfId="0" applyNumberFormat="1" applyFont="1" applyBorder="1" applyAlignment="1">
      <alignment horizontal="center" vertical="center" wrapText="1"/>
    </xf>
    <xf numFmtId="49" fontId="26" fillId="0" borderId="15" xfId="0" applyNumberFormat="1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27" fillId="0" borderId="4" xfId="0" applyFont="1" applyBorder="1" applyAlignment="1">
      <alignment vertical="center"/>
    </xf>
    <xf numFmtId="3" fontId="24" fillId="0" borderId="4" xfId="0" applyNumberFormat="1" applyFont="1" applyBorder="1" applyAlignment="1">
      <alignment vertical="center"/>
    </xf>
    <xf numFmtId="3" fontId="24" fillId="0" borderId="15" xfId="0" applyNumberFormat="1" applyFont="1" applyBorder="1" applyAlignment="1">
      <alignment horizontal="center" vertical="center"/>
    </xf>
    <xf numFmtId="3" fontId="30" fillId="0" borderId="14" xfId="0" applyNumberFormat="1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/>
    </xf>
    <xf numFmtId="49" fontId="21" fillId="0" borderId="0" xfId="0" applyNumberFormat="1" applyFont="1" applyFill="1" applyAlignment="1">
      <alignment horizontal="left" vertical="center"/>
    </xf>
    <xf numFmtId="3" fontId="41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49" fontId="26" fillId="0" borderId="4" xfId="0" applyNumberFormat="1" applyFont="1" applyBorder="1" applyAlignment="1">
      <alignment horizontal="center" vertical="center" wrapText="1"/>
    </xf>
    <xf numFmtId="49" fontId="25" fillId="0" borderId="8" xfId="0" applyNumberFormat="1" applyFont="1" applyBorder="1" applyAlignment="1">
      <alignment horizontal="center" vertical="center" wrapText="1"/>
    </xf>
    <xf numFmtId="0" fontId="26" fillId="0" borderId="8" xfId="0" applyFont="1" applyBorder="1" applyAlignment="1">
      <alignment horizontal="left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38" fillId="2" borderId="11" xfId="0" applyFont="1" applyFill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35" fillId="0" borderId="11" xfId="0" applyFont="1" applyBorder="1" applyAlignment="1">
      <alignment horizontal="left" vertical="center" wrapText="1"/>
    </xf>
    <xf numFmtId="0" fontId="24" fillId="2" borderId="0" xfId="0" applyFont="1" applyFill="1" applyBorder="1" applyAlignment="1">
      <alignment horizontal="center" wrapText="1"/>
    </xf>
    <xf numFmtId="0" fontId="23" fillId="0" borderId="0" xfId="0" applyFont="1" applyAlignment="1">
      <alignment vertical="center" wrapText="1"/>
    </xf>
    <xf numFmtId="164" fontId="41" fillId="0" borderId="15" xfId="8" applyNumberFormat="1" applyFont="1" applyBorder="1" applyAlignment="1">
      <alignment horizontal="center" vertical="center"/>
    </xf>
    <xf numFmtId="166" fontId="41" fillId="0" borderId="15" xfId="8" applyNumberFormat="1" applyFont="1" applyBorder="1" applyAlignment="1">
      <alignment horizontal="center" vertical="center"/>
    </xf>
    <xf numFmtId="164" fontId="7" fillId="0" borderId="15" xfId="8" applyNumberFormat="1" applyFont="1" applyFill="1" applyBorder="1" applyAlignment="1">
      <alignment horizontal="center" vertical="center"/>
    </xf>
    <xf numFmtId="166" fontId="7" fillId="0" borderId="15" xfId="8" applyNumberFormat="1" applyFont="1" applyFill="1" applyBorder="1" applyAlignment="1">
      <alignment vertical="center"/>
    </xf>
    <xf numFmtId="164" fontId="21" fillId="0" borderId="15" xfId="8" applyNumberFormat="1" applyFont="1" applyFill="1" applyBorder="1" applyAlignment="1">
      <alignment horizontal="center" vertical="center"/>
    </xf>
    <xf numFmtId="166" fontId="21" fillId="0" borderId="15" xfId="8" applyNumberFormat="1" applyFont="1" applyFill="1" applyBorder="1" applyAlignment="1">
      <alignment vertical="center"/>
    </xf>
    <xf numFmtId="166" fontId="21" fillId="0" borderId="15" xfId="8" applyNumberFormat="1" applyFont="1" applyFill="1" applyBorder="1" applyAlignment="1">
      <alignment horizontal="center" vertical="center"/>
    </xf>
    <xf numFmtId="164" fontId="41" fillId="0" borderId="11" xfId="8" applyNumberFormat="1" applyFont="1" applyBorder="1" applyAlignment="1">
      <alignment horizontal="center" vertical="center"/>
    </xf>
    <xf numFmtId="166" fontId="41" fillId="0" borderId="11" xfId="8" applyNumberFormat="1" applyFont="1" applyBorder="1" applyAlignment="1">
      <alignment horizontal="center" vertical="center"/>
    </xf>
    <xf numFmtId="164" fontId="21" fillId="0" borderId="11" xfId="8" applyNumberFormat="1" applyFont="1" applyBorder="1" applyAlignment="1">
      <alignment horizontal="center" vertical="center"/>
    </xf>
    <xf numFmtId="166" fontId="21" fillId="0" borderId="11" xfId="8" applyNumberFormat="1" applyFont="1" applyFill="1" applyBorder="1" applyAlignment="1" applyProtection="1">
      <alignment vertical="center"/>
    </xf>
    <xf numFmtId="0" fontId="21" fillId="0" borderId="11" xfId="0" applyFont="1" applyBorder="1" applyAlignment="1">
      <alignment vertical="center"/>
    </xf>
    <xf numFmtId="167" fontId="21" fillId="0" borderId="11" xfId="0" applyNumberFormat="1" applyFont="1" applyBorder="1" applyAlignment="1">
      <alignment vertical="center"/>
    </xf>
    <xf numFmtId="0" fontId="43" fillId="2" borderId="8" xfId="0" applyFont="1" applyFill="1" applyBorder="1" applyAlignment="1">
      <alignment horizontal="center" vertical="center" wrapText="1"/>
    </xf>
    <xf numFmtId="3" fontId="41" fillId="0" borderId="15" xfId="0" applyNumberFormat="1" applyFont="1" applyBorder="1" applyAlignment="1">
      <alignment horizontal="center" vertical="center" wrapText="1"/>
    </xf>
    <xf numFmtId="3" fontId="7" fillId="0" borderId="15" xfId="4" applyNumberFormat="1" applyFont="1" applyFill="1" applyBorder="1" applyAlignment="1" applyProtection="1">
      <alignment horizontal="center" vertical="center" wrapText="1"/>
    </xf>
    <xf numFmtId="2" fontId="7" fillId="0" borderId="15" xfId="4" applyNumberFormat="1" applyFont="1" applyFill="1" applyBorder="1" applyAlignment="1" applyProtection="1">
      <alignment horizontal="center" vertical="center" wrapText="1"/>
    </xf>
    <xf numFmtId="0" fontId="4" fillId="2" borderId="0" xfId="1" applyFont="1" applyFill="1" applyAlignment="1">
      <alignment vertical="center"/>
    </xf>
    <xf numFmtId="0" fontId="6" fillId="2" borderId="0" xfId="2" applyFont="1" applyFill="1" applyAlignment="1">
      <alignment horizontal="center" vertical="center"/>
    </xf>
    <xf numFmtId="0" fontId="6" fillId="2" borderId="0" xfId="2" applyFont="1" applyFill="1" applyAlignment="1">
      <alignment horizontal="left" vertical="center"/>
    </xf>
    <xf numFmtId="0" fontId="7" fillId="2" borderId="0" xfId="2" applyFont="1" applyFill="1" applyAlignment="1">
      <alignment horizontal="center" vertical="center"/>
    </xf>
    <xf numFmtId="2" fontId="7" fillId="2" borderId="0" xfId="2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12" fillId="2" borderId="0" xfId="2" applyNumberFormat="1" applyFont="1" applyFill="1" applyBorder="1" applyAlignment="1" applyProtection="1">
      <alignment horizontal="left" vertical="center"/>
    </xf>
    <xf numFmtId="0" fontId="12" fillId="2" borderId="0" xfId="2" applyNumberFormat="1" applyFont="1" applyFill="1" applyBorder="1" applyAlignment="1" applyProtection="1">
      <alignment horizontal="center" vertical="center"/>
    </xf>
    <xf numFmtId="49" fontId="12" fillId="2" borderId="0" xfId="2" applyNumberFormat="1" applyFont="1" applyFill="1" applyBorder="1" applyAlignment="1" applyProtection="1">
      <alignment horizontal="left" vertical="center"/>
    </xf>
    <xf numFmtId="49" fontId="12" fillId="2" borderId="0" xfId="2" applyNumberFormat="1" applyFont="1" applyFill="1" applyBorder="1" applyAlignment="1" applyProtection="1">
      <alignment horizontal="center" vertical="center"/>
    </xf>
    <xf numFmtId="0" fontId="11" fillId="2" borderId="0" xfId="0" applyFont="1" applyFill="1" applyAlignment="1">
      <alignment horizontal="center" vertical="center"/>
    </xf>
    <xf numFmtId="49" fontId="13" fillId="2" borderId="0" xfId="2" applyNumberFormat="1" applyFont="1" applyFill="1" applyBorder="1" applyAlignment="1" applyProtection="1">
      <alignment horizontal="left" vertical="center"/>
    </xf>
    <xf numFmtId="49" fontId="13" fillId="2" borderId="0" xfId="2" applyNumberFormat="1" applyFont="1" applyFill="1" applyBorder="1" applyAlignment="1" applyProtection="1">
      <alignment horizontal="center" vertical="center"/>
    </xf>
    <xf numFmtId="49" fontId="13" fillId="2" borderId="0" xfId="2" applyNumberFormat="1" applyFont="1" applyFill="1" applyBorder="1" applyAlignment="1" applyProtection="1">
      <alignment horizontal="center" vertical="center" wrapText="1"/>
    </xf>
    <xf numFmtId="3" fontId="14" fillId="2" borderId="0" xfId="2" applyNumberFormat="1" applyFont="1" applyFill="1" applyBorder="1" applyAlignment="1" applyProtection="1">
      <alignment horizontal="center" vertical="center"/>
    </xf>
    <xf numFmtId="49" fontId="12" fillId="2" borderId="0" xfId="2" applyNumberFormat="1" applyFont="1" applyFill="1" applyBorder="1" applyAlignment="1" applyProtection="1">
      <alignment horizontal="center" vertical="center" wrapText="1"/>
    </xf>
    <xf numFmtId="49" fontId="15" fillId="2" borderId="0" xfId="2" applyNumberFormat="1" applyFont="1" applyFill="1" applyBorder="1" applyAlignment="1" applyProtection="1">
      <alignment horizontal="center" vertical="center" wrapText="1"/>
    </xf>
    <xf numFmtId="49" fontId="6" fillId="2" borderId="0" xfId="2" applyNumberFormat="1" applyFont="1" applyFill="1" applyBorder="1" applyAlignment="1" applyProtection="1">
      <alignment horizontal="center" vertical="center" wrapText="1"/>
    </xf>
    <xf numFmtId="4" fontId="20" fillId="2" borderId="9" xfId="4" applyNumberFormat="1" applyFont="1" applyFill="1" applyBorder="1" applyAlignment="1" applyProtection="1">
      <alignment horizontal="center" vertical="center" textRotation="90" wrapText="1"/>
    </xf>
    <xf numFmtId="4" fontId="20" fillId="2" borderId="9" xfId="2" applyNumberFormat="1" applyFont="1" applyFill="1" applyBorder="1" applyAlignment="1" applyProtection="1">
      <alignment horizontal="left" vertical="center"/>
    </xf>
    <xf numFmtId="4" fontId="20" fillId="2" borderId="9" xfId="2" applyNumberFormat="1" applyFont="1" applyFill="1" applyBorder="1" applyAlignment="1" applyProtection="1">
      <alignment horizontal="center" vertical="center" wrapText="1"/>
    </xf>
    <xf numFmtId="4" fontId="20" fillId="2" borderId="9" xfId="0" applyNumberFormat="1" applyFont="1" applyFill="1" applyBorder="1" applyAlignment="1">
      <alignment horizontal="center" vertical="center" wrapText="1"/>
    </xf>
    <xf numFmtId="4" fontId="39" fillId="2" borderId="9" xfId="0" applyNumberFormat="1" applyFont="1" applyFill="1" applyBorder="1" applyAlignment="1">
      <alignment horizontal="center"/>
    </xf>
    <xf numFmtId="4" fontId="20" fillId="2" borderId="16" xfId="0" applyNumberFormat="1" applyFont="1" applyFill="1" applyBorder="1" applyAlignment="1">
      <alignment vertical="center" wrapText="1"/>
    </xf>
    <xf numFmtId="4" fontId="20" fillId="2" borderId="17" xfId="0" applyNumberFormat="1" applyFont="1" applyFill="1" applyBorder="1" applyAlignment="1">
      <alignment vertical="center" wrapText="1"/>
    </xf>
    <xf numFmtId="4" fontId="20" fillId="2" borderId="12" xfId="0" applyNumberFormat="1" applyFont="1" applyFill="1" applyBorder="1" applyAlignment="1">
      <alignment vertical="center" wrapText="1"/>
    </xf>
    <xf numFmtId="4" fontId="20" fillId="2" borderId="9" xfId="4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Alignment="1">
      <alignment vertical="center"/>
    </xf>
    <xf numFmtId="2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2" fontId="4" fillId="2" borderId="0" xfId="0" applyNumberFormat="1" applyFont="1" applyFill="1" applyAlignment="1">
      <alignment vertical="center"/>
    </xf>
    <xf numFmtId="2" fontId="4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2" fontId="7" fillId="2" borderId="0" xfId="0" applyNumberFormat="1" applyFont="1" applyFill="1" applyAlignment="1">
      <alignment vertical="center"/>
    </xf>
    <xf numFmtId="2" fontId="7" fillId="2" borderId="0" xfId="0" applyNumberFormat="1" applyFont="1" applyFill="1" applyAlignment="1">
      <alignment horizontal="center" vertical="center"/>
    </xf>
    <xf numFmtId="3" fontId="17" fillId="2" borderId="0" xfId="0" applyNumberFormat="1" applyFont="1" applyFill="1" applyAlignment="1">
      <alignment vertical="center"/>
    </xf>
    <xf numFmtId="3" fontId="17" fillId="2" borderId="0" xfId="0" applyNumberFormat="1" applyFont="1" applyFill="1" applyAlignment="1">
      <alignment horizontal="left" vertical="center"/>
    </xf>
    <xf numFmtId="3" fontId="17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168" fontId="26" fillId="0" borderId="0" xfId="13" applyNumberFormat="1" applyFont="1" applyBorder="1" applyAlignment="1">
      <alignment horizontal="center" vertical="center" wrapText="1"/>
    </xf>
    <xf numFmtId="166" fontId="21" fillId="0" borderId="0" xfId="8" applyNumberFormat="1" applyFont="1" applyFill="1" applyBorder="1" applyAlignment="1">
      <alignment horizontal="center" vertical="center"/>
    </xf>
    <xf numFmtId="166" fontId="41" fillId="0" borderId="0" xfId="8" applyNumberFormat="1" applyFont="1" applyBorder="1" applyAlignment="1">
      <alignment horizontal="center" vertical="center"/>
    </xf>
    <xf numFmtId="167" fontId="21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49" fontId="26" fillId="2" borderId="15" xfId="0" applyNumberFormat="1" applyFont="1" applyFill="1" applyBorder="1" applyAlignment="1">
      <alignment horizontal="center" vertical="center" wrapText="1"/>
    </xf>
    <xf numFmtId="0" fontId="35" fillId="2" borderId="15" xfId="0" applyFont="1" applyFill="1" applyBorder="1" applyAlignment="1">
      <alignment horizontal="left" vertical="center" wrapText="1"/>
    </xf>
    <xf numFmtId="164" fontId="21" fillId="2" borderId="15" xfId="8" applyNumberFormat="1" applyFont="1" applyFill="1" applyBorder="1" applyAlignment="1">
      <alignment horizontal="center" vertical="center"/>
    </xf>
    <xf numFmtId="166" fontId="21" fillId="2" borderId="15" xfId="8" applyNumberFormat="1" applyFont="1" applyFill="1" applyBorder="1" applyAlignment="1">
      <alignment vertical="center"/>
    </xf>
    <xf numFmtId="0" fontId="26" fillId="2" borderId="0" xfId="0" applyFont="1" applyFill="1" applyAlignment="1">
      <alignment horizontal="center" vertical="center" wrapText="1"/>
    </xf>
    <xf numFmtId="0" fontId="30" fillId="2" borderId="0" xfId="0" applyFont="1" applyFill="1" applyAlignment="1">
      <alignment vertical="center"/>
    </xf>
    <xf numFmtId="0" fontId="24" fillId="0" borderId="0" xfId="0" applyFont="1" applyAlignment="1">
      <alignment wrapText="1"/>
    </xf>
    <xf numFmtId="3" fontId="44" fillId="0" borderId="0" xfId="0" applyNumberFormat="1" applyFont="1" applyBorder="1" applyAlignment="1">
      <alignment vertical="center"/>
    </xf>
    <xf numFmtId="3" fontId="44" fillId="0" borderId="0" xfId="0" applyNumberFormat="1" applyFont="1" applyBorder="1" applyAlignment="1">
      <alignment horizontal="left" vertical="center"/>
    </xf>
    <xf numFmtId="0" fontId="44" fillId="0" borderId="0" xfId="0" applyFont="1" applyBorder="1" applyAlignment="1">
      <alignment vertical="center"/>
    </xf>
    <xf numFmtId="164" fontId="21" fillId="0" borderId="8" xfId="8" applyFont="1" applyFill="1" applyBorder="1" applyAlignment="1">
      <alignment horizontal="center" vertical="center"/>
    </xf>
    <xf numFmtId="3" fontId="29" fillId="2" borderId="9" xfId="0" applyNumberFormat="1" applyFont="1" applyFill="1" applyBorder="1" applyAlignment="1" applyProtection="1">
      <alignment horizontal="center" vertical="center" wrapText="1"/>
    </xf>
    <xf numFmtId="3" fontId="19" fillId="2" borderId="9" xfId="0" applyNumberFormat="1" applyFont="1" applyFill="1" applyBorder="1" applyAlignment="1" applyProtection="1">
      <alignment horizontal="center" vertical="center" wrapText="1"/>
    </xf>
    <xf numFmtId="3" fontId="40" fillId="2" borderId="9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3" fontId="23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vertical="center"/>
    </xf>
    <xf numFmtId="9" fontId="26" fillId="0" borderId="0" xfId="13" applyFont="1" applyBorder="1" applyAlignment="1">
      <alignment horizontal="center" vertical="center" wrapText="1"/>
    </xf>
    <xf numFmtId="10" fontId="26" fillId="0" borderId="0" xfId="13" applyNumberFormat="1" applyFont="1" applyBorder="1" applyAlignment="1">
      <alignment horizontal="center" vertical="center" wrapText="1"/>
    </xf>
    <xf numFmtId="165" fontId="26" fillId="0" borderId="0" xfId="13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4" fontId="20" fillId="2" borderId="9" xfId="2" applyNumberFormat="1" applyFont="1" applyFill="1" applyBorder="1" applyAlignment="1" applyProtection="1">
      <alignment horizontal="center" vertical="center"/>
    </xf>
    <xf numFmtId="4" fontId="20" fillId="2" borderId="9" xfId="0" applyNumberFormat="1" applyFont="1" applyFill="1" applyBorder="1" applyAlignment="1" applyProtection="1">
      <alignment horizontal="center" vertical="center" wrapText="1"/>
    </xf>
    <xf numFmtId="169" fontId="47" fillId="3" borderId="7" xfId="0" applyNumberFormat="1" applyFont="1" applyFill="1" applyBorder="1" applyAlignment="1">
      <alignment horizontal="right" vertical="center"/>
    </xf>
    <xf numFmtId="2" fontId="47" fillId="2" borderId="3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left" vertical="center"/>
    </xf>
    <xf numFmtId="1" fontId="45" fillId="2" borderId="11" xfId="0" applyNumberFormat="1" applyFont="1" applyFill="1" applyBorder="1" applyAlignment="1" applyProtection="1">
      <alignment horizontal="center" vertical="center" wrapText="1"/>
    </xf>
    <xf numFmtId="2" fontId="45" fillId="2" borderId="11" xfId="0" applyNumberFormat="1" applyFont="1" applyFill="1" applyBorder="1" applyAlignment="1" applyProtection="1">
      <alignment horizontal="left" vertical="center" wrapText="1"/>
    </xf>
    <xf numFmtId="2" fontId="46" fillId="2" borderId="11" xfId="0" applyNumberFormat="1" applyFont="1" applyFill="1" applyBorder="1" applyAlignment="1">
      <alignment horizontal="center" vertical="center" wrapText="1"/>
    </xf>
    <xf numFmtId="2" fontId="46" fillId="2" borderId="1" xfId="0" applyNumberFormat="1" applyFont="1" applyFill="1" applyBorder="1" applyAlignment="1">
      <alignment horizontal="center" vertical="center" wrapText="1"/>
    </xf>
    <xf numFmtId="2" fontId="22" fillId="2" borderId="3" xfId="0" applyNumberFormat="1" applyFont="1" applyFill="1" applyBorder="1" applyAlignment="1" applyProtection="1">
      <alignment horizontal="right" vertical="center"/>
    </xf>
    <xf numFmtId="2" fontId="47" fillId="2" borderId="7" xfId="0" applyNumberFormat="1" applyFont="1" applyFill="1" applyBorder="1" applyAlignment="1">
      <alignment horizontal="right" vertical="center"/>
    </xf>
    <xf numFmtId="2" fontId="46" fillId="2" borderId="6" xfId="0" applyNumberFormat="1" applyFont="1" applyFill="1" applyBorder="1" applyAlignment="1">
      <alignment horizontal="center" vertical="center" wrapText="1"/>
    </xf>
    <xf numFmtId="2" fontId="46" fillId="2" borderId="5" xfId="0" applyNumberFormat="1" applyFont="1" applyFill="1" applyBorder="1" applyAlignment="1">
      <alignment horizontal="center" vertical="center" wrapText="1"/>
    </xf>
    <xf numFmtId="2" fontId="22" fillId="2" borderId="9" xfId="0" applyNumberFormat="1" applyFont="1" applyFill="1" applyBorder="1" applyAlignment="1" applyProtection="1">
      <alignment horizontal="right" vertical="center"/>
    </xf>
    <xf numFmtId="2" fontId="47" fillId="3" borderId="3" xfId="0" applyNumberFormat="1" applyFont="1" applyFill="1" applyBorder="1" applyAlignment="1">
      <alignment horizontal="right" vertical="center"/>
    </xf>
    <xf numFmtId="2" fontId="46" fillId="2" borderId="10" xfId="0" applyNumberFormat="1" applyFont="1" applyFill="1" applyBorder="1" applyAlignment="1">
      <alignment horizontal="center" vertical="center" wrapText="1"/>
    </xf>
    <xf numFmtId="2" fontId="46" fillId="2" borderId="13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vertical="center"/>
    </xf>
    <xf numFmtId="4" fontId="20" fillId="2" borderId="9" xfId="2" applyNumberFormat="1" applyFont="1" applyFill="1" applyBorder="1" applyAlignment="1" applyProtection="1">
      <alignment horizontal="center" vertical="center"/>
    </xf>
    <xf numFmtId="4" fontId="19" fillId="2" borderId="9" xfId="3" applyNumberFormat="1" applyFont="1" applyFill="1" applyBorder="1" applyAlignment="1">
      <alignment horizontal="center" vertical="center"/>
    </xf>
    <xf numFmtId="4" fontId="19" fillId="2" borderId="9" xfId="0" applyNumberFormat="1" applyFont="1" applyFill="1" applyBorder="1" applyAlignment="1">
      <alignment horizontal="center" vertical="center" wrapText="1"/>
    </xf>
    <xf numFmtId="4" fontId="19" fillId="2" borderId="9" xfId="4" applyNumberFormat="1" applyFont="1" applyFill="1" applyBorder="1" applyAlignment="1" applyProtection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42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top"/>
    </xf>
    <xf numFmtId="10" fontId="26" fillId="2" borderId="0" xfId="13" applyNumberFormat="1" applyFont="1" applyFill="1" applyBorder="1" applyAlignment="1">
      <alignment horizontal="center" vertical="center" wrapText="1"/>
    </xf>
    <xf numFmtId="3" fontId="41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170" fontId="21" fillId="0" borderId="1" xfId="0" applyNumberFormat="1" applyFont="1" applyBorder="1" applyAlignment="1">
      <alignment horizontal="center" vertical="center"/>
    </xf>
    <xf numFmtId="170" fontId="21" fillId="0" borderId="2" xfId="0" applyNumberFormat="1" applyFont="1" applyBorder="1" applyAlignment="1">
      <alignment horizontal="center" vertical="center"/>
    </xf>
    <xf numFmtId="170" fontId="21" fillId="0" borderId="10" xfId="0" applyNumberFormat="1" applyFont="1" applyBorder="1" applyAlignment="1">
      <alignment horizontal="center" vertical="center"/>
    </xf>
  </cellXfs>
  <cellStyles count="14">
    <cellStyle name="Обычный" xfId="0" builtinId="0"/>
    <cellStyle name="Обычный 10" xfId="3"/>
    <cellStyle name="Обычный 10 2" xfId="10"/>
    <cellStyle name="Обычный 10 2 2" xfId="12"/>
    <cellStyle name="Обычный 10 3" xfId="9"/>
    <cellStyle name="Обычный 10 4" xfId="11"/>
    <cellStyle name="Обычный 2" xfId="4"/>
    <cellStyle name="Обычный 2 2 2" xfId="7"/>
    <cellStyle name="Обычный 2 4" xfId="6"/>
    <cellStyle name="Обычный 2 8" xfId="5"/>
    <cellStyle name="Обычный 3 6" xfId="1"/>
    <cellStyle name="Обычный 9" xfId="2"/>
    <cellStyle name="Процентный" xfId="13" builtinId="5"/>
    <cellStyle name="Финансовый" xfId="8" builtinId="3"/>
  </cellStyles>
  <dxfs count="0"/>
  <tableStyles count="0" defaultTableStyle="TableStyleMedium2" defaultPivotStyle="PivotStyleLight16"/>
  <colors>
    <mruColors>
      <color rgb="FFFFFFCC"/>
      <color rgb="FFE1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</xdr:row>
          <xdr:rowOff>0</xdr:rowOff>
        </xdr:from>
        <xdr:to>
          <xdr:col>10</xdr:col>
          <xdr:colOff>190500</xdr:colOff>
          <xdr:row>2</xdr:row>
          <xdr:rowOff>28575</xdr:rowOff>
        </xdr:to>
        <xdr:sp macro="" textlink="">
          <xdr:nvSpPr>
            <xdr:cNvPr id="5121" name="ComboBox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FF00"/>
  </sheetPr>
  <dimension ref="A1:AH258"/>
  <sheetViews>
    <sheetView zoomScaleNormal="100" workbookViewId="0">
      <pane xSplit="3" ySplit="7" topLeftCell="S191" activePane="bottomRight" state="frozen"/>
      <selection pane="topRight" activeCell="D1" sqref="D1"/>
      <selection pane="bottomLeft" activeCell="A8" sqref="A8"/>
      <selection pane="bottomRight" activeCell="U221" sqref="U221"/>
    </sheetView>
  </sheetViews>
  <sheetFormatPr defaultColWidth="9.140625" defaultRowHeight="15" x14ac:dyDescent="0.25"/>
  <cols>
    <col min="1" max="1" width="5.85546875" style="101" customWidth="1"/>
    <col min="2" max="2" width="4.42578125" style="115" customWidth="1"/>
    <col min="3" max="3" width="30.85546875" style="103" customWidth="1"/>
    <col min="4" max="4" width="9.42578125" style="103" customWidth="1"/>
    <col min="5" max="8" width="11.140625" style="101" customWidth="1"/>
    <col min="9" max="9" width="11.7109375" style="77" customWidth="1"/>
    <col min="10" max="10" width="12.7109375" style="105" customWidth="1"/>
    <col min="11" max="11" width="11.7109375" style="77" customWidth="1"/>
    <col min="12" max="13" width="10.7109375" style="77" customWidth="1"/>
    <col min="14" max="14" width="12.7109375" style="77" customWidth="1"/>
    <col min="15" max="15" width="10.7109375" style="77" customWidth="1"/>
    <col min="16" max="16" width="11.28515625" style="77" customWidth="1"/>
    <col min="17" max="17" width="12.28515625" style="77" customWidth="1"/>
    <col min="18" max="19" width="10.7109375" style="77" customWidth="1"/>
    <col min="20" max="20" width="11.7109375" style="78" customWidth="1"/>
    <col min="21" max="21" width="12.42578125" style="77" customWidth="1"/>
    <col min="22" max="25" width="10.7109375" style="77" customWidth="1"/>
    <col min="26" max="26" width="11.7109375" style="77" customWidth="1"/>
    <col min="27" max="27" width="10.7109375" style="77" customWidth="1"/>
    <col min="28" max="28" width="12.140625" style="77" customWidth="1"/>
    <col min="29" max="29" width="11.85546875" style="77" customWidth="1"/>
    <col min="30" max="32" width="10.7109375" style="77" customWidth="1"/>
    <col min="33" max="33" width="11.85546875" style="77" customWidth="1"/>
    <col min="34" max="34" width="10.7109375" style="77" customWidth="1"/>
    <col min="35" max="16384" width="9.140625" style="101"/>
  </cols>
  <sheetData>
    <row r="1" spans="1:34" ht="20.25" x14ac:dyDescent="0.25">
      <c r="A1" s="71"/>
      <c r="B1" s="72"/>
      <c r="C1" s="73"/>
      <c r="D1" s="73"/>
      <c r="E1" s="74"/>
      <c r="F1" s="74"/>
      <c r="G1" s="74"/>
      <c r="H1" s="74"/>
      <c r="I1" s="74"/>
      <c r="J1" s="75"/>
      <c r="K1" s="74"/>
      <c r="L1" s="74"/>
      <c r="M1" s="74"/>
      <c r="N1" s="74"/>
      <c r="O1" s="74"/>
      <c r="P1" s="74"/>
      <c r="Q1" s="74"/>
      <c r="R1" s="76"/>
      <c r="U1" s="74"/>
      <c r="V1" s="74"/>
      <c r="W1" s="74"/>
      <c r="X1" s="74"/>
      <c r="Y1" s="74"/>
      <c r="Z1" s="74"/>
      <c r="AA1" s="74"/>
      <c r="AB1" s="74"/>
      <c r="AC1" s="74"/>
      <c r="AD1" s="74"/>
      <c r="AE1" s="79"/>
      <c r="AF1" s="79"/>
    </row>
    <row r="2" spans="1:34" ht="20.25" x14ac:dyDescent="0.25">
      <c r="A2" s="80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</row>
    <row r="3" spans="1:34" ht="20.25" x14ac:dyDescent="0.25">
      <c r="A3" s="82" t="s">
        <v>46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4"/>
      <c r="AH3" s="84"/>
    </row>
    <row r="4" spans="1:34" ht="15.75" x14ac:dyDescent="0.25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7"/>
      <c r="T4" s="88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7"/>
      <c r="AH4" s="87"/>
    </row>
    <row r="5" spans="1:34" ht="20.25" x14ac:dyDescent="0.25">
      <c r="A5" s="89"/>
      <c r="B5" s="90"/>
      <c r="C5" s="91"/>
      <c r="D5" s="91"/>
      <c r="E5" s="89"/>
      <c r="F5" s="89" t="s">
        <v>1</v>
      </c>
      <c r="G5" s="89" t="s">
        <v>2</v>
      </c>
      <c r="H5" s="89" t="s">
        <v>3</v>
      </c>
      <c r="I5" s="89" t="s">
        <v>4</v>
      </c>
      <c r="J5" s="89" t="s">
        <v>5</v>
      </c>
      <c r="K5" s="89" t="s">
        <v>6</v>
      </c>
      <c r="L5" s="89" t="s">
        <v>7</v>
      </c>
      <c r="M5" s="89" t="s">
        <v>8</v>
      </c>
      <c r="N5" s="89" t="s">
        <v>9</v>
      </c>
      <c r="O5" s="89" t="s">
        <v>10</v>
      </c>
      <c r="P5" s="89" t="s">
        <v>11</v>
      </c>
      <c r="Q5" s="89" t="s">
        <v>12</v>
      </c>
      <c r="R5" s="89" t="s">
        <v>215</v>
      </c>
      <c r="S5" s="89" t="s">
        <v>216</v>
      </c>
      <c r="T5" s="89" t="s">
        <v>217</v>
      </c>
      <c r="U5" s="89" t="s">
        <v>218</v>
      </c>
      <c r="V5" s="89" t="s">
        <v>13</v>
      </c>
      <c r="W5" s="89" t="s">
        <v>14</v>
      </c>
      <c r="X5" s="89" t="s">
        <v>15</v>
      </c>
      <c r="Y5" s="89" t="s">
        <v>16</v>
      </c>
      <c r="Z5" s="89" t="s">
        <v>17</v>
      </c>
      <c r="AA5" s="89" t="s">
        <v>18</v>
      </c>
      <c r="AB5" s="89" t="s">
        <v>19</v>
      </c>
      <c r="AC5" s="89" t="s">
        <v>20</v>
      </c>
      <c r="AD5" s="89" t="s">
        <v>21</v>
      </c>
      <c r="AE5" s="89" t="s">
        <v>22</v>
      </c>
      <c r="AF5" s="89" t="s">
        <v>23</v>
      </c>
      <c r="AG5" s="89" t="s">
        <v>24</v>
      </c>
      <c r="AH5" s="89" t="s">
        <v>25</v>
      </c>
    </row>
    <row r="6" spans="1:34" ht="16.5" customHeight="1" x14ac:dyDescent="0.25">
      <c r="A6" s="168" t="s">
        <v>26</v>
      </c>
      <c r="B6" s="169" t="s">
        <v>28</v>
      </c>
      <c r="C6" s="170" t="s">
        <v>27</v>
      </c>
      <c r="D6" s="170" t="s">
        <v>47</v>
      </c>
      <c r="E6" s="92"/>
      <c r="F6" s="92"/>
      <c r="G6" s="92"/>
      <c r="H6" s="92"/>
      <c r="I6" s="167" t="s">
        <v>183</v>
      </c>
      <c r="J6" s="167"/>
      <c r="K6" s="167"/>
      <c r="L6" s="167"/>
      <c r="M6" s="167"/>
      <c r="N6" s="167"/>
      <c r="O6" s="167"/>
      <c r="P6" s="167"/>
      <c r="Q6" s="146"/>
      <c r="R6" s="146"/>
      <c r="S6" s="146"/>
      <c r="T6" s="146"/>
      <c r="U6" s="167" t="s">
        <v>185</v>
      </c>
      <c r="V6" s="167"/>
      <c r="W6" s="167"/>
      <c r="X6" s="167"/>
      <c r="Y6" s="167"/>
      <c r="Z6" s="167"/>
      <c r="AA6" s="167"/>
      <c r="AB6" s="146"/>
      <c r="AC6" s="93"/>
      <c r="AD6" s="93"/>
      <c r="AE6" s="146"/>
      <c r="AF6" s="146"/>
      <c r="AG6" s="146"/>
      <c r="AH6" s="146"/>
    </row>
    <row r="7" spans="1:34" ht="69" customHeight="1" thickBot="1" x14ac:dyDescent="0.3">
      <c r="A7" s="168"/>
      <c r="B7" s="169"/>
      <c r="C7" s="170"/>
      <c r="D7" s="170"/>
      <c r="E7" s="92" t="s">
        <v>240</v>
      </c>
      <c r="F7" s="92" t="s">
        <v>237</v>
      </c>
      <c r="G7" s="92" t="s">
        <v>238</v>
      </c>
      <c r="H7" s="92" t="s">
        <v>239</v>
      </c>
      <c r="I7" s="94" t="s">
        <v>175</v>
      </c>
      <c r="J7" s="94" t="s">
        <v>176</v>
      </c>
      <c r="K7" s="94" t="s">
        <v>177</v>
      </c>
      <c r="L7" s="94" t="s">
        <v>178</v>
      </c>
      <c r="M7" s="94" t="s">
        <v>179</v>
      </c>
      <c r="N7" s="94" t="s">
        <v>180</v>
      </c>
      <c r="O7" s="94" t="s">
        <v>181</v>
      </c>
      <c r="P7" s="94" t="s">
        <v>182</v>
      </c>
      <c r="Q7" s="94" t="s">
        <v>30</v>
      </c>
      <c r="R7" s="94" t="s">
        <v>31</v>
      </c>
      <c r="S7" s="95" t="s">
        <v>34</v>
      </c>
      <c r="T7" s="94" t="s">
        <v>184</v>
      </c>
      <c r="U7" s="94" t="s">
        <v>175</v>
      </c>
      <c r="V7" s="94" t="s">
        <v>176</v>
      </c>
      <c r="W7" s="94" t="s">
        <v>177</v>
      </c>
      <c r="X7" s="94" t="s">
        <v>178</v>
      </c>
      <c r="Y7" s="94" t="s">
        <v>179</v>
      </c>
      <c r="Z7" s="94" t="s">
        <v>180</v>
      </c>
      <c r="AA7" s="94" t="s">
        <v>181</v>
      </c>
      <c r="AB7" s="94" t="s">
        <v>29</v>
      </c>
      <c r="AC7" s="147" t="s">
        <v>186</v>
      </c>
      <c r="AD7" s="147" t="s">
        <v>35</v>
      </c>
      <c r="AE7" s="94" t="s">
        <v>32</v>
      </c>
      <c r="AF7" s="94" t="s">
        <v>33</v>
      </c>
      <c r="AG7" s="95" t="s">
        <v>36</v>
      </c>
      <c r="AH7" s="95" t="s">
        <v>37</v>
      </c>
    </row>
    <row r="8" spans="1:34" ht="15.75" thickBot="1" x14ac:dyDescent="0.25">
      <c r="A8" s="136">
        <v>1</v>
      </c>
      <c r="B8" s="154">
        <v>1</v>
      </c>
      <c r="C8" s="155" t="s">
        <v>48</v>
      </c>
      <c r="D8" s="25">
        <v>3</v>
      </c>
      <c r="E8" s="96">
        <f t="shared" ref="E8:E72" si="0">F8+G8+H8</f>
        <v>329</v>
      </c>
      <c r="F8" s="156">
        <v>329</v>
      </c>
      <c r="G8" s="156"/>
      <c r="H8" s="157">
        <v>0</v>
      </c>
      <c r="I8" s="149">
        <v>0</v>
      </c>
      <c r="J8" s="149">
        <v>0</v>
      </c>
      <c r="K8" s="149">
        <v>47.59</v>
      </c>
      <c r="L8" s="149">
        <v>0</v>
      </c>
      <c r="M8" s="149">
        <v>0</v>
      </c>
      <c r="N8" s="149">
        <v>0</v>
      </c>
      <c r="O8" s="26">
        <v>0</v>
      </c>
      <c r="P8" s="149">
        <v>49.85</v>
      </c>
      <c r="Q8" s="27"/>
      <c r="R8" s="27"/>
      <c r="S8" s="158">
        <v>84.247523191831107</v>
      </c>
      <c r="T8" s="148">
        <v>285.27</v>
      </c>
      <c r="U8" s="149">
        <v>0</v>
      </c>
      <c r="V8" s="149">
        <v>0</v>
      </c>
      <c r="W8" s="158">
        <v>22.0842875238171</v>
      </c>
      <c r="X8" s="149">
        <v>0</v>
      </c>
      <c r="Y8" s="149">
        <v>0</v>
      </c>
      <c r="Z8" s="149">
        <v>0</v>
      </c>
      <c r="AA8" s="158">
        <v>11.521142508623999</v>
      </c>
      <c r="AB8" s="159">
        <v>0</v>
      </c>
      <c r="AC8" s="149">
        <v>0</v>
      </c>
      <c r="AD8" s="149">
        <v>0</v>
      </c>
      <c r="AE8" s="149">
        <v>0</v>
      </c>
      <c r="AF8" s="149">
        <v>0</v>
      </c>
      <c r="AG8" s="158">
        <v>0</v>
      </c>
      <c r="AH8" s="158">
        <v>0</v>
      </c>
    </row>
    <row r="9" spans="1:34" ht="15.75" thickBot="1" x14ac:dyDescent="0.25">
      <c r="A9" s="136">
        <v>2</v>
      </c>
      <c r="B9" s="154">
        <v>1</v>
      </c>
      <c r="C9" s="155" t="s">
        <v>320</v>
      </c>
      <c r="D9" s="134">
        <v>14</v>
      </c>
      <c r="E9" s="96">
        <f>F9+G9+H9</f>
        <v>160.69999999999999</v>
      </c>
      <c r="F9" s="160">
        <v>160.69999999999999</v>
      </c>
      <c r="G9" s="160"/>
      <c r="H9" s="161">
        <v>0</v>
      </c>
      <c r="I9" s="149">
        <v>0</v>
      </c>
      <c r="J9" s="149">
        <v>0</v>
      </c>
      <c r="K9" s="149">
        <v>0</v>
      </c>
      <c r="L9" s="149">
        <v>0</v>
      </c>
      <c r="M9" s="149">
        <v>0</v>
      </c>
      <c r="N9" s="149">
        <v>0</v>
      </c>
      <c r="O9" s="26">
        <v>0</v>
      </c>
      <c r="P9" s="159">
        <v>24.35</v>
      </c>
      <c r="Q9" s="27"/>
      <c r="R9" s="27"/>
      <c r="S9" s="162">
        <v>60.176802279879297</v>
      </c>
      <c r="T9" s="148">
        <v>171.1</v>
      </c>
      <c r="U9" s="149">
        <v>0</v>
      </c>
      <c r="V9" s="149">
        <v>0</v>
      </c>
      <c r="W9" s="162">
        <v>0</v>
      </c>
      <c r="X9" s="149">
        <v>0</v>
      </c>
      <c r="Y9" s="149">
        <v>0</v>
      </c>
      <c r="Z9" s="149">
        <v>0</v>
      </c>
      <c r="AA9" s="162">
        <v>0</v>
      </c>
      <c r="AB9" s="159">
        <v>13.27</v>
      </c>
      <c r="AC9" s="149">
        <v>0</v>
      </c>
      <c r="AD9" s="149">
        <v>3.89</v>
      </c>
      <c r="AE9" s="149">
        <v>0</v>
      </c>
      <c r="AF9" s="149">
        <v>0</v>
      </c>
      <c r="AG9" s="162">
        <v>0</v>
      </c>
      <c r="AH9" s="162">
        <v>0</v>
      </c>
    </row>
    <row r="10" spans="1:34" ht="16.5" customHeight="1" thickBot="1" x14ac:dyDescent="0.25">
      <c r="A10" s="136">
        <v>3</v>
      </c>
      <c r="B10" s="154">
        <v>1</v>
      </c>
      <c r="C10" s="155" t="s">
        <v>321</v>
      </c>
      <c r="D10" s="134" t="s">
        <v>282</v>
      </c>
      <c r="E10" s="96">
        <f t="shared" si="0"/>
        <v>323.5</v>
      </c>
      <c r="F10" s="160">
        <v>323.5</v>
      </c>
      <c r="G10" s="160"/>
      <c r="H10" s="161">
        <v>0</v>
      </c>
      <c r="I10" s="149">
        <v>0</v>
      </c>
      <c r="J10" s="149">
        <v>0</v>
      </c>
      <c r="K10" s="149">
        <v>0</v>
      </c>
      <c r="L10" s="149">
        <v>0</v>
      </c>
      <c r="M10" s="149">
        <v>0</v>
      </c>
      <c r="N10" s="149">
        <v>0</v>
      </c>
      <c r="O10" s="26">
        <v>0</v>
      </c>
      <c r="P10" s="159">
        <v>49.02</v>
      </c>
      <c r="Q10" s="27"/>
      <c r="R10" s="27"/>
      <c r="S10" s="162">
        <v>72.212162735855202</v>
      </c>
      <c r="T10" s="148">
        <v>197.53399999999999</v>
      </c>
      <c r="U10" s="149">
        <v>0</v>
      </c>
      <c r="V10" s="149">
        <v>0</v>
      </c>
      <c r="W10" s="162">
        <v>0</v>
      </c>
      <c r="X10" s="149">
        <v>0</v>
      </c>
      <c r="Y10" s="149">
        <v>0</v>
      </c>
      <c r="Z10" s="149">
        <v>0</v>
      </c>
      <c r="AA10" s="162">
        <v>12.608884693713801</v>
      </c>
      <c r="AB10" s="159">
        <v>0</v>
      </c>
      <c r="AC10" s="149">
        <v>0</v>
      </c>
      <c r="AD10" s="149">
        <v>0</v>
      </c>
      <c r="AE10" s="149">
        <v>0</v>
      </c>
      <c r="AF10" s="149">
        <v>0</v>
      </c>
      <c r="AG10" s="162">
        <v>0</v>
      </c>
      <c r="AH10" s="162">
        <v>0</v>
      </c>
    </row>
    <row r="11" spans="1:34" ht="15.75" thickBot="1" x14ac:dyDescent="0.25">
      <c r="A11" s="136">
        <v>4</v>
      </c>
      <c r="B11" s="154">
        <v>1</v>
      </c>
      <c r="C11" s="155" t="s">
        <v>322</v>
      </c>
      <c r="D11" s="134" t="s">
        <v>283</v>
      </c>
      <c r="E11" s="96">
        <f t="shared" si="0"/>
        <v>167.1</v>
      </c>
      <c r="F11" s="160">
        <v>167.1</v>
      </c>
      <c r="G11" s="160"/>
      <c r="H11" s="161">
        <v>0</v>
      </c>
      <c r="I11" s="149">
        <v>0</v>
      </c>
      <c r="J11" s="149">
        <v>0</v>
      </c>
      <c r="K11" s="149">
        <v>0</v>
      </c>
      <c r="L11" s="149">
        <v>0</v>
      </c>
      <c r="M11" s="149">
        <v>0</v>
      </c>
      <c r="N11" s="149">
        <v>0</v>
      </c>
      <c r="O11" s="26">
        <v>0</v>
      </c>
      <c r="P11" s="159">
        <v>25.32</v>
      </c>
      <c r="Q11" s="27"/>
      <c r="R11" s="27"/>
      <c r="S11" s="162">
        <v>48.141441823903499</v>
      </c>
      <c r="T11" s="148">
        <v>145.72999999999999</v>
      </c>
      <c r="U11" s="149">
        <v>0</v>
      </c>
      <c r="V11" s="149">
        <v>0</v>
      </c>
      <c r="W11" s="162">
        <v>0</v>
      </c>
      <c r="X11" s="149">
        <v>0</v>
      </c>
      <c r="Y11" s="149">
        <v>0</v>
      </c>
      <c r="Z11" s="149">
        <v>0</v>
      </c>
      <c r="AA11" s="162">
        <v>9.7948072394856602</v>
      </c>
      <c r="AB11" s="159">
        <v>0</v>
      </c>
      <c r="AC11" s="149">
        <v>0</v>
      </c>
      <c r="AD11" s="149">
        <v>0</v>
      </c>
      <c r="AE11" s="149">
        <v>0</v>
      </c>
      <c r="AF11" s="149">
        <v>0</v>
      </c>
      <c r="AG11" s="162">
        <v>0</v>
      </c>
      <c r="AH11" s="162">
        <v>0</v>
      </c>
    </row>
    <row r="12" spans="1:34" ht="15.75" thickBot="1" x14ac:dyDescent="0.25">
      <c r="A12" s="136">
        <v>5</v>
      </c>
      <c r="B12" s="154">
        <v>1</v>
      </c>
      <c r="C12" s="155" t="s">
        <v>323</v>
      </c>
      <c r="D12" s="134">
        <v>3</v>
      </c>
      <c r="E12" s="96">
        <f t="shared" si="0"/>
        <v>375.5</v>
      </c>
      <c r="F12" s="160">
        <v>375.5</v>
      </c>
      <c r="G12" s="160"/>
      <c r="H12" s="161">
        <v>0</v>
      </c>
      <c r="I12" s="149">
        <v>0</v>
      </c>
      <c r="J12" s="149">
        <v>0</v>
      </c>
      <c r="K12" s="149">
        <v>51.14</v>
      </c>
      <c r="L12" s="149">
        <v>0</v>
      </c>
      <c r="M12" s="149">
        <v>0</v>
      </c>
      <c r="N12" s="149">
        <v>0</v>
      </c>
      <c r="O12" s="26">
        <v>0</v>
      </c>
      <c r="P12" s="159">
        <v>56.9</v>
      </c>
      <c r="Q12" s="27"/>
      <c r="R12" s="27"/>
      <c r="S12" s="162">
        <v>96.282883647806898</v>
      </c>
      <c r="T12" s="148">
        <v>318.19</v>
      </c>
      <c r="U12" s="149">
        <v>0</v>
      </c>
      <c r="V12" s="149">
        <v>0</v>
      </c>
      <c r="W12" s="162">
        <v>23.035975618812198</v>
      </c>
      <c r="X12" s="149">
        <v>0</v>
      </c>
      <c r="Y12" s="149">
        <v>0</v>
      </c>
      <c r="Z12" s="149">
        <v>0</v>
      </c>
      <c r="AA12" s="162">
        <v>0</v>
      </c>
      <c r="AB12" s="159">
        <v>0</v>
      </c>
      <c r="AC12" s="149">
        <v>0</v>
      </c>
      <c r="AD12" s="149">
        <v>0</v>
      </c>
      <c r="AE12" s="149">
        <v>0</v>
      </c>
      <c r="AF12" s="149">
        <v>0</v>
      </c>
      <c r="AG12" s="162">
        <v>0</v>
      </c>
      <c r="AH12" s="162">
        <v>0</v>
      </c>
    </row>
    <row r="13" spans="1:34" ht="15.75" thickBot="1" x14ac:dyDescent="0.25">
      <c r="A13" s="136">
        <v>6</v>
      </c>
      <c r="B13" s="154">
        <v>1</v>
      </c>
      <c r="C13" s="155" t="s">
        <v>324</v>
      </c>
      <c r="D13" s="134">
        <v>8</v>
      </c>
      <c r="E13" s="96">
        <f t="shared" si="0"/>
        <v>184.8</v>
      </c>
      <c r="F13" s="160">
        <v>184.8</v>
      </c>
      <c r="G13" s="160"/>
      <c r="H13" s="161">
        <v>0</v>
      </c>
      <c r="I13" s="149">
        <v>0</v>
      </c>
      <c r="J13" s="149">
        <v>0</v>
      </c>
      <c r="K13" s="149">
        <v>27.62</v>
      </c>
      <c r="L13" s="149">
        <v>0</v>
      </c>
      <c r="M13" s="149">
        <v>0</v>
      </c>
      <c r="N13" s="149">
        <v>0</v>
      </c>
      <c r="O13" s="26">
        <v>0</v>
      </c>
      <c r="P13" s="159">
        <v>28</v>
      </c>
      <c r="Q13" s="27"/>
      <c r="R13" s="27"/>
      <c r="S13" s="162">
        <v>48.141441823903499</v>
      </c>
      <c r="T13" s="148">
        <v>151.69999999999999</v>
      </c>
      <c r="U13" s="149">
        <v>0</v>
      </c>
      <c r="V13" s="149">
        <v>0</v>
      </c>
      <c r="W13" s="162">
        <v>11.2322171679972</v>
      </c>
      <c r="X13" s="149">
        <v>0</v>
      </c>
      <c r="Y13" s="149">
        <v>0</v>
      </c>
      <c r="Z13" s="149">
        <v>0</v>
      </c>
      <c r="AA13" s="162">
        <v>7.4279011014366301</v>
      </c>
      <c r="AB13" s="159">
        <v>0</v>
      </c>
      <c r="AC13" s="149">
        <v>0</v>
      </c>
      <c r="AD13" s="149">
        <v>0</v>
      </c>
      <c r="AE13" s="149">
        <v>0</v>
      </c>
      <c r="AF13" s="149">
        <v>0</v>
      </c>
      <c r="AG13" s="162">
        <v>0</v>
      </c>
      <c r="AH13" s="162">
        <v>0</v>
      </c>
    </row>
    <row r="14" spans="1:34" ht="15.75" thickBot="1" x14ac:dyDescent="0.25">
      <c r="A14" s="136">
        <v>7</v>
      </c>
      <c r="B14" s="154">
        <v>1</v>
      </c>
      <c r="C14" s="155" t="s">
        <v>49</v>
      </c>
      <c r="D14" s="134">
        <v>1</v>
      </c>
      <c r="E14" s="96">
        <f t="shared" si="0"/>
        <v>111.1</v>
      </c>
      <c r="F14" s="160">
        <v>111.1</v>
      </c>
      <c r="G14" s="160"/>
      <c r="H14" s="161">
        <v>0</v>
      </c>
      <c r="I14" s="149">
        <v>0</v>
      </c>
      <c r="J14" s="149">
        <v>0</v>
      </c>
      <c r="K14" s="149">
        <v>0</v>
      </c>
      <c r="L14" s="149">
        <v>0</v>
      </c>
      <c r="M14" s="149">
        <v>0</v>
      </c>
      <c r="N14" s="149">
        <v>0</v>
      </c>
      <c r="O14" s="26">
        <v>0</v>
      </c>
      <c r="P14" s="159">
        <v>16.84</v>
      </c>
      <c r="Q14" s="27"/>
      <c r="R14" s="27"/>
      <c r="S14" s="162">
        <v>36.106081367927601</v>
      </c>
      <c r="T14" s="148">
        <v>65.489999999999995</v>
      </c>
      <c r="U14" s="149">
        <v>0</v>
      </c>
      <c r="V14" s="149">
        <v>0</v>
      </c>
      <c r="W14" s="162">
        <v>0</v>
      </c>
      <c r="X14" s="149">
        <v>0</v>
      </c>
      <c r="Y14" s="149">
        <v>0</v>
      </c>
      <c r="Z14" s="149">
        <v>0</v>
      </c>
      <c r="AA14" s="162">
        <v>3.1462478763769299</v>
      </c>
      <c r="AB14" s="159">
        <v>18.95</v>
      </c>
      <c r="AC14" s="149">
        <v>0</v>
      </c>
      <c r="AD14" s="149">
        <v>9.57</v>
      </c>
      <c r="AE14" s="149">
        <v>0</v>
      </c>
      <c r="AF14" s="149">
        <v>0</v>
      </c>
      <c r="AG14" s="162">
        <v>0</v>
      </c>
      <c r="AH14" s="162">
        <v>0</v>
      </c>
    </row>
    <row r="15" spans="1:34" ht="15.75" thickBot="1" x14ac:dyDescent="0.25">
      <c r="A15" s="136">
        <v>8</v>
      </c>
      <c r="B15" s="154">
        <v>1</v>
      </c>
      <c r="C15" s="155" t="s">
        <v>325</v>
      </c>
      <c r="D15" s="134" t="s">
        <v>284</v>
      </c>
      <c r="E15" s="96">
        <f t="shared" si="0"/>
        <v>181.3</v>
      </c>
      <c r="F15" s="160">
        <v>181.3</v>
      </c>
      <c r="G15" s="160"/>
      <c r="H15" s="161">
        <v>0</v>
      </c>
      <c r="I15" s="149">
        <v>0</v>
      </c>
      <c r="J15" s="149">
        <v>0</v>
      </c>
      <c r="K15" s="149">
        <v>0</v>
      </c>
      <c r="L15" s="149">
        <v>0</v>
      </c>
      <c r="M15" s="149">
        <v>0</v>
      </c>
      <c r="N15" s="149">
        <v>0</v>
      </c>
      <c r="O15" s="26">
        <v>0</v>
      </c>
      <c r="P15" s="159">
        <v>27.47</v>
      </c>
      <c r="Q15" s="27"/>
      <c r="R15" s="27"/>
      <c r="S15" s="162">
        <v>48.141441823903499</v>
      </c>
      <c r="T15" s="148">
        <v>79.260000000000005</v>
      </c>
      <c r="U15" s="149">
        <v>0</v>
      </c>
      <c r="V15" s="149">
        <v>0</v>
      </c>
      <c r="W15" s="162">
        <v>0</v>
      </c>
      <c r="X15" s="149">
        <v>0</v>
      </c>
      <c r="Y15" s="149">
        <v>0</v>
      </c>
      <c r="Z15" s="149">
        <v>0</v>
      </c>
      <c r="AA15" s="162">
        <v>9.7709262737502094</v>
      </c>
      <c r="AB15" s="159">
        <v>30.7</v>
      </c>
      <c r="AC15" s="149">
        <v>0</v>
      </c>
      <c r="AD15" s="149">
        <v>15.51</v>
      </c>
      <c r="AE15" s="149">
        <v>0</v>
      </c>
      <c r="AF15" s="149">
        <v>0</v>
      </c>
      <c r="AG15" s="162">
        <v>0</v>
      </c>
      <c r="AH15" s="162">
        <v>0</v>
      </c>
    </row>
    <row r="16" spans="1:34" ht="15.75" thickBot="1" x14ac:dyDescent="0.25">
      <c r="A16" s="136">
        <v>9</v>
      </c>
      <c r="B16" s="154">
        <v>1</v>
      </c>
      <c r="C16" s="155" t="s">
        <v>50</v>
      </c>
      <c r="D16" s="134">
        <v>2</v>
      </c>
      <c r="E16" s="96">
        <f t="shared" si="0"/>
        <v>194.7</v>
      </c>
      <c r="F16" s="160">
        <v>194.7</v>
      </c>
      <c r="G16" s="160"/>
      <c r="H16" s="161">
        <v>0</v>
      </c>
      <c r="I16" s="149">
        <v>0</v>
      </c>
      <c r="J16" s="149">
        <v>0</v>
      </c>
      <c r="K16" s="149">
        <v>0</v>
      </c>
      <c r="L16" s="149">
        <v>0</v>
      </c>
      <c r="M16" s="149">
        <v>0</v>
      </c>
      <c r="N16" s="149">
        <v>0</v>
      </c>
      <c r="O16" s="26">
        <v>0</v>
      </c>
      <c r="P16" s="159">
        <v>29.5</v>
      </c>
      <c r="Q16" s="27"/>
      <c r="R16" s="27"/>
      <c r="S16" s="162">
        <v>36.106081367927601</v>
      </c>
      <c r="T16" s="148">
        <v>118.87</v>
      </c>
      <c r="U16" s="149">
        <v>0</v>
      </c>
      <c r="V16" s="149">
        <v>0</v>
      </c>
      <c r="W16" s="162">
        <v>0</v>
      </c>
      <c r="X16" s="149">
        <v>0</v>
      </c>
      <c r="Y16" s="149">
        <v>0</v>
      </c>
      <c r="Z16" s="149">
        <v>0</v>
      </c>
      <c r="AA16" s="162">
        <v>6.6235929388280601</v>
      </c>
      <c r="AB16" s="159">
        <v>32.97</v>
      </c>
      <c r="AC16" s="149">
        <v>0</v>
      </c>
      <c r="AD16" s="149">
        <v>16.649999999999999</v>
      </c>
      <c r="AE16" s="149">
        <v>0</v>
      </c>
      <c r="AF16" s="149">
        <v>0</v>
      </c>
      <c r="AG16" s="162">
        <v>0</v>
      </c>
      <c r="AH16" s="162">
        <v>0</v>
      </c>
    </row>
    <row r="17" spans="1:34" ht="15.75" thickBot="1" x14ac:dyDescent="0.25">
      <c r="A17" s="136">
        <v>10</v>
      </c>
      <c r="B17" s="154">
        <v>1</v>
      </c>
      <c r="C17" s="155" t="s">
        <v>281</v>
      </c>
      <c r="D17" s="134">
        <v>9</v>
      </c>
      <c r="E17" s="96">
        <f t="shared" si="0"/>
        <v>228.3</v>
      </c>
      <c r="F17" s="160">
        <v>228.3</v>
      </c>
      <c r="G17" s="160"/>
      <c r="H17" s="161">
        <v>0</v>
      </c>
      <c r="I17" s="149">
        <v>0</v>
      </c>
      <c r="J17" s="149">
        <v>0</v>
      </c>
      <c r="K17" s="149">
        <v>0</v>
      </c>
      <c r="L17" s="149">
        <v>0</v>
      </c>
      <c r="M17" s="149">
        <v>0</v>
      </c>
      <c r="N17" s="149">
        <v>0</v>
      </c>
      <c r="O17" s="26">
        <v>0</v>
      </c>
      <c r="P17" s="159">
        <v>34.590000000000003</v>
      </c>
      <c r="Q17" s="27"/>
      <c r="R17" s="27"/>
      <c r="S17" s="162">
        <v>48.141441823903499</v>
      </c>
      <c r="T17" s="148">
        <v>181.16</v>
      </c>
      <c r="U17" s="149">
        <v>0</v>
      </c>
      <c r="V17" s="149">
        <v>0</v>
      </c>
      <c r="W17" s="162">
        <v>0</v>
      </c>
      <c r="X17" s="149">
        <v>0</v>
      </c>
      <c r="Y17" s="149">
        <v>0</v>
      </c>
      <c r="Z17" s="149">
        <v>0</v>
      </c>
      <c r="AA17" s="162">
        <v>5.9861141617939104</v>
      </c>
      <c r="AB17" s="159">
        <v>38.729999999999997</v>
      </c>
      <c r="AC17" s="149">
        <v>0</v>
      </c>
      <c r="AD17" s="149">
        <v>19.57</v>
      </c>
      <c r="AE17" s="149">
        <v>0</v>
      </c>
      <c r="AF17" s="149">
        <v>0</v>
      </c>
      <c r="AG17" s="162">
        <v>0</v>
      </c>
      <c r="AH17" s="162">
        <v>0</v>
      </c>
    </row>
    <row r="18" spans="1:34" ht="15.75" thickBot="1" x14ac:dyDescent="0.25">
      <c r="A18" s="136">
        <v>11</v>
      </c>
      <c r="B18" s="154">
        <v>1</v>
      </c>
      <c r="C18" s="155" t="s">
        <v>51</v>
      </c>
      <c r="D18" s="134">
        <v>12</v>
      </c>
      <c r="E18" s="96">
        <f t="shared" si="0"/>
        <v>231.7</v>
      </c>
      <c r="F18" s="160">
        <v>231.7</v>
      </c>
      <c r="G18" s="160"/>
      <c r="H18" s="161">
        <v>0</v>
      </c>
      <c r="I18" s="149">
        <v>0</v>
      </c>
      <c r="J18" s="149">
        <v>0</v>
      </c>
      <c r="K18" s="149">
        <v>0</v>
      </c>
      <c r="L18" s="149">
        <v>0</v>
      </c>
      <c r="M18" s="149">
        <v>0</v>
      </c>
      <c r="N18" s="149">
        <v>0</v>
      </c>
      <c r="O18" s="26">
        <v>0</v>
      </c>
      <c r="P18" s="159">
        <v>35.11</v>
      </c>
      <c r="Q18" s="27"/>
      <c r="R18" s="27"/>
      <c r="S18" s="162">
        <v>48.141441823903499</v>
      </c>
      <c r="T18" s="148">
        <v>187.8</v>
      </c>
      <c r="U18" s="149">
        <v>0</v>
      </c>
      <c r="V18" s="149">
        <v>0</v>
      </c>
      <c r="W18" s="162">
        <v>0</v>
      </c>
      <c r="X18" s="149">
        <v>0</v>
      </c>
      <c r="Y18" s="149">
        <v>0</v>
      </c>
      <c r="Z18" s="149">
        <v>0</v>
      </c>
      <c r="AA18" s="162">
        <v>0</v>
      </c>
      <c r="AB18" s="159">
        <v>0</v>
      </c>
      <c r="AC18" s="149">
        <v>0</v>
      </c>
      <c r="AD18" s="149">
        <v>0</v>
      </c>
      <c r="AE18" s="149">
        <v>0</v>
      </c>
      <c r="AF18" s="149">
        <v>0</v>
      </c>
      <c r="AG18" s="162">
        <v>0</v>
      </c>
      <c r="AH18" s="162">
        <v>0</v>
      </c>
    </row>
    <row r="19" spans="1:34" ht="15.75" thickBot="1" x14ac:dyDescent="0.25">
      <c r="A19" s="136">
        <v>12</v>
      </c>
      <c r="B19" s="154">
        <v>1</v>
      </c>
      <c r="C19" s="155" t="s">
        <v>326</v>
      </c>
      <c r="D19" s="134" t="s">
        <v>285</v>
      </c>
      <c r="E19" s="96">
        <f t="shared" si="0"/>
        <v>198</v>
      </c>
      <c r="F19" s="160">
        <v>198</v>
      </c>
      <c r="G19" s="160"/>
      <c r="H19" s="161">
        <v>0</v>
      </c>
      <c r="I19" s="149">
        <v>0</v>
      </c>
      <c r="J19" s="149">
        <v>0</v>
      </c>
      <c r="K19" s="149">
        <v>0</v>
      </c>
      <c r="L19" s="149">
        <v>0</v>
      </c>
      <c r="M19" s="149">
        <v>0</v>
      </c>
      <c r="N19" s="149">
        <v>0</v>
      </c>
      <c r="O19" s="26">
        <v>0</v>
      </c>
      <c r="P19" s="159">
        <v>30</v>
      </c>
      <c r="Q19" s="27"/>
      <c r="R19" s="27"/>
      <c r="S19" s="162">
        <v>48.141441823903499</v>
      </c>
      <c r="T19" s="148">
        <v>141.13999999999999</v>
      </c>
      <c r="U19" s="149">
        <v>0</v>
      </c>
      <c r="V19" s="149">
        <v>0</v>
      </c>
      <c r="W19" s="162">
        <v>0</v>
      </c>
      <c r="X19" s="149">
        <v>0</v>
      </c>
      <c r="Y19" s="149">
        <v>0</v>
      </c>
      <c r="Z19" s="149">
        <v>0</v>
      </c>
      <c r="AA19" s="162">
        <v>7.0255516861402496</v>
      </c>
      <c r="AB19" s="159">
        <v>0</v>
      </c>
      <c r="AC19" s="149">
        <v>0</v>
      </c>
      <c r="AD19" s="149">
        <v>0</v>
      </c>
      <c r="AE19" s="149">
        <v>0</v>
      </c>
      <c r="AF19" s="149">
        <v>0</v>
      </c>
      <c r="AG19" s="162">
        <v>0</v>
      </c>
      <c r="AH19" s="162">
        <v>0</v>
      </c>
    </row>
    <row r="20" spans="1:34" ht="15.75" thickBot="1" x14ac:dyDescent="0.25">
      <c r="A20" s="136">
        <v>13</v>
      </c>
      <c r="B20" s="154">
        <v>1</v>
      </c>
      <c r="C20" s="155" t="s">
        <v>52</v>
      </c>
      <c r="D20" s="134">
        <v>1</v>
      </c>
      <c r="E20" s="96">
        <f t="shared" si="0"/>
        <v>187</v>
      </c>
      <c r="F20" s="160">
        <v>187</v>
      </c>
      <c r="G20" s="160"/>
      <c r="H20" s="161">
        <v>0</v>
      </c>
      <c r="I20" s="149">
        <v>0</v>
      </c>
      <c r="J20" s="149">
        <v>0</v>
      </c>
      <c r="K20" s="149">
        <v>0</v>
      </c>
      <c r="L20" s="149">
        <v>0</v>
      </c>
      <c r="M20" s="149">
        <v>0</v>
      </c>
      <c r="N20" s="149">
        <v>0</v>
      </c>
      <c r="O20" s="26">
        <v>0</v>
      </c>
      <c r="P20" s="159">
        <v>28.34</v>
      </c>
      <c r="Q20" s="27"/>
      <c r="R20" s="27"/>
      <c r="S20" s="162">
        <v>48.141441823903499</v>
      </c>
      <c r="T20" s="148">
        <v>152.16999999999999</v>
      </c>
      <c r="U20" s="149">
        <v>0</v>
      </c>
      <c r="V20" s="149">
        <v>0</v>
      </c>
      <c r="W20" s="162">
        <v>0</v>
      </c>
      <c r="X20" s="149">
        <v>0</v>
      </c>
      <c r="Y20" s="149">
        <v>0</v>
      </c>
      <c r="Z20" s="149">
        <v>0</v>
      </c>
      <c r="AA20" s="162">
        <v>2.8150108514849701</v>
      </c>
      <c r="AB20" s="159">
        <v>0</v>
      </c>
      <c r="AC20" s="149">
        <v>0</v>
      </c>
      <c r="AD20" s="149">
        <v>0</v>
      </c>
      <c r="AE20" s="149">
        <v>0</v>
      </c>
      <c r="AF20" s="149">
        <v>0</v>
      </c>
      <c r="AG20" s="162">
        <v>0</v>
      </c>
      <c r="AH20" s="162">
        <v>0</v>
      </c>
    </row>
    <row r="21" spans="1:34" ht="15.75" thickBot="1" x14ac:dyDescent="0.25">
      <c r="A21" s="136">
        <v>14</v>
      </c>
      <c r="B21" s="154">
        <v>1</v>
      </c>
      <c r="C21" s="155" t="s">
        <v>53</v>
      </c>
      <c r="D21" s="134">
        <v>9</v>
      </c>
      <c r="E21" s="96">
        <f t="shared" si="0"/>
        <v>285.3</v>
      </c>
      <c r="F21" s="160">
        <v>285.3</v>
      </c>
      <c r="G21" s="160"/>
      <c r="H21" s="161">
        <v>0</v>
      </c>
      <c r="I21" s="149">
        <v>0</v>
      </c>
      <c r="J21" s="149">
        <v>0</v>
      </c>
      <c r="K21" s="149">
        <v>0</v>
      </c>
      <c r="L21" s="149">
        <v>0</v>
      </c>
      <c r="M21" s="149">
        <v>0</v>
      </c>
      <c r="N21" s="149">
        <v>0</v>
      </c>
      <c r="O21" s="26">
        <v>0</v>
      </c>
      <c r="P21" s="159">
        <v>43.23</v>
      </c>
      <c r="Q21" s="27"/>
      <c r="R21" s="27"/>
      <c r="S21" s="162">
        <v>96.282883647806898</v>
      </c>
      <c r="T21" s="148">
        <v>172.94</v>
      </c>
      <c r="U21" s="149">
        <v>0</v>
      </c>
      <c r="V21" s="149">
        <v>0</v>
      </c>
      <c r="W21" s="162">
        <v>0</v>
      </c>
      <c r="X21" s="149">
        <v>0</v>
      </c>
      <c r="Y21" s="149">
        <v>0</v>
      </c>
      <c r="Z21" s="149">
        <v>0</v>
      </c>
      <c r="AA21" s="162">
        <v>4.1867997077375998</v>
      </c>
      <c r="AB21" s="159">
        <v>0</v>
      </c>
      <c r="AC21" s="149">
        <v>0</v>
      </c>
      <c r="AD21" s="149">
        <v>0</v>
      </c>
      <c r="AE21" s="149">
        <v>0</v>
      </c>
      <c r="AF21" s="149">
        <v>0</v>
      </c>
      <c r="AG21" s="162">
        <v>0</v>
      </c>
      <c r="AH21" s="162">
        <v>0</v>
      </c>
    </row>
    <row r="22" spans="1:34" ht="15.75" thickBot="1" x14ac:dyDescent="0.25">
      <c r="A22" s="136">
        <v>15</v>
      </c>
      <c r="B22" s="154">
        <v>1</v>
      </c>
      <c r="C22" s="155" t="s">
        <v>327</v>
      </c>
      <c r="D22" s="134">
        <v>23</v>
      </c>
      <c r="E22" s="96">
        <f t="shared" si="0"/>
        <v>201.4</v>
      </c>
      <c r="F22" s="160">
        <v>201.4</v>
      </c>
      <c r="G22" s="160"/>
      <c r="H22" s="161">
        <v>0</v>
      </c>
      <c r="I22" s="149">
        <v>0</v>
      </c>
      <c r="J22" s="149">
        <v>0</v>
      </c>
      <c r="K22" s="149">
        <v>0</v>
      </c>
      <c r="L22" s="149">
        <v>0</v>
      </c>
      <c r="M22" s="149">
        <v>0</v>
      </c>
      <c r="N22" s="149">
        <v>0</v>
      </c>
      <c r="O22" s="26">
        <v>0</v>
      </c>
      <c r="P22" s="159">
        <v>30.52</v>
      </c>
      <c r="Q22" s="27"/>
      <c r="R22" s="27"/>
      <c r="S22" s="162">
        <v>60.176802279879297</v>
      </c>
      <c r="T22" s="148">
        <v>188.03</v>
      </c>
      <c r="U22" s="149">
        <v>0</v>
      </c>
      <c r="V22" s="149">
        <v>0</v>
      </c>
      <c r="W22" s="162">
        <v>0</v>
      </c>
      <c r="X22" s="149">
        <v>0</v>
      </c>
      <c r="Y22" s="149">
        <v>0</v>
      </c>
      <c r="Z22" s="149">
        <v>0</v>
      </c>
      <c r="AA22" s="162">
        <v>5.4650302634400001</v>
      </c>
      <c r="AB22" s="159">
        <v>3.79</v>
      </c>
      <c r="AC22" s="149">
        <v>0</v>
      </c>
      <c r="AD22" s="149">
        <v>2.2200000000000002</v>
      </c>
      <c r="AE22" s="149">
        <v>0</v>
      </c>
      <c r="AF22" s="149">
        <v>0</v>
      </c>
      <c r="AG22" s="162">
        <v>0</v>
      </c>
      <c r="AH22" s="162">
        <v>0</v>
      </c>
    </row>
    <row r="23" spans="1:34" ht="15.75" thickBot="1" x14ac:dyDescent="0.25">
      <c r="A23" s="136">
        <v>16</v>
      </c>
      <c r="B23" s="154">
        <v>1</v>
      </c>
      <c r="C23" s="155" t="s">
        <v>328</v>
      </c>
      <c r="D23" s="134" t="s">
        <v>286</v>
      </c>
      <c r="E23" s="96">
        <f t="shared" si="0"/>
        <v>314.24</v>
      </c>
      <c r="F23" s="160">
        <v>314.24</v>
      </c>
      <c r="G23" s="160"/>
      <c r="H23" s="161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26">
        <v>0</v>
      </c>
      <c r="P23" s="159">
        <v>47.62</v>
      </c>
      <c r="Q23" s="27"/>
      <c r="R23" s="27"/>
      <c r="S23" s="162">
        <v>72.212162735855202</v>
      </c>
      <c r="T23" s="148">
        <v>281.06</v>
      </c>
      <c r="U23" s="149">
        <v>0</v>
      </c>
      <c r="V23" s="149">
        <v>0</v>
      </c>
      <c r="W23" s="162">
        <v>0</v>
      </c>
      <c r="X23" s="149">
        <v>0</v>
      </c>
      <c r="Y23" s="149">
        <v>0</v>
      </c>
      <c r="Z23" s="149">
        <v>0</v>
      </c>
      <c r="AA23" s="162">
        <v>0</v>
      </c>
      <c r="AB23" s="159">
        <v>26.55</v>
      </c>
      <c r="AC23" s="149">
        <v>0</v>
      </c>
      <c r="AD23" s="149">
        <v>11.65</v>
      </c>
      <c r="AE23" s="149">
        <v>0</v>
      </c>
      <c r="AF23" s="149">
        <v>0</v>
      </c>
      <c r="AG23" s="162">
        <v>0</v>
      </c>
      <c r="AH23" s="162">
        <v>0</v>
      </c>
    </row>
    <row r="24" spans="1:34" ht="15.75" thickBot="1" x14ac:dyDescent="0.25">
      <c r="A24" s="136">
        <v>17</v>
      </c>
      <c r="B24" s="154">
        <v>1</v>
      </c>
      <c r="C24" s="155" t="s">
        <v>329</v>
      </c>
      <c r="D24" s="134">
        <v>7</v>
      </c>
      <c r="E24" s="96">
        <f t="shared" si="0"/>
        <v>209.9</v>
      </c>
      <c r="F24" s="160">
        <v>209.9</v>
      </c>
      <c r="G24" s="160"/>
      <c r="H24" s="161">
        <v>0</v>
      </c>
      <c r="I24" s="149">
        <v>0</v>
      </c>
      <c r="J24" s="149">
        <v>0</v>
      </c>
      <c r="K24" s="149">
        <v>0</v>
      </c>
      <c r="L24" s="149">
        <v>0</v>
      </c>
      <c r="M24" s="149">
        <v>0</v>
      </c>
      <c r="N24" s="149">
        <v>0</v>
      </c>
      <c r="O24" s="26">
        <v>0</v>
      </c>
      <c r="P24" s="159">
        <v>31.81</v>
      </c>
      <c r="Q24" s="27"/>
      <c r="R24" s="27"/>
      <c r="S24" s="162">
        <v>24.0707209119517</v>
      </c>
      <c r="T24" s="148">
        <v>171.97</v>
      </c>
      <c r="U24" s="149">
        <v>0</v>
      </c>
      <c r="V24" s="149">
        <v>0</v>
      </c>
      <c r="W24" s="162">
        <v>0</v>
      </c>
      <c r="X24" s="149">
        <v>0</v>
      </c>
      <c r="Y24" s="149">
        <v>0</v>
      </c>
      <c r="Z24" s="149">
        <v>0</v>
      </c>
      <c r="AA24" s="162">
        <v>5.5365044733594804</v>
      </c>
      <c r="AB24" s="159">
        <v>17.37</v>
      </c>
      <c r="AC24" s="149">
        <v>0</v>
      </c>
      <c r="AD24" s="149">
        <v>7.63</v>
      </c>
      <c r="AE24" s="149">
        <v>0</v>
      </c>
      <c r="AF24" s="149">
        <v>0</v>
      </c>
      <c r="AG24" s="162">
        <v>0</v>
      </c>
      <c r="AH24" s="162">
        <v>0</v>
      </c>
    </row>
    <row r="25" spans="1:34" ht="15.75" thickBot="1" x14ac:dyDescent="0.25">
      <c r="A25" s="136">
        <v>18</v>
      </c>
      <c r="B25" s="154">
        <v>1</v>
      </c>
      <c r="C25" s="155" t="s">
        <v>330</v>
      </c>
      <c r="D25" s="134">
        <v>40</v>
      </c>
      <c r="E25" s="96">
        <f t="shared" si="0"/>
        <v>249.3</v>
      </c>
      <c r="F25" s="160">
        <v>249.3</v>
      </c>
      <c r="G25" s="160"/>
      <c r="H25" s="161">
        <v>0</v>
      </c>
      <c r="I25" s="149">
        <v>0</v>
      </c>
      <c r="J25" s="149">
        <v>0</v>
      </c>
      <c r="K25" s="149">
        <v>0</v>
      </c>
      <c r="L25" s="149">
        <v>0</v>
      </c>
      <c r="M25" s="149">
        <v>0</v>
      </c>
      <c r="N25" s="149">
        <v>0</v>
      </c>
      <c r="O25" s="26">
        <v>0</v>
      </c>
      <c r="P25" s="159">
        <v>37.78</v>
      </c>
      <c r="Q25" s="27"/>
      <c r="R25" s="27"/>
      <c r="S25" s="162">
        <v>48.141441823903499</v>
      </c>
      <c r="T25" s="148">
        <v>184.81</v>
      </c>
      <c r="U25" s="149">
        <v>0</v>
      </c>
      <c r="V25" s="149">
        <v>0</v>
      </c>
      <c r="W25" s="162">
        <v>0</v>
      </c>
      <c r="X25" s="149">
        <v>0</v>
      </c>
      <c r="Y25" s="149">
        <v>0</v>
      </c>
      <c r="Z25" s="149">
        <v>0</v>
      </c>
      <c r="AA25" s="162">
        <v>0</v>
      </c>
      <c r="AB25" s="159">
        <v>0</v>
      </c>
      <c r="AC25" s="149">
        <v>0</v>
      </c>
      <c r="AD25" s="149">
        <v>0</v>
      </c>
      <c r="AE25" s="149">
        <v>0</v>
      </c>
      <c r="AF25" s="149">
        <v>0</v>
      </c>
      <c r="AG25" s="162">
        <v>0</v>
      </c>
      <c r="AH25" s="162">
        <v>0</v>
      </c>
    </row>
    <row r="26" spans="1:34" ht="15.75" thickBot="1" x14ac:dyDescent="0.25">
      <c r="A26" s="136">
        <v>19</v>
      </c>
      <c r="B26" s="154">
        <v>1</v>
      </c>
      <c r="C26" s="155" t="s">
        <v>54</v>
      </c>
      <c r="D26" s="134">
        <v>1</v>
      </c>
      <c r="E26" s="96">
        <f t="shared" si="0"/>
        <v>318.3</v>
      </c>
      <c r="F26" s="160">
        <v>318.3</v>
      </c>
      <c r="G26" s="160"/>
      <c r="H26" s="161">
        <v>0</v>
      </c>
      <c r="I26" s="149">
        <v>0</v>
      </c>
      <c r="J26" s="149">
        <v>0</v>
      </c>
      <c r="K26" s="149">
        <v>0</v>
      </c>
      <c r="L26" s="149">
        <v>0</v>
      </c>
      <c r="M26" s="149">
        <v>0</v>
      </c>
      <c r="N26" s="149">
        <v>0</v>
      </c>
      <c r="O26" s="26">
        <v>0</v>
      </c>
      <c r="P26" s="159">
        <v>48.23</v>
      </c>
      <c r="Q26" s="27"/>
      <c r="R26" s="27"/>
      <c r="S26" s="162">
        <v>84.247523191831107</v>
      </c>
      <c r="T26" s="148">
        <v>216.41</v>
      </c>
      <c r="U26" s="149">
        <v>0</v>
      </c>
      <c r="V26" s="149">
        <v>0</v>
      </c>
      <c r="W26" s="162">
        <v>0</v>
      </c>
      <c r="X26" s="149">
        <v>0</v>
      </c>
      <c r="Y26" s="149">
        <v>0</v>
      </c>
      <c r="Z26" s="149">
        <v>0</v>
      </c>
      <c r="AA26" s="162">
        <v>10.858627387900301</v>
      </c>
      <c r="AB26" s="159">
        <v>0</v>
      </c>
      <c r="AC26" s="149">
        <v>0</v>
      </c>
      <c r="AD26" s="149">
        <v>0</v>
      </c>
      <c r="AE26" s="149">
        <v>0</v>
      </c>
      <c r="AF26" s="149">
        <v>0</v>
      </c>
      <c r="AG26" s="162">
        <v>0</v>
      </c>
      <c r="AH26" s="162">
        <v>0</v>
      </c>
    </row>
    <row r="27" spans="1:34" ht="15.75" thickBot="1" x14ac:dyDescent="0.25">
      <c r="A27" s="136">
        <v>20</v>
      </c>
      <c r="B27" s="154">
        <v>1</v>
      </c>
      <c r="C27" s="155" t="s">
        <v>55</v>
      </c>
      <c r="D27" s="134">
        <v>11</v>
      </c>
      <c r="E27" s="96">
        <f t="shared" si="0"/>
        <v>235</v>
      </c>
      <c r="F27" s="160">
        <v>235</v>
      </c>
      <c r="G27" s="160"/>
      <c r="H27" s="161">
        <v>0</v>
      </c>
      <c r="I27" s="149">
        <v>0</v>
      </c>
      <c r="J27" s="149">
        <v>0</v>
      </c>
      <c r="K27" s="149">
        <v>0</v>
      </c>
      <c r="L27" s="149">
        <v>0</v>
      </c>
      <c r="M27" s="149">
        <v>0</v>
      </c>
      <c r="N27" s="149">
        <v>0</v>
      </c>
      <c r="O27" s="26">
        <v>0</v>
      </c>
      <c r="P27" s="159">
        <v>35.61</v>
      </c>
      <c r="Q27" s="27"/>
      <c r="R27" s="27"/>
      <c r="S27" s="162">
        <v>48.141441823903499</v>
      </c>
      <c r="T27" s="148">
        <v>191.36600000000001</v>
      </c>
      <c r="U27" s="149">
        <v>0</v>
      </c>
      <c r="V27" s="149">
        <v>0</v>
      </c>
      <c r="W27" s="162">
        <v>0</v>
      </c>
      <c r="X27" s="149">
        <v>0</v>
      </c>
      <c r="Y27" s="149">
        <v>0</v>
      </c>
      <c r="Z27" s="149">
        <v>0</v>
      </c>
      <c r="AA27" s="162">
        <v>16.111085190097</v>
      </c>
      <c r="AB27" s="159">
        <v>0</v>
      </c>
      <c r="AC27" s="149">
        <v>0</v>
      </c>
      <c r="AD27" s="149">
        <v>0</v>
      </c>
      <c r="AE27" s="149">
        <v>0</v>
      </c>
      <c r="AF27" s="149">
        <v>0</v>
      </c>
      <c r="AG27" s="162">
        <v>0</v>
      </c>
      <c r="AH27" s="162">
        <v>0</v>
      </c>
    </row>
    <row r="28" spans="1:34" ht="15.75" thickBot="1" x14ac:dyDescent="0.25">
      <c r="A28" s="136">
        <v>21</v>
      </c>
      <c r="B28" s="154">
        <v>1</v>
      </c>
      <c r="C28" s="155" t="s">
        <v>56</v>
      </c>
      <c r="D28" s="134">
        <v>7</v>
      </c>
      <c r="E28" s="96">
        <f t="shared" si="0"/>
        <v>276</v>
      </c>
      <c r="F28" s="160">
        <v>276</v>
      </c>
      <c r="G28" s="160"/>
      <c r="H28" s="161">
        <v>0</v>
      </c>
      <c r="I28" s="149">
        <v>0</v>
      </c>
      <c r="J28" s="149">
        <v>0</v>
      </c>
      <c r="K28" s="149">
        <v>0</v>
      </c>
      <c r="L28" s="149">
        <v>0</v>
      </c>
      <c r="M28" s="149">
        <v>0</v>
      </c>
      <c r="N28" s="149">
        <v>0</v>
      </c>
      <c r="O28" s="26">
        <v>0</v>
      </c>
      <c r="P28" s="159">
        <v>41.82</v>
      </c>
      <c r="Q28" s="27"/>
      <c r="R28" s="27"/>
      <c r="S28" s="162">
        <v>48.141441823903499</v>
      </c>
      <c r="T28" s="148">
        <v>222.93</v>
      </c>
      <c r="U28" s="149">
        <v>0</v>
      </c>
      <c r="V28" s="149">
        <v>0</v>
      </c>
      <c r="W28" s="162">
        <v>0</v>
      </c>
      <c r="X28" s="149">
        <v>0</v>
      </c>
      <c r="Y28" s="149">
        <v>0</v>
      </c>
      <c r="Z28" s="149">
        <v>0</v>
      </c>
      <c r="AA28" s="162">
        <v>9.79387384222888</v>
      </c>
      <c r="AB28" s="159">
        <v>0</v>
      </c>
      <c r="AC28" s="149">
        <v>0</v>
      </c>
      <c r="AD28" s="149">
        <v>0</v>
      </c>
      <c r="AE28" s="149">
        <v>0</v>
      </c>
      <c r="AF28" s="149">
        <v>0</v>
      </c>
      <c r="AG28" s="162">
        <v>0</v>
      </c>
      <c r="AH28" s="162">
        <v>0</v>
      </c>
    </row>
    <row r="29" spans="1:34" ht="18.75" customHeight="1" thickBot="1" x14ac:dyDescent="0.25">
      <c r="A29" s="136">
        <v>22</v>
      </c>
      <c r="B29" s="154">
        <v>1</v>
      </c>
      <c r="C29" s="155" t="s">
        <v>57</v>
      </c>
      <c r="D29" s="134">
        <v>9</v>
      </c>
      <c r="E29" s="96">
        <f t="shared" si="0"/>
        <v>284.7</v>
      </c>
      <c r="F29" s="160">
        <v>284.7</v>
      </c>
      <c r="G29" s="160"/>
      <c r="H29" s="161">
        <v>0</v>
      </c>
      <c r="I29" s="149">
        <v>0</v>
      </c>
      <c r="J29" s="149">
        <v>0</v>
      </c>
      <c r="K29" s="149">
        <v>0</v>
      </c>
      <c r="L29" s="149">
        <v>0</v>
      </c>
      <c r="M29" s="149">
        <v>0</v>
      </c>
      <c r="N29" s="149">
        <v>0</v>
      </c>
      <c r="O29" s="26">
        <v>0</v>
      </c>
      <c r="P29" s="159">
        <v>43.14</v>
      </c>
      <c r="Q29" s="27"/>
      <c r="R29" s="27"/>
      <c r="S29" s="162">
        <v>72.212162735855202</v>
      </c>
      <c r="T29" s="148">
        <v>248.31</v>
      </c>
      <c r="U29" s="149">
        <v>0</v>
      </c>
      <c r="V29" s="149">
        <v>0</v>
      </c>
      <c r="W29" s="162">
        <v>0</v>
      </c>
      <c r="X29" s="149">
        <v>0</v>
      </c>
      <c r="Y29" s="149">
        <v>0</v>
      </c>
      <c r="Z29" s="149">
        <v>0</v>
      </c>
      <c r="AA29" s="162">
        <v>20.297884897834599</v>
      </c>
      <c r="AB29" s="159">
        <v>0</v>
      </c>
      <c r="AC29" s="149">
        <v>0</v>
      </c>
      <c r="AD29" s="149">
        <v>0</v>
      </c>
      <c r="AE29" s="149">
        <v>0</v>
      </c>
      <c r="AF29" s="149">
        <v>0</v>
      </c>
      <c r="AG29" s="162">
        <v>0</v>
      </c>
      <c r="AH29" s="162">
        <v>0</v>
      </c>
    </row>
    <row r="30" spans="1:34" ht="15.75" thickBot="1" x14ac:dyDescent="0.25">
      <c r="A30" s="136">
        <v>23</v>
      </c>
      <c r="B30" s="154">
        <v>1</v>
      </c>
      <c r="C30" s="155" t="s">
        <v>331</v>
      </c>
      <c r="D30" s="134">
        <v>13</v>
      </c>
      <c r="E30" s="96">
        <f t="shared" si="0"/>
        <v>201.2</v>
      </c>
      <c r="F30" s="160">
        <v>201.2</v>
      </c>
      <c r="G30" s="160"/>
      <c r="H30" s="161">
        <v>0</v>
      </c>
      <c r="I30" s="149">
        <v>0</v>
      </c>
      <c r="J30" s="149">
        <v>0</v>
      </c>
      <c r="K30" s="149">
        <v>0</v>
      </c>
      <c r="L30" s="149">
        <v>0</v>
      </c>
      <c r="M30" s="149">
        <v>0</v>
      </c>
      <c r="N30" s="149">
        <v>0</v>
      </c>
      <c r="O30" s="26">
        <v>0</v>
      </c>
      <c r="P30" s="159">
        <v>30.49</v>
      </c>
      <c r="Q30" s="27"/>
      <c r="R30" s="27"/>
      <c r="S30" s="162">
        <v>36.106081367927601</v>
      </c>
      <c r="T30" s="148">
        <v>119.34</v>
      </c>
      <c r="U30" s="149">
        <v>0</v>
      </c>
      <c r="V30" s="149">
        <v>0</v>
      </c>
      <c r="W30" s="162">
        <v>0</v>
      </c>
      <c r="X30" s="149">
        <v>0</v>
      </c>
      <c r="Y30" s="149">
        <v>0</v>
      </c>
      <c r="Z30" s="149">
        <v>0</v>
      </c>
      <c r="AA30" s="162">
        <v>8.4458960323028194</v>
      </c>
      <c r="AB30" s="159">
        <v>0</v>
      </c>
      <c r="AC30" s="149">
        <v>0</v>
      </c>
      <c r="AD30" s="149">
        <v>0</v>
      </c>
      <c r="AE30" s="149">
        <v>0</v>
      </c>
      <c r="AF30" s="149">
        <v>0</v>
      </c>
      <c r="AG30" s="162">
        <v>0</v>
      </c>
      <c r="AH30" s="162">
        <v>0</v>
      </c>
    </row>
    <row r="31" spans="1:34" ht="15.75" thickBot="1" x14ac:dyDescent="0.25">
      <c r="A31" s="136">
        <v>24</v>
      </c>
      <c r="B31" s="154">
        <v>1</v>
      </c>
      <c r="C31" s="155" t="s">
        <v>332</v>
      </c>
      <c r="D31" s="134">
        <v>10</v>
      </c>
      <c r="E31" s="96">
        <f t="shared" si="0"/>
        <v>198.7</v>
      </c>
      <c r="F31" s="160">
        <v>198.7</v>
      </c>
      <c r="G31" s="160"/>
      <c r="H31" s="161">
        <v>0</v>
      </c>
      <c r="I31" s="149">
        <v>0</v>
      </c>
      <c r="J31" s="149">
        <v>0</v>
      </c>
      <c r="K31" s="149">
        <v>0</v>
      </c>
      <c r="L31" s="149">
        <v>0</v>
      </c>
      <c r="M31" s="149">
        <v>0</v>
      </c>
      <c r="N31" s="149">
        <v>0</v>
      </c>
      <c r="O31" s="26">
        <v>0</v>
      </c>
      <c r="P31" s="159">
        <v>30.11</v>
      </c>
      <c r="Q31" s="27"/>
      <c r="R31" s="27"/>
      <c r="S31" s="162">
        <v>48.141441823903499</v>
      </c>
      <c r="T31" s="148">
        <v>105.49</v>
      </c>
      <c r="U31" s="149">
        <v>0</v>
      </c>
      <c r="V31" s="149">
        <v>0</v>
      </c>
      <c r="W31" s="162">
        <v>0</v>
      </c>
      <c r="X31" s="149">
        <v>0</v>
      </c>
      <c r="Y31" s="149">
        <v>0</v>
      </c>
      <c r="Z31" s="149">
        <v>0</v>
      </c>
      <c r="AA31" s="162">
        <v>9.6526934490255005</v>
      </c>
      <c r="AB31" s="159">
        <v>38.86</v>
      </c>
      <c r="AC31" s="149">
        <v>0</v>
      </c>
      <c r="AD31" s="149">
        <v>17.07</v>
      </c>
      <c r="AE31" s="149">
        <v>0</v>
      </c>
      <c r="AF31" s="149">
        <v>0</v>
      </c>
      <c r="AG31" s="162">
        <v>0</v>
      </c>
      <c r="AH31" s="162">
        <v>0</v>
      </c>
    </row>
    <row r="32" spans="1:34" ht="15.75" thickBot="1" x14ac:dyDescent="0.25">
      <c r="A32" s="136">
        <v>25</v>
      </c>
      <c r="B32" s="154">
        <v>1</v>
      </c>
      <c r="C32" s="155" t="s">
        <v>333</v>
      </c>
      <c r="D32" s="134">
        <v>11</v>
      </c>
      <c r="E32" s="96">
        <f t="shared" si="0"/>
        <v>277.5</v>
      </c>
      <c r="F32" s="160">
        <v>277.5</v>
      </c>
      <c r="G32" s="160"/>
      <c r="H32" s="161">
        <v>0</v>
      </c>
      <c r="I32" s="149">
        <v>0</v>
      </c>
      <c r="J32" s="149">
        <v>0</v>
      </c>
      <c r="K32" s="149">
        <v>0</v>
      </c>
      <c r="L32" s="149">
        <v>0</v>
      </c>
      <c r="M32" s="149">
        <v>0</v>
      </c>
      <c r="N32" s="149">
        <v>0</v>
      </c>
      <c r="O32" s="26">
        <v>0</v>
      </c>
      <c r="P32" s="159">
        <v>42.05</v>
      </c>
      <c r="Q32" s="27"/>
      <c r="R32" s="27"/>
      <c r="S32" s="162">
        <v>72.212162735855202</v>
      </c>
      <c r="T32" s="148">
        <v>147.07</v>
      </c>
      <c r="U32" s="149">
        <v>0</v>
      </c>
      <c r="V32" s="149">
        <v>0</v>
      </c>
      <c r="W32" s="162">
        <v>0</v>
      </c>
      <c r="X32" s="149">
        <v>0</v>
      </c>
      <c r="Y32" s="149">
        <v>0</v>
      </c>
      <c r="Z32" s="149">
        <v>0</v>
      </c>
      <c r="AA32" s="162">
        <v>5.0866028848188503</v>
      </c>
      <c r="AB32" s="159">
        <v>54.26</v>
      </c>
      <c r="AC32" s="149">
        <v>0</v>
      </c>
      <c r="AD32" s="149">
        <v>23.83</v>
      </c>
      <c r="AE32" s="149">
        <v>0</v>
      </c>
      <c r="AF32" s="149">
        <v>0</v>
      </c>
      <c r="AG32" s="162">
        <v>0</v>
      </c>
      <c r="AH32" s="162">
        <v>0</v>
      </c>
    </row>
    <row r="33" spans="1:34" ht="15.75" thickBot="1" x14ac:dyDescent="0.25">
      <c r="A33" s="136">
        <v>26</v>
      </c>
      <c r="B33" s="154">
        <v>1</v>
      </c>
      <c r="C33" s="155" t="s">
        <v>334</v>
      </c>
      <c r="D33" s="134">
        <v>12</v>
      </c>
      <c r="E33" s="96">
        <f t="shared" si="0"/>
        <v>172</v>
      </c>
      <c r="F33" s="160">
        <v>172</v>
      </c>
      <c r="G33" s="160"/>
      <c r="H33" s="161">
        <v>0</v>
      </c>
      <c r="I33" s="149">
        <v>0</v>
      </c>
      <c r="J33" s="149">
        <v>0</v>
      </c>
      <c r="K33" s="149">
        <v>0</v>
      </c>
      <c r="L33" s="149">
        <v>0</v>
      </c>
      <c r="M33" s="149">
        <v>0</v>
      </c>
      <c r="N33" s="149">
        <v>0</v>
      </c>
      <c r="O33" s="26">
        <v>0</v>
      </c>
      <c r="P33" s="159">
        <v>26.06</v>
      </c>
      <c r="Q33" s="27"/>
      <c r="R33" s="27"/>
      <c r="S33" s="162">
        <v>48.141441823903499</v>
      </c>
      <c r="T33" s="148">
        <v>125.08</v>
      </c>
      <c r="U33" s="149">
        <v>0</v>
      </c>
      <c r="V33" s="149">
        <v>0</v>
      </c>
      <c r="W33" s="162">
        <v>0</v>
      </c>
      <c r="X33" s="149">
        <v>0</v>
      </c>
      <c r="Y33" s="149">
        <v>0</v>
      </c>
      <c r="Z33" s="149">
        <v>0</v>
      </c>
      <c r="AA33" s="162">
        <v>10.550769670410901</v>
      </c>
      <c r="AB33" s="159">
        <v>33.65</v>
      </c>
      <c r="AC33" s="149">
        <v>0</v>
      </c>
      <c r="AD33" s="149">
        <v>14.78</v>
      </c>
      <c r="AE33" s="149">
        <v>0</v>
      </c>
      <c r="AF33" s="149">
        <v>0</v>
      </c>
      <c r="AG33" s="162">
        <v>0</v>
      </c>
      <c r="AH33" s="162">
        <v>0</v>
      </c>
    </row>
    <row r="34" spans="1:34" ht="15.75" thickBot="1" x14ac:dyDescent="0.25">
      <c r="A34" s="136">
        <v>27</v>
      </c>
      <c r="B34" s="154">
        <v>1</v>
      </c>
      <c r="C34" s="155" t="s">
        <v>335</v>
      </c>
      <c r="D34" s="134">
        <v>13</v>
      </c>
      <c r="E34" s="96">
        <f t="shared" si="0"/>
        <v>302.39999999999998</v>
      </c>
      <c r="F34" s="160">
        <v>302.39999999999998</v>
      </c>
      <c r="G34" s="160"/>
      <c r="H34" s="161">
        <v>0</v>
      </c>
      <c r="I34" s="149">
        <v>0</v>
      </c>
      <c r="J34" s="149">
        <v>0</v>
      </c>
      <c r="K34" s="149">
        <v>0</v>
      </c>
      <c r="L34" s="149">
        <v>0</v>
      </c>
      <c r="M34" s="149">
        <v>0</v>
      </c>
      <c r="N34" s="149">
        <v>0</v>
      </c>
      <c r="O34" s="26">
        <v>0</v>
      </c>
      <c r="P34" s="159">
        <v>45.82</v>
      </c>
      <c r="Q34" s="27"/>
      <c r="R34" s="27"/>
      <c r="S34" s="162">
        <v>60.176802279879297</v>
      </c>
      <c r="T34" s="148">
        <v>131.61000000000001</v>
      </c>
      <c r="U34" s="149">
        <v>0</v>
      </c>
      <c r="V34" s="149">
        <v>0</v>
      </c>
      <c r="W34" s="162">
        <v>0</v>
      </c>
      <c r="X34" s="149">
        <v>0</v>
      </c>
      <c r="Y34" s="149">
        <v>0</v>
      </c>
      <c r="Z34" s="149">
        <v>0</v>
      </c>
      <c r="AA34" s="162">
        <v>12.8461727500714</v>
      </c>
      <c r="AB34" s="159">
        <v>63.5</v>
      </c>
      <c r="AC34" s="149">
        <v>0</v>
      </c>
      <c r="AD34" s="149">
        <v>25.92</v>
      </c>
      <c r="AE34" s="149">
        <v>0</v>
      </c>
      <c r="AF34" s="149">
        <v>0</v>
      </c>
      <c r="AG34" s="162">
        <v>0</v>
      </c>
      <c r="AH34" s="162">
        <v>0</v>
      </c>
    </row>
    <row r="35" spans="1:34" ht="15.75" thickBot="1" x14ac:dyDescent="0.25">
      <c r="A35" s="136">
        <v>28</v>
      </c>
      <c r="B35" s="154">
        <v>1</v>
      </c>
      <c r="C35" s="155" t="s">
        <v>336</v>
      </c>
      <c r="D35" s="134">
        <v>14</v>
      </c>
      <c r="E35" s="96">
        <f t="shared" si="0"/>
        <v>189.2</v>
      </c>
      <c r="F35" s="160">
        <v>189.2</v>
      </c>
      <c r="G35" s="160"/>
      <c r="H35" s="161">
        <v>0</v>
      </c>
      <c r="I35" s="149">
        <v>0</v>
      </c>
      <c r="J35" s="149">
        <v>0</v>
      </c>
      <c r="K35" s="149">
        <v>0</v>
      </c>
      <c r="L35" s="149">
        <v>0</v>
      </c>
      <c r="M35" s="149">
        <v>0</v>
      </c>
      <c r="N35" s="149">
        <v>0</v>
      </c>
      <c r="O35" s="26">
        <v>0</v>
      </c>
      <c r="P35" s="159">
        <v>28.67</v>
      </c>
      <c r="Q35" s="27"/>
      <c r="R35" s="27"/>
      <c r="S35" s="162">
        <v>48.141441823903499</v>
      </c>
      <c r="T35" s="148">
        <v>108.61</v>
      </c>
      <c r="U35" s="149">
        <v>0</v>
      </c>
      <c r="V35" s="149">
        <v>0</v>
      </c>
      <c r="W35" s="162">
        <v>0</v>
      </c>
      <c r="X35" s="149">
        <v>0</v>
      </c>
      <c r="Y35" s="149">
        <v>0</v>
      </c>
      <c r="Z35" s="149">
        <v>0</v>
      </c>
      <c r="AA35" s="162">
        <v>8.8473120503423992</v>
      </c>
      <c r="AB35" s="159">
        <v>36.97</v>
      </c>
      <c r="AC35" s="149">
        <v>0</v>
      </c>
      <c r="AD35" s="149">
        <v>16.239999999999998</v>
      </c>
      <c r="AE35" s="149">
        <v>0</v>
      </c>
      <c r="AF35" s="149">
        <v>0</v>
      </c>
      <c r="AG35" s="162">
        <v>0</v>
      </c>
      <c r="AH35" s="162">
        <v>0</v>
      </c>
    </row>
    <row r="36" spans="1:34" ht="15.75" thickBot="1" x14ac:dyDescent="0.25">
      <c r="A36" s="136">
        <v>29</v>
      </c>
      <c r="B36" s="154">
        <v>1</v>
      </c>
      <c r="C36" s="155" t="s">
        <v>337</v>
      </c>
      <c r="D36" s="134">
        <v>15</v>
      </c>
      <c r="E36" s="96">
        <f t="shared" si="0"/>
        <v>252.4</v>
      </c>
      <c r="F36" s="160">
        <v>252.4</v>
      </c>
      <c r="G36" s="160"/>
      <c r="H36" s="161">
        <v>0</v>
      </c>
      <c r="I36" s="149">
        <v>0</v>
      </c>
      <c r="J36" s="149">
        <v>0</v>
      </c>
      <c r="K36" s="149">
        <v>0</v>
      </c>
      <c r="L36" s="149">
        <v>0</v>
      </c>
      <c r="M36" s="149">
        <v>0</v>
      </c>
      <c r="N36" s="149">
        <v>0</v>
      </c>
      <c r="O36" s="26">
        <v>0</v>
      </c>
      <c r="P36" s="159">
        <v>38.25</v>
      </c>
      <c r="Q36" s="27"/>
      <c r="R36" s="27"/>
      <c r="S36" s="162">
        <v>72.212162735855202</v>
      </c>
      <c r="T36" s="148">
        <v>182.88</v>
      </c>
      <c r="U36" s="149">
        <v>0</v>
      </c>
      <c r="V36" s="149">
        <v>0</v>
      </c>
      <c r="W36" s="162">
        <v>0</v>
      </c>
      <c r="X36" s="149">
        <v>0</v>
      </c>
      <c r="Y36" s="149">
        <v>0</v>
      </c>
      <c r="Z36" s="149">
        <v>0</v>
      </c>
      <c r="AA36" s="162">
        <v>8.3038521612515197</v>
      </c>
      <c r="AB36" s="159">
        <v>49.29</v>
      </c>
      <c r="AC36" s="149">
        <v>0</v>
      </c>
      <c r="AD36" s="149">
        <v>21.65</v>
      </c>
      <c r="AE36" s="149">
        <v>0</v>
      </c>
      <c r="AF36" s="149">
        <v>0</v>
      </c>
      <c r="AG36" s="162">
        <v>0</v>
      </c>
      <c r="AH36" s="162">
        <v>0</v>
      </c>
    </row>
    <row r="37" spans="1:34" ht="15.75" thickBot="1" x14ac:dyDescent="0.25">
      <c r="A37" s="136">
        <v>30</v>
      </c>
      <c r="B37" s="154">
        <v>1</v>
      </c>
      <c r="C37" s="155" t="s">
        <v>338</v>
      </c>
      <c r="D37" s="134">
        <v>16</v>
      </c>
      <c r="E37" s="96">
        <f t="shared" si="0"/>
        <v>184.5</v>
      </c>
      <c r="F37" s="160">
        <v>184.5</v>
      </c>
      <c r="G37" s="160"/>
      <c r="H37" s="161">
        <v>0</v>
      </c>
      <c r="I37" s="149">
        <v>0</v>
      </c>
      <c r="J37" s="149">
        <v>0</v>
      </c>
      <c r="K37" s="149">
        <v>0</v>
      </c>
      <c r="L37" s="149">
        <v>0</v>
      </c>
      <c r="M37" s="149">
        <v>0</v>
      </c>
      <c r="N37" s="149">
        <v>0</v>
      </c>
      <c r="O37" s="26">
        <v>0</v>
      </c>
      <c r="P37" s="159">
        <v>27.96</v>
      </c>
      <c r="Q37" s="27"/>
      <c r="R37" s="27"/>
      <c r="S37" s="162">
        <v>48.141441823903499</v>
      </c>
      <c r="T37" s="148">
        <v>146.46</v>
      </c>
      <c r="U37" s="149">
        <v>0</v>
      </c>
      <c r="V37" s="149">
        <v>0</v>
      </c>
      <c r="W37" s="162">
        <v>0</v>
      </c>
      <c r="X37" s="149">
        <v>0</v>
      </c>
      <c r="Y37" s="149">
        <v>0</v>
      </c>
      <c r="Z37" s="149">
        <v>0</v>
      </c>
      <c r="AA37" s="162">
        <v>9.39159434634138</v>
      </c>
      <c r="AB37" s="159">
        <v>36.020000000000003</v>
      </c>
      <c r="AC37" s="149">
        <v>0</v>
      </c>
      <c r="AD37" s="149">
        <v>15.82</v>
      </c>
      <c r="AE37" s="149">
        <v>0</v>
      </c>
      <c r="AF37" s="149">
        <v>0</v>
      </c>
      <c r="AG37" s="162">
        <v>0</v>
      </c>
      <c r="AH37" s="162">
        <v>0</v>
      </c>
    </row>
    <row r="38" spans="1:34" ht="15.75" thickBot="1" x14ac:dyDescent="0.25">
      <c r="A38" s="136">
        <v>31</v>
      </c>
      <c r="B38" s="154">
        <v>1</v>
      </c>
      <c r="C38" s="155" t="s">
        <v>339</v>
      </c>
      <c r="D38" s="134">
        <v>17</v>
      </c>
      <c r="E38" s="96">
        <f t="shared" si="0"/>
        <v>253.53</v>
      </c>
      <c r="F38" s="160">
        <v>253.53</v>
      </c>
      <c r="G38" s="160"/>
      <c r="H38" s="161">
        <v>0</v>
      </c>
      <c r="I38" s="149">
        <v>0</v>
      </c>
      <c r="J38" s="149">
        <v>0</v>
      </c>
      <c r="K38" s="149">
        <v>0</v>
      </c>
      <c r="L38" s="149">
        <v>0</v>
      </c>
      <c r="M38" s="149">
        <v>0</v>
      </c>
      <c r="N38" s="149">
        <v>0</v>
      </c>
      <c r="O38" s="26">
        <v>0</v>
      </c>
      <c r="P38" s="159">
        <v>38.42</v>
      </c>
      <c r="Q38" s="27"/>
      <c r="R38" s="27"/>
      <c r="S38" s="162">
        <v>48.141441823903499</v>
      </c>
      <c r="T38" s="148">
        <v>152.66999999999999</v>
      </c>
      <c r="U38" s="149">
        <v>0</v>
      </c>
      <c r="V38" s="149">
        <v>0</v>
      </c>
      <c r="W38" s="162">
        <v>0</v>
      </c>
      <c r="X38" s="149">
        <v>0</v>
      </c>
      <c r="Y38" s="149">
        <v>0</v>
      </c>
      <c r="Z38" s="149">
        <v>0</v>
      </c>
      <c r="AA38" s="162">
        <v>15.4961921620264</v>
      </c>
      <c r="AB38" s="159">
        <v>49.52</v>
      </c>
      <c r="AC38" s="149">
        <v>0</v>
      </c>
      <c r="AD38" s="149">
        <v>21.75</v>
      </c>
      <c r="AE38" s="149">
        <v>0</v>
      </c>
      <c r="AF38" s="149">
        <v>0</v>
      </c>
      <c r="AG38" s="162">
        <v>0</v>
      </c>
      <c r="AH38" s="162">
        <v>0</v>
      </c>
    </row>
    <row r="39" spans="1:34" ht="15.75" thickBot="1" x14ac:dyDescent="0.25">
      <c r="A39" s="136">
        <v>32</v>
      </c>
      <c r="B39" s="154">
        <v>1</v>
      </c>
      <c r="C39" s="155" t="s">
        <v>340</v>
      </c>
      <c r="D39" s="134">
        <v>18</v>
      </c>
      <c r="E39" s="96">
        <f t="shared" si="0"/>
        <v>288.10000000000002</v>
      </c>
      <c r="F39" s="160">
        <v>288.10000000000002</v>
      </c>
      <c r="G39" s="160"/>
      <c r="H39" s="161">
        <v>0</v>
      </c>
      <c r="I39" s="149">
        <v>0</v>
      </c>
      <c r="J39" s="149">
        <v>0</v>
      </c>
      <c r="K39" s="149">
        <v>0</v>
      </c>
      <c r="L39" s="149">
        <v>0</v>
      </c>
      <c r="M39" s="149">
        <v>0</v>
      </c>
      <c r="N39" s="149">
        <v>0</v>
      </c>
      <c r="O39" s="26">
        <v>0</v>
      </c>
      <c r="P39" s="159">
        <v>43.66</v>
      </c>
      <c r="Q39" s="27"/>
      <c r="R39" s="27"/>
      <c r="S39" s="162">
        <v>72.212162735855202</v>
      </c>
      <c r="T39" s="148">
        <v>131.85</v>
      </c>
      <c r="U39" s="149">
        <v>0</v>
      </c>
      <c r="V39" s="149">
        <v>0</v>
      </c>
      <c r="W39" s="162">
        <v>0</v>
      </c>
      <c r="X39" s="149">
        <v>0</v>
      </c>
      <c r="Y39" s="149">
        <v>0</v>
      </c>
      <c r="Z39" s="149">
        <v>0</v>
      </c>
      <c r="AA39" s="162">
        <v>17.4828740463496</v>
      </c>
      <c r="AB39" s="159">
        <v>60.67</v>
      </c>
      <c r="AC39" s="149">
        <v>0</v>
      </c>
      <c r="AD39" s="149">
        <v>24.66</v>
      </c>
      <c r="AE39" s="149">
        <v>0</v>
      </c>
      <c r="AF39" s="149">
        <v>0</v>
      </c>
      <c r="AG39" s="162">
        <v>0</v>
      </c>
      <c r="AH39" s="162">
        <v>0</v>
      </c>
    </row>
    <row r="40" spans="1:34" ht="15.75" thickBot="1" x14ac:dyDescent="0.25">
      <c r="A40" s="136">
        <v>33</v>
      </c>
      <c r="B40" s="154">
        <v>1</v>
      </c>
      <c r="C40" s="155" t="s">
        <v>341</v>
      </c>
      <c r="D40" s="134">
        <v>20</v>
      </c>
      <c r="E40" s="96">
        <f t="shared" si="0"/>
        <v>251.5</v>
      </c>
      <c r="F40" s="160">
        <v>251.5</v>
      </c>
      <c r="G40" s="160"/>
      <c r="H40" s="161">
        <v>0</v>
      </c>
      <c r="I40" s="149">
        <v>0</v>
      </c>
      <c r="J40" s="149">
        <v>0</v>
      </c>
      <c r="K40" s="149">
        <v>0</v>
      </c>
      <c r="L40" s="149">
        <v>0</v>
      </c>
      <c r="M40" s="149">
        <v>0</v>
      </c>
      <c r="N40" s="149">
        <v>0</v>
      </c>
      <c r="O40" s="26">
        <v>0</v>
      </c>
      <c r="P40" s="159">
        <v>38.11</v>
      </c>
      <c r="Q40" s="27"/>
      <c r="R40" s="27"/>
      <c r="S40" s="162">
        <v>72.212162735855202</v>
      </c>
      <c r="T40" s="148">
        <v>252.5</v>
      </c>
      <c r="U40" s="149">
        <v>0</v>
      </c>
      <c r="V40" s="149">
        <v>0</v>
      </c>
      <c r="W40" s="162">
        <v>0</v>
      </c>
      <c r="X40" s="149">
        <v>0</v>
      </c>
      <c r="Y40" s="149">
        <v>0</v>
      </c>
      <c r="Z40" s="149">
        <v>0</v>
      </c>
      <c r="AA40" s="162">
        <v>13.507824392947199</v>
      </c>
      <c r="AB40" s="159">
        <v>48.82</v>
      </c>
      <c r="AC40" s="149">
        <v>0</v>
      </c>
      <c r="AD40" s="149">
        <v>21.44</v>
      </c>
      <c r="AE40" s="149">
        <v>0</v>
      </c>
      <c r="AF40" s="149">
        <v>0</v>
      </c>
      <c r="AG40" s="162">
        <v>0</v>
      </c>
      <c r="AH40" s="162">
        <v>0</v>
      </c>
    </row>
    <row r="41" spans="1:34" ht="15.75" thickBot="1" x14ac:dyDescent="0.25">
      <c r="A41" s="136">
        <v>34</v>
      </c>
      <c r="B41" s="154">
        <v>1</v>
      </c>
      <c r="C41" s="155" t="s">
        <v>342</v>
      </c>
      <c r="D41" s="134">
        <v>4</v>
      </c>
      <c r="E41" s="96">
        <f t="shared" si="0"/>
        <v>126.5</v>
      </c>
      <c r="F41" s="160">
        <v>126.5</v>
      </c>
      <c r="G41" s="160"/>
      <c r="H41" s="161">
        <v>0</v>
      </c>
      <c r="I41" s="149">
        <v>0</v>
      </c>
      <c r="J41" s="149">
        <v>0</v>
      </c>
      <c r="K41" s="149">
        <v>0</v>
      </c>
      <c r="L41" s="149">
        <v>0</v>
      </c>
      <c r="M41" s="149">
        <v>0</v>
      </c>
      <c r="N41" s="149">
        <v>0</v>
      </c>
      <c r="O41" s="26">
        <v>0</v>
      </c>
      <c r="P41" s="159">
        <v>19.170000000000002</v>
      </c>
      <c r="Q41" s="27"/>
      <c r="R41" s="27"/>
      <c r="S41" s="162">
        <v>48.141441823903499</v>
      </c>
      <c r="T41" s="148">
        <v>55.01</v>
      </c>
      <c r="U41" s="149">
        <v>0</v>
      </c>
      <c r="V41" s="149">
        <v>0</v>
      </c>
      <c r="W41" s="162">
        <v>0</v>
      </c>
      <c r="X41" s="149">
        <v>0</v>
      </c>
      <c r="Y41" s="149">
        <v>0</v>
      </c>
      <c r="Z41" s="149">
        <v>0</v>
      </c>
      <c r="AA41" s="162">
        <v>7.5469563330694598</v>
      </c>
      <c r="AB41" s="159">
        <v>24.65</v>
      </c>
      <c r="AC41" s="149">
        <v>0</v>
      </c>
      <c r="AD41" s="149">
        <v>10.82</v>
      </c>
      <c r="AE41" s="149">
        <v>0</v>
      </c>
      <c r="AF41" s="149">
        <v>0</v>
      </c>
      <c r="AG41" s="162">
        <v>0</v>
      </c>
      <c r="AH41" s="162">
        <v>0</v>
      </c>
    </row>
    <row r="42" spans="1:34" ht="15.75" thickBot="1" x14ac:dyDescent="0.25">
      <c r="A42" s="136">
        <v>35</v>
      </c>
      <c r="B42" s="154">
        <v>1</v>
      </c>
      <c r="C42" s="155" t="s">
        <v>343</v>
      </c>
      <c r="D42" s="134">
        <v>6</v>
      </c>
      <c r="E42" s="96">
        <f t="shared" si="0"/>
        <v>163.6</v>
      </c>
      <c r="F42" s="160">
        <v>163.6</v>
      </c>
      <c r="G42" s="160"/>
      <c r="H42" s="161">
        <v>0</v>
      </c>
      <c r="I42" s="149">
        <v>0</v>
      </c>
      <c r="J42" s="149">
        <v>0</v>
      </c>
      <c r="K42" s="149">
        <v>0</v>
      </c>
      <c r="L42" s="149">
        <v>0</v>
      </c>
      <c r="M42" s="149">
        <v>0</v>
      </c>
      <c r="N42" s="149">
        <v>0</v>
      </c>
      <c r="O42" s="26">
        <v>0</v>
      </c>
      <c r="P42" s="159">
        <v>24.79</v>
      </c>
      <c r="Q42" s="27"/>
      <c r="R42" s="27"/>
      <c r="S42" s="162">
        <v>48.141441823903499</v>
      </c>
      <c r="T42" s="148">
        <v>81.08</v>
      </c>
      <c r="U42" s="149">
        <v>0</v>
      </c>
      <c r="V42" s="149">
        <v>0</v>
      </c>
      <c r="W42" s="162">
        <v>0</v>
      </c>
      <c r="X42" s="149">
        <v>0</v>
      </c>
      <c r="Y42" s="149">
        <v>0</v>
      </c>
      <c r="Z42" s="149">
        <v>0</v>
      </c>
      <c r="AA42" s="162">
        <v>9.1084111530265197</v>
      </c>
      <c r="AB42" s="159">
        <v>31.99</v>
      </c>
      <c r="AC42" s="149">
        <v>0</v>
      </c>
      <c r="AD42" s="149">
        <v>14.05</v>
      </c>
      <c r="AE42" s="149">
        <v>0</v>
      </c>
      <c r="AF42" s="149">
        <v>0</v>
      </c>
      <c r="AG42" s="162">
        <v>0</v>
      </c>
      <c r="AH42" s="162">
        <v>0</v>
      </c>
    </row>
    <row r="43" spans="1:34" ht="15.75" thickBot="1" x14ac:dyDescent="0.25">
      <c r="A43" s="136">
        <v>36</v>
      </c>
      <c r="B43" s="154">
        <v>1</v>
      </c>
      <c r="C43" s="155" t="s">
        <v>344</v>
      </c>
      <c r="D43" s="134">
        <v>8</v>
      </c>
      <c r="E43" s="96">
        <f t="shared" si="0"/>
        <v>157.30000000000001</v>
      </c>
      <c r="F43" s="160">
        <v>157.30000000000001</v>
      </c>
      <c r="G43" s="160"/>
      <c r="H43" s="161">
        <v>0</v>
      </c>
      <c r="I43" s="149">
        <v>0</v>
      </c>
      <c r="J43" s="149">
        <v>0</v>
      </c>
      <c r="K43" s="149">
        <v>0</v>
      </c>
      <c r="L43" s="149">
        <v>0</v>
      </c>
      <c r="M43" s="149">
        <v>0</v>
      </c>
      <c r="N43" s="149">
        <v>0</v>
      </c>
      <c r="O43" s="26">
        <v>0</v>
      </c>
      <c r="P43" s="159">
        <v>23.84</v>
      </c>
      <c r="Q43" s="27"/>
      <c r="R43" s="27"/>
      <c r="S43" s="162">
        <v>48.141441823903499</v>
      </c>
      <c r="T43" s="148">
        <v>81.59</v>
      </c>
      <c r="U43" s="149">
        <v>0</v>
      </c>
      <c r="V43" s="149">
        <v>0</v>
      </c>
      <c r="W43" s="162">
        <v>0</v>
      </c>
      <c r="X43" s="149">
        <v>0</v>
      </c>
      <c r="Y43" s="149">
        <v>0</v>
      </c>
      <c r="Z43" s="149">
        <v>0</v>
      </c>
      <c r="AA43" s="162">
        <v>13.414266092397</v>
      </c>
      <c r="AB43" s="159">
        <v>30.81</v>
      </c>
      <c r="AC43" s="149">
        <v>0</v>
      </c>
      <c r="AD43" s="149">
        <v>13.53</v>
      </c>
      <c r="AE43" s="149">
        <v>0</v>
      </c>
      <c r="AF43" s="149">
        <v>0</v>
      </c>
      <c r="AG43" s="162">
        <v>0</v>
      </c>
      <c r="AH43" s="162">
        <v>0</v>
      </c>
    </row>
    <row r="44" spans="1:34" ht="15.75" thickBot="1" x14ac:dyDescent="0.25">
      <c r="A44" s="136">
        <v>37</v>
      </c>
      <c r="B44" s="154">
        <v>1</v>
      </c>
      <c r="C44" s="155" t="s">
        <v>345</v>
      </c>
      <c r="D44" s="134">
        <v>9</v>
      </c>
      <c r="E44" s="96">
        <f t="shared" si="0"/>
        <v>270.60000000000002</v>
      </c>
      <c r="F44" s="160">
        <v>270.60000000000002</v>
      </c>
      <c r="G44" s="160"/>
      <c r="H44" s="161">
        <v>0</v>
      </c>
      <c r="I44" s="149">
        <v>0</v>
      </c>
      <c r="J44" s="149">
        <v>0</v>
      </c>
      <c r="K44" s="149">
        <v>0</v>
      </c>
      <c r="L44" s="149">
        <v>0</v>
      </c>
      <c r="M44" s="149">
        <v>0</v>
      </c>
      <c r="N44" s="149">
        <v>0</v>
      </c>
      <c r="O44" s="26">
        <v>0</v>
      </c>
      <c r="P44" s="159">
        <v>41</v>
      </c>
      <c r="Q44" s="27"/>
      <c r="R44" s="27"/>
      <c r="S44" s="162">
        <v>60.176802279879297</v>
      </c>
      <c r="T44" s="148">
        <v>165.22</v>
      </c>
      <c r="U44" s="149">
        <v>0</v>
      </c>
      <c r="V44" s="149">
        <v>0</v>
      </c>
      <c r="W44" s="162">
        <v>0</v>
      </c>
      <c r="X44" s="149">
        <v>0</v>
      </c>
      <c r="Y44" s="149">
        <v>0</v>
      </c>
      <c r="Z44" s="149">
        <v>0</v>
      </c>
      <c r="AA44" s="162">
        <v>9.7700627959023105</v>
      </c>
      <c r="AB44" s="159">
        <v>52.84</v>
      </c>
      <c r="AC44" s="149">
        <v>0</v>
      </c>
      <c r="AD44" s="149">
        <v>23.2</v>
      </c>
      <c r="AE44" s="149">
        <v>0</v>
      </c>
      <c r="AF44" s="149">
        <v>0</v>
      </c>
      <c r="AG44" s="162">
        <v>0</v>
      </c>
      <c r="AH44" s="162">
        <v>0</v>
      </c>
    </row>
    <row r="45" spans="1:34" ht="15.75" thickBot="1" x14ac:dyDescent="0.25">
      <c r="A45" s="136">
        <v>38</v>
      </c>
      <c r="B45" s="154">
        <v>2</v>
      </c>
      <c r="C45" s="155" t="s">
        <v>58</v>
      </c>
      <c r="D45" s="134">
        <v>39</v>
      </c>
      <c r="E45" s="96">
        <f t="shared" si="0"/>
        <v>865.7</v>
      </c>
      <c r="F45" s="160">
        <v>865.7</v>
      </c>
      <c r="G45" s="160"/>
      <c r="H45" s="161">
        <v>0</v>
      </c>
      <c r="I45" s="149">
        <v>215.63</v>
      </c>
      <c r="J45" s="149">
        <v>87.66</v>
      </c>
      <c r="K45" s="149">
        <v>132.53</v>
      </c>
      <c r="L45" s="149">
        <v>0</v>
      </c>
      <c r="M45" s="149">
        <v>0</v>
      </c>
      <c r="N45" s="149">
        <v>188.28</v>
      </c>
      <c r="O45" s="26">
        <v>0</v>
      </c>
      <c r="P45" s="159">
        <v>131.18</v>
      </c>
      <c r="Q45" s="27"/>
      <c r="R45" s="27"/>
      <c r="S45" s="162">
        <v>192.56576729561399</v>
      </c>
      <c r="T45" s="148">
        <v>1319.6</v>
      </c>
      <c r="U45" s="149">
        <v>211.47</v>
      </c>
      <c r="V45" s="149">
        <v>137.47999999999999</v>
      </c>
      <c r="W45" s="162">
        <v>49.422603147914501</v>
      </c>
      <c r="X45" s="149">
        <v>0</v>
      </c>
      <c r="Y45" s="149">
        <v>0</v>
      </c>
      <c r="Z45" s="149">
        <v>162.97</v>
      </c>
      <c r="AA45" s="162">
        <v>16.395131861259799</v>
      </c>
      <c r="AB45" s="149">
        <v>742.14</v>
      </c>
      <c r="AC45" s="149">
        <v>84.61</v>
      </c>
      <c r="AD45" s="149">
        <v>52.69</v>
      </c>
      <c r="AE45" s="149">
        <v>56.39</v>
      </c>
      <c r="AF45" s="149">
        <v>31.85</v>
      </c>
      <c r="AG45" s="162">
        <v>453.91</v>
      </c>
      <c r="AH45" s="162">
        <v>0</v>
      </c>
    </row>
    <row r="46" spans="1:34" ht="15.75" thickBot="1" x14ac:dyDescent="0.25">
      <c r="A46" s="136">
        <v>39</v>
      </c>
      <c r="B46" s="154">
        <v>2</v>
      </c>
      <c r="C46" s="155" t="s">
        <v>59</v>
      </c>
      <c r="D46" s="134">
        <v>89</v>
      </c>
      <c r="E46" s="96">
        <f t="shared" si="0"/>
        <v>375.8</v>
      </c>
      <c r="F46" s="160">
        <v>375.8</v>
      </c>
      <c r="G46" s="160"/>
      <c r="H46" s="161">
        <v>0</v>
      </c>
      <c r="I46" s="149">
        <v>120.41</v>
      </c>
      <c r="J46" s="149">
        <v>43.59</v>
      </c>
      <c r="K46" s="149">
        <v>0</v>
      </c>
      <c r="L46" s="149">
        <v>0</v>
      </c>
      <c r="M46" s="149">
        <v>0</v>
      </c>
      <c r="N46" s="149">
        <v>1.3</v>
      </c>
      <c r="O46" s="26">
        <v>0</v>
      </c>
      <c r="P46" s="159">
        <v>56.95</v>
      </c>
      <c r="Q46" s="27"/>
      <c r="R46" s="27"/>
      <c r="S46" s="162">
        <v>128.37717819707601</v>
      </c>
      <c r="T46" s="148">
        <v>845.19</v>
      </c>
      <c r="U46" s="149">
        <v>124.03</v>
      </c>
      <c r="V46" s="149">
        <v>68.36</v>
      </c>
      <c r="W46" s="162">
        <v>0</v>
      </c>
      <c r="X46" s="149">
        <v>0</v>
      </c>
      <c r="Y46" s="149">
        <v>0</v>
      </c>
      <c r="Z46" s="149">
        <v>0</v>
      </c>
      <c r="AA46" s="162">
        <v>20.297884897834599</v>
      </c>
      <c r="AB46" s="149">
        <v>0</v>
      </c>
      <c r="AC46" s="149">
        <v>0</v>
      </c>
      <c r="AD46" s="149">
        <v>0</v>
      </c>
      <c r="AE46" s="149">
        <v>28.2</v>
      </c>
      <c r="AF46" s="149">
        <v>15.92</v>
      </c>
      <c r="AG46" s="162">
        <v>0</v>
      </c>
      <c r="AH46" s="162">
        <v>0</v>
      </c>
    </row>
    <row r="47" spans="1:34" ht="15.75" thickBot="1" x14ac:dyDescent="0.25">
      <c r="A47" s="136">
        <v>40</v>
      </c>
      <c r="B47" s="154">
        <v>2</v>
      </c>
      <c r="C47" s="155" t="s">
        <v>60</v>
      </c>
      <c r="D47" s="134">
        <v>22</v>
      </c>
      <c r="E47" s="96">
        <f t="shared" si="0"/>
        <v>379.5</v>
      </c>
      <c r="F47" s="160">
        <v>379.5</v>
      </c>
      <c r="G47" s="160"/>
      <c r="H47" s="161">
        <v>0</v>
      </c>
      <c r="I47" s="149">
        <v>111.68</v>
      </c>
      <c r="J47" s="149">
        <v>36.47</v>
      </c>
      <c r="K47" s="149">
        <v>0</v>
      </c>
      <c r="L47" s="149">
        <v>0</v>
      </c>
      <c r="M47" s="149">
        <v>0</v>
      </c>
      <c r="N47" s="149">
        <v>78.88</v>
      </c>
      <c r="O47" s="26">
        <v>0</v>
      </c>
      <c r="P47" s="159">
        <v>57.51</v>
      </c>
      <c r="Q47" s="27"/>
      <c r="R47" s="27"/>
      <c r="S47" s="162">
        <v>128.37717819707601</v>
      </c>
      <c r="T47" s="148">
        <v>655.51</v>
      </c>
      <c r="U47" s="149">
        <v>112.6</v>
      </c>
      <c r="V47" s="149">
        <v>57.13</v>
      </c>
      <c r="W47" s="162">
        <v>0</v>
      </c>
      <c r="X47" s="149">
        <v>0</v>
      </c>
      <c r="Y47" s="149">
        <v>0</v>
      </c>
      <c r="Z47" s="149">
        <v>49.46</v>
      </c>
      <c r="AA47" s="162">
        <v>15.4247590230467</v>
      </c>
      <c r="AB47" s="149">
        <v>0</v>
      </c>
      <c r="AC47" s="149">
        <v>0</v>
      </c>
      <c r="AD47" s="149">
        <v>0</v>
      </c>
      <c r="AE47" s="149">
        <v>0</v>
      </c>
      <c r="AF47" s="149">
        <v>0</v>
      </c>
      <c r="AG47" s="162">
        <v>0</v>
      </c>
      <c r="AH47" s="162">
        <v>0</v>
      </c>
    </row>
    <row r="48" spans="1:34" ht="15.75" thickBot="1" x14ac:dyDescent="0.25">
      <c r="A48" s="136">
        <v>41</v>
      </c>
      <c r="B48" s="154">
        <v>2</v>
      </c>
      <c r="C48" s="155" t="s">
        <v>61</v>
      </c>
      <c r="D48" s="134">
        <v>18</v>
      </c>
      <c r="E48" s="96">
        <f t="shared" si="0"/>
        <v>473.90000000000003</v>
      </c>
      <c r="F48" s="160">
        <v>385.1</v>
      </c>
      <c r="G48" s="160"/>
      <c r="H48" s="161">
        <v>88.8</v>
      </c>
      <c r="I48" s="149">
        <v>196.53</v>
      </c>
      <c r="J48" s="149">
        <v>75.11</v>
      </c>
      <c r="K48" s="149">
        <v>71.650000000000006</v>
      </c>
      <c r="L48" s="149">
        <v>0</v>
      </c>
      <c r="M48" s="149">
        <v>0</v>
      </c>
      <c r="N48" s="149">
        <v>182.56</v>
      </c>
      <c r="O48" s="28">
        <v>0</v>
      </c>
      <c r="P48" s="159">
        <v>58.35</v>
      </c>
      <c r="Q48" s="27"/>
      <c r="R48" s="27"/>
      <c r="S48" s="162">
        <v>108.318244103783</v>
      </c>
      <c r="T48" s="148">
        <v>626.98</v>
      </c>
      <c r="U48" s="149">
        <v>211.23</v>
      </c>
      <c r="V48" s="149">
        <v>117.76</v>
      </c>
      <c r="W48" s="162">
        <v>21.4607295214815</v>
      </c>
      <c r="X48" s="149">
        <v>0</v>
      </c>
      <c r="Y48" s="149">
        <v>0</v>
      </c>
      <c r="Z48" s="149">
        <v>157.91999999999999</v>
      </c>
      <c r="AA48" s="162">
        <v>15.235093059342301</v>
      </c>
      <c r="AB48" s="149">
        <v>892.93</v>
      </c>
      <c r="AC48" s="149">
        <v>0</v>
      </c>
      <c r="AD48" s="149">
        <v>42.75</v>
      </c>
      <c r="AE48" s="149">
        <v>0</v>
      </c>
      <c r="AF48" s="149">
        <v>0</v>
      </c>
      <c r="AG48" s="162">
        <v>75.650000000000006</v>
      </c>
      <c r="AH48" s="162">
        <v>0</v>
      </c>
    </row>
    <row r="49" spans="1:34" ht="15.75" thickBot="1" x14ac:dyDescent="0.25">
      <c r="A49" s="136">
        <v>42</v>
      </c>
      <c r="B49" s="154">
        <v>2</v>
      </c>
      <c r="C49" s="155" t="s">
        <v>63</v>
      </c>
      <c r="D49" s="134">
        <v>20</v>
      </c>
      <c r="E49" s="96">
        <f t="shared" si="0"/>
        <v>508.6</v>
      </c>
      <c r="F49" s="160">
        <v>508.6</v>
      </c>
      <c r="G49" s="160"/>
      <c r="H49" s="161">
        <v>0</v>
      </c>
      <c r="I49" s="149">
        <v>189.94</v>
      </c>
      <c r="J49" s="149">
        <v>55.4</v>
      </c>
      <c r="K49" s="149">
        <v>88.43</v>
      </c>
      <c r="L49" s="149">
        <v>0</v>
      </c>
      <c r="M49" s="149">
        <v>0</v>
      </c>
      <c r="N49" s="149">
        <v>184.44</v>
      </c>
      <c r="O49" s="26">
        <v>0</v>
      </c>
      <c r="P49" s="159">
        <v>77.069999999999993</v>
      </c>
      <c r="Q49" s="27"/>
      <c r="R49" s="27"/>
      <c r="S49" s="162">
        <v>48.141441823903499</v>
      </c>
      <c r="T49" s="148">
        <v>729.1</v>
      </c>
      <c r="U49" s="149">
        <v>199.59</v>
      </c>
      <c r="V49" s="149">
        <v>86.74</v>
      </c>
      <c r="W49" s="162">
        <v>28.486123220284998</v>
      </c>
      <c r="X49" s="149">
        <v>0</v>
      </c>
      <c r="Y49" s="149">
        <v>0</v>
      </c>
      <c r="Z49" s="149">
        <v>158.30000000000001</v>
      </c>
      <c r="AA49" s="162">
        <v>10.149353652371399</v>
      </c>
      <c r="AB49" s="163">
        <v>1429.96</v>
      </c>
      <c r="AC49" s="149">
        <v>0</v>
      </c>
      <c r="AD49" s="149">
        <v>44.66</v>
      </c>
      <c r="AE49" s="149">
        <v>0</v>
      </c>
      <c r="AF49" s="149">
        <v>0</v>
      </c>
      <c r="AG49" s="162">
        <v>75.650000000000006</v>
      </c>
      <c r="AH49" s="162">
        <v>0</v>
      </c>
    </row>
    <row r="50" spans="1:34" ht="15.75" thickBot="1" x14ac:dyDescent="0.25">
      <c r="A50" s="136">
        <v>43</v>
      </c>
      <c r="B50" s="154">
        <v>2</v>
      </c>
      <c r="C50" s="155" t="s">
        <v>114</v>
      </c>
      <c r="D50" s="134">
        <v>7</v>
      </c>
      <c r="E50" s="96">
        <f t="shared" si="0"/>
        <v>276.60000000000002</v>
      </c>
      <c r="F50" s="160">
        <v>276.60000000000002</v>
      </c>
      <c r="G50" s="160"/>
      <c r="H50" s="161">
        <v>0</v>
      </c>
      <c r="I50" s="149">
        <v>122.29</v>
      </c>
      <c r="J50" s="149">
        <v>40.479999999999997</v>
      </c>
      <c r="K50" s="149">
        <v>48.83</v>
      </c>
      <c r="L50" s="149">
        <v>0</v>
      </c>
      <c r="M50" s="149">
        <v>0</v>
      </c>
      <c r="N50" s="149">
        <v>85.92</v>
      </c>
      <c r="O50" s="26">
        <v>0</v>
      </c>
      <c r="P50" s="159">
        <v>41.91</v>
      </c>
      <c r="Q50" s="27"/>
      <c r="R50" s="27"/>
      <c r="S50" s="162">
        <v>96.282883647806898</v>
      </c>
      <c r="T50" s="148">
        <v>260.24</v>
      </c>
      <c r="U50" s="149">
        <v>136.29</v>
      </c>
      <c r="V50" s="149">
        <v>63.49</v>
      </c>
      <c r="W50" s="162">
        <v>13.209447005785799</v>
      </c>
      <c r="X50" s="149">
        <v>0</v>
      </c>
      <c r="Y50" s="149">
        <v>0</v>
      </c>
      <c r="Z50" s="149">
        <v>55.8</v>
      </c>
      <c r="AA50" s="162">
        <v>6.6471531559882102</v>
      </c>
      <c r="AB50" s="149">
        <v>409.35</v>
      </c>
      <c r="AC50" s="149">
        <v>0</v>
      </c>
      <c r="AD50" s="149">
        <v>12.6</v>
      </c>
      <c r="AE50" s="149">
        <v>0</v>
      </c>
      <c r="AF50" s="149">
        <v>0</v>
      </c>
      <c r="AG50" s="162">
        <v>108.43</v>
      </c>
      <c r="AH50" s="162">
        <v>0</v>
      </c>
    </row>
    <row r="51" spans="1:34" ht="15.75" thickBot="1" x14ac:dyDescent="0.25">
      <c r="A51" s="136">
        <v>44</v>
      </c>
      <c r="B51" s="154">
        <v>2</v>
      </c>
      <c r="C51" s="155" t="s">
        <v>64</v>
      </c>
      <c r="D51" s="134">
        <v>5</v>
      </c>
      <c r="E51" s="96">
        <f t="shared" si="0"/>
        <v>630.29999999999995</v>
      </c>
      <c r="F51" s="160">
        <v>630.29999999999995</v>
      </c>
      <c r="G51" s="160"/>
      <c r="H51" s="161">
        <v>0</v>
      </c>
      <c r="I51" s="149">
        <v>193.79</v>
      </c>
      <c r="J51" s="149">
        <v>65.47</v>
      </c>
      <c r="K51" s="149">
        <v>95.99</v>
      </c>
      <c r="L51" s="149">
        <v>0</v>
      </c>
      <c r="M51" s="149">
        <v>0</v>
      </c>
      <c r="N51" s="149">
        <v>196.33</v>
      </c>
      <c r="O51" s="26">
        <v>0</v>
      </c>
      <c r="P51" s="159">
        <v>95.51</v>
      </c>
      <c r="Q51" s="27"/>
      <c r="R51" s="27"/>
      <c r="S51" s="162">
        <v>192.56576729561399</v>
      </c>
      <c r="T51" s="148">
        <v>598.91999999999996</v>
      </c>
      <c r="U51" s="149">
        <v>192.99</v>
      </c>
      <c r="V51" s="149">
        <v>102.61</v>
      </c>
      <c r="W51" s="162">
        <v>27.721789590076</v>
      </c>
      <c r="X51" s="149">
        <v>0</v>
      </c>
      <c r="Y51" s="149">
        <v>0</v>
      </c>
      <c r="Z51" s="149">
        <v>181.12</v>
      </c>
      <c r="AA51" s="162">
        <v>14.4543861848337</v>
      </c>
      <c r="AB51" s="149">
        <v>1082.25</v>
      </c>
      <c r="AC51" s="149">
        <v>0</v>
      </c>
      <c r="AD51" s="149">
        <v>63.02</v>
      </c>
      <c r="AE51" s="149">
        <v>0</v>
      </c>
      <c r="AF51" s="149">
        <v>0</v>
      </c>
      <c r="AG51" s="162">
        <v>85.74</v>
      </c>
      <c r="AH51" s="162">
        <v>0</v>
      </c>
    </row>
    <row r="52" spans="1:34" ht="15.75" thickBot="1" x14ac:dyDescent="0.25">
      <c r="A52" s="136">
        <v>45</v>
      </c>
      <c r="B52" s="154">
        <v>2</v>
      </c>
      <c r="C52" s="155" t="s">
        <v>65</v>
      </c>
      <c r="D52" s="134">
        <v>12</v>
      </c>
      <c r="E52" s="96">
        <f t="shared" si="0"/>
        <v>361.7</v>
      </c>
      <c r="F52" s="160">
        <v>361.7</v>
      </c>
      <c r="G52" s="160"/>
      <c r="H52" s="161">
        <v>0</v>
      </c>
      <c r="I52" s="149">
        <v>147.1</v>
      </c>
      <c r="J52" s="149">
        <v>48.33</v>
      </c>
      <c r="K52" s="149">
        <v>59.87</v>
      </c>
      <c r="L52" s="149">
        <v>0</v>
      </c>
      <c r="M52" s="149">
        <v>0</v>
      </c>
      <c r="N52" s="149">
        <v>177.08</v>
      </c>
      <c r="O52" s="26">
        <v>0</v>
      </c>
      <c r="P52" s="159">
        <v>54.81</v>
      </c>
      <c r="Q52" s="27"/>
      <c r="R52" s="27"/>
      <c r="S52" s="162">
        <v>96.282883647806898</v>
      </c>
      <c r="T52" s="148">
        <v>430.2</v>
      </c>
      <c r="U52" s="149">
        <v>168.37</v>
      </c>
      <c r="V52" s="149">
        <v>75.680000000000007</v>
      </c>
      <c r="W52" s="162">
        <v>18.8327531282278</v>
      </c>
      <c r="X52" s="149">
        <v>0</v>
      </c>
      <c r="Y52" s="149">
        <v>0</v>
      </c>
      <c r="Z52" s="149">
        <v>147.51</v>
      </c>
      <c r="AA52" s="162">
        <v>6.6471531559882102</v>
      </c>
      <c r="AB52" s="149">
        <v>150.24</v>
      </c>
      <c r="AC52" s="149">
        <v>0</v>
      </c>
      <c r="AD52" s="149">
        <v>35.520000000000003</v>
      </c>
      <c r="AE52" s="149">
        <v>0</v>
      </c>
      <c r="AF52" s="149">
        <v>0</v>
      </c>
      <c r="AG52" s="162">
        <v>131.13</v>
      </c>
      <c r="AH52" s="162">
        <v>0</v>
      </c>
    </row>
    <row r="53" spans="1:34" ht="15.75" thickBot="1" x14ac:dyDescent="0.25">
      <c r="A53" s="136">
        <v>46</v>
      </c>
      <c r="B53" s="154">
        <v>2</v>
      </c>
      <c r="C53" s="155" t="s">
        <v>346</v>
      </c>
      <c r="D53" s="134" t="s">
        <v>287</v>
      </c>
      <c r="E53" s="96">
        <f t="shared" si="0"/>
        <v>205.1</v>
      </c>
      <c r="F53" s="160">
        <v>205.1</v>
      </c>
      <c r="G53" s="160"/>
      <c r="H53" s="161">
        <v>0</v>
      </c>
      <c r="I53" s="149">
        <v>74.03</v>
      </c>
      <c r="J53" s="149">
        <v>29.76</v>
      </c>
      <c r="K53" s="149">
        <v>0</v>
      </c>
      <c r="L53" s="149">
        <v>0</v>
      </c>
      <c r="M53" s="149">
        <v>0</v>
      </c>
      <c r="N53" s="149">
        <v>153.88999999999999</v>
      </c>
      <c r="O53" s="26">
        <v>0</v>
      </c>
      <c r="P53" s="159">
        <v>31.08</v>
      </c>
      <c r="Q53" s="27"/>
      <c r="R53" s="27"/>
      <c r="S53" s="162">
        <v>64.188589098538003</v>
      </c>
      <c r="T53" s="148">
        <v>361.59</v>
      </c>
      <c r="U53" s="149">
        <v>77.34</v>
      </c>
      <c r="V53" s="149">
        <v>46.6</v>
      </c>
      <c r="W53" s="162">
        <v>0</v>
      </c>
      <c r="X53" s="149">
        <v>0</v>
      </c>
      <c r="Y53" s="149">
        <v>0</v>
      </c>
      <c r="Z53" s="149">
        <v>124.42</v>
      </c>
      <c r="AA53" s="162">
        <v>3.54895911118837</v>
      </c>
      <c r="AB53" s="149">
        <v>80.099999999999994</v>
      </c>
      <c r="AC53" s="149">
        <v>0</v>
      </c>
      <c r="AD53" s="149">
        <v>17.59</v>
      </c>
      <c r="AE53" s="149">
        <v>0</v>
      </c>
      <c r="AF53" s="149">
        <v>0</v>
      </c>
      <c r="AG53" s="162">
        <v>0</v>
      </c>
      <c r="AH53" s="162">
        <v>0</v>
      </c>
    </row>
    <row r="54" spans="1:34" ht="15.75" thickBot="1" x14ac:dyDescent="0.25">
      <c r="A54" s="136">
        <v>47</v>
      </c>
      <c r="B54" s="154">
        <v>2</v>
      </c>
      <c r="C54" s="155" t="s">
        <v>66</v>
      </c>
      <c r="D54" s="134">
        <v>147</v>
      </c>
      <c r="E54" s="96">
        <f t="shared" si="0"/>
        <v>621.70000000000005</v>
      </c>
      <c r="F54" s="160">
        <v>621.70000000000005</v>
      </c>
      <c r="G54" s="160"/>
      <c r="H54" s="161">
        <v>0</v>
      </c>
      <c r="I54" s="149">
        <v>177.73</v>
      </c>
      <c r="J54" s="149">
        <v>101.2</v>
      </c>
      <c r="K54" s="149">
        <v>110.68</v>
      </c>
      <c r="L54" s="149">
        <v>0</v>
      </c>
      <c r="M54" s="149">
        <v>0</v>
      </c>
      <c r="N54" s="149">
        <v>304.39999999999998</v>
      </c>
      <c r="O54" s="26">
        <v>0</v>
      </c>
      <c r="P54" s="159">
        <v>94.21</v>
      </c>
      <c r="Q54" s="27"/>
      <c r="R54" s="27"/>
      <c r="S54" s="162">
        <v>144.42432547171001</v>
      </c>
      <c r="T54" s="148">
        <v>912.53</v>
      </c>
      <c r="U54" s="149">
        <v>193.27</v>
      </c>
      <c r="V54" s="149">
        <v>158.78</v>
      </c>
      <c r="W54" s="162">
        <v>16.369286066545801</v>
      </c>
      <c r="X54" s="149">
        <v>0</v>
      </c>
      <c r="Y54" s="149">
        <v>0</v>
      </c>
      <c r="Z54" s="149">
        <v>283.76</v>
      </c>
      <c r="AA54" s="162">
        <v>14.0529701667941</v>
      </c>
      <c r="AB54" s="149">
        <v>1014</v>
      </c>
      <c r="AC54" s="149">
        <v>0</v>
      </c>
      <c r="AD54" s="149">
        <v>71.739999999999995</v>
      </c>
      <c r="AE54" s="149">
        <v>0</v>
      </c>
      <c r="AF54" s="149">
        <v>0</v>
      </c>
      <c r="AG54" s="162">
        <v>83.22</v>
      </c>
      <c r="AH54" s="162">
        <v>0</v>
      </c>
    </row>
    <row r="55" spans="1:34" ht="15.75" thickBot="1" x14ac:dyDescent="0.25">
      <c r="A55" s="136">
        <v>48</v>
      </c>
      <c r="B55" s="154">
        <v>2</v>
      </c>
      <c r="C55" s="155" t="s">
        <v>67</v>
      </c>
      <c r="D55" s="134">
        <v>149</v>
      </c>
      <c r="E55" s="96">
        <f t="shared" si="0"/>
        <v>1007.9</v>
      </c>
      <c r="F55" s="160">
        <v>1007.9</v>
      </c>
      <c r="G55" s="160"/>
      <c r="H55" s="161">
        <v>0</v>
      </c>
      <c r="I55" s="149">
        <v>296.42</v>
      </c>
      <c r="J55" s="149">
        <v>120.02</v>
      </c>
      <c r="K55" s="149">
        <v>155.08000000000001</v>
      </c>
      <c r="L55" s="149">
        <v>46.78</v>
      </c>
      <c r="M55" s="149">
        <v>0</v>
      </c>
      <c r="N55" s="149">
        <v>545.02</v>
      </c>
      <c r="O55" s="26">
        <v>0</v>
      </c>
      <c r="P55" s="159">
        <v>152.72999999999999</v>
      </c>
      <c r="Q55" s="27"/>
      <c r="R55" s="27"/>
      <c r="S55" s="162">
        <v>240.70720911951699</v>
      </c>
      <c r="T55" s="148">
        <v>1452.45</v>
      </c>
      <c r="U55" s="149">
        <v>313.33999999999997</v>
      </c>
      <c r="V55" s="149">
        <v>188</v>
      </c>
      <c r="W55" s="162">
        <v>53.164950433466302</v>
      </c>
      <c r="X55" s="149">
        <v>125.43</v>
      </c>
      <c r="Y55" s="149">
        <v>0</v>
      </c>
      <c r="Z55" s="149">
        <v>577.46</v>
      </c>
      <c r="AA55" s="162">
        <v>18.7372935557255</v>
      </c>
      <c r="AB55" s="149">
        <v>1410.21</v>
      </c>
      <c r="AC55" s="149">
        <v>0</v>
      </c>
      <c r="AD55" s="149">
        <v>77.58</v>
      </c>
      <c r="AE55" s="149">
        <v>0</v>
      </c>
      <c r="AF55" s="149">
        <v>0</v>
      </c>
      <c r="AG55" s="162">
        <v>201.74</v>
      </c>
      <c r="AH55" s="162">
        <v>0</v>
      </c>
    </row>
    <row r="56" spans="1:34" ht="15.75" thickBot="1" x14ac:dyDescent="0.25">
      <c r="A56" s="136">
        <v>49</v>
      </c>
      <c r="B56" s="154">
        <v>2</v>
      </c>
      <c r="C56" s="155" t="s">
        <v>70</v>
      </c>
      <c r="D56" s="134">
        <v>188</v>
      </c>
      <c r="E56" s="96">
        <f t="shared" si="0"/>
        <v>387.28</v>
      </c>
      <c r="F56" s="160">
        <v>387.28</v>
      </c>
      <c r="G56" s="160"/>
      <c r="H56" s="161">
        <v>0</v>
      </c>
      <c r="I56" s="149">
        <v>89.34</v>
      </c>
      <c r="J56" s="149">
        <v>28.71</v>
      </c>
      <c r="K56" s="149">
        <v>90.21</v>
      </c>
      <c r="L56" s="149">
        <v>25.16</v>
      </c>
      <c r="M56" s="149">
        <v>0</v>
      </c>
      <c r="N56" s="149">
        <v>86.77</v>
      </c>
      <c r="O56" s="26">
        <v>0</v>
      </c>
      <c r="P56" s="159">
        <v>58.68</v>
      </c>
      <c r="Q56" s="27"/>
      <c r="R56" s="27"/>
      <c r="S56" s="162">
        <v>24.0707209119517</v>
      </c>
      <c r="T56" s="148">
        <v>708.59</v>
      </c>
      <c r="U56" s="149">
        <v>92.54</v>
      </c>
      <c r="V56" s="149">
        <v>44.96</v>
      </c>
      <c r="W56" s="162">
        <v>32.748291901258902</v>
      </c>
      <c r="X56" s="149">
        <v>69.69</v>
      </c>
      <c r="Y56" s="149">
        <v>0</v>
      </c>
      <c r="Z56" s="149">
        <v>65.39</v>
      </c>
      <c r="AA56" s="162">
        <v>7.0264850833970396</v>
      </c>
      <c r="AB56" s="149">
        <v>578.65</v>
      </c>
      <c r="AC56" s="149">
        <v>0</v>
      </c>
      <c r="AD56" s="149">
        <v>24.27</v>
      </c>
      <c r="AE56" s="149">
        <v>0</v>
      </c>
      <c r="AF56" s="149">
        <v>0</v>
      </c>
      <c r="AG56" s="162">
        <v>100.87</v>
      </c>
      <c r="AH56" s="162">
        <v>0</v>
      </c>
    </row>
    <row r="57" spans="1:34" ht="15.75" thickBot="1" x14ac:dyDescent="0.25">
      <c r="A57" s="136">
        <v>50</v>
      </c>
      <c r="B57" s="154">
        <v>2</v>
      </c>
      <c r="C57" s="155" t="s">
        <v>347</v>
      </c>
      <c r="D57" s="134" t="s">
        <v>288</v>
      </c>
      <c r="E57" s="96">
        <f t="shared" si="0"/>
        <v>198.4</v>
      </c>
      <c r="F57" s="160">
        <v>198.4</v>
      </c>
      <c r="G57" s="160"/>
      <c r="H57" s="161">
        <v>0</v>
      </c>
      <c r="I57" s="149">
        <v>75.349999999999994</v>
      </c>
      <c r="J57" s="149">
        <v>8.73</v>
      </c>
      <c r="K57" s="149">
        <v>38.19</v>
      </c>
      <c r="L57" s="149">
        <v>9.9600000000000009</v>
      </c>
      <c r="M57" s="149">
        <v>0</v>
      </c>
      <c r="N57" s="149">
        <v>93.09</v>
      </c>
      <c r="O57" s="26">
        <v>0</v>
      </c>
      <c r="P57" s="159">
        <v>30.06</v>
      </c>
      <c r="Q57" s="27"/>
      <c r="R57" s="27"/>
      <c r="S57" s="162">
        <v>20.0589340932931</v>
      </c>
      <c r="T57" s="148">
        <v>329.73</v>
      </c>
      <c r="U57" s="149">
        <v>75.05</v>
      </c>
      <c r="V57" s="149">
        <v>13.71</v>
      </c>
      <c r="W57" s="162">
        <v>6.2893345937035203</v>
      </c>
      <c r="X57" s="149">
        <v>28.45</v>
      </c>
      <c r="Y57" s="149">
        <v>0</v>
      </c>
      <c r="Z57" s="149">
        <v>76.05</v>
      </c>
      <c r="AA57" s="162">
        <v>4.49465742522694</v>
      </c>
      <c r="AB57" s="149">
        <v>25.11</v>
      </c>
      <c r="AC57" s="149">
        <v>0</v>
      </c>
      <c r="AD57" s="149">
        <v>7.35</v>
      </c>
      <c r="AE57" s="149">
        <v>0</v>
      </c>
      <c r="AF57" s="149">
        <v>0</v>
      </c>
      <c r="AG57" s="162">
        <v>73.13</v>
      </c>
      <c r="AH57" s="162">
        <v>0</v>
      </c>
    </row>
    <row r="58" spans="1:34" ht="15.75" thickBot="1" x14ac:dyDescent="0.25">
      <c r="A58" s="136">
        <v>51</v>
      </c>
      <c r="B58" s="154">
        <v>2</v>
      </c>
      <c r="C58" s="155" t="s">
        <v>71</v>
      </c>
      <c r="D58" s="134">
        <v>197</v>
      </c>
      <c r="E58" s="96">
        <f t="shared" si="0"/>
        <v>368.6</v>
      </c>
      <c r="F58" s="160">
        <v>368.6</v>
      </c>
      <c r="G58" s="160"/>
      <c r="H58" s="161">
        <v>0</v>
      </c>
      <c r="I58" s="149">
        <v>129.51</v>
      </c>
      <c r="J58" s="149">
        <v>36.58</v>
      </c>
      <c r="K58" s="149">
        <v>58.07</v>
      </c>
      <c r="L58" s="149">
        <v>0</v>
      </c>
      <c r="M58" s="149">
        <v>0</v>
      </c>
      <c r="N58" s="149">
        <v>86.02</v>
      </c>
      <c r="O58" s="26">
        <v>0</v>
      </c>
      <c r="P58" s="159">
        <v>55.85</v>
      </c>
      <c r="Q58" s="27"/>
      <c r="R58" s="27"/>
      <c r="S58" s="162">
        <v>96.282883647806898</v>
      </c>
      <c r="T58" s="148">
        <v>502.52</v>
      </c>
      <c r="U58" s="149">
        <v>145.31</v>
      </c>
      <c r="V58" s="149">
        <v>57.32</v>
      </c>
      <c r="W58" s="162">
        <v>14.2843813255105</v>
      </c>
      <c r="X58" s="149">
        <v>0</v>
      </c>
      <c r="Y58" s="149">
        <v>0</v>
      </c>
      <c r="Z58" s="149">
        <v>49.52</v>
      </c>
      <c r="AA58" s="162">
        <v>8.7528902719442492</v>
      </c>
      <c r="AB58" s="149">
        <v>645.32000000000005</v>
      </c>
      <c r="AC58" s="149">
        <v>0</v>
      </c>
      <c r="AD58" s="149">
        <v>24.15</v>
      </c>
      <c r="AE58" s="149">
        <v>0</v>
      </c>
      <c r="AF58" s="149">
        <v>0</v>
      </c>
      <c r="AG58" s="162">
        <v>85.74</v>
      </c>
      <c r="AH58" s="162">
        <v>0</v>
      </c>
    </row>
    <row r="59" spans="1:34" ht="15.75" thickBot="1" x14ac:dyDescent="0.25">
      <c r="A59" s="136">
        <v>52</v>
      </c>
      <c r="B59" s="154">
        <v>2</v>
      </c>
      <c r="C59" s="155" t="s">
        <v>72</v>
      </c>
      <c r="D59" s="134">
        <v>199</v>
      </c>
      <c r="E59" s="96">
        <f t="shared" si="0"/>
        <v>471.5</v>
      </c>
      <c r="F59" s="160">
        <v>408.6</v>
      </c>
      <c r="G59" s="160"/>
      <c r="H59" s="161">
        <v>62.9</v>
      </c>
      <c r="I59" s="149">
        <v>149.38</v>
      </c>
      <c r="J59" s="149">
        <v>47.59</v>
      </c>
      <c r="K59" s="149">
        <v>79.48</v>
      </c>
      <c r="L59" s="149">
        <v>0</v>
      </c>
      <c r="M59" s="149">
        <v>0</v>
      </c>
      <c r="N59" s="149">
        <v>177.27</v>
      </c>
      <c r="O59" s="26">
        <v>0</v>
      </c>
      <c r="P59" s="159">
        <v>61.92</v>
      </c>
      <c r="Q59" s="27"/>
      <c r="R59" s="27"/>
      <c r="S59" s="162">
        <v>96.282883647806898</v>
      </c>
      <c r="T59" s="148">
        <v>648.45000000000005</v>
      </c>
      <c r="U59" s="149">
        <v>170.73</v>
      </c>
      <c r="V59" s="149">
        <v>74.52</v>
      </c>
      <c r="W59" s="162">
        <v>16.596685425897999</v>
      </c>
      <c r="X59" s="149">
        <v>0</v>
      </c>
      <c r="Y59" s="149">
        <v>0</v>
      </c>
      <c r="Z59" s="149">
        <v>150.47999999999999</v>
      </c>
      <c r="AA59" s="162">
        <v>7.6643256799462698</v>
      </c>
      <c r="AB59" s="149">
        <v>946.42</v>
      </c>
      <c r="AC59" s="149">
        <v>0</v>
      </c>
      <c r="AD59" s="149">
        <v>32.14</v>
      </c>
      <c r="AE59" s="149">
        <v>0</v>
      </c>
      <c r="AF59" s="149">
        <v>0</v>
      </c>
      <c r="AG59" s="162">
        <v>116</v>
      </c>
      <c r="AH59" s="162">
        <v>0</v>
      </c>
    </row>
    <row r="60" spans="1:34" ht="15.75" thickBot="1" x14ac:dyDescent="0.25">
      <c r="A60" s="136">
        <v>53</v>
      </c>
      <c r="B60" s="154">
        <v>2</v>
      </c>
      <c r="C60" s="155" t="s">
        <v>73</v>
      </c>
      <c r="D60" s="134">
        <v>201</v>
      </c>
      <c r="E60" s="96">
        <f t="shared" si="0"/>
        <v>1118.04</v>
      </c>
      <c r="F60" s="160">
        <v>786.44</v>
      </c>
      <c r="G60" s="160"/>
      <c r="H60" s="161">
        <v>331.6</v>
      </c>
      <c r="I60" s="149">
        <v>173.81</v>
      </c>
      <c r="J60" s="149">
        <v>64.28</v>
      </c>
      <c r="K60" s="149">
        <v>158.93</v>
      </c>
      <c r="L60" s="149">
        <v>0</v>
      </c>
      <c r="M60" s="149">
        <v>0</v>
      </c>
      <c r="N60" s="149">
        <v>92.32</v>
      </c>
      <c r="O60" s="26">
        <v>0</v>
      </c>
      <c r="P60" s="159">
        <v>119.17</v>
      </c>
      <c r="Q60" s="27"/>
      <c r="R60" s="27"/>
      <c r="S60" s="162">
        <v>12.0353604559759</v>
      </c>
      <c r="T60" s="148">
        <v>879.82</v>
      </c>
      <c r="U60" s="149">
        <v>202.26</v>
      </c>
      <c r="V60" s="149">
        <v>100.48</v>
      </c>
      <c r="W60" s="162">
        <v>68.967424104188595</v>
      </c>
      <c r="X60" s="149">
        <v>0</v>
      </c>
      <c r="Y60" s="149">
        <v>0</v>
      </c>
      <c r="Z60" s="149">
        <v>59.53</v>
      </c>
      <c r="AA60" s="162">
        <v>0</v>
      </c>
      <c r="AB60" s="149">
        <v>1612.47</v>
      </c>
      <c r="AC60" s="149">
        <v>0</v>
      </c>
      <c r="AD60" s="149">
        <v>55.56</v>
      </c>
      <c r="AE60" s="149">
        <v>0</v>
      </c>
      <c r="AF60" s="149">
        <v>0</v>
      </c>
      <c r="AG60" s="162">
        <v>126.08</v>
      </c>
      <c r="AH60" s="162">
        <v>0</v>
      </c>
    </row>
    <row r="61" spans="1:34" ht="15.75" thickBot="1" x14ac:dyDescent="0.25">
      <c r="A61" s="136">
        <v>54</v>
      </c>
      <c r="B61" s="154">
        <v>2</v>
      </c>
      <c r="C61" s="155" t="s">
        <v>74</v>
      </c>
      <c r="D61" s="134">
        <v>10</v>
      </c>
      <c r="E61" s="96">
        <f t="shared" si="0"/>
        <v>650.79999999999995</v>
      </c>
      <c r="F61" s="160">
        <v>650.79999999999995</v>
      </c>
      <c r="G61" s="160"/>
      <c r="H61" s="161">
        <v>0</v>
      </c>
      <c r="I61" s="149">
        <v>202.18</v>
      </c>
      <c r="J61" s="149">
        <v>63.12</v>
      </c>
      <c r="K61" s="149">
        <v>102.98</v>
      </c>
      <c r="L61" s="149">
        <v>31.88</v>
      </c>
      <c r="M61" s="149">
        <v>0</v>
      </c>
      <c r="N61" s="149">
        <v>176.89</v>
      </c>
      <c r="O61" s="26">
        <v>0</v>
      </c>
      <c r="P61" s="159">
        <v>98.62</v>
      </c>
      <c r="Q61" s="27"/>
      <c r="R61" s="27"/>
      <c r="S61" s="162">
        <v>64.188589098538003</v>
      </c>
      <c r="T61" s="148">
        <v>881.72</v>
      </c>
      <c r="U61" s="149">
        <v>193.71</v>
      </c>
      <c r="V61" s="149">
        <v>98.91</v>
      </c>
      <c r="W61" s="162">
        <v>32.997740919160798</v>
      </c>
      <c r="X61" s="149">
        <v>91.83</v>
      </c>
      <c r="Y61" s="149">
        <v>0</v>
      </c>
      <c r="Z61" s="149">
        <v>157.58000000000001</v>
      </c>
      <c r="AA61" s="162">
        <v>13.9338738642215</v>
      </c>
      <c r="AB61" s="149">
        <v>1129.45</v>
      </c>
      <c r="AC61" s="149">
        <v>0</v>
      </c>
      <c r="AD61" s="149">
        <v>44.88</v>
      </c>
      <c r="AE61" s="149">
        <v>0</v>
      </c>
      <c r="AF61" s="149">
        <v>0</v>
      </c>
      <c r="AG61" s="162">
        <v>0</v>
      </c>
      <c r="AH61" s="162">
        <v>0</v>
      </c>
    </row>
    <row r="62" spans="1:34" ht="15.75" thickBot="1" x14ac:dyDescent="0.25">
      <c r="A62" s="136">
        <v>55</v>
      </c>
      <c r="B62" s="154">
        <v>2</v>
      </c>
      <c r="C62" s="155" t="s">
        <v>75</v>
      </c>
      <c r="D62" s="134">
        <v>11</v>
      </c>
      <c r="E62" s="96">
        <f t="shared" si="0"/>
        <v>407.4</v>
      </c>
      <c r="F62" s="160">
        <v>407.4</v>
      </c>
      <c r="G62" s="160"/>
      <c r="H62" s="161">
        <v>0</v>
      </c>
      <c r="I62" s="149">
        <v>137.55000000000001</v>
      </c>
      <c r="J62" s="149">
        <v>51.17</v>
      </c>
      <c r="K62" s="149">
        <v>66.67</v>
      </c>
      <c r="L62" s="149">
        <v>20.329999999999998</v>
      </c>
      <c r="M62" s="149">
        <v>0</v>
      </c>
      <c r="N62" s="149">
        <v>176.81</v>
      </c>
      <c r="O62" s="26">
        <v>0</v>
      </c>
      <c r="P62" s="159">
        <v>61.73</v>
      </c>
      <c r="Q62" s="27"/>
      <c r="R62" s="27"/>
      <c r="S62" s="162">
        <v>32.094294549269001</v>
      </c>
      <c r="T62" s="148">
        <v>602.33000000000004</v>
      </c>
      <c r="U62" s="149">
        <v>141.69</v>
      </c>
      <c r="V62" s="149">
        <v>80.099999999999994</v>
      </c>
      <c r="W62" s="162">
        <v>11.601348476332699</v>
      </c>
      <c r="X62" s="149">
        <v>53.51</v>
      </c>
      <c r="Y62" s="149">
        <v>0</v>
      </c>
      <c r="Z62" s="149">
        <v>157.36000000000001</v>
      </c>
      <c r="AA62" s="162">
        <v>18.9022849952554</v>
      </c>
      <c r="AB62" s="149">
        <v>544.21</v>
      </c>
      <c r="AC62" s="149">
        <v>0</v>
      </c>
      <c r="AD62" s="149">
        <v>34.94</v>
      </c>
      <c r="AE62" s="149">
        <v>0</v>
      </c>
      <c r="AF62" s="149">
        <v>0</v>
      </c>
      <c r="AG62" s="162">
        <v>0</v>
      </c>
      <c r="AH62" s="162">
        <v>0</v>
      </c>
    </row>
    <row r="63" spans="1:34" ht="15.75" thickBot="1" x14ac:dyDescent="0.25">
      <c r="A63" s="136">
        <v>56</v>
      </c>
      <c r="B63" s="154">
        <v>2</v>
      </c>
      <c r="C63" s="155" t="s">
        <v>76</v>
      </c>
      <c r="D63" s="134">
        <v>12</v>
      </c>
      <c r="E63" s="96">
        <f t="shared" si="0"/>
        <v>689.8</v>
      </c>
      <c r="F63" s="160">
        <v>689.8</v>
      </c>
      <c r="G63" s="160"/>
      <c r="H63" s="161">
        <v>0</v>
      </c>
      <c r="I63" s="149">
        <v>203.33</v>
      </c>
      <c r="J63" s="149">
        <v>40.409999999999997</v>
      </c>
      <c r="K63" s="149">
        <v>105.99</v>
      </c>
      <c r="L63" s="149">
        <v>33.61</v>
      </c>
      <c r="M63" s="149">
        <v>0</v>
      </c>
      <c r="N63" s="149">
        <v>177.66</v>
      </c>
      <c r="O63" s="26">
        <v>0</v>
      </c>
      <c r="P63" s="159">
        <v>104.53</v>
      </c>
      <c r="Q63" s="27"/>
      <c r="R63" s="27"/>
      <c r="S63" s="162">
        <v>64.188589098538003</v>
      </c>
      <c r="T63" s="148">
        <v>989.25</v>
      </c>
      <c r="U63" s="149">
        <v>194.9</v>
      </c>
      <c r="V63" s="149">
        <v>63.6</v>
      </c>
      <c r="W63" s="162">
        <v>32.746418990705102</v>
      </c>
      <c r="X63" s="149">
        <v>95.03</v>
      </c>
      <c r="Y63" s="149">
        <v>0</v>
      </c>
      <c r="Z63" s="149">
        <v>158.72999999999999</v>
      </c>
      <c r="AA63" s="162">
        <v>13.9338738642215</v>
      </c>
      <c r="AB63" s="149">
        <v>1246.82</v>
      </c>
      <c r="AC63" s="149">
        <v>0</v>
      </c>
      <c r="AD63" s="149">
        <v>46.85</v>
      </c>
      <c r="AE63" s="149">
        <v>0</v>
      </c>
      <c r="AF63" s="149">
        <v>0</v>
      </c>
      <c r="AG63" s="162">
        <v>0</v>
      </c>
      <c r="AH63" s="162">
        <v>0</v>
      </c>
    </row>
    <row r="64" spans="1:34" ht="15.75" thickBot="1" x14ac:dyDescent="0.25">
      <c r="A64" s="136">
        <v>57</v>
      </c>
      <c r="B64" s="154">
        <v>2</v>
      </c>
      <c r="C64" s="155" t="s">
        <v>77</v>
      </c>
      <c r="D64" s="134">
        <v>13</v>
      </c>
      <c r="E64" s="96">
        <f t="shared" si="0"/>
        <v>349.8</v>
      </c>
      <c r="F64" s="160">
        <v>349.8</v>
      </c>
      <c r="G64" s="160"/>
      <c r="H64" s="161">
        <v>0</v>
      </c>
      <c r="I64" s="149">
        <v>120.29</v>
      </c>
      <c r="J64" s="149">
        <v>48.15</v>
      </c>
      <c r="K64" s="149">
        <v>57.4</v>
      </c>
      <c r="L64" s="149">
        <v>16.989999999999998</v>
      </c>
      <c r="M64" s="149">
        <v>0</v>
      </c>
      <c r="N64" s="149">
        <v>169.49</v>
      </c>
      <c r="O64" s="26">
        <v>0</v>
      </c>
      <c r="P64" s="159">
        <v>53.01</v>
      </c>
      <c r="Q64" s="27"/>
      <c r="R64" s="27"/>
      <c r="S64" s="162">
        <v>32.094294549269001</v>
      </c>
      <c r="T64" s="148">
        <v>490.73</v>
      </c>
      <c r="U64" s="149">
        <v>124.04</v>
      </c>
      <c r="V64" s="149">
        <v>75.400000000000006</v>
      </c>
      <c r="W64" s="162">
        <v>9.03915512634428</v>
      </c>
      <c r="X64" s="149">
        <v>46.87</v>
      </c>
      <c r="Y64" s="149">
        <v>0</v>
      </c>
      <c r="Z64" s="149">
        <v>146.66</v>
      </c>
      <c r="AA64" s="162">
        <v>26.922953963192001</v>
      </c>
      <c r="AB64" s="149">
        <v>546</v>
      </c>
      <c r="AC64" s="149">
        <v>0</v>
      </c>
      <c r="AD64" s="149">
        <v>25.26</v>
      </c>
      <c r="AE64" s="149">
        <v>0</v>
      </c>
      <c r="AF64" s="149">
        <v>0</v>
      </c>
      <c r="AG64" s="162">
        <v>0</v>
      </c>
      <c r="AH64" s="162">
        <v>0</v>
      </c>
    </row>
    <row r="65" spans="1:34" ht="15.75" thickBot="1" x14ac:dyDescent="0.25">
      <c r="A65" s="136">
        <v>58</v>
      </c>
      <c r="B65" s="154">
        <v>2</v>
      </c>
      <c r="C65" s="155" t="s">
        <v>78</v>
      </c>
      <c r="D65" s="134">
        <v>14</v>
      </c>
      <c r="E65" s="96">
        <f t="shared" si="0"/>
        <v>642.5</v>
      </c>
      <c r="F65" s="160">
        <v>642.5</v>
      </c>
      <c r="G65" s="160"/>
      <c r="H65" s="161">
        <v>0</v>
      </c>
      <c r="I65" s="149">
        <v>200.49</v>
      </c>
      <c r="J65" s="149">
        <v>63.12</v>
      </c>
      <c r="K65" s="149">
        <v>101.56</v>
      </c>
      <c r="L65" s="149">
        <v>31.8</v>
      </c>
      <c r="M65" s="149">
        <v>0</v>
      </c>
      <c r="N65" s="149">
        <v>176.89</v>
      </c>
      <c r="O65" s="26">
        <v>0</v>
      </c>
      <c r="P65" s="159">
        <v>97.36</v>
      </c>
      <c r="Q65" s="27"/>
      <c r="R65" s="27"/>
      <c r="S65" s="162">
        <v>64.188589098538003</v>
      </c>
      <c r="T65" s="148">
        <v>890.04</v>
      </c>
      <c r="U65" s="149">
        <v>186.61</v>
      </c>
      <c r="V65" s="149">
        <v>98.9</v>
      </c>
      <c r="W65" s="162">
        <v>33.898750106478602</v>
      </c>
      <c r="X65" s="149">
        <v>90.86</v>
      </c>
      <c r="Y65" s="149">
        <v>0</v>
      </c>
      <c r="Z65" s="149">
        <v>157.58000000000001</v>
      </c>
      <c r="AA65" s="162">
        <v>17.766057239664502</v>
      </c>
      <c r="AB65" s="149">
        <v>1086</v>
      </c>
      <c r="AC65" s="149">
        <v>0</v>
      </c>
      <c r="AD65" s="149">
        <v>40.93</v>
      </c>
      <c r="AE65" s="149">
        <v>0</v>
      </c>
      <c r="AF65" s="149">
        <v>0</v>
      </c>
      <c r="AG65" s="162">
        <v>0</v>
      </c>
      <c r="AH65" s="162">
        <v>0</v>
      </c>
    </row>
    <row r="66" spans="1:34" ht="15.75" thickBot="1" x14ac:dyDescent="0.25">
      <c r="A66" s="136">
        <v>59</v>
      </c>
      <c r="B66" s="154">
        <v>2</v>
      </c>
      <c r="C66" s="155" t="s">
        <v>80</v>
      </c>
      <c r="D66" s="134">
        <v>16</v>
      </c>
      <c r="E66" s="96">
        <f t="shared" si="0"/>
        <v>668.7</v>
      </c>
      <c r="F66" s="160">
        <v>668.7</v>
      </c>
      <c r="G66" s="160"/>
      <c r="H66" s="161">
        <v>0</v>
      </c>
      <c r="I66" s="149">
        <v>202.43</v>
      </c>
      <c r="J66" s="149">
        <v>63.14</v>
      </c>
      <c r="K66" s="149">
        <v>102.55</v>
      </c>
      <c r="L66" s="149">
        <v>33.520000000000003</v>
      </c>
      <c r="M66" s="149">
        <v>0</v>
      </c>
      <c r="N66" s="149">
        <v>176.91</v>
      </c>
      <c r="O66" s="26">
        <v>0</v>
      </c>
      <c r="P66" s="159">
        <v>101.33</v>
      </c>
      <c r="Q66" s="27"/>
      <c r="R66" s="27"/>
      <c r="S66" s="162">
        <v>64.188589098538003</v>
      </c>
      <c r="T66" s="148">
        <v>966.62</v>
      </c>
      <c r="U66" s="149">
        <v>189.08</v>
      </c>
      <c r="V66" s="149">
        <v>98.93</v>
      </c>
      <c r="W66" s="162">
        <v>30.795244045812598</v>
      </c>
      <c r="X66" s="149">
        <v>87.61</v>
      </c>
      <c r="Y66" s="149">
        <v>0</v>
      </c>
      <c r="Z66" s="149">
        <v>157.68</v>
      </c>
      <c r="AA66" s="162">
        <v>12.845309272223499</v>
      </c>
      <c r="AB66" s="149">
        <v>1078.73</v>
      </c>
      <c r="AC66" s="149">
        <v>0</v>
      </c>
      <c r="AD66" s="149">
        <v>50.31</v>
      </c>
      <c r="AE66" s="149">
        <v>0</v>
      </c>
      <c r="AF66" s="149">
        <v>0</v>
      </c>
      <c r="AG66" s="162">
        <v>0</v>
      </c>
      <c r="AH66" s="162">
        <v>0</v>
      </c>
    </row>
    <row r="67" spans="1:34" ht="15.75" thickBot="1" x14ac:dyDescent="0.25">
      <c r="A67" s="136">
        <v>60</v>
      </c>
      <c r="B67" s="154">
        <v>2</v>
      </c>
      <c r="C67" s="155" t="s">
        <v>81</v>
      </c>
      <c r="D67" s="134">
        <v>17</v>
      </c>
      <c r="E67" s="96">
        <f t="shared" si="0"/>
        <v>650.6</v>
      </c>
      <c r="F67" s="160">
        <v>650.6</v>
      </c>
      <c r="G67" s="160"/>
      <c r="H67" s="161">
        <v>0</v>
      </c>
      <c r="I67" s="149">
        <v>202.43</v>
      </c>
      <c r="J67" s="149">
        <v>63.14</v>
      </c>
      <c r="K67" s="149">
        <v>102.61</v>
      </c>
      <c r="L67" s="149">
        <v>32.380000000000003</v>
      </c>
      <c r="M67" s="149">
        <v>0</v>
      </c>
      <c r="N67" s="149">
        <v>176.91</v>
      </c>
      <c r="O67" s="26">
        <v>0</v>
      </c>
      <c r="P67" s="159">
        <v>98.59</v>
      </c>
      <c r="Q67" s="27"/>
      <c r="R67" s="27"/>
      <c r="S67" s="162">
        <v>64.188589098538003</v>
      </c>
      <c r="T67" s="148">
        <v>966.62</v>
      </c>
      <c r="U67" s="149">
        <v>193.79</v>
      </c>
      <c r="V67" s="149">
        <v>98.93</v>
      </c>
      <c r="W67" s="162">
        <v>16.694069582805199</v>
      </c>
      <c r="X67" s="149">
        <v>87.57</v>
      </c>
      <c r="Y67" s="149">
        <v>0</v>
      </c>
      <c r="Z67" s="149">
        <v>157.68</v>
      </c>
      <c r="AA67" s="162">
        <v>19.896468879794998</v>
      </c>
      <c r="AB67" s="149">
        <v>1332.53</v>
      </c>
      <c r="AC67" s="149">
        <v>0</v>
      </c>
      <c r="AD67" s="149">
        <v>46.37</v>
      </c>
      <c r="AE67" s="149">
        <v>0</v>
      </c>
      <c r="AF67" s="149">
        <v>0</v>
      </c>
      <c r="AG67" s="162">
        <v>0</v>
      </c>
      <c r="AH67" s="162">
        <v>0</v>
      </c>
    </row>
    <row r="68" spans="1:34" ht="15.75" thickBot="1" x14ac:dyDescent="0.25">
      <c r="A68" s="136">
        <v>61</v>
      </c>
      <c r="B68" s="154">
        <v>2</v>
      </c>
      <c r="C68" s="155" t="s">
        <v>83</v>
      </c>
      <c r="D68" s="134">
        <v>6</v>
      </c>
      <c r="E68" s="96">
        <f t="shared" si="0"/>
        <v>640.1</v>
      </c>
      <c r="F68" s="160">
        <v>640.1</v>
      </c>
      <c r="G68" s="160"/>
      <c r="H68" s="161">
        <v>0</v>
      </c>
      <c r="I68" s="149">
        <v>184.69</v>
      </c>
      <c r="J68" s="149">
        <v>62.92</v>
      </c>
      <c r="K68" s="149">
        <v>101.24</v>
      </c>
      <c r="L68" s="149">
        <v>30.58</v>
      </c>
      <c r="M68" s="149">
        <v>0</v>
      </c>
      <c r="N68" s="149">
        <v>176.81</v>
      </c>
      <c r="O68" s="26">
        <v>0</v>
      </c>
      <c r="P68" s="159">
        <v>96.99</v>
      </c>
      <c r="Q68" s="27"/>
      <c r="R68" s="27"/>
      <c r="S68" s="162">
        <v>64.188589098538003</v>
      </c>
      <c r="T68" s="148">
        <v>727.5</v>
      </c>
      <c r="U68" s="149">
        <v>165.87</v>
      </c>
      <c r="V68" s="149">
        <v>98.59</v>
      </c>
      <c r="W68" s="162">
        <v>18.086697537261202</v>
      </c>
      <c r="X68" s="149">
        <v>89.79</v>
      </c>
      <c r="Y68" s="149">
        <v>0</v>
      </c>
      <c r="Z68" s="149">
        <v>157.31</v>
      </c>
      <c r="AA68" s="162">
        <v>22.6868052071055</v>
      </c>
      <c r="AB68" s="149">
        <v>1252.1400000000001</v>
      </c>
      <c r="AC68" s="149">
        <v>0</v>
      </c>
      <c r="AD68" s="149">
        <v>49.62</v>
      </c>
      <c r="AE68" s="149">
        <v>0</v>
      </c>
      <c r="AF68" s="149">
        <v>0</v>
      </c>
      <c r="AG68" s="162">
        <v>0</v>
      </c>
      <c r="AH68" s="162">
        <v>0</v>
      </c>
    </row>
    <row r="69" spans="1:34" ht="15.75" thickBot="1" x14ac:dyDescent="0.25">
      <c r="A69" s="136">
        <v>62</v>
      </c>
      <c r="B69" s="154">
        <v>2</v>
      </c>
      <c r="C69" s="155" t="s">
        <v>84</v>
      </c>
      <c r="D69" s="134">
        <v>7</v>
      </c>
      <c r="E69" s="96">
        <f t="shared" si="0"/>
        <v>656.6</v>
      </c>
      <c r="F69" s="160">
        <v>656.6</v>
      </c>
      <c r="G69" s="160"/>
      <c r="H69" s="161">
        <v>0</v>
      </c>
      <c r="I69" s="149">
        <v>184.47</v>
      </c>
      <c r="J69" s="149">
        <v>63.03</v>
      </c>
      <c r="K69" s="149">
        <v>102.35</v>
      </c>
      <c r="L69" s="149">
        <v>32.26</v>
      </c>
      <c r="M69" s="149">
        <v>0</v>
      </c>
      <c r="N69" s="149">
        <v>176.81</v>
      </c>
      <c r="O69" s="26">
        <v>0</v>
      </c>
      <c r="P69" s="159">
        <v>99.5</v>
      </c>
      <c r="Q69" s="27"/>
      <c r="R69" s="27"/>
      <c r="S69" s="162">
        <v>64.188589098538003</v>
      </c>
      <c r="T69" s="148">
        <v>800.97</v>
      </c>
      <c r="U69" s="149">
        <v>170.54</v>
      </c>
      <c r="V69" s="149">
        <v>98.77</v>
      </c>
      <c r="W69" s="162">
        <v>17.2925117758409</v>
      </c>
      <c r="X69" s="149">
        <v>84.78</v>
      </c>
      <c r="Y69" s="149">
        <v>0</v>
      </c>
      <c r="Z69" s="149">
        <v>157.31</v>
      </c>
      <c r="AA69" s="162">
        <v>21.1967835261282</v>
      </c>
      <c r="AB69" s="149">
        <v>1426.23</v>
      </c>
      <c r="AC69" s="149">
        <v>0</v>
      </c>
      <c r="AD69" s="149">
        <v>51</v>
      </c>
      <c r="AE69" s="149">
        <v>0</v>
      </c>
      <c r="AF69" s="149">
        <v>0</v>
      </c>
      <c r="AG69" s="162">
        <v>0</v>
      </c>
      <c r="AH69" s="162">
        <v>0</v>
      </c>
    </row>
    <row r="70" spans="1:34" ht="15.75" thickBot="1" x14ac:dyDescent="0.25">
      <c r="A70" s="136">
        <v>63</v>
      </c>
      <c r="B70" s="154">
        <v>2</v>
      </c>
      <c r="C70" s="155" t="s">
        <v>85</v>
      </c>
      <c r="D70" s="134">
        <v>8</v>
      </c>
      <c r="E70" s="96">
        <f t="shared" si="0"/>
        <v>643.70000000000005</v>
      </c>
      <c r="F70" s="160">
        <v>643.70000000000005</v>
      </c>
      <c r="G70" s="160"/>
      <c r="H70" s="161">
        <v>0</v>
      </c>
      <c r="I70" s="149">
        <v>201.81</v>
      </c>
      <c r="J70" s="149">
        <v>62.92</v>
      </c>
      <c r="K70" s="149">
        <v>108.8</v>
      </c>
      <c r="L70" s="149">
        <v>33.68</v>
      </c>
      <c r="M70" s="149">
        <v>0</v>
      </c>
      <c r="N70" s="149">
        <v>176.48</v>
      </c>
      <c r="O70" s="26">
        <v>0</v>
      </c>
      <c r="P70" s="159">
        <v>97.54</v>
      </c>
      <c r="Q70" s="27"/>
      <c r="R70" s="27"/>
      <c r="S70" s="162">
        <v>64.188589098538003</v>
      </c>
      <c r="T70" s="148">
        <v>1084.8399999999999</v>
      </c>
      <c r="U70" s="149">
        <v>192.98</v>
      </c>
      <c r="V70" s="149">
        <v>98.59</v>
      </c>
      <c r="W70" s="162">
        <v>21.854369980194399</v>
      </c>
      <c r="X70" s="149">
        <v>94.24</v>
      </c>
      <c r="Y70" s="149">
        <v>0</v>
      </c>
      <c r="Z70" s="149">
        <v>156.91</v>
      </c>
      <c r="AA70" s="162">
        <v>45.115060674130802</v>
      </c>
      <c r="AB70" s="149">
        <v>1217.0899999999999</v>
      </c>
      <c r="AC70" s="149">
        <v>375.03</v>
      </c>
      <c r="AD70" s="149">
        <v>36.22</v>
      </c>
      <c r="AE70" s="149">
        <v>0</v>
      </c>
      <c r="AF70" s="149">
        <v>0</v>
      </c>
      <c r="AG70" s="162">
        <v>0</v>
      </c>
      <c r="AH70" s="162">
        <v>0</v>
      </c>
    </row>
    <row r="71" spans="1:34" ht="15.75" thickBot="1" x14ac:dyDescent="0.25">
      <c r="A71" s="136">
        <v>64</v>
      </c>
      <c r="B71" s="154">
        <v>2</v>
      </c>
      <c r="C71" s="155" t="s">
        <v>86</v>
      </c>
      <c r="D71" s="134">
        <v>9</v>
      </c>
      <c r="E71" s="96">
        <f t="shared" si="0"/>
        <v>351.6</v>
      </c>
      <c r="F71" s="160">
        <v>351.6</v>
      </c>
      <c r="G71" s="160"/>
      <c r="H71" s="161">
        <v>0</v>
      </c>
      <c r="I71" s="149">
        <v>120.86</v>
      </c>
      <c r="J71" s="149">
        <v>48.35</v>
      </c>
      <c r="K71" s="149">
        <v>58.18</v>
      </c>
      <c r="L71" s="149">
        <v>17.75</v>
      </c>
      <c r="M71" s="149">
        <v>0</v>
      </c>
      <c r="N71" s="149">
        <v>179.73</v>
      </c>
      <c r="O71" s="26">
        <v>0</v>
      </c>
      <c r="P71" s="159">
        <v>53.28</v>
      </c>
      <c r="Q71" s="27"/>
      <c r="R71" s="27"/>
      <c r="S71" s="162">
        <v>32.094294549269001</v>
      </c>
      <c r="T71" s="148">
        <v>597.52</v>
      </c>
      <c r="U71" s="149">
        <v>124.78</v>
      </c>
      <c r="V71" s="149">
        <v>75.72</v>
      </c>
      <c r="W71" s="162">
        <v>7.5369834749167302</v>
      </c>
      <c r="X71" s="149">
        <v>46.65</v>
      </c>
      <c r="Y71" s="149">
        <v>0</v>
      </c>
      <c r="Z71" s="149">
        <v>147.62</v>
      </c>
      <c r="AA71" s="162">
        <v>15.4715176378519</v>
      </c>
      <c r="AB71" s="149">
        <v>537.94000000000005</v>
      </c>
      <c r="AC71" s="149">
        <v>0</v>
      </c>
      <c r="AD71" s="149">
        <v>26.1</v>
      </c>
      <c r="AE71" s="149">
        <v>0</v>
      </c>
      <c r="AF71" s="149">
        <v>0</v>
      </c>
      <c r="AG71" s="162">
        <v>0</v>
      </c>
      <c r="AH71" s="162">
        <v>0</v>
      </c>
    </row>
    <row r="72" spans="1:34" ht="15.75" thickBot="1" x14ac:dyDescent="0.25">
      <c r="A72" s="136">
        <v>65</v>
      </c>
      <c r="B72" s="154">
        <v>2</v>
      </c>
      <c r="C72" s="155" t="s">
        <v>87</v>
      </c>
      <c r="D72" s="134">
        <v>10</v>
      </c>
      <c r="E72" s="96">
        <f t="shared" si="0"/>
        <v>619.6</v>
      </c>
      <c r="F72" s="160">
        <v>619.6</v>
      </c>
      <c r="G72" s="160"/>
      <c r="H72" s="161">
        <v>0</v>
      </c>
      <c r="I72" s="149">
        <v>191.34</v>
      </c>
      <c r="J72" s="149">
        <v>77.08</v>
      </c>
      <c r="K72" s="149">
        <v>0</v>
      </c>
      <c r="L72" s="149">
        <v>0</v>
      </c>
      <c r="M72" s="149">
        <v>0</v>
      </c>
      <c r="N72" s="149">
        <v>192.63</v>
      </c>
      <c r="O72" s="26">
        <v>0</v>
      </c>
      <c r="P72" s="159">
        <v>93.89</v>
      </c>
      <c r="Q72" s="27"/>
      <c r="R72" s="27"/>
      <c r="S72" s="162">
        <v>256.75435639415201</v>
      </c>
      <c r="T72" s="148">
        <v>788.45</v>
      </c>
      <c r="U72" s="149">
        <v>179.29</v>
      </c>
      <c r="V72" s="149">
        <v>120.88</v>
      </c>
      <c r="W72" s="162">
        <v>0</v>
      </c>
      <c r="X72" s="149">
        <v>0</v>
      </c>
      <c r="Y72" s="149">
        <v>0</v>
      </c>
      <c r="Z72" s="149">
        <v>193.96</v>
      </c>
      <c r="AA72" s="162">
        <v>10.339019616075801</v>
      </c>
      <c r="AB72" s="149">
        <v>824.39</v>
      </c>
      <c r="AC72" s="149">
        <v>0</v>
      </c>
      <c r="AD72" s="149">
        <v>80.78</v>
      </c>
      <c r="AE72" s="149">
        <v>0</v>
      </c>
      <c r="AF72" s="149">
        <v>0</v>
      </c>
      <c r="AG72" s="162">
        <v>108.43</v>
      </c>
      <c r="AH72" s="162">
        <v>0</v>
      </c>
    </row>
    <row r="73" spans="1:34" ht="15.75" thickBot="1" x14ac:dyDescent="0.25">
      <c r="A73" s="136">
        <v>66</v>
      </c>
      <c r="B73" s="154">
        <v>2</v>
      </c>
      <c r="C73" s="155" t="s">
        <v>88</v>
      </c>
      <c r="D73" s="134">
        <v>12</v>
      </c>
      <c r="E73" s="96">
        <f t="shared" ref="E73:E132" si="1">F73+G73+H73</f>
        <v>378.64</v>
      </c>
      <c r="F73" s="160">
        <v>378.64</v>
      </c>
      <c r="G73" s="160"/>
      <c r="H73" s="161">
        <v>0</v>
      </c>
      <c r="I73" s="149">
        <v>112.14</v>
      </c>
      <c r="J73" s="149">
        <v>43.74</v>
      </c>
      <c r="K73" s="149">
        <v>0</v>
      </c>
      <c r="L73" s="149">
        <v>0</v>
      </c>
      <c r="M73" s="149">
        <v>0</v>
      </c>
      <c r="N73" s="149">
        <v>89.34</v>
      </c>
      <c r="O73" s="26">
        <v>0</v>
      </c>
      <c r="P73" s="159">
        <v>57.38</v>
      </c>
      <c r="Q73" s="27"/>
      <c r="R73" s="27"/>
      <c r="S73" s="162">
        <v>128.37717819707601</v>
      </c>
      <c r="T73" s="148">
        <v>542.49</v>
      </c>
      <c r="U73" s="149">
        <v>113.17</v>
      </c>
      <c r="V73" s="149">
        <v>68.599999999999994</v>
      </c>
      <c r="W73" s="162">
        <v>0</v>
      </c>
      <c r="X73" s="149">
        <v>0</v>
      </c>
      <c r="Y73" s="149">
        <v>0</v>
      </c>
      <c r="Z73" s="149">
        <v>69.790000000000006</v>
      </c>
      <c r="AA73" s="162">
        <v>5.8664462814795701</v>
      </c>
      <c r="AB73" s="149">
        <v>529.95000000000005</v>
      </c>
      <c r="AC73" s="149">
        <v>0</v>
      </c>
      <c r="AD73" s="149">
        <v>51.77</v>
      </c>
      <c r="AE73" s="149">
        <v>0</v>
      </c>
      <c r="AF73" s="149">
        <v>0</v>
      </c>
      <c r="AG73" s="162">
        <v>70.61</v>
      </c>
      <c r="AH73" s="162">
        <v>0</v>
      </c>
    </row>
    <row r="74" spans="1:34" ht="15.75" thickBot="1" x14ac:dyDescent="0.25">
      <c r="A74" s="136">
        <v>67</v>
      </c>
      <c r="B74" s="154">
        <v>2</v>
      </c>
      <c r="C74" s="155" t="s">
        <v>89</v>
      </c>
      <c r="D74" s="134">
        <v>14</v>
      </c>
      <c r="E74" s="96">
        <f t="shared" si="1"/>
        <v>376.36</v>
      </c>
      <c r="F74" s="160">
        <v>376.36</v>
      </c>
      <c r="G74" s="160"/>
      <c r="H74" s="161">
        <v>0</v>
      </c>
      <c r="I74" s="149">
        <v>112.05</v>
      </c>
      <c r="J74" s="149">
        <v>43.72</v>
      </c>
      <c r="K74" s="149">
        <v>0</v>
      </c>
      <c r="L74" s="149">
        <v>0</v>
      </c>
      <c r="M74" s="149">
        <v>0</v>
      </c>
      <c r="N74" s="149">
        <v>91.12</v>
      </c>
      <c r="O74" s="26">
        <v>0</v>
      </c>
      <c r="P74" s="159">
        <v>57.03</v>
      </c>
      <c r="Q74" s="27"/>
      <c r="R74" s="27"/>
      <c r="S74" s="162">
        <v>128.37717819707601</v>
      </c>
      <c r="T74" s="148">
        <v>380.75</v>
      </c>
      <c r="U74" s="149">
        <v>113.07</v>
      </c>
      <c r="V74" s="149">
        <v>68.55</v>
      </c>
      <c r="W74" s="162">
        <v>0</v>
      </c>
      <c r="X74" s="149">
        <v>0</v>
      </c>
      <c r="Y74" s="149">
        <v>0</v>
      </c>
      <c r="Z74" s="149">
        <v>69.739999999999995</v>
      </c>
      <c r="AA74" s="162">
        <v>5.8664462814795701</v>
      </c>
      <c r="AB74" s="149">
        <v>956.64</v>
      </c>
      <c r="AC74" s="149">
        <v>0</v>
      </c>
      <c r="AD74" s="149">
        <v>52.83</v>
      </c>
      <c r="AE74" s="149">
        <v>0</v>
      </c>
      <c r="AF74" s="149">
        <v>0</v>
      </c>
      <c r="AG74" s="162">
        <v>108.43</v>
      </c>
      <c r="AH74" s="162">
        <v>0</v>
      </c>
    </row>
    <row r="75" spans="1:34" ht="15.75" thickBot="1" x14ac:dyDescent="0.25">
      <c r="A75" s="136">
        <v>68</v>
      </c>
      <c r="B75" s="154">
        <v>2</v>
      </c>
      <c r="C75" s="155" t="s">
        <v>90</v>
      </c>
      <c r="D75" s="134">
        <v>16</v>
      </c>
      <c r="E75" s="96">
        <f t="shared" si="1"/>
        <v>638.66</v>
      </c>
      <c r="F75" s="160">
        <v>638.66</v>
      </c>
      <c r="G75" s="160"/>
      <c r="H75" s="161">
        <v>0</v>
      </c>
      <c r="I75" s="149">
        <v>199.95</v>
      </c>
      <c r="J75" s="149">
        <v>77.040000000000006</v>
      </c>
      <c r="K75" s="149">
        <v>0</v>
      </c>
      <c r="L75" s="149">
        <v>0</v>
      </c>
      <c r="M75" s="149">
        <v>0</v>
      </c>
      <c r="N75" s="149">
        <v>195.98</v>
      </c>
      <c r="O75" s="26">
        <v>0</v>
      </c>
      <c r="P75" s="159">
        <v>96.78</v>
      </c>
      <c r="Q75" s="27"/>
      <c r="R75" s="27"/>
      <c r="S75" s="162">
        <v>256.75435639415201</v>
      </c>
      <c r="T75" s="148">
        <v>659.02</v>
      </c>
      <c r="U75" s="149">
        <v>190.54</v>
      </c>
      <c r="V75" s="149">
        <v>120.82</v>
      </c>
      <c r="W75" s="162">
        <v>0</v>
      </c>
      <c r="X75" s="149">
        <v>0</v>
      </c>
      <c r="Y75" s="149">
        <v>0</v>
      </c>
      <c r="Z75" s="149">
        <v>179.79</v>
      </c>
      <c r="AA75" s="162">
        <v>10.339019616075801</v>
      </c>
      <c r="AB75" s="149">
        <v>866.23</v>
      </c>
      <c r="AC75" s="149">
        <v>0</v>
      </c>
      <c r="AD75" s="149">
        <v>83.85</v>
      </c>
      <c r="AE75" s="149">
        <v>0</v>
      </c>
      <c r="AF75" s="149">
        <v>0</v>
      </c>
      <c r="AG75" s="162">
        <v>191.65</v>
      </c>
      <c r="AH75" s="162">
        <v>0</v>
      </c>
    </row>
    <row r="76" spans="1:34" ht="15.75" thickBot="1" x14ac:dyDescent="0.25">
      <c r="A76" s="136">
        <v>69</v>
      </c>
      <c r="B76" s="154">
        <v>2</v>
      </c>
      <c r="C76" s="155" t="s">
        <v>348</v>
      </c>
      <c r="D76" s="134">
        <v>18</v>
      </c>
      <c r="E76" s="96">
        <f t="shared" si="1"/>
        <v>933.4</v>
      </c>
      <c r="F76" s="160">
        <v>933.4</v>
      </c>
      <c r="G76" s="160"/>
      <c r="H76" s="161">
        <v>0</v>
      </c>
      <c r="I76" s="149">
        <v>300.93</v>
      </c>
      <c r="J76" s="149">
        <v>92.14</v>
      </c>
      <c r="K76" s="149">
        <v>143.30000000000001</v>
      </c>
      <c r="L76" s="149">
        <v>41.85</v>
      </c>
      <c r="M76" s="149">
        <v>0</v>
      </c>
      <c r="N76" s="149">
        <v>210.01</v>
      </c>
      <c r="O76" s="26">
        <v>0</v>
      </c>
      <c r="P76" s="159">
        <v>141.44</v>
      </c>
      <c r="Q76" s="27"/>
      <c r="R76" s="27"/>
      <c r="S76" s="162">
        <v>72.212162735855202</v>
      </c>
      <c r="T76" s="148">
        <v>1301.47</v>
      </c>
      <c r="U76" s="149">
        <v>318.55</v>
      </c>
      <c r="V76" s="149">
        <v>144.37</v>
      </c>
      <c r="W76" s="162">
        <v>51.273980378200001</v>
      </c>
      <c r="X76" s="149">
        <v>113.41</v>
      </c>
      <c r="Y76" s="149">
        <v>0</v>
      </c>
      <c r="Z76" s="149">
        <v>194.95</v>
      </c>
      <c r="AA76" s="162">
        <v>13.6736382393853</v>
      </c>
      <c r="AB76" s="149">
        <v>2216.91</v>
      </c>
      <c r="AC76" s="149">
        <v>0</v>
      </c>
      <c r="AD76" s="149">
        <v>66.42</v>
      </c>
      <c r="AE76" s="149">
        <v>0</v>
      </c>
      <c r="AF76" s="149">
        <v>0</v>
      </c>
      <c r="AG76" s="162">
        <v>52.96</v>
      </c>
      <c r="AH76" s="162">
        <v>0</v>
      </c>
    </row>
    <row r="77" spans="1:34" ht="15.75" thickBot="1" x14ac:dyDescent="0.25">
      <c r="A77" s="136">
        <v>70</v>
      </c>
      <c r="B77" s="154">
        <v>2</v>
      </c>
      <c r="C77" s="155" t="s">
        <v>349</v>
      </c>
      <c r="D77" s="134">
        <v>20</v>
      </c>
      <c r="E77" s="96">
        <f t="shared" si="1"/>
        <v>934.8</v>
      </c>
      <c r="F77" s="160">
        <v>934.8</v>
      </c>
      <c r="G77" s="160"/>
      <c r="H77" s="161">
        <v>0</v>
      </c>
      <c r="I77" s="149">
        <v>307.55</v>
      </c>
      <c r="J77" s="149">
        <v>91.91</v>
      </c>
      <c r="K77" s="149">
        <v>182.13</v>
      </c>
      <c r="L77" s="149">
        <v>40.619999999999997</v>
      </c>
      <c r="M77" s="149">
        <v>0</v>
      </c>
      <c r="N77" s="149">
        <v>309.39</v>
      </c>
      <c r="O77" s="26">
        <v>0</v>
      </c>
      <c r="P77" s="159">
        <v>141.65</v>
      </c>
      <c r="Q77" s="27"/>
      <c r="R77" s="27"/>
      <c r="S77" s="162">
        <v>72.212162735855202</v>
      </c>
      <c r="T77" s="148">
        <v>1405.21</v>
      </c>
      <c r="U77" s="149">
        <v>327.23</v>
      </c>
      <c r="V77" s="149">
        <v>144</v>
      </c>
      <c r="W77" s="162">
        <v>61.807401368748899</v>
      </c>
      <c r="X77" s="149">
        <v>109.62</v>
      </c>
      <c r="Y77" s="149">
        <v>0</v>
      </c>
      <c r="Z77" s="149">
        <v>227.5</v>
      </c>
      <c r="AA77" s="162">
        <v>13.6736382393853</v>
      </c>
      <c r="AB77" s="149">
        <v>2649.3</v>
      </c>
      <c r="AC77" s="149">
        <v>0</v>
      </c>
      <c r="AD77" s="149">
        <v>67.03</v>
      </c>
      <c r="AE77" s="149">
        <v>0</v>
      </c>
      <c r="AF77" s="149">
        <v>0</v>
      </c>
      <c r="AG77" s="162">
        <v>151.30000000000001</v>
      </c>
      <c r="AH77" s="162">
        <v>0</v>
      </c>
    </row>
    <row r="78" spans="1:34" ht="15.75" thickBot="1" x14ac:dyDescent="0.25">
      <c r="A78" s="136">
        <v>71</v>
      </c>
      <c r="B78" s="154">
        <v>2</v>
      </c>
      <c r="C78" s="155" t="s">
        <v>350</v>
      </c>
      <c r="D78" s="134">
        <v>22</v>
      </c>
      <c r="E78" s="96">
        <f t="shared" si="1"/>
        <v>930.35</v>
      </c>
      <c r="F78" s="160">
        <v>930.35</v>
      </c>
      <c r="G78" s="160"/>
      <c r="H78" s="161">
        <v>0</v>
      </c>
      <c r="I78" s="149">
        <v>268.62</v>
      </c>
      <c r="J78" s="149">
        <v>92.03</v>
      </c>
      <c r="K78" s="149">
        <v>156.72</v>
      </c>
      <c r="L78" s="149">
        <v>46.15</v>
      </c>
      <c r="M78" s="149">
        <v>0</v>
      </c>
      <c r="N78" s="149">
        <v>309.62</v>
      </c>
      <c r="O78" s="26">
        <v>0</v>
      </c>
      <c r="P78" s="159">
        <v>140.97999999999999</v>
      </c>
      <c r="Q78" s="27"/>
      <c r="R78" s="27"/>
      <c r="S78" s="162">
        <v>72.212162735855202</v>
      </c>
      <c r="T78" s="148">
        <v>1034.56</v>
      </c>
      <c r="U78" s="149">
        <v>276.27</v>
      </c>
      <c r="V78" s="149">
        <v>144.19</v>
      </c>
      <c r="W78" s="162">
        <v>47.743700552056197</v>
      </c>
      <c r="X78" s="149">
        <v>124.37</v>
      </c>
      <c r="Y78" s="149">
        <v>0</v>
      </c>
      <c r="Z78" s="149">
        <v>227.5</v>
      </c>
      <c r="AA78" s="162">
        <v>24.485507012480301</v>
      </c>
      <c r="AB78" s="149">
        <v>2659.82</v>
      </c>
      <c r="AC78" s="149">
        <v>0</v>
      </c>
      <c r="AD78" s="149">
        <v>71.92</v>
      </c>
      <c r="AE78" s="149">
        <v>0</v>
      </c>
      <c r="AF78" s="149">
        <v>0</v>
      </c>
      <c r="AG78" s="162">
        <v>201.74</v>
      </c>
      <c r="AH78" s="162">
        <v>0</v>
      </c>
    </row>
    <row r="79" spans="1:34" ht="15.75" thickBot="1" x14ac:dyDescent="0.25">
      <c r="A79" s="136">
        <v>72</v>
      </c>
      <c r="B79" s="154">
        <v>2</v>
      </c>
      <c r="C79" s="155" t="s">
        <v>351</v>
      </c>
      <c r="D79" s="134">
        <v>4</v>
      </c>
      <c r="E79" s="96">
        <f t="shared" si="1"/>
        <v>396.4</v>
      </c>
      <c r="F79" s="160">
        <v>396.4</v>
      </c>
      <c r="G79" s="160"/>
      <c r="H79" s="161">
        <v>0</v>
      </c>
      <c r="I79" s="149">
        <v>161.41</v>
      </c>
      <c r="J79" s="149">
        <v>52.94</v>
      </c>
      <c r="K79" s="149">
        <v>62.63</v>
      </c>
      <c r="L79" s="149">
        <v>0</v>
      </c>
      <c r="M79" s="149">
        <v>0</v>
      </c>
      <c r="N79" s="149">
        <v>86.57</v>
      </c>
      <c r="O79" s="26">
        <v>0</v>
      </c>
      <c r="P79" s="159">
        <v>60.07</v>
      </c>
      <c r="Q79" s="27"/>
      <c r="R79" s="27"/>
      <c r="S79" s="162">
        <v>144.42432547171001</v>
      </c>
      <c r="T79" s="148">
        <v>558.17999999999995</v>
      </c>
      <c r="U79" s="149">
        <v>168.54</v>
      </c>
      <c r="V79" s="149">
        <v>82.97</v>
      </c>
      <c r="W79" s="162">
        <v>16.168057127406801</v>
      </c>
      <c r="X79" s="149">
        <v>0</v>
      </c>
      <c r="Y79" s="149">
        <v>0</v>
      </c>
      <c r="Z79" s="149">
        <v>51.52</v>
      </c>
      <c r="AA79" s="162">
        <v>10.668961424195899</v>
      </c>
      <c r="AB79" s="149">
        <v>670.72</v>
      </c>
      <c r="AC79" s="149">
        <v>0</v>
      </c>
      <c r="AD79" s="149">
        <v>30.25</v>
      </c>
      <c r="AE79" s="149">
        <v>0</v>
      </c>
      <c r="AF79" s="149">
        <v>0</v>
      </c>
      <c r="AG79" s="162">
        <v>148.78</v>
      </c>
      <c r="AH79" s="162">
        <v>0</v>
      </c>
    </row>
    <row r="80" spans="1:34" ht="15.75" thickBot="1" x14ac:dyDescent="0.25">
      <c r="A80" s="136">
        <v>73</v>
      </c>
      <c r="B80" s="154">
        <v>2</v>
      </c>
      <c r="C80" s="155" t="s">
        <v>352</v>
      </c>
      <c r="D80" s="134" t="s">
        <v>289</v>
      </c>
      <c r="E80" s="96">
        <f t="shared" si="1"/>
        <v>353.8</v>
      </c>
      <c r="F80" s="160">
        <v>353.8</v>
      </c>
      <c r="G80" s="160"/>
      <c r="H80" s="161">
        <v>0</v>
      </c>
      <c r="I80" s="149">
        <v>122.72</v>
      </c>
      <c r="J80" s="149">
        <v>36.49</v>
      </c>
      <c r="K80" s="149">
        <v>55.08</v>
      </c>
      <c r="L80" s="149">
        <v>0</v>
      </c>
      <c r="M80" s="149">
        <v>0</v>
      </c>
      <c r="N80" s="149">
        <v>89.57</v>
      </c>
      <c r="O80" s="26">
        <v>0</v>
      </c>
      <c r="P80" s="159">
        <v>53.61</v>
      </c>
      <c r="Q80" s="27"/>
      <c r="R80" s="27"/>
      <c r="S80" s="162">
        <v>96.282883647806898</v>
      </c>
      <c r="T80" s="148">
        <v>547.41</v>
      </c>
      <c r="U80" s="149">
        <v>136.41999999999999</v>
      </c>
      <c r="V80" s="149">
        <v>57.19</v>
      </c>
      <c r="W80" s="162">
        <v>13.361352466154599</v>
      </c>
      <c r="X80" s="149">
        <v>0</v>
      </c>
      <c r="Y80" s="149">
        <v>0</v>
      </c>
      <c r="Z80" s="149">
        <v>49.46</v>
      </c>
      <c r="AA80" s="162">
        <v>8.7528902719442492</v>
      </c>
      <c r="AB80" s="149">
        <v>670</v>
      </c>
      <c r="AC80" s="149">
        <v>0</v>
      </c>
      <c r="AD80" s="149">
        <v>34.04</v>
      </c>
      <c r="AE80" s="149">
        <v>0</v>
      </c>
      <c r="AF80" s="149">
        <v>0</v>
      </c>
      <c r="AG80" s="162">
        <v>45.39</v>
      </c>
      <c r="AH80" s="162">
        <v>0</v>
      </c>
    </row>
    <row r="81" spans="1:34" ht="15.75" thickBot="1" x14ac:dyDescent="0.25">
      <c r="A81" s="136">
        <v>74</v>
      </c>
      <c r="B81" s="154">
        <v>2</v>
      </c>
      <c r="C81" s="155" t="s">
        <v>353</v>
      </c>
      <c r="D81" s="134" t="s">
        <v>290</v>
      </c>
      <c r="E81" s="96">
        <f t="shared" si="1"/>
        <v>448.41</v>
      </c>
      <c r="F81" s="160">
        <v>448.41</v>
      </c>
      <c r="G81" s="160"/>
      <c r="H81" s="161">
        <v>0</v>
      </c>
      <c r="I81" s="149">
        <v>139.32</v>
      </c>
      <c r="J81" s="149">
        <v>31.1</v>
      </c>
      <c r="K81" s="149">
        <v>75.53</v>
      </c>
      <c r="L81" s="149">
        <v>19.420000000000002</v>
      </c>
      <c r="M81" s="149">
        <v>0</v>
      </c>
      <c r="N81" s="149">
        <v>119.93</v>
      </c>
      <c r="O81" s="26">
        <v>0</v>
      </c>
      <c r="P81" s="159">
        <v>67.95</v>
      </c>
      <c r="Q81" s="27"/>
      <c r="R81" s="27"/>
      <c r="S81" s="162">
        <v>8.0235736373172504</v>
      </c>
      <c r="T81" s="148">
        <v>683.53</v>
      </c>
      <c r="U81" s="149">
        <v>113.95</v>
      </c>
      <c r="V81" s="149">
        <v>48.67</v>
      </c>
      <c r="W81" s="162">
        <v>14.6253973953381</v>
      </c>
      <c r="X81" s="149">
        <v>54.48</v>
      </c>
      <c r="Y81" s="149">
        <v>0</v>
      </c>
      <c r="Z81" s="149">
        <v>128.04</v>
      </c>
      <c r="AA81" s="162">
        <v>0</v>
      </c>
      <c r="AB81" s="149">
        <v>56.87</v>
      </c>
      <c r="AC81" s="149">
        <v>0</v>
      </c>
      <c r="AD81" s="149">
        <v>16.649999999999999</v>
      </c>
      <c r="AE81" s="149">
        <v>0</v>
      </c>
      <c r="AF81" s="149">
        <v>0</v>
      </c>
      <c r="AG81" s="162">
        <v>378.25</v>
      </c>
      <c r="AH81" s="162">
        <v>0</v>
      </c>
    </row>
    <row r="82" spans="1:34" ht="15.75" thickBot="1" x14ac:dyDescent="0.25">
      <c r="A82" s="136">
        <v>75</v>
      </c>
      <c r="B82" s="154">
        <v>2</v>
      </c>
      <c r="C82" s="155" t="s">
        <v>354</v>
      </c>
      <c r="D82" s="134">
        <v>37</v>
      </c>
      <c r="E82" s="96">
        <f t="shared" si="1"/>
        <v>735.8</v>
      </c>
      <c r="F82" s="160">
        <v>735.8</v>
      </c>
      <c r="G82" s="160"/>
      <c r="H82" s="161">
        <v>0</v>
      </c>
      <c r="I82" s="149">
        <v>218.52</v>
      </c>
      <c r="J82" s="149">
        <v>62.45</v>
      </c>
      <c r="K82" s="149">
        <v>0</v>
      </c>
      <c r="L82" s="149">
        <v>0</v>
      </c>
      <c r="M82" s="149">
        <v>0</v>
      </c>
      <c r="N82" s="149">
        <v>186.51</v>
      </c>
      <c r="O82" s="26">
        <v>0</v>
      </c>
      <c r="P82" s="159">
        <v>111.5</v>
      </c>
      <c r="Q82" s="27"/>
      <c r="R82" s="27"/>
      <c r="S82" s="162">
        <v>288.84865094342098</v>
      </c>
      <c r="T82" s="148">
        <v>696.09</v>
      </c>
      <c r="U82" s="149">
        <v>213.98</v>
      </c>
      <c r="V82" s="149">
        <v>97.84</v>
      </c>
      <c r="W82" s="162">
        <v>0</v>
      </c>
      <c r="X82" s="149">
        <v>0</v>
      </c>
      <c r="Y82" s="149">
        <v>0</v>
      </c>
      <c r="Z82" s="149">
        <v>181.74</v>
      </c>
      <c r="AA82" s="162">
        <v>22.451244106443699</v>
      </c>
      <c r="AB82" s="149">
        <v>1059.6600000000001</v>
      </c>
      <c r="AC82" s="149">
        <v>64.94</v>
      </c>
      <c r="AD82" s="149">
        <v>35.659999999999997</v>
      </c>
      <c r="AE82" s="149">
        <v>36.659999999999997</v>
      </c>
      <c r="AF82" s="149">
        <v>20.7</v>
      </c>
      <c r="AG82" s="162">
        <v>103.39</v>
      </c>
      <c r="AH82" s="162">
        <v>0</v>
      </c>
    </row>
    <row r="83" spans="1:34" ht="15.75" thickBot="1" x14ac:dyDescent="0.25">
      <c r="A83" s="136">
        <v>76</v>
      </c>
      <c r="B83" s="154">
        <v>2</v>
      </c>
      <c r="C83" s="155" t="s">
        <v>355</v>
      </c>
      <c r="D83" s="134">
        <v>38</v>
      </c>
      <c r="E83" s="96">
        <f t="shared" si="1"/>
        <v>698.17</v>
      </c>
      <c r="F83" s="160">
        <v>698.17</v>
      </c>
      <c r="G83" s="160"/>
      <c r="H83" s="161">
        <v>0</v>
      </c>
      <c r="I83" s="149">
        <v>275.55</v>
      </c>
      <c r="J83" s="149">
        <v>74.89</v>
      </c>
      <c r="K83" s="149">
        <v>116.22</v>
      </c>
      <c r="L83" s="149">
        <v>0</v>
      </c>
      <c r="M83" s="149">
        <v>0</v>
      </c>
      <c r="N83" s="149">
        <v>96.88</v>
      </c>
      <c r="O83" s="26">
        <v>0</v>
      </c>
      <c r="P83" s="159">
        <v>105.79</v>
      </c>
      <c r="Q83" s="27"/>
      <c r="R83" s="27"/>
      <c r="S83" s="162">
        <v>22.0648275026224</v>
      </c>
      <c r="T83" s="148">
        <v>935.82</v>
      </c>
      <c r="U83" s="149">
        <v>230.46</v>
      </c>
      <c r="V83" s="149">
        <v>117.32</v>
      </c>
      <c r="W83" s="162">
        <v>33.416110796657001</v>
      </c>
      <c r="X83" s="149">
        <v>0</v>
      </c>
      <c r="Y83" s="149">
        <v>0</v>
      </c>
      <c r="Z83" s="149">
        <v>90.83</v>
      </c>
      <c r="AA83" s="162">
        <v>0</v>
      </c>
      <c r="AB83" s="149">
        <v>1040.3699999999999</v>
      </c>
      <c r="AC83" s="149">
        <v>68.08</v>
      </c>
      <c r="AD83" s="149">
        <v>42.79</v>
      </c>
      <c r="AE83" s="149">
        <v>22.33</v>
      </c>
      <c r="AF83" s="149">
        <v>12.61</v>
      </c>
      <c r="AG83" s="162">
        <v>108.43</v>
      </c>
      <c r="AH83" s="162">
        <v>0</v>
      </c>
    </row>
    <row r="84" spans="1:34" ht="15.75" thickBot="1" x14ac:dyDescent="0.25">
      <c r="A84" s="136">
        <v>77</v>
      </c>
      <c r="B84" s="154">
        <v>2</v>
      </c>
      <c r="C84" s="155" t="s">
        <v>356</v>
      </c>
      <c r="D84" s="134" t="s">
        <v>291</v>
      </c>
      <c r="E84" s="96">
        <f t="shared" si="1"/>
        <v>998.16</v>
      </c>
      <c r="F84" s="160">
        <v>998.16</v>
      </c>
      <c r="G84" s="160"/>
      <c r="H84" s="161">
        <v>0</v>
      </c>
      <c r="I84" s="149">
        <v>301.11</v>
      </c>
      <c r="J84" s="149">
        <v>113.13</v>
      </c>
      <c r="K84" s="149">
        <v>150.94</v>
      </c>
      <c r="L84" s="149">
        <v>0</v>
      </c>
      <c r="M84" s="149">
        <v>0</v>
      </c>
      <c r="N84" s="149">
        <v>112.69</v>
      </c>
      <c r="O84" s="26">
        <v>0</v>
      </c>
      <c r="P84" s="159">
        <v>151.25</v>
      </c>
      <c r="Q84" s="27"/>
      <c r="R84" s="27"/>
      <c r="S84" s="162">
        <v>100.294670466466</v>
      </c>
      <c r="T84" s="148">
        <v>1132.8699999999999</v>
      </c>
      <c r="U84" s="149">
        <v>289.82</v>
      </c>
      <c r="V84" s="149">
        <v>177.41</v>
      </c>
      <c r="W84" s="162">
        <v>57.3180658763794</v>
      </c>
      <c r="X84" s="149">
        <v>0</v>
      </c>
      <c r="Y84" s="149">
        <v>0</v>
      </c>
      <c r="Z84" s="149">
        <v>89.8</v>
      </c>
      <c r="AA84" s="162">
        <v>0</v>
      </c>
      <c r="AB84" s="149">
        <v>1219.08</v>
      </c>
      <c r="AC84" s="149">
        <v>105.16</v>
      </c>
      <c r="AD84" s="149">
        <v>67.349999999999994</v>
      </c>
      <c r="AE84" s="149">
        <v>126.89</v>
      </c>
      <c r="AF84" s="149">
        <v>71.650000000000006</v>
      </c>
      <c r="AG84" s="162">
        <v>108.43</v>
      </c>
      <c r="AH84" s="162">
        <v>0</v>
      </c>
    </row>
    <row r="85" spans="1:34" ht="15.75" thickBot="1" x14ac:dyDescent="0.25">
      <c r="A85" s="136">
        <v>78</v>
      </c>
      <c r="B85" s="154">
        <v>2</v>
      </c>
      <c r="C85" s="155" t="s">
        <v>357</v>
      </c>
      <c r="D85" s="134">
        <v>7</v>
      </c>
      <c r="E85" s="96">
        <f t="shared" si="1"/>
        <v>301.8</v>
      </c>
      <c r="F85" s="160">
        <v>301.8</v>
      </c>
      <c r="G85" s="160"/>
      <c r="H85" s="161">
        <v>0</v>
      </c>
      <c r="I85" s="149">
        <v>108.16</v>
      </c>
      <c r="J85" s="149">
        <v>43.81</v>
      </c>
      <c r="K85" s="149">
        <v>52.2</v>
      </c>
      <c r="L85" s="149">
        <v>0</v>
      </c>
      <c r="M85" s="149">
        <v>0</v>
      </c>
      <c r="N85" s="149">
        <v>195.76</v>
      </c>
      <c r="O85" s="26">
        <v>0</v>
      </c>
      <c r="P85" s="159">
        <v>45.73</v>
      </c>
      <c r="Q85" s="27"/>
      <c r="R85" s="27"/>
      <c r="S85" s="162">
        <v>96.282883647806898</v>
      </c>
      <c r="T85" s="148">
        <v>271.91000000000003</v>
      </c>
      <c r="U85" s="149">
        <v>108.41</v>
      </c>
      <c r="V85" s="149">
        <v>68.67</v>
      </c>
      <c r="W85" s="162">
        <v>15.461195297437801</v>
      </c>
      <c r="X85" s="149">
        <v>0</v>
      </c>
      <c r="Y85" s="149">
        <v>0</v>
      </c>
      <c r="Z85" s="149">
        <v>102.29</v>
      </c>
      <c r="AA85" s="162">
        <v>12.112224490368</v>
      </c>
      <c r="AB85" s="149">
        <v>475.74</v>
      </c>
      <c r="AC85" s="149">
        <v>2.99</v>
      </c>
      <c r="AD85" s="149">
        <v>41.73</v>
      </c>
      <c r="AE85" s="149">
        <v>2.88</v>
      </c>
      <c r="AF85" s="149">
        <v>1.62</v>
      </c>
      <c r="AG85" s="162">
        <v>201.74</v>
      </c>
      <c r="AH85" s="162">
        <v>0</v>
      </c>
    </row>
    <row r="86" spans="1:34" ht="15.75" thickBot="1" x14ac:dyDescent="0.25">
      <c r="A86" s="136">
        <v>79</v>
      </c>
      <c r="B86" s="154">
        <v>2</v>
      </c>
      <c r="C86" s="155" t="s">
        <v>358</v>
      </c>
      <c r="D86" s="134">
        <v>9</v>
      </c>
      <c r="E86" s="96">
        <f t="shared" si="1"/>
        <v>368.4</v>
      </c>
      <c r="F86" s="160">
        <v>368.4</v>
      </c>
      <c r="G86" s="160"/>
      <c r="H86" s="161">
        <v>0</v>
      </c>
      <c r="I86" s="149">
        <v>120.94</v>
      </c>
      <c r="J86" s="149">
        <v>42.15</v>
      </c>
      <c r="K86" s="149">
        <v>0</v>
      </c>
      <c r="L86" s="149">
        <v>0</v>
      </c>
      <c r="M86" s="149">
        <v>0</v>
      </c>
      <c r="N86" s="149">
        <v>120.36</v>
      </c>
      <c r="O86" s="26">
        <v>0</v>
      </c>
      <c r="P86" s="159">
        <v>55.82</v>
      </c>
      <c r="Q86" s="27"/>
      <c r="R86" s="27"/>
      <c r="S86" s="162">
        <v>96.282883647806898</v>
      </c>
      <c r="T86" s="148">
        <v>269.68</v>
      </c>
      <c r="U86" s="149">
        <v>125.24</v>
      </c>
      <c r="V86" s="149">
        <v>66.09</v>
      </c>
      <c r="W86" s="162">
        <v>0</v>
      </c>
      <c r="X86" s="149">
        <v>0</v>
      </c>
      <c r="Y86" s="149">
        <v>0</v>
      </c>
      <c r="Z86" s="149">
        <v>70.83</v>
      </c>
      <c r="AA86" s="162">
        <v>0</v>
      </c>
      <c r="AB86" s="149">
        <v>604</v>
      </c>
      <c r="AC86" s="149">
        <v>0</v>
      </c>
      <c r="AD86" s="149">
        <v>53.86</v>
      </c>
      <c r="AE86" s="149">
        <v>0</v>
      </c>
      <c r="AF86" s="149">
        <v>0</v>
      </c>
      <c r="AG86" s="162">
        <v>201.74</v>
      </c>
      <c r="AH86" s="162">
        <v>0</v>
      </c>
    </row>
    <row r="87" spans="1:34" ht="15.75" thickBot="1" x14ac:dyDescent="0.25">
      <c r="A87" s="136">
        <v>80</v>
      </c>
      <c r="B87" s="154">
        <v>3</v>
      </c>
      <c r="C87" s="155" t="s">
        <v>91</v>
      </c>
      <c r="D87" s="134" t="s">
        <v>292</v>
      </c>
      <c r="E87" s="96">
        <f t="shared" si="1"/>
        <v>949</v>
      </c>
      <c r="F87" s="160">
        <v>949</v>
      </c>
      <c r="G87" s="160"/>
      <c r="H87" s="161">
        <v>0</v>
      </c>
      <c r="I87" s="149">
        <v>202.9</v>
      </c>
      <c r="J87" s="149">
        <v>73.86</v>
      </c>
      <c r="K87" s="149">
        <v>0</v>
      </c>
      <c r="L87" s="149">
        <v>0</v>
      </c>
      <c r="M87" s="149">
        <v>0</v>
      </c>
      <c r="N87" s="149">
        <v>184.77</v>
      </c>
      <c r="O87" s="26">
        <v>0</v>
      </c>
      <c r="P87" s="159">
        <v>143.80000000000001</v>
      </c>
      <c r="Q87" s="27"/>
      <c r="R87" s="27"/>
      <c r="S87" s="162">
        <v>216.636488207566</v>
      </c>
      <c r="T87" s="148">
        <v>780.12</v>
      </c>
      <c r="U87" s="149">
        <v>179.61</v>
      </c>
      <c r="V87" s="149">
        <v>106.95</v>
      </c>
      <c r="W87" s="162">
        <v>0</v>
      </c>
      <c r="X87" s="149">
        <v>0</v>
      </c>
      <c r="Y87" s="149">
        <v>0</v>
      </c>
      <c r="Z87" s="149">
        <v>493.75</v>
      </c>
      <c r="AA87" s="162">
        <v>0</v>
      </c>
      <c r="AB87" s="159">
        <v>0</v>
      </c>
      <c r="AC87" s="149">
        <v>37.67</v>
      </c>
      <c r="AD87" s="149">
        <v>0</v>
      </c>
      <c r="AE87" s="149">
        <v>0</v>
      </c>
      <c r="AF87" s="149">
        <v>0</v>
      </c>
      <c r="AG87" s="162">
        <v>252.17</v>
      </c>
      <c r="AH87" s="162">
        <v>0</v>
      </c>
    </row>
    <row r="88" spans="1:34" ht="15.75" thickBot="1" x14ac:dyDescent="0.25">
      <c r="A88" s="136">
        <v>81</v>
      </c>
      <c r="B88" s="154">
        <v>3</v>
      </c>
      <c r="C88" s="155" t="s">
        <v>359</v>
      </c>
      <c r="D88" s="134" t="s">
        <v>293</v>
      </c>
      <c r="E88" s="96">
        <f t="shared" si="1"/>
        <v>700.4</v>
      </c>
      <c r="F88" s="160">
        <v>700.4</v>
      </c>
      <c r="G88" s="160"/>
      <c r="H88" s="161">
        <v>0</v>
      </c>
      <c r="I88" s="149">
        <v>211.23</v>
      </c>
      <c r="J88" s="149">
        <v>108.29</v>
      </c>
      <c r="K88" s="149">
        <v>0</v>
      </c>
      <c r="L88" s="149">
        <v>0</v>
      </c>
      <c r="M88" s="149">
        <v>18.600000000000001</v>
      </c>
      <c r="N88" s="149">
        <v>111.31</v>
      </c>
      <c r="O88" s="26">
        <v>0</v>
      </c>
      <c r="P88" s="159">
        <v>106.13</v>
      </c>
      <c r="Q88" s="27"/>
      <c r="R88" s="27"/>
      <c r="S88" s="162">
        <v>288.84865094342098</v>
      </c>
      <c r="T88" s="148">
        <v>623.86</v>
      </c>
      <c r="U88" s="149">
        <v>177.7</v>
      </c>
      <c r="V88" s="149">
        <v>170.09</v>
      </c>
      <c r="W88" s="162">
        <v>0</v>
      </c>
      <c r="X88" s="149">
        <v>0</v>
      </c>
      <c r="Y88" s="149">
        <v>6.27</v>
      </c>
      <c r="Z88" s="149">
        <v>86.02</v>
      </c>
      <c r="AA88" s="162">
        <v>13.2722632922854</v>
      </c>
      <c r="AB88" s="159">
        <v>689.59</v>
      </c>
      <c r="AC88" s="149">
        <v>933.11</v>
      </c>
      <c r="AD88" s="149">
        <v>33.159999999999997</v>
      </c>
      <c r="AE88" s="149">
        <v>56.39</v>
      </c>
      <c r="AF88" s="149">
        <v>31.85</v>
      </c>
      <c r="AG88" s="162">
        <v>549.73</v>
      </c>
      <c r="AH88" s="162">
        <v>0</v>
      </c>
    </row>
    <row r="89" spans="1:34" ht="15.75" thickBot="1" x14ac:dyDescent="0.25">
      <c r="A89" s="136">
        <v>82</v>
      </c>
      <c r="B89" s="154">
        <v>3</v>
      </c>
      <c r="C89" s="155" t="s">
        <v>92</v>
      </c>
      <c r="D89" s="134">
        <v>143</v>
      </c>
      <c r="E89" s="96">
        <f t="shared" si="1"/>
        <v>1377.76</v>
      </c>
      <c r="F89" s="160">
        <v>1341.56</v>
      </c>
      <c r="G89" s="160"/>
      <c r="H89" s="161">
        <v>36.200000000000003</v>
      </c>
      <c r="I89" s="149">
        <v>450.12</v>
      </c>
      <c r="J89" s="149">
        <v>125.3</v>
      </c>
      <c r="K89" s="149">
        <v>218.82</v>
      </c>
      <c r="L89" s="149">
        <v>0</v>
      </c>
      <c r="M89" s="149">
        <v>23.26</v>
      </c>
      <c r="N89" s="149">
        <v>705.77</v>
      </c>
      <c r="O89" s="26">
        <v>0</v>
      </c>
      <c r="P89" s="159">
        <v>203.29</v>
      </c>
      <c r="Q89" s="27"/>
      <c r="R89" s="27"/>
      <c r="S89" s="162">
        <v>349.02545322330002</v>
      </c>
      <c r="T89" s="148">
        <v>1398.26</v>
      </c>
      <c r="U89" s="149">
        <v>465.76</v>
      </c>
      <c r="V89" s="149">
        <v>196.45</v>
      </c>
      <c r="W89" s="162">
        <v>39.206750223425097</v>
      </c>
      <c r="X89" s="149">
        <v>0</v>
      </c>
      <c r="Y89" s="149">
        <v>7.84</v>
      </c>
      <c r="Z89" s="149">
        <v>744.71</v>
      </c>
      <c r="AA89" s="162">
        <v>17.175838735768401</v>
      </c>
      <c r="AB89" s="159">
        <v>1623.56</v>
      </c>
      <c r="AC89" s="149">
        <v>2133.67</v>
      </c>
      <c r="AD89" s="149">
        <v>96.23</v>
      </c>
      <c r="AE89" s="149">
        <v>0</v>
      </c>
      <c r="AF89" s="149">
        <v>0</v>
      </c>
      <c r="AG89" s="162">
        <v>806.94</v>
      </c>
      <c r="AH89" s="162">
        <v>0</v>
      </c>
    </row>
    <row r="90" spans="1:34" ht="15.75" thickBot="1" x14ac:dyDescent="0.25">
      <c r="A90" s="136">
        <v>83</v>
      </c>
      <c r="B90" s="154">
        <v>3</v>
      </c>
      <c r="C90" s="155" t="s">
        <v>68</v>
      </c>
      <c r="D90" s="134">
        <v>151</v>
      </c>
      <c r="E90" s="96">
        <f t="shared" si="1"/>
        <v>1185.21</v>
      </c>
      <c r="F90" s="160">
        <v>1066.31</v>
      </c>
      <c r="G90" s="160"/>
      <c r="H90" s="161">
        <v>118.9</v>
      </c>
      <c r="I90" s="149">
        <v>258.57</v>
      </c>
      <c r="J90" s="149">
        <v>101.78</v>
      </c>
      <c r="K90" s="149">
        <v>183.95</v>
      </c>
      <c r="L90" s="149">
        <v>0</v>
      </c>
      <c r="M90" s="149">
        <v>23.26</v>
      </c>
      <c r="N90" s="149">
        <v>636.72</v>
      </c>
      <c r="O90" s="26">
        <v>0</v>
      </c>
      <c r="P90" s="159">
        <v>161.58000000000001</v>
      </c>
      <c r="Q90" s="27"/>
      <c r="R90" s="27"/>
      <c r="S90" s="162">
        <v>240.70720911951699</v>
      </c>
      <c r="T90" s="148">
        <v>1492.44</v>
      </c>
      <c r="U90" s="149">
        <v>282.79000000000002</v>
      </c>
      <c r="V90" s="149">
        <v>159.52000000000001</v>
      </c>
      <c r="W90" s="162">
        <v>21.0502560823574</v>
      </c>
      <c r="X90" s="149">
        <v>0</v>
      </c>
      <c r="Y90" s="149">
        <v>7.84</v>
      </c>
      <c r="Z90" s="149">
        <v>564.35</v>
      </c>
      <c r="AA90" s="162">
        <v>17.577254753807999</v>
      </c>
      <c r="AB90" s="159">
        <v>1312.14</v>
      </c>
      <c r="AC90" s="149">
        <v>2038.69</v>
      </c>
      <c r="AD90" s="149">
        <v>78.319999999999993</v>
      </c>
      <c r="AE90" s="149">
        <v>0</v>
      </c>
      <c r="AF90" s="149">
        <v>0</v>
      </c>
      <c r="AG90" s="162">
        <v>630.41999999999996</v>
      </c>
      <c r="AH90" s="162">
        <v>0</v>
      </c>
    </row>
    <row r="91" spans="1:34" ht="15.75" thickBot="1" x14ac:dyDescent="0.25">
      <c r="A91" s="136">
        <v>84</v>
      </c>
      <c r="B91" s="154">
        <v>3</v>
      </c>
      <c r="C91" s="155" t="s">
        <v>69</v>
      </c>
      <c r="D91" s="134">
        <v>153</v>
      </c>
      <c r="E91" s="96">
        <f t="shared" si="1"/>
        <v>937.3</v>
      </c>
      <c r="F91" s="160">
        <v>937.3</v>
      </c>
      <c r="G91" s="160"/>
      <c r="H91" s="161">
        <v>0</v>
      </c>
      <c r="I91" s="149">
        <v>231.14</v>
      </c>
      <c r="J91" s="149">
        <v>74.91</v>
      </c>
      <c r="K91" s="149">
        <v>149.99</v>
      </c>
      <c r="L91" s="149">
        <v>0</v>
      </c>
      <c r="M91" s="149">
        <v>0</v>
      </c>
      <c r="N91" s="149">
        <v>324.79000000000002</v>
      </c>
      <c r="O91" s="26">
        <v>0</v>
      </c>
      <c r="P91" s="159">
        <v>142.03</v>
      </c>
      <c r="Q91" s="27"/>
      <c r="R91" s="27"/>
      <c r="S91" s="162">
        <v>216.636488207566</v>
      </c>
      <c r="T91" s="148">
        <v>999.68</v>
      </c>
      <c r="U91" s="149">
        <v>231.3</v>
      </c>
      <c r="V91" s="149">
        <v>117.51</v>
      </c>
      <c r="W91" s="162">
        <v>31.243508491716501</v>
      </c>
      <c r="X91" s="149">
        <v>0</v>
      </c>
      <c r="Y91" s="149">
        <v>0</v>
      </c>
      <c r="Z91" s="149">
        <v>299.37</v>
      </c>
      <c r="AA91" s="162">
        <v>20.7001233227823</v>
      </c>
      <c r="AB91" s="159">
        <v>1680.97</v>
      </c>
      <c r="AC91" s="149">
        <v>1211.3900000000001</v>
      </c>
      <c r="AD91" s="149">
        <v>80.290000000000006</v>
      </c>
      <c r="AE91" s="149">
        <v>0</v>
      </c>
      <c r="AF91" s="149">
        <v>0</v>
      </c>
      <c r="AG91" s="162">
        <v>489.21</v>
      </c>
      <c r="AH91" s="162">
        <v>0</v>
      </c>
    </row>
    <row r="92" spans="1:34" ht="15.75" thickBot="1" x14ac:dyDescent="0.25">
      <c r="A92" s="136">
        <v>85</v>
      </c>
      <c r="B92" s="154">
        <v>3</v>
      </c>
      <c r="C92" s="155" t="s">
        <v>93</v>
      </c>
      <c r="D92" s="134">
        <v>155</v>
      </c>
      <c r="E92" s="96">
        <f t="shared" si="1"/>
        <v>1133.2</v>
      </c>
      <c r="F92" s="160">
        <v>1133.2</v>
      </c>
      <c r="G92" s="160"/>
      <c r="H92" s="161">
        <v>0</v>
      </c>
      <c r="I92" s="149">
        <v>262.39999999999998</v>
      </c>
      <c r="J92" s="149">
        <v>86.5</v>
      </c>
      <c r="K92" s="149">
        <v>179.93</v>
      </c>
      <c r="L92" s="149">
        <v>0</v>
      </c>
      <c r="M92" s="149">
        <v>18.600000000000001</v>
      </c>
      <c r="N92" s="149">
        <v>403.48</v>
      </c>
      <c r="O92" s="26">
        <v>0</v>
      </c>
      <c r="P92" s="159">
        <v>171.71</v>
      </c>
      <c r="Q92" s="27"/>
      <c r="R92" s="27"/>
      <c r="S92" s="162">
        <v>288.84865094342098</v>
      </c>
      <c r="T92" s="148">
        <v>1453.38</v>
      </c>
      <c r="U92" s="149">
        <v>254.49</v>
      </c>
      <c r="V92" s="149">
        <v>135.86000000000001</v>
      </c>
      <c r="W92" s="162">
        <v>37.015099662019601</v>
      </c>
      <c r="X92" s="149">
        <v>0</v>
      </c>
      <c r="Y92" s="149">
        <v>6.27</v>
      </c>
      <c r="Z92" s="149">
        <v>365.89</v>
      </c>
      <c r="AA92" s="162">
        <v>19.919416448273701</v>
      </c>
      <c r="AB92" s="159">
        <v>2282.75</v>
      </c>
      <c r="AC92" s="149">
        <v>1580.12</v>
      </c>
      <c r="AD92" s="149">
        <v>73.430000000000007</v>
      </c>
      <c r="AE92" s="149">
        <v>0</v>
      </c>
      <c r="AF92" s="149">
        <v>0</v>
      </c>
      <c r="AG92" s="162">
        <v>141.21</v>
      </c>
      <c r="AH92" s="162">
        <v>0</v>
      </c>
    </row>
    <row r="93" spans="1:34" ht="15.75" thickBot="1" x14ac:dyDescent="0.25">
      <c r="A93" s="136">
        <v>86</v>
      </c>
      <c r="B93" s="154">
        <v>3</v>
      </c>
      <c r="C93" s="155" t="s">
        <v>94</v>
      </c>
      <c r="D93" s="134">
        <v>157</v>
      </c>
      <c r="E93" s="96">
        <f t="shared" si="1"/>
        <v>917.6</v>
      </c>
      <c r="F93" s="160">
        <v>917.6</v>
      </c>
      <c r="G93" s="160"/>
      <c r="H93" s="161">
        <v>0</v>
      </c>
      <c r="I93" s="149">
        <v>325.55</v>
      </c>
      <c r="J93" s="149">
        <v>75.47</v>
      </c>
      <c r="K93" s="149">
        <v>143.49</v>
      </c>
      <c r="L93" s="149">
        <v>0</v>
      </c>
      <c r="M93" s="149">
        <v>0</v>
      </c>
      <c r="N93" s="149">
        <v>327.52999999999997</v>
      </c>
      <c r="O93" s="26">
        <v>0</v>
      </c>
      <c r="P93" s="159">
        <v>139.04</v>
      </c>
      <c r="Q93" s="27"/>
      <c r="R93" s="27"/>
      <c r="S93" s="162">
        <v>252.74256957549301</v>
      </c>
      <c r="T93" s="148">
        <v>956.65</v>
      </c>
      <c r="U93" s="149">
        <v>340.38</v>
      </c>
      <c r="V93" s="149">
        <v>118.36</v>
      </c>
      <c r="W93" s="162">
        <v>34.966575925991599</v>
      </c>
      <c r="X93" s="149">
        <v>0</v>
      </c>
      <c r="Y93" s="149">
        <v>0</v>
      </c>
      <c r="Z93" s="149">
        <v>303.08999999999997</v>
      </c>
      <c r="AA93" s="162">
        <v>19.5180004302341</v>
      </c>
      <c r="AB93" s="159">
        <v>1591.81</v>
      </c>
      <c r="AC93" s="149">
        <v>1175.4100000000001</v>
      </c>
      <c r="AD93" s="149">
        <v>71.459999999999994</v>
      </c>
      <c r="AE93" s="149">
        <v>0</v>
      </c>
      <c r="AF93" s="149">
        <v>0</v>
      </c>
      <c r="AG93" s="162">
        <v>158.87</v>
      </c>
      <c r="AH93" s="162">
        <v>0</v>
      </c>
    </row>
    <row r="94" spans="1:34" ht="15.75" thickBot="1" x14ac:dyDescent="0.25">
      <c r="A94" s="136">
        <v>87</v>
      </c>
      <c r="B94" s="154">
        <v>3</v>
      </c>
      <c r="C94" s="155" t="s">
        <v>95</v>
      </c>
      <c r="D94" s="134">
        <v>159</v>
      </c>
      <c r="E94" s="96">
        <f t="shared" si="1"/>
        <v>1774.4</v>
      </c>
      <c r="F94" s="160">
        <v>1774.4</v>
      </c>
      <c r="G94" s="160"/>
      <c r="H94" s="161">
        <v>0</v>
      </c>
      <c r="I94" s="149">
        <v>423.96</v>
      </c>
      <c r="J94" s="149">
        <v>134.27000000000001</v>
      </c>
      <c r="K94" s="149">
        <v>257.55</v>
      </c>
      <c r="L94" s="149">
        <v>0</v>
      </c>
      <c r="M94" s="149">
        <v>0</v>
      </c>
      <c r="N94" s="149">
        <v>624.38</v>
      </c>
      <c r="O94" s="26">
        <v>0</v>
      </c>
      <c r="P94" s="159">
        <v>268.88</v>
      </c>
      <c r="Q94" s="27"/>
      <c r="R94" s="27"/>
      <c r="S94" s="162">
        <v>312.91937185537302</v>
      </c>
      <c r="T94" s="148">
        <v>1788.84</v>
      </c>
      <c r="U94" s="149">
        <v>445.69</v>
      </c>
      <c r="V94" s="149">
        <v>210.45</v>
      </c>
      <c r="W94" s="162">
        <v>84.246979721875505</v>
      </c>
      <c r="X94" s="149">
        <v>0</v>
      </c>
      <c r="Y94" s="149">
        <v>0</v>
      </c>
      <c r="Z94" s="149">
        <v>690.8</v>
      </c>
      <c r="AA94" s="162">
        <v>18.7372935557255</v>
      </c>
      <c r="AB94" s="159">
        <v>3065.85</v>
      </c>
      <c r="AC94" s="149">
        <v>1727.09</v>
      </c>
      <c r="AD94" s="149">
        <v>114.48</v>
      </c>
      <c r="AE94" s="149">
        <v>22.78</v>
      </c>
      <c r="AF94" s="149">
        <v>12.87</v>
      </c>
      <c r="AG94" s="162">
        <v>403.47</v>
      </c>
      <c r="AH94" s="162">
        <v>0</v>
      </c>
    </row>
    <row r="95" spans="1:34" ht="15.75" thickBot="1" x14ac:dyDescent="0.25">
      <c r="A95" s="136">
        <v>88</v>
      </c>
      <c r="B95" s="154">
        <v>3</v>
      </c>
      <c r="C95" s="155" t="s">
        <v>96</v>
      </c>
      <c r="D95" s="134">
        <v>161</v>
      </c>
      <c r="E95" s="96">
        <f t="shared" si="1"/>
        <v>1674.08</v>
      </c>
      <c r="F95" s="160">
        <v>1541.08</v>
      </c>
      <c r="G95" s="160"/>
      <c r="H95" s="161">
        <v>133</v>
      </c>
      <c r="I95" s="149">
        <v>420.12</v>
      </c>
      <c r="J95" s="149">
        <v>143.44</v>
      </c>
      <c r="K95" s="149">
        <v>235.48</v>
      </c>
      <c r="L95" s="149">
        <v>0</v>
      </c>
      <c r="M95" s="149">
        <v>0</v>
      </c>
      <c r="N95" s="149">
        <v>567.24</v>
      </c>
      <c r="O95" s="26">
        <v>0</v>
      </c>
      <c r="P95" s="159">
        <v>233.52</v>
      </c>
      <c r="Q95" s="27"/>
      <c r="R95" s="27"/>
      <c r="S95" s="162">
        <v>312.91937185537302</v>
      </c>
      <c r="T95" s="148">
        <v>2487.2600000000002</v>
      </c>
      <c r="U95" s="149">
        <v>422.69</v>
      </c>
      <c r="V95" s="149">
        <v>225</v>
      </c>
      <c r="W95" s="162">
        <v>68.569657253000202</v>
      </c>
      <c r="X95" s="149">
        <v>0</v>
      </c>
      <c r="Y95" s="149">
        <v>0</v>
      </c>
      <c r="Z95" s="149">
        <v>594.82000000000005</v>
      </c>
      <c r="AA95" s="162">
        <v>21.079455250191099</v>
      </c>
      <c r="AB95" s="159">
        <v>2437.33</v>
      </c>
      <c r="AC95" s="149">
        <v>1771.56</v>
      </c>
      <c r="AD95" s="149">
        <v>118.43</v>
      </c>
      <c r="AE95" s="149">
        <v>0</v>
      </c>
      <c r="AF95" s="149">
        <v>0</v>
      </c>
      <c r="AG95" s="162">
        <v>605.21</v>
      </c>
      <c r="AH95" s="162">
        <v>0</v>
      </c>
    </row>
    <row r="96" spans="1:34" ht="15.75" thickBot="1" x14ac:dyDescent="0.25">
      <c r="A96" s="136">
        <v>89</v>
      </c>
      <c r="B96" s="154">
        <v>3</v>
      </c>
      <c r="C96" s="155" t="s">
        <v>360</v>
      </c>
      <c r="D96" s="134">
        <v>36</v>
      </c>
      <c r="E96" s="96">
        <f t="shared" si="1"/>
        <v>718.5</v>
      </c>
      <c r="F96" s="160">
        <v>718.5</v>
      </c>
      <c r="G96" s="160"/>
      <c r="H96" s="161">
        <v>0</v>
      </c>
      <c r="I96" s="149">
        <v>200.69</v>
      </c>
      <c r="J96" s="149">
        <v>101.98</v>
      </c>
      <c r="K96" s="149">
        <v>108.24</v>
      </c>
      <c r="L96" s="149">
        <v>0</v>
      </c>
      <c r="M96" s="149">
        <v>0</v>
      </c>
      <c r="N96" s="149">
        <v>114.97</v>
      </c>
      <c r="O96" s="26">
        <v>0</v>
      </c>
      <c r="P96" s="159">
        <v>108.87</v>
      </c>
      <c r="Q96" s="27"/>
      <c r="R96" s="27"/>
      <c r="S96" s="162">
        <v>264.777930031469</v>
      </c>
      <c r="T96" s="148">
        <v>795.14</v>
      </c>
      <c r="U96" s="149">
        <v>232.4</v>
      </c>
      <c r="V96" s="149">
        <v>160.13999999999999</v>
      </c>
      <c r="W96" s="162">
        <v>35.385311853482797</v>
      </c>
      <c r="X96" s="149">
        <v>0</v>
      </c>
      <c r="Y96" s="149">
        <v>0</v>
      </c>
      <c r="Z96" s="149">
        <v>93.06</v>
      </c>
      <c r="AA96" s="162">
        <v>19.919416448273701</v>
      </c>
      <c r="AB96" s="159">
        <v>1273.71</v>
      </c>
      <c r="AC96" s="149">
        <v>448.15</v>
      </c>
      <c r="AD96" s="149">
        <v>48.69</v>
      </c>
      <c r="AE96" s="149">
        <v>73.31</v>
      </c>
      <c r="AF96" s="149">
        <v>41.4</v>
      </c>
      <c r="AG96" s="162">
        <v>108.43</v>
      </c>
      <c r="AH96" s="162">
        <v>0</v>
      </c>
    </row>
    <row r="97" spans="1:34" ht="15.75" thickBot="1" x14ac:dyDescent="0.25">
      <c r="A97" s="136">
        <v>90</v>
      </c>
      <c r="B97" s="154">
        <v>4</v>
      </c>
      <c r="C97" s="155" t="s">
        <v>97</v>
      </c>
      <c r="D97" s="134">
        <v>4</v>
      </c>
      <c r="E97" s="96">
        <f t="shared" si="1"/>
        <v>2588.6600000000003</v>
      </c>
      <c r="F97" s="160">
        <v>2441.86</v>
      </c>
      <c r="G97" s="160"/>
      <c r="H97" s="161">
        <v>146.80000000000001</v>
      </c>
      <c r="I97" s="149">
        <v>651.07000000000005</v>
      </c>
      <c r="J97" s="149">
        <v>177.59</v>
      </c>
      <c r="K97" s="149">
        <v>381.27</v>
      </c>
      <c r="L97" s="149">
        <v>0</v>
      </c>
      <c r="M97" s="149">
        <v>33.22</v>
      </c>
      <c r="N97" s="149">
        <v>667.29</v>
      </c>
      <c r="O97" s="26">
        <v>0</v>
      </c>
      <c r="P97" s="159">
        <v>370.02</v>
      </c>
      <c r="Q97" s="27"/>
      <c r="R97" s="27"/>
      <c r="S97" s="162">
        <v>746.192348270504</v>
      </c>
      <c r="T97" s="148">
        <v>2057.75</v>
      </c>
      <c r="U97" s="149">
        <v>560.77</v>
      </c>
      <c r="V97" s="149">
        <v>278.61</v>
      </c>
      <c r="W97" s="162">
        <v>149.32002351945599</v>
      </c>
      <c r="X97" s="149">
        <v>0</v>
      </c>
      <c r="Y97" s="149">
        <v>11.18</v>
      </c>
      <c r="Z97" s="149">
        <v>710.88</v>
      </c>
      <c r="AA97" s="162">
        <v>20.2987483756825</v>
      </c>
      <c r="AB97" s="159">
        <v>5088.87</v>
      </c>
      <c r="AC97" s="149">
        <v>1556.41</v>
      </c>
      <c r="AD97" s="149">
        <v>170.6</v>
      </c>
      <c r="AE97" s="149">
        <v>0</v>
      </c>
      <c r="AF97" s="149">
        <v>0</v>
      </c>
      <c r="AG97" s="162">
        <v>252.17</v>
      </c>
      <c r="AH97" s="162">
        <v>0</v>
      </c>
    </row>
    <row r="98" spans="1:34" ht="15.75" thickBot="1" x14ac:dyDescent="0.25">
      <c r="A98" s="136">
        <v>91</v>
      </c>
      <c r="B98" s="154">
        <v>4</v>
      </c>
      <c r="C98" s="155" t="s">
        <v>99</v>
      </c>
      <c r="D98" s="134">
        <v>6</v>
      </c>
      <c r="E98" s="96">
        <f t="shared" si="1"/>
        <v>2566.25</v>
      </c>
      <c r="F98" s="160">
        <v>2566.25</v>
      </c>
      <c r="G98" s="160"/>
      <c r="H98" s="161">
        <v>0</v>
      </c>
      <c r="I98" s="149">
        <v>651.41</v>
      </c>
      <c r="J98" s="149">
        <v>177.7</v>
      </c>
      <c r="K98" s="149">
        <v>389.93</v>
      </c>
      <c r="L98" s="149">
        <v>0</v>
      </c>
      <c r="M98" s="149">
        <v>33.22</v>
      </c>
      <c r="N98" s="149">
        <v>631.08000000000004</v>
      </c>
      <c r="O98" s="26">
        <v>0</v>
      </c>
      <c r="P98" s="159">
        <v>388.87</v>
      </c>
      <c r="Q98" s="27"/>
      <c r="R98" s="27"/>
      <c r="S98" s="162">
        <v>770.26306918245598</v>
      </c>
      <c r="T98" s="148">
        <v>1517.77</v>
      </c>
      <c r="U98" s="149">
        <v>561.25</v>
      </c>
      <c r="V98" s="149">
        <v>278.8</v>
      </c>
      <c r="W98" s="162">
        <v>148.59773581580799</v>
      </c>
      <c r="X98" s="149">
        <v>0</v>
      </c>
      <c r="Y98" s="149">
        <v>11.18</v>
      </c>
      <c r="Z98" s="149">
        <v>678.18</v>
      </c>
      <c r="AA98" s="162">
        <v>20.2987483756825</v>
      </c>
      <c r="AB98" s="159">
        <v>6256.58</v>
      </c>
      <c r="AC98" s="149">
        <v>1553.34</v>
      </c>
      <c r="AD98" s="149">
        <v>165.9</v>
      </c>
      <c r="AE98" s="149">
        <v>0</v>
      </c>
      <c r="AF98" s="149">
        <v>0</v>
      </c>
      <c r="AG98" s="162">
        <v>605.21</v>
      </c>
      <c r="AH98" s="162">
        <v>0</v>
      </c>
    </row>
    <row r="99" spans="1:34" ht="15.75" thickBot="1" x14ac:dyDescent="0.25">
      <c r="A99" s="136">
        <v>92</v>
      </c>
      <c r="B99" s="154">
        <v>4</v>
      </c>
      <c r="C99" s="155" t="s">
        <v>361</v>
      </c>
      <c r="D99" s="134" t="s">
        <v>294</v>
      </c>
      <c r="E99" s="96">
        <f t="shared" si="1"/>
        <v>724.5</v>
      </c>
      <c r="F99" s="160">
        <v>724.5</v>
      </c>
      <c r="G99" s="160"/>
      <c r="H99" s="161">
        <v>0</v>
      </c>
      <c r="I99" s="149">
        <v>188.06</v>
      </c>
      <c r="J99" s="149">
        <v>61.87</v>
      </c>
      <c r="K99" s="149">
        <v>114.61</v>
      </c>
      <c r="L99" s="149">
        <v>28.49</v>
      </c>
      <c r="M99" s="149">
        <v>23.92</v>
      </c>
      <c r="N99" s="149">
        <v>122.65</v>
      </c>
      <c r="O99" s="26">
        <v>0</v>
      </c>
      <c r="P99" s="159">
        <v>109.78</v>
      </c>
      <c r="Q99" s="27"/>
      <c r="R99" s="27"/>
      <c r="S99" s="162">
        <v>64.188589098538003</v>
      </c>
      <c r="T99" s="148">
        <v>831.15</v>
      </c>
      <c r="U99" s="149">
        <v>173.71</v>
      </c>
      <c r="V99" s="149">
        <v>97.05</v>
      </c>
      <c r="W99" s="162">
        <v>41.4902815872709</v>
      </c>
      <c r="X99" s="149">
        <v>88.26</v>
      </c>
      <c r="Y99" s="149">
        <v>8.06</v>
      </c>
      <c r="Z99" s="149">
        <v>102.59</v>
      </c>
      <c r="AA99" s="162">
        <v>14.2647202211293</v>
      </c>
      <c r="AB99" s="159">
        <v>1045.04</v>
      </c>
      <c r="AC99" s="149">
        <v>661.01</v>
      </c>
      <c r="AD99" s="149">
        <v>55.53</v>
      </c>
      <c r="AE99" s="149">
        <v>0</v>
      </c>
      <c r="AF99" s="149">
        <v>0</v>
      </c>
      <c r="AG99" s="162">
        <v>138.69</v>
      </c>
      <c r="AH99" s="162">
        <v>0</v>
      </c>
    </row>
    <row r="100" spans="1:34" ht="15.75" thickBot="1" x14ac:dyDescent="0.25">
      <c r="A100" s="136">
        <v>93</v>
      </c>
      <c r="B100" s="154">
        <v>4</v>
      </c>
      <c r="C100" s="155" t="s">
        <v>362</v>
      </c>
      <c r="D100" s="134">
        <v>4</v>
      </c>
      <c r="E100" s="96">
        <f t="shared" si="1"/>
        <v>1932.57</v>
      </c>
      <c r="F100" s="160">
        <v>1641.3</v>
      </c>
      <c r="G100" s="160"/>
      <c r="H100" s="161">
        <v>291.27</v>
      </c>
      <c r="I100" s="149">
        <v>212.64</v>
      </c>
      <c r="J100" s="149">
        <v>71.31</v>
      </c>
      <c r="K100" s="149">
        <v>230.5</v>
      </c>
      <c r="L100" s="149">
        <v>72.44</v>
      </c>
      <c r="M100" s="149">
        <v>55.81</v>
      </c>
      <c r="N100" s="149">
        <v>289.77999999999997</v>
      </c>
      <c r="O100" s="26">
        <v>0</v>
      </c>
      <c r="P100" s="159">
        <v>248.71</v>
      </c>
      <c r="Q100" s="27"/>
      <c r="R100" s="27"/>
      <c r="S100" s="162">
        <v>96.282883647806898</v>
      </c>
      <c r="T100" s="148">
        <v>1764.72</v>
      </c>
      <c r="U100" s="149">
        <v>288.94</v>
      </c>
      <c r="V100" s="149">
        <v>112.22</v>
      </c>
      <c r="W100" s="162">
        <v>133.33911653807101</v>
      </c>
      <c r="X100" s="149">
        <v>235.79</v>
      </c>
      <c r="Y100" s="149">
        <v>18.8</v>
      </c>
      <c r="Z100" s="149">
        <v>282.27</v>
      </c>
      <c r="AA100" s="162">
        <v>29.334821840941601</v>
      </c>
      <c r="AB100" s="159">
        <v>2450.27</v>
      </c>
      <c r="AC100" s="149">
        <v>752.33</v>
      </c>
      <c r="AD100" s="149">
        <v>155.07</v>
      </c>
      <c r="AE100" s="149">
        <v>112.79</v>
      </c>
      <c r="AF100" s="149">
        <v>63.69</v>
      </c>
      <c r="AG100" s="162">
        <v>388.34</v>
      </c>
      <c r="AH100" s="162">
        <v>0</v>
      </c>
    </row>
    <row r="101" spans="1:34" ht="15.75" thickBot="1" x14ac:dyDescent="0.25">
      <c r="A101" s="136">
        <v>94</v>
      </c>
      <c r="B101" s="154">
        <v>5</v>
      </c>
      <c r="C101" s="155" t="s">
        <v>100</v>
      </c>
      <c r="D101" s="134">
        <v>19</v>
      </c>
      <c r="E101" s="96">
        <f t="shared" si="1"/>
        <v>4212.5</v>
      </c>
      <c r="F101" s="160">
        <v>4212.5</v>
      </c>
      <c r="G101" s="160"/>
      <c r="H101" s="161">
        <v>0</v>
      </c>
      <c r="I101" s="149">
        <v>865.05</v>
      </c>
      <c r="J101" s="149">
        <v>265.99</v>
      </c>
      <c r="K101" s="149">
        <v>620.66</v>
      </c>
      <c r="L101" s="149">
        <v>184.39</v>
      </c>
      <c r="M101" s="149">
        <v>39.86</v>
      </c>
      <c r="N101" s="149">
        <v>1431.33</v>
      </c>
      <c r="O101" s="26">
        <v>0</v>
      </c>
      <c r="P101" s="159">
        <v>638.32000000000005</v>
      </c>
      <c r="Q101" s="27"/>
      <c r="R101" s="27"/>
      <c r="S101" s="162">
        <v>361.06081367927601</v>
      </c>
      <c r="T101" s="148">
        <v>5481.21</v>
      </c>
      <c r="U101" s="149">
        <v>717.55</v>
      </c>
      <c r="V101" s="149">
        <v>417.39</v>
      </c>
      <c r="W101" s="162">
        <v>254.20956435960801</v>
      </c>
      <c r="X101" s="149">
        <v>560.69000000000005</v>
      </c>
      <c r="Y101" s="149">
        <v>282.61</v>
      </c>
      <c r="Z101" s="149">
        <v>1573.48</v>
      </c>
      <c r="AA101" s="162">
        <v>60.775380797839198</v>
      </c>
      <c r="AB101" s="159">
        <v>5506.56</v>
      </c>
      <c r="AC101" s="149">
        <v>4028.66</v>
      </c>
      <c r="AD101" s="149">
        <v>589.91999999999996</v>
      </c>
      <c r="AE101" s="149">
        <v>259.52999999999997</v>
      </c>
      <c r="AF101" s="149">
        <v>146.55000000000001</v>
      </c>
      <c r="AG101" s="162">
        <v>1134.76</v>
      </c>
      <c r="AH101" s="162">
        <v>0</v>
      </c>
    </row>
    <row r="102" spans="1:34" ht="15.75" thickBot="1" x14ac:dyDescent="0.25">
      <c r="A102" s="136">
        <v>95</v>
      </c>
      <c r="B102" s="154">
        <v>5</v>
      </c>
      <c r="C102" s="155" t="s">
        <v>101</v>
      </c>
      <c r="D102" s="134">
        <v>12</v>
      </c>
      <c r="E102" s="96">
        <f t="shared" si="1"/>
        <v>2739.2</v>
      </c>
      <c r="F102" s="160">
        <v>2706.5</v>
      </c>
      <c r="G102" s="160"/>
      <c r="H102" s="161">
        <v>32.700000000000003</v>
      </c>
      <c r="I102" s="149">
        <v>602.42999999999995</v>
      </c>
      <c r="J102" s="149">
        <v>261.76</v>
      </c>
      <c r="K102" s="149">
        <v>399.31</v>
      </c>
      <c r="L102" s="149">
        <v>116.82</v>
      </c>
      <c r="M102" s="149">
        <v>10.64</v>
      </c>
      <c r="N102" s="149">
        <v>367.11</v>
      </c>
      <c r="O102" s="26">
        <v>0</v>
      </c>
      <c r="P102" s="159">
        <v>410.12</v>
      </c>
      <c r="Q102" s="27"/>
      <c r="R102" s="27"/>
      <c r="S102" s="162">
        <v>276.81329048744499</v>
      </c>
      <c r="T102" s="148">
        <v>2584.75</v>
      </c>
      <c r="U102" s="149">
        <v>446.71</v>
      </c>
      <c r="V102" s="149">
        <v>411.14</v>
      </c>
      <c r="W102" s="162">
        <v>185.500430956169</v>
      </c>
      <c r="X102" s="149">
        <v>356.32</v>
      </c>
      <c r="Y102" s="149">
        <v>75.37</v>
      </c>
      <c r="Z102" s="149">
        <v>383.09</v>
      </c>
      <c r="AA102" s="162">
        <v>28.8866472080968</v>
      </c>
      <c r="AB102" s="159">
        <v>4417.42</v>
      </c>
      <c r="AC102" s="149">
        <v>3751.6</v>
      </c>
      <c r="AD102" s="149">
        <v>448.69</v>
      </c>
      <c r="AE102" s="149">
        <v>119.84</v>
      </c>
      <c r="AF102" s="149">
        <v>67.67</v>
      </c>
      <c r="AG102" s="162">
        <v>630.41999999999996</v>
      </c>
      <c r="AH102" s="162">
        <v>0</v>
      </c>
    </row>
    <row r="103" spans="1:34" ht="15.75" thickBot="1" x14ac:dyDescent="0.25">
      <c r="A103" s="136">
        <v>96</v>
      </c>
      <c r="B103" s="154">
        <v>5</v>
      </c>
      <c r="C103" s="155" t="s">
        <v>102</v>
      </c>
      <c r="D103" s="134">
        <v>15</v>
      </c>
      <c r="E103" s="96">
        <f t="shared" si="1"/>
        <v>2733.3</v>
      </c>
      <c r="F103" s="160">
        <v>2733.3</v>
      </c>
      <c r="G103" s="160"/>
      <c r="H103" s="161">
        <v>0</v>
      </c>
      <c r="I103" s="149">
        <v>659.76</v>
      </c>
      <c r="J103" s="149">
        <v>227.97</v>
      </c>
      <c r="K103" s="149">
        <v>413.41</v>
      </c>
      <c r="L103" s="149">
        <v>122.73</v>
      </c>
      <c r="M103" s="149">
        <v>26.57</v>
      </c>
      <c r="N103" s="149">
        <v>700.61</v>
      </c>
      <c r="O103" s="26">
        <v>0</v>
      </c>
      <c r="P103" s="159">
        <v>414.18</v>
      </c>
      <c r="Q103" s="27"/>
      <c r="R103" s="27"/>
      <c r="S103" s="162">
        <v>236.69542230085901</v>
      </c>
      <c r="T103" s="148">
        <v>3676.24</v>
      </c>
      <c r="U103" s="149">
        <v>596.80999999999995</v>
      </c>
      <c r="V103" s="149">
        <v>358.06</v>
      </c>
      <c r="W103" s="162">
        <v>163.11786022234</v>
      </c>
      <c r="X103" s="149">
        <v>372.48</v>
      </c>
      <c r="Y103" s="149">
        <v>188.42</v>
      </c>
      <c r="Z103" s="149">
        <v>747.78</v>
      </c>
      <c r="AA103" s="162">
        <v>16.939414157258799</v>
      </c>
      <c r="AB103" s="159">
        <v>3092.1</v>
      </c>
      <c r="AC103" s="149">
        <v>2208.17</v>
      </c>
      <c r="AD103" s="149">
        <v>366.38</v>
      </c>
      <c r="AE103" s="149">
        <v>126.69</v>
      </c>
      <c r="AF103" s="149">
        <v>71.540000000000006</v>
      </c>
      <c r="AG103" s="162">
        <v>453.91</v>
      </c>
      <c r="AH103" s="162">
        <v>0</v>
      </c>
    </row>
    <row r="104" spans="1:34" ht="15.75" thickBot="1" x14ac:dyDescent="0.25">
      <c r="A104" s="136">
        <v>97</v>
      </c>
      <c r="B104" s="154">
        <v>5</v>
      </c>
      <c r="C104" s="155" t="s">
        <v>103</v>
      </c>
      <c r="D104" s="134">
        <v>17</v>
      </c>
      <c r="E104" s="96">
        <f t="shared" si="1"/>
        <v>2741.4</v>
      </c>
      <c r="F104" s="160">
        <v>2741.4</v>
      </c>
      <c r="G104" s="160"/>
      <c r="H104" s="161">
        <v>0</v>
      </c>
      <c r="I104" s="149">
        <v>669.7</v>
      </c>
      <c r="J104" s="149">
        <v>229.81</v>
      </c>
      <c r="K104" s="149">
        <v>405.93</v>
      </c>
      <c r="L104" s="149">
        <v>123.52</v>
      </c>
      <c r="M104" s="149">
        <v>26.57</v>
      </c>
      <c r="N104" s="149">
        <v>714.53</v>
      </c>
      <c r="O104" s="26">
        <v>0</v>
      </c>
      <c r="P104" s="159">
        <v>415.41</v>
      </c>
      <c r="Q104" s="27"/>
      <c r="R104" s="27"/>
      <c r="S104" s="162">
        <v>240.70720911951699</v>
      </c>
      <c r="T104" s="148">
        <v>4961.6099999999997</v>
      </c>
      <c r="U104" s="149">
        <v>618.97</v>
      </c>
      <c r="V104" s="149">
        <v>360.93</v>
      </c>
      <c r="W104" s="162">
        <v>163.94146911099199</v>
      </c>
      <c r="X104" s="149">
        <v>355.95</v>
      </c>
      <c r="Y104" s="149">
        <v>188.42</v>
      </c>
      <c r="Z104" s="149">
        <v>768.09</v>
      </c>
      <c r="AA104" s="162">
        <v>15.6144249867511</v>
      </c>
      <c r="AB104" s="159">
        <v>2281.4299999999998</v>
      </c>
      <c r="AC104" s="149">
        <v>2183.0700000000002</v>
      </c>
      <c r="AD104" s="149">
        <v>349.25</v>
      </c>
      <c r="AE104" s="149">
        <v>164.05</v>
      </c>
      <c r="AF104" s="149">
        <v>92.64</v>
      </c>
      <c r="AG104" s="162">
        <v>554.77</v>
      </c>
      <c r="AH104" s="162">
        <v>0</v>
      </c>
    </row>
    <row r="105" spans="1:34" ht="15.75" thickBot="1" x14ac:dyDescent="0.25">
      <c r="A105" s="136">
        <v>98</v>
      </c>
      <c r="B105" s="154">
        <v>5</v>
      </c>
      <c r="C105" s="155" t="s">
        <v>104</v>
      </c>
      <c r="D105" s="134">
        <v>19</v>
      </c>
      <c r="E105" s="96">
        <f t="shared" si="1"/>
        <v>4399.47</v>
      </c>
      <c r="F105" s="160">
        <v>4399.47</v>
      </c>
      <c r="G105" s="160"/>
      <c r="H105" s="161">
        <v>0</v>
      </c>
      <c r="I105" s="149">
        <v>939</v>
      </c>
      <c r="J105" s="149">
        <v>296.39</v>
      </c>
      <c r="K105" s="149">
        <v>674.2</v>
      </c>
      <c r="L105" s="149">
        <v>201.33</v>
      </c>
      <c r="M105" s="149">
        <v>39.86</v>
      </c>
      <c r="N105" s="149">
        <v>1319.37</v>
      </c>
      <c r="O105" s="26">
        <v>0</v>
      </c>
      <c r="P105" s="159">
        <v>666.66</v>
      </c>
      <c r="Q105" s="27"/>
      <c r="R105" s="27"/>
      <c r="S105" s="162">
        <v>357.049026860617</v>
      </c>
      <c r="T105" s="148">
        <v>7742.96</v>
      </c>
      <c r="U105" s="149">
        <v>816.31</v>
      </c>
      <c r="V105" s="149">
        <v>465.22</v>
      </c>
      <c r="W105" s="162">
        <v>270.436601330109</v>
      </c>
      <c r="X105" s="149">
        <v>607.29</v>
      </c>
      <c r="Y105" s="149">
        <v>282.61</v>
      </c>
      <c r="Z105" s="149">
        <v>1516.75</v>
      </c>
      <c r="AA105" s="162">
        <v>26.9459015316707</v>
      </c>
      <c r="AB105" s="159">
        <v>6118.04</v>
      </c>
      <c r="AC105" s="149">
        <v>3241.12</v>
      </c>
      <c r="AD105" s="149">
        <v>620.13</v>
      </c>
      <c r="AE105" s="149">
        <v>238.55</v>
      </c>
      <c r="AF105" s="149">
        <v>134.71</v>
      </c>
      <c r="AG105" s="162">
        <v>489.21</v>
      </c>
      <c r="AH105" s="162">
        <v>0</v>
      </c>
    </row>
    <row r="106" spans="1:34" ht="15.75" thickBot="1" x14ac:dyDescent="0.25">
      <c r="A106" s="136">
        <v>99</v>
      </c>
      <c r="B106" s="154">
        <v>5</v>
      </c>
      <c r="C106" s="155" t="s">
        <v>105</v>
      </c>
      <c r="D106" s="134">
        <v>21</v>
      </c>
      <c r="E106" s="96">
        <f t="shared" si="1"/>
        <v>3226.5</v>
      </c>
      <c r="F106" s="160">
        <v>3226.5</v>
      </c>
      <c r="G106" s="160"/>
      <c r="H106" s="161">
        <v>0</v>
      </c>
      <c r="I106" s="149">
        <v>993.28</v>
      </c>
      <c r="J106" s="149">
        <v>196.2</v>
      </c>
      <c r="K106" s="149">
        <v>504.03</v>
      </c>
      <c r="L106" s="149">
        <v>140.03</v>
      </c>
      <c r="M106" s="149">
        <v>13.29</v>
      </c>
      <c r="N106" s="149">
        <v>392.48</v>
      </c>
      <c r="O106" s="26">
        <v>0</v>
      </c>
      <c r="P106" s="159">
        <v>488.91</v>
      </c>
      <c r="Q106" s="27"/>
      <c r="R106" s="27"/>
      <c r="S106" s="162">
        <v>473.39084460171802</v>
      </c>
      <c r="T106" s="148">
        <v>4802.08</v>
      </c>
      <c r="U106" s="149">
        <v>746.15</v>
      </c>
      <c r="V106" s="149">
        <v>307.83999999999997</v>
      </c>
      <c r="W106" s="162">
        <v>185.55591895446</v>
      </c>
      <c r="X106" s="149">
        <v>402.79</v>
      </c>
      <c r="Y106" s="149">
        <v>94.2</v>
      </c>
      <c r="Z106" s="149">
        <v>428.35</v>
      </c>
      <c r="AA106" s="162">
        <v>44.949246827692697</v>
      </c>
      <c r="AB106" s="159">
        <v>3711.85</v>
      </c>
      <c r="AC106" s="149">
        <v>1313.82</v>
      </c>
      <c r="AD106" s="149">
        <v>386.24</v>
      </c>
      <c r="AE106" s="149">
        <v>167.8</v>
      </c>
      <c r="AF106" s="149">
        <v>94.76</v>
      </c>
      <c r="AG106" s="162">
        <v>882.59</v>
      </c>
      <c r="AH106" s="162">
        <v>0</v>
      </c>
    </row>
    <row r="107" spans="1:34" ht="15.75" thickBot="1" x14ac:dyDescent="0.25">
      <c r="A107" s="136">
        <v>100</v>
      </c>
      <c r="B107" s="154">
        <v>5</v>
      </c>
      <c r="C107" s="155" t="s">
        <v>106</v>
      </c>
      <c r="D107" s="134">
        <v>23</v>
      </c>
      <c r="E107" s="96">
        <f t="shared" si="1"/>
        <v>4445.1000000000004</v>
      </c>
      <c r="F107" s="160">
        <v>4445.1000000000004</v>
      </c>
      <c r="G107" s="160"/>
      <c r="H107" s="161">
        <v>0</v>
      </c>
      <c r="I107" s="149">
        <v>1001.54</v>
      </c>
      <c r="J107" s="149">
        <v>342.8</v>
      </c>
      <c r="K107" s="149">
        <v>685.14</v>
      </c>
      <c r="L107" s="149">
        <v>197.48</v>
      </c>
      <c r="M107" s="149">
        <v>39.86</v>
      </c>
      <c r="N107" s="149">
        <v>1323.87</v>
      </c>
      <c r="O107" s="26">
        <v>0</v>
      </c>
      <c r="P107" s="159">
        <v>673.57</v>
      </c>
      <c r="Q107" s="27"/>
      <c r="R107" s="27"/>
      <c r="S107" s="162">
        <v>361.06081367927601</v>
      </c>
      <c r="T107" s="148">
        <v>7561.4</v>
      </c>
      <c r="U107" s="149">
        <v>896.42</v>
      </c>
      <c r="V107" s="149">
        <v>538.35</v>
      </c>
      <c r="W107" s="162">
        <v>266.358004888393</v>
      </c>
      <c r="X107" s="149">
        <v>582.42999999999995</v>
      </c>
      <c r="Y107" s="149">
        <v>282.61</v>
      </c>
      <c r="Z107" s="149">
        <v>1518.25</v>
      </c>
      <c r="AA107" s="162">
        <v>25.763778639122499</v>
      </c>
      <c r="AB107" s="159">
        <v>6438.28</v>
      </c>
      <c r="AC107" s="149">
        <v>3235.42</v>
      </c>
      <c r="AD107" s="149">
        <v>518.4</v>
      </c>
      <c r="AE107" s="149">
        <v>208.4</v>
      </c>
      <c r="AF107" s="149">
        <v>117.69</v>
      </c>
      <c r="AG107" s="162">
        <v>582.51</v>
      </c>
      <c r="AH107" s="162">
        <v>0</v>
      </c>
    </row>
    <row r="108" spans="1:34" ht="15.75" thickBot="1" x14ac:dyDescent="0.25">
      <c r="A108" s="136">
        <v>101</v>
      </c>
      <c r="B108" s="154">
        <v>5</v>
      </c>
      <c r="C108" s="155" t="s">
        <v>107</v>
      </c>
      <c r="D108" s="134">
        <v>3</v>
      </c>
      <c r="E108" s="96">
        <f t="shared" si="1"/>
        <v>3495.26</v>
      </c>
      <c r="F108" s="160">
        <v>3495.26</v>
      </c>
      <c r="G108" s="160"/>
      <c r="H108" s="161">
        <v>0</v>
      </c>
      <c r="I108" s="149">
        <v>820.6</v>
      </c>
      <c r="J108" s="149">
        <v>298.43</v>
      </c>
      <c r="K108" s="149">
        <v>524.94000000000005</v>
      </c>
      <c r="L108" s="149">
        <v>148.97999999999999</v>
      </c>
      <c r="M108" s="149">
        <v>9.9600000000000009</v>
      </c>
      <c r="N108" s="149">
        <v>370.03</v>
      </c>
      <c r="O108" s="26">
        <v>0</v>
      </c>
      <c r="P108" s="159">
        <v>529.64</v>
      </c>
      <c r="Q108" s="27"/>
      <c r="R108" s="27"/>
      <c r="S108" s="162">
        <v>264.777930031469</v>
      </c>
      <c r="T108" s="148">
        <v>4959.7</v>
      </c>
      <c r="U108" s="149">
        <v>769.4</v>
      </c>
      <c r="V108" s="149">
        <v>468.84</v>
      </c>
      <c r="W108" s="162">
        <v>243.835952561021</v>
      </c>
      <c r="X108" s="149">
        <v>419.99</v>
      </c>
      <c r="Y108" s="149">
        <v>70.650000000000006</v>
      </c>
      <c r="Z108" s="149">
        <v>388.22</v>
      </c>
      <c r="AA108" s="162">
        <v>36.479539749063299</v>
      </c>
      <c r="AB108" s="159">
        <v>6488.67</v>
      </c>
      <c r="AC108" s="149">
        <v>2897.91</v>
      </c>
      <c r="AD108" s="149">
        <v>240.43</v>
      </c>
      <c r="AE108" s="149">
        <v>224.05</v>
      </c>
      <c r="AF108" s="149">
        <v>126.52</v>
      </c>
      <c r="AG108" s="162">
        <v>1588.67</v>
      </c>
      <c r="AH108" s="162">
        <v>0</v>
      </c>
    </row>
    <row r="109" spans="1:34" ht="15.75" thickBot="1" x14ac:dyDescent="0.25">
      <c r="A109" s="136">
        <v>102</v>
      </c>
      <c r="B109" s="154">
        <v>5</v>
      </c>
      <c r="C109" s="155" t="s">
        <v>108</v>
      </c>
      <c r="D109" s="134">
        <v>5</v>
      </c>
      <c r="E109" s="96">
        <f t="shared" si="1"/>
        <v>4338.87</v>
      </c>
      <c r="F109" s="160">
        <v>4219.07</v>
      </c>
      <c r="G109" s="160"/>
      <c r="H109" s="161">
        <v>119.8</v>
      </c>
      <c r="I109" s="149">
        <v>611.72</v>
      </c>
      <c r="J109" s="149">
        <v>276.64</v>
      </c>
      <c r="K109" s="149">
        <v>775.33</v>
      </c>
      <c r="L109" s="149">
        <v>221.75</v>
      </c>
      <c r="M109" s="149">
        <v>19.940000000000001</v>
      </c>
      <c r="N109" s="149">
        <v>628.07000000000005</v>
      </c>
      <c r="O109" s="26">
        <v>0</v>
      </c>
      <c r="P109" s="159">
        <v>639.32000000000005</v>
      </c>
      <c r="Q109" s="27"/>
      <c r="R109" s="27"/>
      <c r="S109" s="162">
        <v>318.93705208336098</v>
      </c>
      <c r="T109" s="148">
        <v>4632.6499999999996</v>
      </c>
      <c r="U109" s="149">
        <v>638.19000000000005</v>
      </c>
      <c r="V109" s="149">
        <v>434.26</v>
      </c>
      <c r="W109" s="162">
        <v>356.92045832628997</v>
      </c>
      <c r="X109" s="149">
        <v>626.01</v>
      </c>
      <c r="Y109" s="149">
        <v>141.32</v>
      </c>
      <c r="Z109" s="149">
        <v>711.43</v>
      </c>
      <c r="AA109" s="162">
        <v>40.193449228841899</v>
      </c>
      <c r="AB109" s="159">
        <v>6138.19</v>
      </c>
      <c r="AC109" s="149">
        <v>2046.44</v>
      </c>
      <c r="AD109" s="149">
        <v>354.47</v>
      </c>
      <c r="AE109" s="149">
        <v>65.760000000000005</v>
      </c>
      <c r="AF109" s="149">
        <v>37.130000000000003</v>
      </c>
      <c r="AG109" s="162">
        <v>706.07</v>
      </c>
      <c r="AH109" s="162">
        <v>0</v>
      </c>
    </row>
    <row r="110" spans="1:34" ht="15.75" thickBot="1" x14ac:dyDescent="0.25">
      <c r="A110" s="136">
        <v>103</v>
      </c>
      <c r="B110" s="154">
        <v>5</v>
      </c>
      <c r="C110" s="155" t="s">
        <v>109</v>
      </c>
      <c r="D110" s="134">
        <v>7</v>
      </c>
      <c r="E110" s="96">
        <f t="shared" si="1"/>
        <v>4446.67</v>
      </c>
      <c r="F110" s="160">
        <v>4446.67</v>
      </c>
      <c r="G110" s="160"/>
      <c r="H110" s="161">
        <v>0</v>
      </c>
      <c r="I110" s="149">
        <v>1000.18</v>
      </c>
      <c r="J110" s="149">
        <v>342.33</v>
      </c>
      <c r="K110" s="149">
        <v>682.61</v>
      </c>
      <c r="L110" s="149">
        <v>197.27</v>
      </c>
      <c r="M110" s="149">
        <v>39.86</v>
      </c>
      <c r="N110" s="149">
        <v>1318.03</v>
      </c>
      <c r="O110" s="26">
        <v>0</v>
      </c>
      <c r="P110" s="159">
        <v>673.81</v>
      </c>
      <c r="Q110" s="27"/>
      <c r="R110" s="27"/>
      <c r="S110" s="162">
        <v>361.06081367927601</v>
      </c>
      <c r="T110" s="148">
        <v>8207.9699999999993</v>
      </c>
      <c r="U110" s="149">
        <v>894.68</v>
      </c>
      <c r="V110" s="149">
        <v>537.6</v>
      </c>
      <c r="W110" s="162">
        <v>268.25404482565898</v>
      </c>
      <c r="X110" s="149">
        <v>579.79999999999995</v>
      </c>
      <c r="Y110" s="149">
        <v>282.61</v>
      </c>
      <c r="Z110" s="149">
        <v>1510.01</v>
      </c>
      <c r="AA110" s="162">
        <v>29.689479244175999</v>
      </c>
      <c r="AB110" s="159">
        <v>6507.81</v>
      </c>
      <c r="AC110" s="149">
        <v>3284.9</v>
      </c>
      <c r="AD110" s="149">
        <v>548.75</v>
      </c>
      <c r="AE110" s="149">
        <v>238.41</v>
      </c>
      <c r="AF110" s="149">
        <v>134.63</v>
      </c>
      <c r="AG110" s="162">
        <v>706.07</v>
      </c>
      <c r="AH110" s="162">
        <v>0</v>
      </c>
    </row>
    <row r="111" spans="1:34" ht="15.75" thickBot="1" x14ac:dyDescent="0.25">
      <c r="A111" s="136">
        <v>104</v>
      </c>
      <c r="B111" s="154">
        <v>5</v>
      </c>
      <c r="C111" s="155" t="s">
        <v>110</v>
      </c>
      <c r="D111" s="134">
        <v>9</v>
      </c>
      <c r="E111" s="96">
        <f t="shared" si="1"/>
        <v>4480.2</v>
      </c>
      <c r="F111" s="160">
        <v>4480.2</v>
      </c>
      <c r="G111" s="160"/>
      <c r="H111" s="161">
        <v>0</v>
      </c>
      <c r="I111" s="149">
        <v>1001.15</v>
      </c>
      <c r="J111" s="149">
        <v>342.67</v>
      </c>
      <c r="K111" s="149">
        <v>693.01</v>
      </c>
      <c r="L111" s="149">
        <v>198.23</v>
      </c>
      <c r="M111" s="149">
        <v>39.86</v>
      </c>
      <c r="N111" s="149">
        <v>1318.66</v>
      </c>
      <c r="O111" s="26">
        <v>0</v>
      </c>
      <c r="P111" s="159">
        <v>678.89</v>
      </c>
      <c r="Q111" s="27"/>
      <c r="R111" s="27"/>
      <c r="S111" s="162">
        <v>361.06081367927601</v>
      </c>
      <c r="T111" s="148">
        <v>8244.8799999999992</v>
      </c>
      <c r="U111" s="149">
        <v>895.92</v>
      </c>
      <c r="V111" s="149">
        <v>538.14</v>
      </c>
      <c r="W111" s="162">
        <v>270.84910777299399</v>
      </c>
      <c r="X111" s="149">
        <v>575.46</v>
      </c>
      <c r="Y111" s="149">
        <v>282.61</v>
      </c>
      <c r="Z111" s="149">
        <v>1515.89</v>
      </c>
      <c r="AA111" s="162">
        <v>27.182326110180401</v>
      </c>
      <c r="AB111" s="159">
        <v>6087.75</v>
      </c>
      <c r="AC111" s="149">
        <v>3289.95</v>
      </c>
      <c r="AD111" s="149">
        <v>482.17</v>
      </c>
      <c r="AE111" s="149">
        <v>214.44</v>
      </c>
      <c r="AF111" s="149">
        <v>121.09</v>
      </c>
      <c r="AG111" s="162">
        <v>680.86</v>
      </c>
      <c r="AH111" s="162">
        <v>0</v>
      </c>
    </row>
    <row r="112" spans="1:34" ht="15.75" thickBot="1" x14ac:dyDescent="0.25">
      <c r="A112" s="136">
        <v>105</v>
      </c>
      <c r="B112" s="154">
        <v>5</v>
      </c>
      <c r="C112" s="155" t="s">
        <v>111</v>
      </c>
      <c r="D112" s="134">
        <v>2</v>
      </c>
      <c r="E112" s="96">
        <f t="shared" si="1"/>
        <v>3330.77</v>
      </c>
      <c r="F112" s="160">
        <v>3330.77</v>
      </c>
      <c r="G112" s="160"/>
      <c r="H112" s="161">
        <v>0</v>
      </c>
      <c r="I112" s="149">
        <v>681.44</v>
      </c>
      <c r="J112" s="149">
        <v>195.28</v>
      </c>
      <c r="K112" s="149">
        <v>565.96</v>
      </c>
      <c r="L112" s="149">
        <v>146.41999999999999</v>
      </c>
      <c r="M112" s="149">
        <v>6.65</v>
      </c>
      <c r="N112" s="149">
        <v>166.52</v>
      </c>
      <c r="O112" s="26">
        <v>0</v>
      </c>
      <c r="P112" s="159">
        <v>504.71</v>
      </c>
      <c r="Q112" s="27"/>
      <c r="R112" s="27"/>
      <c r="S112" s="162">
        <v>304.89579821805501</v>
      </c>
      <c r="T112" s="148">
        <v>4614</v>
      </c>
      <c r="U112" s="149">
        <v>530.89</v>
      </c>
      <c r="V112" s="149">
        <v>306.41000000000003</v>
      </c>
      <c r="W112" s="162">
        <v>273.476202637521</v>
      </c>
      <c r="X112" s="149">
        <v>395.57</v>
      </c>
      <c r="Y112" s="149">
        <v>47.1</v>
      </c>
      <c r="Z112" s="149">
        <v>184.77</v>
      </c>
      <c r="AA112" s="162">
        <v>0</v>
      </c>
      <c r="AB112" s="159">
        <v>6105.56</v>
      </c>
      <c r="AC112" s="149">
        <v>718.41</v>
      </c>
      <c r="AD112" s="149">
        <v>523.04</v>
      </c>
      <c r="AE112" s="149">
        <v>169.18</v>
      </c>
      <c r="AF112" s="149">
        <v>95.54</v>
      </c>
      <c r="AG112" s="162">
        <v>539.64</v>
      </c>
      <c r="AH112" s="162">
        <v>0</v>
      </c>
    </row>
    <row r="113" spans="1:34" ht="15.75" thickBot="1" x14ac:dyDescent="0.25">
      <c r="A113" s="136">
        <v>106</v>
      </c>
      <c r="B113" s="154">
        <v>5</v>
      </c>
      <c r="C113" s="155" t="s">
        <v>112</v>
      </c>
      <c r="D113" s="134">
        <v>1</v>
      </c>
      <c r="E113" s="96">
        <f t="shared" si="1"/>
        <v>4384.4799999999996</v>
      </c>
      <c r="F113" s="160">
        <v>4333.78</v>
      </c>
      <c r="G113" s="160"/>
      <c r="H113" s="161">
        <v>50.7</v>
      </c>
      <c r="I113" s="149">
        <v>995.63</v>
      </c>
      <c r="J113" s="149">
        <v>342.4</v>
      </c>
      <c r="K113" s="149">
        <v>650.75</v>
      </c>
      <c r="L113" s="149">
        <v>0</v>
      </c>
      <c r="M113" s="149">
        <v>39.86</v>
      </c>
      <c r="N113" s="149">
        <v>990.11</v>
      </c>
      <c r="O113" s="26">
        <v>0</v>
      </c>
      <c r="P113" s="159">
        <v>656.7</v>
      </c>
      <c r="Q113" s="27"/>
      <c r="R113" s="27"/>
      <c r="S113" s="162">
        <v>1059.1117201258801</v>
      </c>
      <c r="T113" s="148">
        <v>8752.74</v>
      </c>
      <c r="U113" s="149">
        <v>893.52</v>
      </c>
      <c r="V113" s="149">
        <v>537.71</v>
      </c>
      <c r="W113" s="162">
        <v>259.97987330465901</v>
      </c>
      <c r="X113" s="149">
        <v>0</v>
      </c>
      <c r="Y113" s="149">
        <v>282.61</v>
      </c>
      <c r="Z113" s="149">
        <v>1511.69</v>
      </c>
      <c r="AA113" s="162">
        <v>29.288063226136401</v>
      </c>
      <c r="AB113" s="159">
        <v>5680.43</v>
      </c>
      <c r="AC113" s="149">
        <v>3177.48</v>
      </c>
      <c r="AD113" s="149">
        <v>705.3</v>
      </c>
      <c r="AE113" s="149">
        <v>211.39</v>
      </c>
      <c r="AF113" s="149">
        <v>119.37</v>
      </c>
      <c r="AG113" s="162">
        <v>630.41999999999996</v>
      </c>
      <c r="AH113" s="162">
        <v>0</v>
      </c>
    </row>
    <row r="114" spans="1:34" ht="15.75" thickBot="1" x14ac:dyDescent="0.25">
      <c r="A114" s="136">
        <v>107</v>
      </c>
      <c r="B114" s="154">
        <v>5</v>
      </c>
      <c r="C114" s="155" t="s">
        <v>116</v>
      </c>
      <c r="D114" s="134">
        <v>10</v>
      </c>
      <c r="E114" s="96">
        <f t="shared" si="1"/>
        <v>3117.0899999999997</v>
      </c>
      <c r="F114" s="160">
        <v>3076.99</v>
      </c>
      <c r="G114" s="160"/>
      <c r="H114" s="161">
        <v>40.1</v>
      </c>
      <c r="I114" s="149">
        <v>673.85</v>
      </c>
      <c r="J114" s="149">
        <v>248.11</v>
      </c>
      <c r="K114" s="149">
        <v>459.86</v>
      </c>
      <c r="L114" s="149">
        <v>0</v>
      </c>
      <c r="M114" s="149">
        <v>0</v>
      </c>
      <c r="N114" s="149">
        <v>532.33000000000004</v>
      </c>
      <c r="O114" s="26">
        <v>0</v>
      </c>
      <c r="P114" s="159">
        <v>466.26</v>
      </c>
      <c r="Q114" s="27"/>
      <c r="R114" s="27"/>
      <c r="S114" s="162">
        <v>794.33379009440705</v>
      </c>
      <c r="T114" s="148">
        <v>4248.93</v>
      </c>
      <c r="U114" s="149">
        <v>572.74</v>
      </c>
      <c r="V114" s="149">
        <v>389.23</v>
      </c>
      <c r="W114" s="162">
        <v>184.16498814949</v>
      </c>
      <c r="X114" s="149">
        <v>0</v>
      </c>
      <c r="Y114" s="149">
        <v>0</v>
      </c>
      <c r="Z114" s="149">
        <v>635.48</v>
      </c>
      <c r="AA114" s="162">
        <v>18.7372935557255</v>
      </c>
      <c r="AB114" s="159">
        <v>3845.12</v>
      </c>
      <c r="AC114" s="149">
        <v>2399.71</v>
      </c>
      <c r="AD114" s="149">
        <v>404.01</v>
      </c>
      <c r="AE114" s="149">
        <v>169.35</v>
      </c>
      <c r="AF114" s="149">
        <v>95.63</v>
      </c>
      <c r="AG114" s="162">
        <v>771.64</v>
      </c>
      <c r="AH114" s="162">
        <v>0</v>
      </c>
    </row>
    <row r="115" spans="1:34" ht="15.75" thickBot="1" x14ac:dyDescent="0.25">
      <c r="A115" s="136">
        <v>108</v>
      </c>
      <c r="B115" s="154">
        <v>5</v>
      </c>
      <c r="C115" s="155" t="s">
        <v>363</v>
      </c>
      <c r="D115" s="134" t="s">
        <v>284</v>
      </c>
      <c r="E115" s="96">
        <f t="shared" si="1"/>
        <v>4424.74</v>
      </c>
      <c r="F115" s="160">
        <v>4424.74</v>
      </c>
      <c r="G115" s="160"/>
      <c r="H115" s="161">
        <v>0</v>
      </c>
      <c r="I115" s="149">
        <v>998.01</v>
      </c>
      <c r="J115" s="149">
        <v>341.55</v>
      </c>
      <c r="K115" s="149">
        <v>658.28</v>
      </c>
      <c r="L115" s="149">
        <v>196.43</v>
      </c>
      <c r="M115" s="149">
        <v>39.86</v>
      </c>
      <c r="N115" s="149">
        <v>980.85</v>
      </c>
      <c r="O115" s="26">
        <v>0</v>
      </c>
      <c r="P115" s="159">
        <v>670.48</v>
      </c>
      <c r="Q115" s="27"/>
      <c r="R115" s="27"/>
      <c r="S115" s="162">
        <v>361.06081367927601</v>
      </c>
      <c r="T115" s="148">
        <v>7712.89</v>
      </c>
      <c r="U115" s="149">
        <v>891.91</v>
      </c>
      <c r="V115" s="149">
        <v>536.41</v>
      </c>
      <c r="W115" s="162">
        <v>270.44782036773</v>
      </c>
      <c r="X115" s="149">
        <v>580.37</v>
      </c>
      <c r="Y115" s="149">
        <v>282.61</v>
      </c>
      <c r="Z115" s="149">
        <v>1497.23</v>
      </c>
      <c r="AA115" s="162">
        <v>31.866649499111698</v>
      </c>
      <c r="AB115" s="159">
        <v>6004.42</v>
      </c>
      <c r="AC115" s="149">
        <v>3229.75</v>
      </c>
      <c r="AD115" s="149">
        <v>546.67999999999995</v>
      </c>
      <c r="AE115" s="149">
        <v>218.61</v>
      </c>
      <c r="AF115" s="149">
        <v>123.45</v>
      </c>
      <c r="AG115" s="162">
        <v>1210.4100000000001</v>
      </c>
      <c r="AH115" s="162">
        <v>0</v>
      </c>
    </row>
    <row r="116" spans="1:34" ht="15.75" thickBot="1" x14ac:dyDescent="0.25">
      <c r="A116" s="136">
        <v>109</v>
      </c>
      <c r="B116" s="154">
        <v>5</v>
      </c>
      <c r="C116" s="155" t="s">
        <v>117</v>
      </c>
      <c r="D116" s="134">
        <v>12</v>
      </c>
      <c r="E116" s="96">
        <f t="shared" si="1"/>
        <v>2951.8</v>
      </c>
      <c r="F116" s="160">
        <v>2694.5</v>
      </c>
      <c r="G116" s="160"/>
      <c r="H116" s="161">
        <v>257.3</v>
      </c>
      <c r="I116" s="149">
        <v>646.16999999999996</v>
      </c>
      <c r="J116" s="149">
        <v>218.69</v>
      </c>
      <c r="K116" s="149">
        <v>422.04</v>
      </c>
      <c r="L116" s="149">
        <v>0</v>
      </c>
      <c r="M116" s="149">
        <v>26.57</v>
      </c>
      <c r="N116" s="149">
        <v>574.76</v>
      </c>
      <c r="O116" s="26">
        <v>0</v>
      </c>
      <c r="P116" s="159">
        <v>408.3</v>
      </c>
      <c r="Q116" s="27"/>
      <c r="R116" s="27"/>
      <c r="S116" s="162">
        <v>698.05090644660004</v>
      </c>
      <c r="T116" s="148">
        <v>5197.32</v>
      </c>
      <c r="U116" s="149">
        <v>593.42999999999995</v>
      </c>
      <c r="V116" s="149">
        <v>344.15</v>
      </c>
      <c r="W116" s="162">
        <v>132.25156004156901</v>
      </c>
      <c r="X116" s="149">
        <v>0</v>
      </c>
      <c r="Y116" s="149">
        <v>188.42</v>
      </c>
      <c r="Z116" s="149">
        <v>749.93</v>
      </c>
      <c r="AA116" s="162">
        <v>20.7001233227823</v>
      </c>
      <c r="AB116" s="159">
        <v>3293.73</v>
      </c>
      <c r="AC116" s="149">
        <v>2227.5700000000002</v>
      </c>
      <c r="AD116" s="149">
        <v>472.61</v>
      </c>
      <c r="AE116" s="149">
        <v>72.58</v>
      </c>
      <c r="AF116" s="149">
        <v>40.99</v>
      </c>
      <c r="AG116" s="162">
        <v>504.34</v>
      </c>
      <c r="AH116" s="162">
        <v>0</v>
      </c>
    </row>
    <row r="117" spans="1:34" ht="15.75" thickBot="1" x14ac:dyDescent="0.25">
      <c r="A117" s="136">
        <v>110</v>
      </c>
      <c r="B117" s="154">
        <v>5</v>
      </c>
      <c r="C117" s="155" t="s">
        <v>118</v>
      </c>
      <c r="D117" s="134">
        <v>13</v>
      </c>
      <c r="E117" s="96">
        <f t="shared" si="1"/>
        <v>2749.61</v>
      </c>
      <c r="F117" s="160">
        <v>2749.61</v>
      </c>
      <c r="G117" s="160"/>
      <c r="H117" s="161">
        <v>0</v>
      </c>
      <c r="I117" s="149">
        <v>674.98</v>
      </c>
      <c r="J117" s="149">
        <v>235.04</v>
      </c>
      <c r="K117" s="149">
        <v>405.67</v>
      </c>
      <c r="L117" s="149">
        <v>0</v>
      </c>
      <c r="M117" s="149">
        <v>49.84</v>
      </c>
      <c r="N117" s="149">
        <v>599.63</v>
      </c>
      <c r="O117" s="26">
        <v>0</v>
      </c>
      <c r="P117" s="159">
        <v>416.65</v>
      </c>
      <c r="Q117" s="27"/>
      <c r="R117" s="27"/>
      <c r="S117" s="162">
        <v>830.43987146233496</v>
      </c>
      <c r="T117" s="148">
        <v>5152.37</v>
      </c>
      <c r="U117" s="149">
        <v>568</v>
      </c>
      <c r="V117" s="149">
        <v>369.07</v>
      </c>
      <c r="W117" s="162">
        <v>161.354894333034</v>
      </c>
      <c r="X117" s="149">
        <v>0</v>
      </c>
      <c r="Y117" s="149">
        <v>16.78</v>
      </c>
      <c r="Z117" s="149">
        <v>853.42</v>
      </c>
      <c r="AA117" s="162">
        <v>19.919416448273701</v>
      </c>
      <c r="AB117" s="159">
        <v>4047.19</v>
      </c>
      <c r="AC117" s="149">
        <v>1481.59</v>
      </c>
      <c r="AD117" s="149">
        <v>437.8</v>
      </c>
      <c r="AE117" s="149">
        <v>17.82</v>
      </c>
      <c r="AF117" s="149">
        <v>10.06</v>
      </c>
      <c r="AG117" s="162">
        <v>252.17</v>
      </c>
      <c r="AH117" s="162">
        <v>0</v>
      </c>
    </row>
    <row r="118" spans="1:34" ht="15.75" thickBot="1" x14ac:dyDescent="0.25">
      <c r="A118" s="136">
        <v>111</v>
      </c>
      <c r="B118" s="154">
        <v>5</v>
      </c>
      <c r="C118" s="155" t="s">
        <v>119</v>
      </c>
      <c r="D118" s="134">
        <v>14</v>
      </c>
      <c r="E118" s="96">
        <f t="shared" si="1"/>
        <v>4470.04</v>
      </c>
      <c r="F118" s="160">
        <v>4470.04</v>
      </c>
      <c r="G118" s="160"/>
      <c r="H118" s="161">
        <v>0</v>
      </c>
      <c r="I118" s="149">
        <v>1005.18</v>
      </c>
      <c r="J118" s="149">
        <v>344.1</v>
      </c>
      <c r="K118" s="149">
        <v>672.37</v>
      </c>
      <c r="L118" s="149">
        <v>0</v>
      </c>
      <c r="M118" s="149">
        <v>39.86</v>
      </c>
      <c r="N118" s="149">
        <v>1336.66</v>
      </c>
      <c r="O118" s="26">
        <v>0</v>
      </c>
      <c r="P118" s="159">
        <v>677.35</v>
      </c>
      <c r="Q118" s="27"/>
      <c r="R118" s="27"/>
      <c r="S118" s="162">
        <v>1083.1824410378299</v>
      </c>
      <c r="T118" s="148">
        <v>9332.86</v>
      </c>
      <c r="U118" s="149">
        <v>901.08</v>
      </c>
      <c r="V118" s="149">
        <v>540.34</v>
      </c>
      <c r="W118" s="162">
        <v>271.75794503132403</v>
      </c>
      <c r="X118" s="149">
        <v>0</v>
      </c>
      <c r="Y118" s="149">
        <v>282.61</v>
      </c>
      <c r="Z118" s="149">
        <v>1582.57</v>
      </c>
      <c r="AA118" s="162">
        <v>29.288063226136401</v>
      </c>
      <c r="AB118" s="159">
        <v>4854.8599999999997</v>
      </c>
      <c r="AC118" s="149">
        <v>3164.13</v>
      </c>
      <c r="AD118" s="149">
        <v>749.81</v>
      </c>
      <c r="AE118" s="149">
        <v>231.81</v>
      </c>
      <c r="AF118" s="149">
        <v>130.9</v>
      </c>
      <c r="AG118" s="162">
        <v>504.34</v>
      </c>
      <c r="AH118" s="162">
        <v>0</v>
      </c>
    </row>
    <row r="119" spans="1:34" ht="15.75" thickBot="1" x14ac:dyDescent="0.25">
      <c r="A119" s="136">
        <v>112</v>
      </c>
      <c r="B119" s="154">
        <v>5</v>
      </c>
      <c r="C119" s="155" t="s">
        <v>120</v>
      </c>
      <c r="D119" s="134">
        <v>15</v>
      </c>
      <c r="E119" s="96">
        <f t="shared" si="1"/>
        <v>3154.74</v>
      </c>
      <c r="F119" s="160">
        <v>3154.74</v>
      </c>
      <c r="G119" s="160"/>
      <c r="H119" s="161">
        <v>0</v>
      </c>
      <c r="I119" s="149">
        <v>687.89</v>
      </c>
      <c r="J119" s="149">
        <v>236.25</v>
      </c>
      <c r="K119" s="149">
        <v>493.18</v>
      </c>
      <c r="L119" s="149">
        <v>155.85</v>
      </c>
      <c r="M119" s="149">
        <v>26.57</v>
      </c>
      <c r="N119" s="149">
        <v>762.16</v>
      </c>
      <c r="O119" s="26">
        <v>0</v>
      </c>
      <c r="P119" s="159">
        <v>478.04</v>
      </c>
      <c r="Q119" s="27"/>
      <c r="R119" s="27"/>
      <c r="S119" s="162">
        <v>240.70720911951699</v>
      </c>
      <c r="T119" s="148">
        <v>7066.14</v>
      </c>
      <c r="U119" s="149">
        <v>628.11</v>
      </c>
      <c r="V119" s="149">
        <v>370.93</v>
      </c>
      <c r="W119" s="162">
        <v>199.92163578165699</v>
      </c>
      <c r="X119" s="149">
        <v>442.07</v>
      </c>
      <c r="Y119" s="149">
        <v>188.42</v>
      </c>
      <c r="Z119" s="149">
        <v>866.46</v>
      </c>
      <c r="AA119" s="162">
        <v>42.180994591013103</v>
      </c>
      <c r="AB119" s="159">
        <v>4031.79</v>
      </c>
      <c r="AC119" s="149">
        <v>2230.7399999999998</v>
      </c>
      <c r="AD119" s="149">
        <v>547.61</v>
      </c>
      <c r="AE119" s="149">
        <v>183.9</v>
      </c>
      <c r="AF119" s="149">
        <v>103.85</v>
      </c>
      <c r="AG119" s="162">
        <v>378.25</v>
      </c>
      <c r="AH119" s="162">
        <v>0</v>
      </c>
    </row>
    <row r="120" spans="1:34" ht="15.75" thickBot="1" x14ac:dyDescent="0.25">
      <c r="A120" s="136">
        <v>113</v>
      </c>
      <c r="B120" s="154">
        <v>5</v>
      </c>
      <c r="C120" s="155" t="s">
        <v>121</v>
      </c>
      <c r="D120" s="134">
        <v>16</v>
      </c>
      <c r="E120" s="96">
        <f t="shared" si="1"/>
        <v>2708.96</v>
      </c>
      <c r="F120" s="160">
        <v>2708.96</v>
      </c>
      <c r="G120" s="160"/>
      <c r="H120" s="161">
        <v>0</v>
      </c>
      <c r="I120" s="149">
        <v>634.49</v>
      </c>
      <c r="J120" s="149">
        <v>262.74</v>
      </c>
      <c r="K120" s="149">
        <v>418.82</v>
      </c>
      <c r="L120" s="149">
        <v>118.32</v>
      </c>
      <c r="M120" s="149">
        <v>26.57</v>
      </c>
      <c r="N120" s="149">
        <v>571.54999999999995</v>
      </c>
      <c r="O120" s="26">
        <v>0</v>
      </c>
      <c r="P120" s="159">
        <v>410.49</v>
      </c>
      <c r="Q120" s="27"/>
      <c r="R120" s="27"/>
      <c r="S120" s="162">
        <v>200.58934093293101</v>
      </c>
      <c r="T120" s="148">
        <v>3704.46</v>
      </c>
      <c r="U120" s="149">
        <v>606.54</v>
      </c>
      <c r="V120" s="149">
        <v>412.65</v>
      </c>
      <c r="W120" s="162">
        <v>152.694452863728</v>
      </c>
      <c r="X120" s="149">
        <v>353.19</v>
      </c>
      <c r="Y120" s="149">
        <v>188.42</v>
      </c>
      <c r="Z120" s="149">
        <v>844.18</v>
      </c>
      <c r="AA120" s="162">
        <v>13.2722632922854</v>
      </c>
      <c r="AB120" s="159">
        <v>3609.94</v>
      </c>
      <c r="AC120" s="149">
        <v>2456.73</v>
      </c>
      <c r="AD120" s="149">
        <v>435.31</v>
      </c>
      <c r="AE120" s="149">
        <v>161.85</v>
      </c>
      <c r="AF120" s="149">
        <v>91.4</v>
      </c>
      <c r="AG120" s="162">
        <v>849.81</v>
      </c>
      <c r="AH120" s="162">
        <v>0</v>
      </c>
    </row>
    <row r="121" spans="1:34" ht="15.75" thickBot="1" x14ac:dyDescent="0.25">
      <c r="A121" s="136">
        <v>114</v>
      </c>
      <c r="B121" s="154">
        <v>5</v>
      </c>
      <c r="C121" s="155" t="s">
        <v>122</v>
      </c>
      <c r="D121" s="134">
        <v>17</v>
      </c>
      <c r="E121" s="96">
        <f t="shared" si="1"/>
        <v>3013.46</v>
      </c>
      <c r="F121" s="160">
        <v>2588.86</v>
      </c>
      <c r="G121" s="160"/>
      <c r="H121" s="161">
        <v>424.6</v>
      </c>
      <c r="I121" s="149">
        <v>706.7</v>
      </c>
      <c r="J121" s="149">
        <v>291.61</v>
      </c>
      <c r="K121" s="149">
        <v>424.35</v>
      </c>
      <c r="L121" s="149">
        <v>0</v>
      </c>
      <c r="M121" s="149">
        <v>49.84</v>
      </c>
      <c r="N121" s="149">
        <v>581.94000000000005</v>
      </c>
      <c r="O121" s="26">
        <v>0</v>
      </c>
      <c r="P121" s="159">
        <v>392.29</v>
      </c>
      <c r="Q121" s="27"/>
      <c r="R121" s="27"/>
      <c r="S121" s="162">
        <v>770.26306918245598</v>
      </c>
      <c r="T121" s="148">
        <v>4538.5200000000004</v>
      </c>
      <c r="U121" s="149">
        <v>636.28</v>
      </c>
      <c r="V121" s="149">
        <v>458.18</v>
      </c>
      <c r="W121" s="162">
        <v>170.751305799509</v>
      </c>
      <c r="X121" s="149">
        <v>0</v>
      </c>
      <c r="Y121" s="149">
        <v>16.78</v>
      </c>
      <c r="Z121" s="149">
        <v>795.69</v>
      </c>
      <c r="AA121" s="162">
        <v>16.0157999338509</v>
      </c>
      <c r="AB121" s="159">
        <v>4966.1400000000003</v>
      </c>
      <c r="AC121" s="149">
        <v>1447.48</v>
      </c>
      <c r="AD121" s="149">
        <v>392.12</v>
      </c>
      <c r="AE121" s="149">
        <v>18.05</v>
      </c>
      <c r="AF121" s="149">
        <v>10.19</v>
      </c>
      <c r="AG121" s="162">
        <v>643.03</v>
      </c>
      <c r="AH121" s="162">
        <v>0</v>
      </c>
    </row>
    <row r="122" spans="1:34" ht="15.75" thickBot="1" x14ac:dyDescent="0.25">
      <c r="A122" s="136">
        <v>115</v>
      </c>
      <c r="B122" s="154">
        <v>5</v>
      </c>
      <c r="C122" s="155" t="s">
        <v>62</v>
      </c>
      <c r="D122" s="134">
        <v>19</v>
      </c>
      <c r="E122" s="96">
        <f t="shared" si="1"/>
        <v>3322.67</v>
      </c>
      <c r="F122" s="160">
        <v>3052.27</v>
      </c>
      <c r="G122" s="160"/>
      <c r="H122" s="161">
        <v>270.39999999999998</v>
      </c>
      <c r="I122" s="149">
        <v>726.32</v>
      </c>
      <c r="J122" s="149">
        <v>325.27999999999997</v>
      </c>
      <c r="K122" s="149">
        <v>498.69</v>
      </c>
      <c r="L122" s="149">
        <v>0</v>
      </c>
      <c r="M122" s="149">
        <v>59.8</v>
      </c>
      <c r="N122" s="149">
        <v>604.67999999999995</v>
      </c>
      <c r="O122" s="26">
        <v>0</v>
      </c>
      <c r="P122" s="159">
        <v>462.51</v>
      </c>
      <c r="Q122" s="27"/>
      <c r="R122" s="27"/>
      <c r="S122" s="162">
        <v>782.298429638431</v>
      </c>
      <c r="T122" s="148">
        <v>4340.3900000000003</v>
      </c>
      <c r="U122" s="149">
        <v>653.29999999999995</v>
      </c>
      <c r="V122" s="149">
        <v>511.16</v>
      </c>
      <c r="W122" s="162">
        <v>209.74272432448601</v>
      </c>
      <c r="X122" s="149">
        <v>0</v>
      </c>
      <c r="Y122" s="149">
        <v>20.14</v>
      </c>
      <c r="Z122" s="149">
        <v>855.54</v>
      </c>
      <c r="AA122" s="162">
        <v>22.2615781427393</v>
      </c>
      <c r="AB122" s="159">
        <v>2769.73</v>
      </c>
      <c r="AC122" s="149">
        <v>2076.5300000000002</v>
      </c>
      <c r="AD122" s="149">
        <v>330.3</v>
      </c>
      <c r="AE122" s="149">
        <v>153.03</v>
      </c>
      <c r="AF122" s="149">
        <v>86.41</v>
      </c>
      <c r="AG122" s="162">
        <v>504.34</v>
      </c>
      <c r="AH122" s="162">
        <v>0</v>
      </c>
    </row>
    <row r="123" spans="1:34" ht="15.75" thickBot="1" x14ac:dyDescent="0.25">
      <c r="A123" s="136">
        <v>116</v>
      </c>
      <c r="B123" s="154">
        <v>5</v>
      </c>
      <c r="C123" s="155" t="s">
        <v>123</v>
      </c>
      <c r="D123" s="134">
        <v>21</v>
      </c>
      <c r="E123" s="96">
        <f t="shared" si="1"/>
        <v>3228.26</v>
      </c>
      <c r="F123" s="160">
        <v>3228.26</v>
      </c>
      <c r="G123" s="160"/>
      <c r="H123" s="161">
        <v>0</v>
      </c>
      <c r="I123" s="149">
        <v>732.39</v>
      </c>
      <c r="J123" s="149">
        <v>370.63</v>
      </c>
      <c r="K123" s="149">
        <v>492.17</v>
      </c>
      <c r="L123" s="149">
        <v>0</v>
      </c>
      <c r="M123" s="149">
        <v>59.8</v>
      </c>
      <c r="N123" s="149">
        <v>604.14</v>
      </c>
      <c r="O123" s="26">
        <v>0</v>
      </c>
      <c r="P123" s="159">
        <v>489.18</v>
      </c>
      <c r="Q123" s="27"/>
      <c r="R123" s="27"/>
      <c r="S123" s="162">
        <v>842.47523191831101</v>
      </c>
      <c r="T123" s="148">
        <v>4358.33</v>
      </c>
      <c r="U123" s="149">
        <v>647.71</v>
      </c>
      <c r="V123" s="149">
        <v>582.44000000000005</v>
      </c>
      <c r="W123" s="162">
        <v>199.82740263877901</v>
      </c>
      <c r="X123" s="149">
        <v>0</v>
      </c>
      <c r="Y123" s="149">
        <v>20.14</v>
      </c>
      <c r="Z123" s="149">
        <v>854.43</v>
      </c>
      <c r="AA123" s="162">
        <v>22.0719121790349</v>
      </c>
      <c r="AB123" s="159">
        <v>2943.39</v>
      </c>
      <c r="AC123" s="149">
        <v>2084.6799999999998</v>
      </c>
      <c r="AD123" s="149">
        <v>363.69</v>
      </c>
      <c r="AE123" s="149">
        <v>179.47</v>
      </c>
      <c r="AF123" s="149">
        <v>101.35</v>
      </c>
      <c r="AG123" s="162">
        <v>504.34</v>
      </c>
      <c r="AH123" s="162">
        <v>0</v>
      </c>
    </row>
    <row r="124" spans="1:34" ht="15.75" thickBot="1" x14ac:dyDescent="0.25">
      <c r="A124" s="136">
        <v>117</v>
      </c>
      <c r="B124" s="154">
        <v>5</v>
      </c>
      <c r="C124" s="155" t="s">
        <v>124</v>
      </c>
      <c r="D124" s="134">
        <v>23</v>
      </c>
      <c r="E124" s="96">
        <f t="shared" si="1"/>
        <v>3370.47</v>
      </c>
      <c r="F124" s="160">
        <v>3370.47</v>
      </c>
      <c r="G124" s="160"/>
      <c r="H124" s="161">
        <v>0</v>
      </c>
      <c r="I124" s="149">
        <v>773.01</v>
      </c>
      <c r="J124" s="149">
        <v>296.57</v>
      </c>
      <c r="K124" s="149">
        <v>508.19</v>
      </c>
      <c r="L124" s="149">
        <v>0</v>
      </c>
      <c r="M124" s="149">
        <v>26.57</v>
      </c>
      <c r="N124" s="149">
        <v>670.77</v>
      </c>
      <c r="O124" s="26">
        <v>0</v>
      </c>
      <c r="P124" s="159">
        <v>510.73</v>
      </c>
      <c r="Q124" s="27"/>
      <c r="R124" s="27"/>
      <c r="S124" s="162">
        <v>782.298429638431</v>
      </c>
      <c r="T124" s="148">
        <v>4365.54</v>
      </c>
      <c r="U124" s="149">
        <v>714.88</v>
      </c>
      <c r="V124" s="149">
        <v>465.57</v>
      </c>
      <c r="W124" s="162">
        <v>210.616901362053</v>
      </c>
      <c r="X124" s="149">
        <v>0</v>
      </c>
      <c r="Y124" s="149">
        <v>188.42</v>
      </c>
      <c r="Z124" s="149">
        <v>1021.02</v>
      </c>
      <c r="AA124" s="162">
        <v>33.972386615067698</v>
      </c>
      <c r="AB124" s="159">
        <v>3732.06</v>
      </c>
      <c r="AC124" s="149">
        <v>2656.11</v>
      </c>
      <c r="AD124" s="149">
        <v>618.07000000000005</v>
      </c>
      <c r="AE124" s="149">
        <v>188.64</v>
      </c>
      <c r="AF124" s="149">
        <v>106.52</v>
      </c>
      <c r="AG124" s="162">
        <v>453.91</v>
      </c>
      <c r="AH124" s="162">
        <v>0</v>
      </c>
    </row>
    <row r="125" spans="1:34" ht="15.75" thickBot="1" x14ac:dyDescent="0.25">
      <c r="A125" s="136">
        <v>118</v>
      </c>
      <c r="B125" s="154">
        <v>5</v>
      </c>
      <c r="C125" s="155" t="s">
        <v>125</v>
      </c>
      <c r="D125" s="134">
        <v>25</v>
      </c>
      <c r="E125" s="96">
        <f t="shared" si="1"/>
        <v>3223.54</v>
      </c>
      <c r="F125" s="160">
        <v>3223.54</v>
      </c>
      <c r="G125" s="160"/>
      <c r="H125" s="161">
        <v>0</v>
      </c>
      <c r="I125" s="149">
        <v>732.55</v>
      </c>
      <c r="J125" s="149">
        <v>263.73</v>
      </c>
      <c r="K125" s="149">
        <v>493.18</v>
      </c>
      <c r="L125" s="149">
        <v>0</v>
      </c>
      <c r="M125" s="149">
        <v>59.8</v>
      </c>
      <c r="N125" s="149">
        <v>607.92999999999995</v>
      </c>
      <c r="O125" s="26">
        <v>0</v>
      </c>
      <c r="P125" s="159">
        <v>488.47</v>
      </c>
      <c r="Q125" s="27"/>
      <c r="R125" s="27"/>
      <c r="S125" s="162">
        <v>842.47523191831101</v>
      </c>
      <c r="T125" s="148">
        <v>4058.49</v>
      </c>
      <c r="U125" s="149">
        <v>638.54</v>
      </c>
      <c r="V125" s="149">
        <v>414.19</v>
      </c>
      <c r="W125" s="162">
        <v>200.58856733303199</v>
      </c>
      <c r="X125" s="149">
        <v>0</v>
      </c>
      <c r="Y125" s="149">
        <v>20.14</v>
      </c>
      <c r="Z125" s="149">
        <v>855.15</v>
      </c>
      <c r="AA125" s="162">
        <v>28.1280244242189</v>
      </c>
      <c r="AB125" s="159">
        <v>4220.1499999999996</v>
      </c>
      <c r="AC125" s="149">
        <v>2093.5700000000002</v>
      </c>
      <c r="AD125" s="149">
        <v>462.65</v>
      </c>
      <c r="AE125" s="149">
        <v>151.28</v>
      </c>
      <c r="AF125" s="149">
        <v>85.43</v>
      </c>
      <c r="AG125" s="162">
        <v>171.48</v>
      </c>
      <c r="AH125" s="162">
        <v>0</v>
      </c>
    </row>
    <row r="126" spans="1:34" ht="15.75" thickBot="1" x14ac:dyDescent="0.25">
      <c r="A126" s="136">
        <v>119</v>
      </c>
      <c r="B126" s="154">
        <v>5</v>
      </c>
      <c r="C126" s="155" t="s">
        <v>126</v>
      </c>
      <c r="D126" s="134">
        <v>29</v>
      </c>
      <c r="E126" s="96">
        <f t="shared" si="1"/>
        <v>3447.21</v>
      </c>
      <c r="F126" s="160">
        <v>3447.21</v>
      </c>
      <c r="G126" s="160"/>
      <c r="H126" s="161">
        <v>0</v>
      </c>
      <c r="I126" s="149">
        <v>853.19</v>
      </c>
      <c r="J126" s="149">
        <v>289.55</v>
      </c>
      <c r="K126" s="149">
        <v>554.4</v>
      </c>
      <c r="L126" s="149">
        <v>155.57</v>
      </c>
      <c r="M126" s="149">
        <v>33.22</v>
      </c>
      <c r="N126" s="149">
        <v>791.34</v>
      </c>
      <c r="O126" s="26">
        <v>0</v>
      </c>
      <c r="P126" s="159">
        <v>522.36</v>
      </c>
      <c r="Q126" s="27"/>
      <c r="R126" s="27"/>
      <c r="S126" s="162">
        <v>308.90758503671401</v>
      </c>
      <c r="T126" s="148">
        <v>5555.84</v>
      </c>
      <c r="U126" s="149">
        <v>763.77</v>
      </c>
      <c r="V126" s="149">
        <v>454.69</v>
      </c>
      <c r="W126" s="162">
        <v>203.67209620666199</v>
      </c>
      <c r="X126" s="149">
        <v>462.68</v>
      </c>
      <c r="Y126" s="149">
        <v>235.51</v>
      </c>
      <c r="Z126" s="149">
        <v>1155.1400000000001</v>
      </c>
      <c r="AA126" s="162">
        <v>45.776712317006599</v>
      </c>
      <c r="AB126" s="159">
        <v>5045</v>
      </c>
      <c r="AC126" s="149">
        <v>3155.74</v>
      </c>
      <c r="AD126" s="149">
        <v>504</v>
      </c>
      <c r="AE126" s="149">
        <v>216.41</v>
      </c>
      <c r="AF126" s="149">
        <v>122.21</v>
      </c>
      <c r="AG126" s="162">
        <v>350.52</v>
      </c>
      <c r="AH126" s="162">
        <v>0</v>
      </c>
    </row>
    <row r="127" spans="1:34" ht="15.75" thickBot="1" x14ac:dyDescent="0.25">
      <c r="A127" s="136">
        <v>120</v>
      </c>
      <c r="B127" s="154">
        <v>5</v>
      </c>
      <c r="C127" s="155" t="s">
        <v>113</v>
      </c>
      <c r="D127" s="134">
        <v>3</v>
      </c>
      <c r="E127" s="96">
        <f t="shared" si="1"/>
        <v>5818.4100000000008</v>
      </c>
      <c r="F127" s="160">
        <v>5744.81</v>
      </c>
      <c r="G127" s="160"/>
      <c r="H127" s="161">
        <v>73.599999999999994</v>
      </c>
      <c r="I127" s="149">
        <v>1317.32</v>
      </c>
      <c r="J127" s="149">
        <v>453.49</v>
      </c>
      <c r="K127" s="149">
        <v>856.17</v>
      </c>
      <c r="L127" s="149">
        <v>0</v>
      </c>
      <c r="M127" s="149">
        <v>53.16</v>
      </c>
      <c r="N127" s="149">
        <v>1496.83</v>
      </c>
      <c r="O127" s="26">
        <v>0</v>
      </c>
      <c r="P127" s="159">
        <v>870.52</v>
      </c>
      <c r="Q127" s="27"/>
      <c r="R127" s="27"/>
      <c r="S127" s="162">
        <v>1408.1371733491801</v>
      </c>
      <c r="T127" s="148">
        <v>6781.56</v>
      </c>
      <c r="U127" s="149">
        <v>1176.79</v>
      </c>
      <c r="V127" s="149">
        <v>712.17</v>
      </c>
      <c r="W127" s="162">
        <v>348.31215577193001</v>
      </c>
      <c r="X127" s="149">
        <v>0</v>
      </c>
      <c r="Y127" s="149">
        <v>376.83</v>
      </c>
      <c r="Z127" s="149">
        <v>2519.88</v>
      </c>
      <c r="AA127" s="162">
        <v>40.998871698464697</v>
      </c>
      <c r="AB127" s="159">
        <v>6789.49</v>
      </c>
      <c r="AC127" s="149">
        <v>4529.01</v>
      </c>
      <c r="AD127" s="149">
        <v>965.63</v>
      </c>
      <c r="AE127" s="149">
        <v>303.95999999999998</v>
      </c>
      <c r="AF127" s="149">
        <v>171.65</v>
      </c>
      <c r="AG127" s="162">
        <v>1311.28</v>
      </c>
      <c r="AH127" s="162">
        <v>0</v>
      </c>
    </row>
    <row r="128" spans="1:34" ht="15.75" thickBot="1" x14ac:dyDescent="0.25">
      <c r="A128" s="136">
        <v>121</v>
      </c>
      <c r="B128" s="154">
        <v>5</v>
      </c>
      <c r="C128" s="155" t="s">
        <v>115</v>
      </c>
      <c r="D128" s="134">
        <v>9</v>
      </c>
      <c r="E128" s="96">
        <f t="shared" si="1"/>
        <v>2820.13</v>
      </c>
      <c r="F128" s="160">
        <v>2634.73</v>
      </c>
      <c r="G128" s="160"/>
      <c r="H128" s="161">
        <v>185.4</v>
      </c>
      <c r="I128" s="149">
        <v>665.7</v>
      </c>
      <c r="J128" s="149">
        <v>235.16</v>
      </c>
      <c r="K128" s="149">
        <v>410.22</v>
      </c>
      <c r="L128" s="149">
        <v>0</v>
      </c>
      <c r="M128" s="149">
        <v>49.84</v>
      </c>
      <c r="N128" s="149">
        <v>604.16</v>
      </c>
      <c r="O128" s="26">
        <v>0</v>
      </c>
      <c r="P128" s="159">
        <v>399.24</v>
      </c>
      <c r="Q128" s="27"/>
      <c r="R128" s="27"/>
      <c r="S128" s="162">
        <v>806.36915055038298</v>
      </c>
      <c r="T128" s="148">
        <v>2871.28</v>
      </c>
      <c r="U128" s="149">
        <v>565.5</v>
      </c>
      <c r="V128" s="149">
        <v>369.21</v>
      </c>
      <c r="W128" s="162">
        <v>159.142640614767</v>
      </c>
      <c r="X128" s="149">
        <v>0</v>
      </c>
      <c r="Y128" s="149">
        <v>16.78</v>
      </c>
      <c r="Z128" s="149">
        <v>854.49</v>
      </c>
      <c r="AA128" s="162">
        <v>16.0157999338509</v>
      </c>
      <c r="AB128" s="159">
        <v>4229.16</v>
      </c>
      <c r="AC128" s="149">
        <v>1686.32</v>
      </c>
      <c r="AD128" s="149">
        <v>423.22</v>
      </c>
      <c r="AE128" s="149">
        <v>26.39</v>
      </c>
      <c r="AF128" s="149">
        <v>14.9</v>
      </c>
      <c r="AG128" s="162">
        <v>378.25</v>
      </c>
      <c r="AH128" s="162">
        <v>0</v>
      </c>
    </row>
    <row r="129" spans="1:34" ht="15.75" thickBot="1" x14ac:dyDescent="0.25">
      <c r="A129" s="136">
        <v>122</v>
      </c>
      <c r="B129" s="154">
        <v>5</v>
      </c>
      <c r="C129" s="155" t="s">
        <v>364</v>
      </c>
      <c r="D129" s="134" t="s">
        <v>295</v>
      </c>
      <c r="E129" s="96">
        <f t="shared" si="1"/>
        <v>2122.29</v>
      </c>
      <c r="F129" s="160">
        <v>2122.29</v>
      </c>
      <c r="G129" s="160"/>
      <c r="H129" s="161">
        <v>0</v>
      </c>
      <c r="I129" s="149">
        <v>269.74</v>
      </c>
      <c r="J129" s="149">
        <v>55.33</v>
      </c>
      <c r="K129" s="149">
        <v>335.05</v>
      </c>
      <c r="L129" s="149">
        <v>93.47</v>
      </c>
      <c r="M129" s="149">
        <v>6.65</v>
      </c>
      <c r="N129" s="149">
        <v>159.03</v>
      </c>
      <c r="O129" s="26">
        <v>0</v>
      </c>
      <c r="P129" s="159">
        <v>321.58999999999997</v>
      </c>
      <c r="Q129" s="27"/>
      <c r="R129" s="27"/>
      <c r="S129" s="162">
        <v>42.123761595915497</v>
      </c>
      <c r="T129" s="148">
        <v>2176.58</v>
      </c>
      <c r="U129" s="149">
        <v>320.24</v>
      </c>
      <c r="V129" s="149">
        <v>86.68</v>
      </c>
      <c r="W129" s="162">
        <v>134.492977721785</v>
      </c>
      <c r="X129" s="149">
        <v>257.83</v>
      </c>
      <c r="Y129" s="149">
        <v>47.1</v>
      </c>
      <c r="Z129" s="149">
        <v>126.78</v>
      </c>
      <c r="AA129" s="162">
        <v>17.175838735768401</v>
      </c>
      <c r="AB129" s="159">
        <v>3361.19</v>
      </c>
      <c r="AC129" s="149">
        <v>1346.72</v>
      </c>
      <c r="AD129" s="149">
        <v>499</v>
      </c>
      <c r="AE129" s="149">
        <v>84.59</v>
      </c>
      <c r="AF129" s="149">
        <v>47.77</v>
      </c>
      <c r="AG129" s="162">
        <v>201.74</v>
      </c>
      <c r="AH129" s="162">
        <v>0</v>
      </c>
    </row>
    <row r="130" spans="1:34" ht="15.75" thickBot="1" x14ac:dyDescent="0.25">
      <c r="A130" s="136">
        <v>123</v>
      </c>
      <c r="B130" s="154">
        <v>5</v>
      </c>
      <c r="C130" s="155" t="s">
        <v>365</v>
      </c>
      <c r="D130" s="134">
        <v>3</v>
      </c>
      <c r="E130" s="96">
        <f t="shared" si="1"/>
        <v>1799.3000000000002</v>
      </c>
      <c r="F130" s="160">
        <v>1737.4</v>
      </c>
      <c r="G130" s="160"/>
      <c r="H130" s="161">
        <v>61.9</v>
      </c>
      <c r="I130" s="149">
        <v>399.69</v>
      </c>
      <c r="J130" s="149">
        <v>137.80000000000001</v>
      </c>
      <c r="K130" s="149">
        <v>252.4</v>
      </c>
      <c r="L130" s="149">
        <v>0</v>
      </c>
      <c r="M130" s="149">
        <v>21.59</v>
      </c>
      <c r="N130" s="149">
        <v>272.69</v>
      </c>
      <c r="O130" s="26">
        <v>0</v>
      </c>
      <c r="P130" s="159">
        <v>263.27</v>
      </c>
      <c r="Q130" s="27"/>
      <c r="R130" s="27"/>
      <c r="S130" s="162">
        <v>469.37905778305901</v>
      </c>
      <c r="T130" s="148">
        <v>1347.54</v>
      </c>
      <c r="U130" s="149">
        <v>350.32</v>
      </c>
      <c r="V130" s="149">
        <v>216.38</v>
      </c>
      <c r="W130" s="162">
        <v>112.268017722786</v>
      </c>
      <c r="X130" s="149">
        <v>0</v>
      </c>
      <c r="Y130" s="149">
        <v>7.26</v>
      </c>
      <c r="Z130" s="149">
        <v>265</v>
      </c>
      <c r="AA130" s="162">
        <v>17.175838735768401</v>
      </c>
      <c r="AB130" s="159">
        <v>3073.09</v>
      </c>
      <c r="AC130" s="149">
        <v>1207.28</v>
      </c>
      <c r="AD130" s="149">
        <v>418.78</v>
      </c>
      <c r="AE130" s="149">
        <v>104.33</v>
      </c>
      <c r="AF130" s="149">
        <v>58.91</v>
      </c>
      <c r="AG130" s="162">
        <v>600.16</v>
      </c>
      <c r="AH130" s="162">
        <v>0</v>
      </c>
    </row>
    <row r="131" spans="1:34" ht="15.75" thickBot="1" x14ac:dyDescent="0.25">
      <c r="A131" s="136">
        <v>124</v>
      </c>
      <c r="B131" s="154">
        <v>5</v>
      </c>
      <c r="C131" s="155" t="s">
        <v>366</v>
      </c>
      <c r="D131" s="134" t="s">
        <v>285</v>
      </c>
      <c r="E131" s="96">
        <f t="shared" si="1"/>
        <v>1501.7</v>
      </c>
      <c r="F131" s="160">
        <v>1501.7</v>
      </c>
      <c r="G131" s="160"/>
      <c r="H131" s="161">
        <v>0</v>
      </c>
      <c r="I131" s="149">
        <v>313.58999999999997</v>
      </c>
      <c r="J131" s="149">
        <v>116.26</v>
      </c>
      <c r="K131" s="149">
        <v>243.61</v>
      </c>
      <c r="L131" s="149">
        <v>67.819999999999993</v>
      </c>
      <c r="M131" s="149">
        <v>13.29</v>
      </c>
      <c r="N131" s="149">
        <v>279.60000000000002</v>
      </c>
      <c r="O131" s="26">
        <v>0</v>
      </c>
      <c r="P131" s="159">
        <v>227.55</v>
      </c>
      <c r="Q131" s="27"/>
      <c r="R131" s="27"/>
      <c r="S131" s="162">
        <v>120.35360455975901</v>
      </c>
      <c r="T131" s="148">
        <v>1959.66</v>
      </c>
      <c r="U131" s="149">
        <v>280.95</v>
      </c>
      <c r="V131" s="149">
        <v>182.97</v>
      </c>
      <c r="W131" s="162">
        <v>85.037060287364497</v>
      </c>
      <c r="X131" s="149">
        <v>197.47</v>
      </c>
      <c r="Y131" s="149">
        <v>94.2</v>
      </c>
      <c r="Z131" s="149">
        <v>291.10000000000002</v>
      </c>
      <c r="AA131" s="162">
        <v>16.395131861259799</v>
      </c>
      <c r="AB131" s="159">
        <v>2382.4299999999998</v>
      </c>
      <c r="AC131" s="149">
        <v>1352.64</v>
      </c>
      <c r="AD131" s="149">
        <v>392.97</v>
      </c>
      <c r="AE131" s="149">
        <v>76.13</v>
      </c>
      <c r="AF131" s="149">
        <v>42.99</v>
      </c>
      <c r="AG131" s="162">
        <v>176.52</v>
      </c>
      <c r="AH131" s="162">
        <v>0</v>
      </c>
    </row>
    <row r="132" spans="1:34" ht="15.75" thickBot="1" x14ac:dyDescent="0.25">
      <c r="A132" s="136">
        <v>125</v>
      </c>
      <c r="B132" s="154">
        <v>5</v>
      </c>
      <c r="C132" s="155" t="s">
        <v>367</v>
      </c>
      <c r="D132" s="134" t="s">
        <v>296</v>
      </c>
      <c r="E132" s="96">
        <f t="shared" si="1"/>
        <v>3435.64</v>
      </c>
      <c r="F132" s="160">
        <v>3435.64</v>
      </c>
      <c r="G132" s="160"/>
      <c r="H132" s="161">
        <v>0</v>
      </c>
      <c r="I132" s="149">
        <v>843.43</v>
      </c>
      <c r="J132" s="149">
        <v>289.45999999999998</v>
      </c>
      <c r="K132" s="149">
        <v>536.73</v>
      </c>
      <c r="L132" s="149">
        <v>0</v>
      </c>
      <c r="M132" s="149">
        <v>33.22</v>
      </c>
      <c r="N132" s="149">
        <v>1027.78</v>
      </c>
      <c r="O132" s="26">
        <v>0</v>
      </c>
      <c r="P132" s="159">
        <v>520.61</v>
      </c>
      <c r="Q132" s="27"/>
      <c r="R132" s="27"/>
      <c r="S132" s="162">
        <v>902.65203419818999</v>
      </c>
      <c r="T132" s="148">
        <v>4311.42</v>
      </c>
      <c r="U132" s="149">
        <v>760.61</v>
      </c>
      <c r="V132" s="149">
        <v>454.56</v>
      </c>
      <c r="W132" s="162">
        <v>201.471658770017</v>
      </c>
      <c r="X132" s="149">
        <v>0</v>
      </c>
      <c r="Y132" s="149">
        <v>235.51</v>
      </c>
      <c r="Z132" s="149">
        <v>1153.6300000000001</v>
      </c>
      <c r="AA132" s="162">
        <v>23.421616944656801</v>
      </c>
      <c r="AB132" s="159">
        <v>6857.35</v>
      </c>
      <c r="AC132" s="149">
        <v>3657.63</v>
      </c>
      <c r="AD132" s="149">
        <v>530.75</v>
      </c>
      <c r="AE132" s="149">
        <v>215.26</v>
      </c>
      <c r="AF132" s="149">
        <v>121.56</v>
      </c>
      <c r="AG132" s="162">
        <v>882.59</v>
      </c>
      <c r="AH132" s="162">
        <v>0</v>
      </c>
    </row>
    <row r="133" spans="1:34" ht="15.75" thickBot="1" x14ac:dyDescent="0.25">
      <c r="A133" s="136">
        <v>126</v>
      </c>
      <c r="B133" s="154">
        <v>5</v>
      </c>
      <c r="C133" s="155" t="s">
        <v>368</v>
      </c>
      <c r="D133" s="134" t="s">
        <v>297</v>
      </c>
      <c r="E133" s="96">
        <f t="shared" ref="E133:E195" si="2">F133+G133+H133</f>
        <v>3414.06</v>
      </c>
      <c r="F133" s="160">
        <v>3414.06</v>
      </c>
      <c r="G133" s="160"/>
      <c r="H133" s="161">
        <v>0</v>
      </c>
      <c r="I133" s="149">
        <v>843.99</v>
      </c>
      <c r="J133" s="149">
        <v>335.51</v>
      </c>
      <c r="K133" s="149">
        <v>534.64</v>
      </c>
      <c r="L133" s="149">
        <v>0</v>
      </c>
      <c r="M133" s="149">
        <v>33.22</v>
      </c>
      <c r="N133" s="149">
        <v>1028.55</v>
      </c>
      <c r="O133" s="26">
        <v>0</v>
      </c>
      <c r="P133" s="159">
        <v>517.34</v>
      </c>
      <c r="Q133" s="27"/>
      <c r="R133" s="27"/>
      <c r="S133" s="162">
        <v>902.65203419818999</v>
      </c>
      <c r="T133" s="148">
        <v>4452.5</v>
      </c>
      <c r="U133" s="149">
        <v>763.02</v>
      </c>
      <c r="V133" s="149">
        <v>526.99</v>
      </c>
      <c r="W133" s="162">
        <v>198.541899403125</v>
      </c>
      <c r="X133" s="149">
        <v>0</v>
      </c>
      <c r="Y133" s="149">
        <v>235.51</v>
      </c>
      <c r="Z133" s="149">
        <v>1154.69</v>
      </c>
      <c r="AA133" s="162">
        <v>29.288063226136401</v>
      </c>
      <c r="AB133" s="159">
        <v>5505.96</v>
      </c>
      <c r="AC133" s="149">
        <v>3692.3</v>
      </c>
      <c r="AD133" s="149">
        <v>588.39</v>
      </c>
      <c r="AE133" s="149">
        <v>215.26</v>
      </c>
      <c r="AF133" s="149">
        <v>121.56</v>
      </c>
      <c r="AG133" s="162">
        <v>938.07</v>
      </c>
      <c r="AH133" s="162">
        <v>0</v>
      </c>
    </row>
    <row r="134" spans="1:34" ht="15.75" thickBot="1" x14ac:dyDescent="0.25">
      <c r="A134" s="136">
        <v>127</v>
      </c>
      <c r="B134" s="154">
        <v>5</v>
      </c>
      <c r="C134" s="155" t="s">
        <v>127</v>
      </c>
      <c r="D134" s="134">
        <v>193</v>
      </c>
      <c r="E134" s="96">
        <f t="shared" si="2"/>
        <v>2816.6</v>
      </c>
      <c r="F134" s="160">
        <v>2595.9</v>
      </c>
      <c r="G134" s="160"/>
      <c r="H134" s="161">
        <v>220.7</v>
      </c>
      <c r="I134" s="149">
        <v>689.03</v>
      </c>
      <c r="J134" s="149">
        <v>317.29000000000002</v>
      </c>
      <c r="K134" s="149">
        <v>419.28</v>
      </c>
      <c r="L134" s="149">
        <v>0</v>
      </c>
      <c r="M134" s="149">
        <v>26.57</v>
      </c>
      <c r="N134" s="149">
        <v>748.49</v>
      </c>
      <c r="O134" s="26">
        <v>0</v>
      </c>
      <c r="P134" s="159">
        <v>393.36</v>
      </c>
      <c r="Q134" s="27"/>
      <c r="R134" s="27"/>
      <c r="S134" s="162">
        <v>565.66194143086602</v>
      </c>
      <c r="T134" s="148">
        <v>2915.37</v>
      </c>
      <c r="U134" s="149">
        <v>693.97</v>
      </c>
      <c r="V134" s="149">
        <v>498.49</v>
      </c>
      <c r="W134" s="162">
        <v>168.294277835933</v>
      </c>
      <c r="X134" s="149">
        <v>0</v>
      </c>
      <c r="Y134" s="149">
        <v>188.42</v>
      </c>
      <c r="Z134" s="149">
        <v>828.54</v>
      </c>
      <c r="AA134" s="162">
        <v>28.3423649120978</v>
      </c>
      <c r="AB134" s="159">
        <v>4631.97</v>
      </c>
      <c r="AC134" s="149">
        <v>3553.39</v>
      </c>
      <c r="AD134" s="149">
        <v>460.58</v>
      </c>
      <c r="AE134" s="149">
        <v>135.35</v>
      </c>
      <c r="AF134" s="149">
        <v>76.430000000000007</v>
      </c>
      <c r="AG134" s="162">
        <v>1283.54</v>
      </c>
      <c r="AH134" s="162">
        <v>0</v>
      </c>
    </row>
    <row r="135" spans="1:34" ht="15.75" thickBot="1" x14ac:dyDescent="0.25">
      <c r="A135" s="136">
        <v>128</v>
      </c>
      <c r="B135" s="154">
        <v>5</v>
      </c>
      <c r="C135" s="155" t="s">
        <v>369</v>
      </c>
      <c r="D135" s="134" t="s">
        <v>298</v>
      </c>
      <c r="E135" s="96">
        <f t="shared" si="2"/>
        <v>4454.8</v>
      </c>
      <c r="F135" s="160">
        <v>4454.8</v>
      </c>
      <c r="G135" s="160"/>
      <c r="H135" s="161">
        <v>0</v>
      </c>
      <c r="I135" s="149">
        <v>1001.5</v>
      </c>
      <c r="J135" s="149">
        <v>342.78</v>
      </c>
      <c r="K135" s="149">
        <v>663.29</v>
      </c>
      <c r="L135" s="149">
        <v>0</v>
      </c>
      <c r="M135" s="149">
        <v>39.86</v>
      </c>
      <c r="N135" s="149">
        <v>1320.18</v>
      </c>
      <c r="O135" s="26">
        <v>0</v>
      </c>
      <c r="P135" s="159">
        <v>675.04</v>
      </c>
      <c r="Q135" s="27"/>
      <c r="R135" s="27"/>
      <c r="S135" s="162">
        <v>1083.1824410378299</v>
      </c>
      <c r="T135" s="148">
        <v>6180.06</v>
      </c>
      <c r="U135" s="149">
        <v>896.34</v>
      </c>
      <c r="V135" s="149">
        <v>538.32000000000005</v>
      </c>
      <c r="W135" s="162">
        <v>314.88065510425201</v>
      </c>
      <c r="X135" s="149">
        <v>0</v>
      </c>
      <c r="Y135" s="149">
        <v>282.61</v>
      </c>
      <c r="Z135" s="149">
        <v>1517.94</v>
      </c>
      <c r="AA135" s="162">
        <v>30.9209511850731</v>
      </c>
      <c r="AB135" s="159">
        <v>7044.57</v>
      </c>
      <c r="AC135" s="149">
        <v>3385.84</v>
      </c>
      <c r="AD135" s="149">
        <v>366.27</v>
      </c>
      <c r="AE135" s="149">
        <v>239.22</v>
      </c>
      <c r="AF135" s="149">
        <v>135.09</v>
      </c>
      <c r="AG135" s="162">
        <v>630.41999999999996</v>
      </c>
      <c r="AH135" s="162">
        <v>0</v>
      </c>
    </row>
    <row r="136" spans="1:34" ht="15.75" thickBot="1" x14ac:dyDescent="0.25">
      <c r="A136" s="136">
        <v>129</v>
      </c>
      <c r="B136" s="154">
        <v>5</v>
      </c>
      <c r="C136" s="155" t="s">
        <v>370</v>
      </c>
      <c r="D136" s="134" t="s">
        <v>299</v>
      </c>
      <c r="E136" s="96">
        <f t="shared" si="2"/>
        <v>1881.7</v>
      </c>
      <c r="F136" s="160">
        <v>1881.7</v>
      </c>
      <c r="G136" s="160"/>
      <c r="H136" s="161">
        <v>0</v>
      </c>
      <c r="I136" s="149">
        <v>407.33</v>
      </c>
      <c r="J136" s="149">
        <v>138.81</v>
      </c>
      <c r="K136" s="149">
        <v>291.24</v>
      </c>
      <c r="L136" s="149">
        <v>0</v>
      </c>
      <c r="M136" s="149">
        <v>13.29</v>
      </c>
      <c r="N136" s="149">
        <v>291.58999999999997</v>
      </c>
      <c r="O136" s="26">
        <v>0</v>
      </c>
      <c r="P136" s="159">
        <v>285.14</v>
      </c>
      <c r="Q136" s="27"/>
      <c r="R136" s="27"/>
      <c r="S136" s="162">
        <v>481.414418239035</v>
      </c>
      <c r="T136" s="148">
        <v>3033.92</v>
      </c>
      <c r="U136" s="149">
        <v>355.43</v>
      </c>
      <c r="V136" s="149">
        <v>217.97</v>
      </c>
      <c r="W136" s="162">
        <v>119.49828555293701</v>
      </c>
      <c r="X136" s="149">
        <v>0</v>
      </c>
      <c r="Y136" s="149">
        <v>94.2</v>
      </c>
      <c r="Z136" s="149">
        <v>298.60000000000002</v>
      </c>
      <c r="AA136" s="162">
        <v>10.9301015978198</v>
      </c>
      <c r="AB136" s="159">
        <v>2909.83</v>
      </c>
      <c r="AC136" s="149">
        <v>1178.6600000000001</v>
      </c>
      <c r="AD136" s="149">
        <v>148.08000000000001</v>
      </c>
      <c r="AE136" s="149">
        <v>85.72</v>
      </c>
      <c r="AF136" s="149">
        <v>48.41</v>
      </c>
      <c r="AG136" s="162">
        <v>327.82</v>
      </c>
      <c r="AH136" s="162">
        <v>0</v>
      </c>
    </row>
    <row r="137" spans="1:34" ht="15.75" thickBot="1" x14ac:dyDescent="0.25">
      <c r="A137" s="136">
        <v>130</v>
      </c>
      <c r="B137" s="154">
        <v>5</v>
      </c>
      <c r="C137" s="155" t="s">
        <v>371</v>
      </c>
      <c r="D137" s="134" t="s">
        <v>300</v>
      </c>
      <c r="E137" s="96">
        <f t="shared" si="2"/>
        <v>2741.2</v>
      </c>
      <c r="F137" s="160">
        <v>2741.2</v>
      </c>
      <c r="G137" s="160"/>
      <c r="H137" s="161">
        <v>0</v>
      </c>
      <c r="I137" s="149">
        <v>667.65</v>
      </c>
      <c r="J137" s="149">
        <v>229.09</v>
      </c>
      <c r="K137" s="149">
        <v>414.29</v>
      </c>
      <c r="L137" s="149">
        <v>0</v>
      </c>
      <c r="M137" s="149">
        <v>26.57</v>
      </c>
      <c r="N137" s="149">
        <v>708.99</v>
      </c>
      <c r="O137" s="26">
        <v>0</v>
      </c>
      <c r="P137" s="159">
        <v>415.38</v>
      </c>
      <c r="Q137" s="27"/>
      <c r="R137" s="27"/>
      <c r="S137" s="162">
        <v>722.12162735855202</v>
      </c>
      <c r="T137" s="148">
        <v>3859.81</v>
      </c>
      <c r="U137" s="149">
        <v>602.24</v>
      </c>
      <c r="V137" s="149">
        <v>359.79</v>
      </c>
      <c r="W137" s="162">
        <v>163.50784605973899</v>
      </c>
      <c r="X137" s="149">
        <v>0</v>
      </c>
      <c r="Y137" s="149">
        <v>188.42</v>
      </c>
      <c r="Z137" s="149">
        <v>760</v>
      </c>
      <c r="AA137" s="162">
        <v>17.505821614828299</v>
      </c>
      <c r="AB137" s="159">
        <v>3128.91</v>
      </c>
      <c r="AC137" s="149">
        <v>2199.27</v>
      </c>
      <c r="AD137" s="149">
        <v>483.67</v>
      </c>
      <c r="AE137" s="149">
        <v>148.46</v>
      </c>
      <c r="AF137" s="149">
        <v>83.83</v>
      </c>
      <c r="AG137" s="162">
        <v>630.41999999999996</v>
      </c>
      <c r="AH137" s="162">
        <v>0</v>
      </c>
    </row>
    <row r="138" spans="1:34" ht="15.75" thickBot="1" x14ac:dyDescent="0.25">
      <c r="A138" s="136">
        <v>131</v>
      </c>
      <c r="B138" s="154">
        <v>5</v>
      </c>
      <c r="C138" s="155" t="s">
        <v>372</v>
      </c>
      <c r="D138" s="134" t="s">
        <v>301</v>
      </c>
      <c r="E138" s="96">
        <f t="shared" si="2"/>
        <v>5812.6</v>
      </c>
      <c r="F138" s="160">
        <v>5812.6</v>
      </c>
      <c r="G138" s="160"/>
      <c r="H138" s="161">
        <v>0</v>
      </c>
      <c r="I138" s="149">
        <v>1321.87</v>
      </c>
      <c r="J138" s="149">
        <v>453.42</v>
      </c>
      <c r="K138" s="149">
        <v>850.3</v>
      </c>
      <c r="L138" s="149">
        <v>0</v>
      </c>
      <c r="M138" s="149">
        <v>53.16</v>
      </c>
      <c r="N138" s="149">
        <v>2080.08</v>
      </c>
      <c r="O138" s="26">
        <v>0</v>
      </c>
      <c r="P138" s="159">
        <v>880.79</v>
      </c>
      <c r="Q138" s="27"/>
      <c r="R138" s="27"/>
      <c r="S138" s="162">
        <v>1432.2078942611299</v>
      </c>
      <c r="T138" s="148">
        <v>8100.76</v>
      </c>
      <c r="U138" s="149">
        <v>1177.93</v>
      </c>
      <c r="V138" s="149">
        <v>712.06</v>
      </c>
      <c r="W138" s="162">
        <v>357.36377747910001</v>
      </c>
      <c r="X138" s="149">
        <v>0</v>
      </c>
      <c r="Y138" s="149">
        <v>376.83</v>
      </c>
      <c r="Z138" s="149">
        <v>2461.21</v>
      </c>
      <c r="AA138" s="162">
        <v>40.619539771055997</v>
      </c>
      <c r="AB138" s="159">
        <v>7508.1</v>
      </c>
      <c r="AC138" s="149">
        <v>4484.72</v>
      </c>
      <c r="AD138" s="149">
        <v>778.63</v>
      </c>
      <c r="AE138" s="149">
        <v>276.98</v>
      </c>
      <c r="AF138" s="149">
        <v>156.41</v>
      </c>
      <c r="AG138" s="162">
        <v>1008.68</v>
      </c>
      <c r="AH138" s="162">
        <v>0</v>
      </c>
    </row>
    <row r="139" spans="1:34" ht="15.75" thickBot="1" x14ac:dyDescent="0.25">
      <c r="A139" s="136">
        <v>132</v>
      </c>
      <c r="B139" s="154">
        <v>5</v>
      </c>
      <c r="C139" s="155" t="s">
        <v>128</v>
      </c>
      <c r="D139" s="134">
        <v>206</v>
      </c>
      <c r="E139" s="96">
        <f t="shared" si="2"/>
        <v>4501.3999999999996</v>
      </c>
      <c r="F139" s="160">
        <v>4501.3999999999996</v>
      </c>
      <c r="G139" s="160"/>
      <c r="H139" s="161">
        <v>0</v>
      </c>
      <c r="I139" s="149">
        <v>936.66</v>
      </c>
      <c r="J139" s="149">
        <v>332.44</v>
      </c>
      <c r="K139" s="149">
        <v>682.1</v>
      </c>
      <c r="L139" s="149">
        <v>193.04</v>
      </c>
      <c r="M139" s="149">
        <v>19.940000000000001</v>
      </c>
      <c r="N139" s="149">
        <v>643.74</v>
      </c>
      <c r="O139" s="26">
        <v>0</v>
      </c>
      <c r="P139" s="159">
        <v>682.1</v>
      </c>
      <c r="Q139" s="27"/>
      <c r="R139" s="27"/>
      <c r="S139" s="162">
        <v>361.06081367927601</v>
      </c>
      <c r="T139" s="148">
        <v>5478.23</v>
      </c>
      <c r="U139" s="149">
        <v>809.8</v>
      </c>
      <c r="V139" s="149">
        <v>522.03</v>
      </c>
      <c r="W139" s="162">
        <v>275.03905406748902</v>
      </c>
      <c r="X139" s="149">
        <v>572.47</v>
      </c>
      <c r="Y139" s="149">
        <v>141.32</v>
      </c>
      <c r="Z139" s="149">
        <v>730.11</v>
      </c>
      <c r="AA139" s="162">
        <v>44.121740267439201</v>
      </c>
      <c r="AB139" s="159">
        <v>5867.67</v>
      </c>
      <c r="AC139" s="149">
        <v>3807.98</v>
      </c>
      <c r="AD139" s="149">
        <v>705.9</v>
      </c>
      <c r="AE139" s="149">
        <v>204.26</v>
      </c>
      <c r="AF139" s="149">
        <v>115.35</v>
      </c>
      <c r="AG139" s="162">
        <v>2017.36</v>
      </c>
      <c r="AH139" s="162">
        <v>0</v>
      </c>
    </row>
    <row r="140" spans="1:34" ht="15.75" thickBot="1" x14ac:dyDescent="0.25">
      <c r="A140" s="136">
        <v>133</v>
      </c>
      <c r="B140" s="154">
        <v>5</v>
      </c>
      <c r="C140" s="155" t="s">
        <v>129</v>
      </c>
      <c r="D140" s="134">
        <v>207</v>
      </c>
      <c r="E140" s="96">
        <f t="shared" si="2"/>
        <v>4493.6099999999997</v>
      </c>
      <c r="F140" s="160">
        <v>4493.6099999999997</v>
      </c>
      <c r="G140" s="160"/>
      <c r="H140" s="161">
        <v>0</v>
      </c>
      <c r="I140" s="149">
        <v>956.6</v>
      </c>
      <c r="J140" s="149">
        <v>342.33</v>
      </c>
      <c r="K140" s="149">
        <v>663.52</v>
      </c>
      <c r="L140" s="149">
        <v>0</v>
      </c>
      <c r="M140" s="149">
        <v>39.86</v>
      </c>
      <c r="N140" s="149">
        <v>1318.36</v>
      </c>
      <c r="O140" s="26">
        <v>0</v>
      </c>
      <c r="P140" s="159">
        <v>680.92</v>
      </c>
      <c r="Q140" s="27"/>
      <c r="R140" s="27"/>
      <c r="S140" s="162">
        <v>1083.1824410378299</v>
      </c>
      <c r="T140" s="148">
        <v>5202.38</v>
      </c>
      <c r="U140" s="149">
        <v>837.63</v>
      </c>
      <c r="V140" s="149">
        <v>537.63</v>
      </c>
      <c r="W140" s="162">
        <v>277.98830745188502</v>
      </c>
      <c r="X140" s="149">
        <v>0</v>
      </c>
      <c r="Y140" s="149">
        <v>282.61</v>
      </c>
      <c r="Z140" s="149">
        <v>1510.33</v>
      </c>
      <c r="AA140" s="162">
        <v>29.832345522135402</v>
      </c>
      <c r="AB140" s="159">
        <v>7043.97</v>
      </c>
      <c r="AC140" s="149">
        <v>3282.84</v>
      </c>
      <c r="AD140" s="149">
        <v>780.22</v>
      </c>
      <c r="AE140" s="149">
        <v>214.5</v>
      </c>
      <c r="AF140" s="149">
        <v>121.13</v>
      </c>
      <c r="AG140" s="162">
        <v>706.07</v>
      </c>
      <c r="AH140" s="162">
        <v>0</v>
      </c>
    </row>
    <row r="141" spans="1:34" ht="15.75" thickBot="1" x14ac:dyDescent="0.25">
      <c r="A141" s="136">
        <v>134</v>
      </c>
      <c r="B141" s="154">
        <v>5</v>
      </c>
      <c r="C141" s="155" t="s">
        <v>130</v>
      </c>
      <c r="D141" s="134">
        <v>209</v>
      </c>
      <c r="E141" s="96">
        <f t="shared" si="2"/>
        <v>3348.7</v>
      </c>
      <c r="F141" s="160">
        <v>3348.7</v>
      </c>
      <c r="G141" s="160"/>
      <c r="H141" s="161">
        <v>0</v>
      </c>
      <c r="I141" s="149">
        <v>754.36</v>
      </c>
      <c r="J141" s="149">
        <v>160.49</v>
      </c>
      <c r="K141" s="149">
        <v>501.11</v>
      </c>
      <c r="L141" s="149">
        <v>145.75</v>
      </c>
      <c r="M141" s="149">
        <v>13.29</v>
      </c>
      <c r="N141" s="149">
        <v>387.51</v>
      </c>
      <c r="O141" s="26">
        <v>0</v>
      </c>
      <c r="P141" s="159">
        <v>507.43</v>
      </c>
      <c r="Q141" s="27"/>
      <c r="R141" s="27"/>
      <c r="S141" s="162">
        <v>401.17868186586202</v>
      </c>
      <c r="T141" s="148">
        <v>4711.75</v>
      </c>
      <c r="U141" s="149">
        <v>519</v>
      </c>
      <c r="V141" s="149">
        <v>251.65</v>
      </c>
      <c r="W141" s="162">
        <v>194.76313248733399</v>
      </c>
      <c r="X141" s="149">
        <v>426.54</v>
      </c>
      <c r="Y141" s="149">
        <v>94.2</v>
      </c>
      <c r="Z141" s="149">
        <v>411.86</v>
      </c>
      <c r="AA141" s="162">
        <v>24.603739837205001</v>
      </c>
      <c r="AB141" s="159">
        <v>5148.67</v>
      </c>
      <c r="AC141" s="149">
        <v>1705.88</v>
      </c>
      <c r="AD141" s="149">
        <v>475.4</v>
      </c>
      <c r="AE141" s="149">
        <v>139.83000000000001</v>
      </c>
      <c r="AF141" s="149">
        <v>78.959999999999994</v>
      </c>
      <c r="AG141" s="162">
        <v>983.46</v>
      </c>
      <c r="AH141" s="162">
        <v>0</v>
      </c>
    </row>
    <row r="142" spans="1:34" ht="15.75" thickBot="1" x14ac:dyDescent="0.25">
      <c r="A142" s="136">
        <v>135</v>
      </c>
      <c r="B142" s="154">
        <v>5</v>
      </c>
      <c r="C142" s="155" t="s">
        <v>131</v>
      </c>
      <c r="D142" s="134">
        <v>211</v>
      </c>
      <c r="E142" s="96">
        <f t="shared" si="2"/>
        <v>4441.91</v>
      </c>
      <c r="F142" s="160">
        <v>4441.91</v>
      </c>
      <c r="G142" s="160"/>
      <c r="H142" s="161">
        <v>0</v>
      </c>
      <c r="I142" s="149">
        <v>1027.9100000000001</v>
      </c>
      <c r="J142" s="149">
        <v>342.35</v>
      </c>
      <c r="K142" s="149">
        <v>665.84</v>
      </c>
      <c r="L142" s="149">
        <v>196.43</v>
      </c>
      <c r="M142" s="149">
        <v>39.86</v>
      </c>
      <c r="N142" s="149">
        <v>1318.39</v>
      </c>
      <c r="O142" s="26">
        <v>0</v>
      </c>
      <c r="P142" s="159">
        <v>673.09</v>
      </c>
      <c r="Q142" s="27"/>
      <c r="R142" s="27"/>
      <c r="S142" s="162">
        <v>361.06081367927601</v>
      </c>
      <c r="T142" s="148">
        <v>5848.34</v>
      </c>
      <c r="U142" s="149">
        <v>930.96</v>
      </c>
      <c r="V142" s="149">
        <v>537.63</v>
      </c>
      <c r="W142" s="162">
        <v>262.28616616055098</v>
      </c>
      <c r="X142" s="149">
        <v>581.76</v>
      </c>
      <c r="Y142" s="149">
        <v>282.61</v>
      </c>
      <c r="Z142" s="149">
        <v>1510.42</v>
      </c>
      <c r="AA142" s="162">
        <v>29.288063226136401</v>
      </c>
      <c r="AB142" s="159">
        <v>5916.36</v>
      </c>
      <c r="AC142" s="149">
        <v>3280.55</v>
      </c>
      <c r="AD142" s="149">
        <v>688.41</v>
      </c>
      <c r="AE142" s="149">
        <v>220.13</v>
      </c>
      <c r="AF142" s="149">
        <v>124.31</v>
      </c>
      <c r="AG142" s="162">
        <v>655.64</v>
      </c>
      <c r="AH142" s="162">
        <v>0</v>
      </c>
    </row>
    <row r="143" spans="1:34" ht="15.75" thickBot="1" x14ac:dyDescent="0.25">
      <c r="A143" s="136">
        <v>136</v>
      </c>
      <c r="B143" s="154">
        <v>5</v>
      </c>
      <c r="C143" s="155" t="s">
        <v>373</v>
      </c>
      <c r="D143" s="134" t="s">
        <v>302</v>
      </c>
      <c r="E143" s="96">
        <f t="shared" si="2"/>
        <v>2829.6</v>
      </c>
      <c r="F143" s="160">
        <v>2829.6</v>
      </c>
      <c r="G143" s="160"/>
      <c r="H143" s="161">
        <v>0</v>
      </c>
      <c r="I143" s="149">
        <v>608.39</v>
      </c>
      <c r="J143" s="149">
        <v>247.95</v>
      </c>
      <c r="K143" s="149">
        <v>432.24</v>
      </c>
      <c r="L143" s="149">
        <v>125.31</v>
      </c>
      <c r="M143" s="149">
        <v>26.57</v>
      </c>
      <c r="N143" s="149">
        <v>757.9</v>
      </c>
      <c r="O143" s="26">
        <v>0</v>
      </c>
      <c r="P143" s="159">
        <v>428.77</v>
      </c>
      <c r="Q143" s="27"/>
      <c r="R143" s="27"/>
      <c r="S143" s="162">
        <v>200.58934093293101</v>
      </c>
      <c r="T143" s="148">
        <v>3601.5</v>
      </c>
      <c r="U143" s="149">
        <v>572.29</v>
      </c>
      <c r="V143" s="149">
        <v>389.37</v>
      </c>
      <c r="W143" s="162">
        <v>169.74017338488801</v>
      </c>
      <c r="X143" s="149">
        <v>377.26</v>
      </c>
      <c r="Y143" s="149">
        <v>188.42</v>
      </c>
      <c r="Z143" s="149">
        <v>827.56</v>
      </c>
      <c r="AA143" s="162">
        <v>19.5180004302341</v>
      </c>
      <c r="AB143" s="159">
        <v>4751.08</v>
      </c>
      <c r="AC143" s="149">
        <v>2939.37</v>
      </c>
      <c r="AD143" s="149">
        <v>631.07000000000005</v>
      </c>
      <c r="AE143" s="149">
        <v>160.91999999999999</v>
      </c>
      <c r="AF143" s="149">
        <v>90.87</v>
      </c>
      <c r="AG143" s="162">
        <v>378.25</v>
      </c>
      <c r="AH143" s="162">
        <v>0</v>
      </c>
    </row>
    <row r="144" spans="1:34" ht="15.75" thickBot="1" x14ac:dyDescent="0.25">
      <c r="A144" s="136">
        <v>137</v>
      </c>
      <c r="B144" s="154">
        <v>5</v>
      </c>
      <c r="C144" s="155" t="s">
        <v>132</v>
      </c>
      <c r="D144" s="134">
        <v>212</v>
      </c>
      <c r="E144" s="96">
        <f t="shared" si="2"/>
        <v>2777.54</v>
      </c>
      <c r="F144" s="160">
        <v>2777.54</v>
      </c>
      <c r="G144" s="160"/>
      <c r="H144" s="161">
        <v>0</v>
      </c>
      <c r="I144" s="149">
        <v>664.89</v>
      </c>
      <c r="J144" s="149">
        <v>228.11</v>
      </c>
      <c r="K144" s="149">
        <v>414.87</v>
      </c>
      <c r="L144" s="149">
        <v>121.69</v>
      </c>
      <c r="M144" s="149">
        <v>26.57</v>
      </c>
      <c r="N144" s="149">
        <v>701.71</v>
      </c>
      <c r="O144" s="26">
        <v>0</v>
      </c>
      <c r="P144" s="159">
        <v>420.88</v>
      </c>
      <c r="Q144" s="27"/>
      <c r="R144" s="27"/>
      <c r="S144" s="162">
        <v>240.70720911951699</v>
      </c>
      <c r="T144" s="148">
        <v>3737.37</v>
      </c>
      <c r="U144" s="149">
        <v>598.67999999999995</v>
      </c>
      <c r="V144" s="149">
        <v>358.27</v>
      </c>
      <c r="W144" s="162">
        <v>185.31975681168899</v>
      </c>
      <c r="X144" s="149">
        <v>362.09</v>
      </c>
      <c r="Y144" s="149">
        <v>188.42</v>
      </c>
      <c r="Z144" s="149">
        <v>749.18</v>
      </c>
      <c r="AA144" s="162">
        <v>0</v>
      </c>
      <c r="AB144" s="159">
        <v>4590.6400000000003</v>
      </c>
      <c r="AC144" s="149">
        <v>2157.61</v>
      </c>
      <c r="AD144" s="149">
        <v>545.08000000000004</v>
      </c>
      <c r="AE144" s="149">
        <v>128.01</v>
      </c>
      <c r="AF144" s="149">
        <v>72.290000000000006</v>
      </c>
      <c r="AG144" s="162">
        <v>252.17</v>
      </c>
      <c r="AH144" s="162">
        <v>0</v>
      </c>
    </row>
    <row r="145" spans="1:34" ht="15.75" thickBot="1" x14ac:dyDescent="0.25">
      <c r="A145" s="136">
        <v>138</v>
      </c>
      <c r="B145" s="154">
        <v>5</v>
      </c>
      <c r="C145" s="155" t="s">
        <v>133</v>
      </c>
      <c r="D145" s="134">
        <v>214</v>
      </c>
      <c r="E145" s="96">
        <f t="shared" si="2"/>
        <v>1519.9</v>
      </c>
      <c r="F145" s="160">
        <v>1519.9</v>
      </c>
      <c r="G145" s="160"/>
      <c r="H145" s="161">
        <v>0</v>
      </c>
      <c r="I145" s="149">
        <v>313.51</v>
      </c>
      <c r="J145" s="149">
        <v>110.19</v>
      </c>
      <c r="K145" s="149">
        <v>238.15</v>
      </c>
      <c r="L145" s="149">
        <v>64.540000000000006</v>
      </c>
      <c r="M145" s="149">
        <v>13.29</v>
      </c>
      <c r="N145" s="149">
        <v>280.67</v>
      </c>
      <c r="O145" s="26">
        <v>0</v>
      </c>
      <c r="P145" s="159">
        <v>230.31</v>
      </c>
      <c r="Q145" s="27"/>
      <c r="R145" s="27"/>
      <c r="S145" s="162">
        <v>120.35360455975901</v>
      </c>
      <c r="T145" s="148">
        <v>1921.61</v>
      </c>
      <c r="U145" s="149">
        <v>271.45999999999998</v>
      </c>
      <c r="V145" s="149">
        <v>172.94</v>
      </c>
      <c r="W145" s="162">
        <v>90.095093384011804</v>
      </c>
      <c r="X145" s="149">
        <v>189.05</v>
      </c>
      <c r="Y145" s="149">
        <v>94.2</v>
      </c>
      <c r="Z145" s="149">
        <v>294.2</v>
      </c>
      <c r="AA145" s="162">
        <v>17.956586681216798</v>
      </c>
      <c r="AB145" s="159">
        <v>1855.02</v>
      </c>
      <c r="AC145" s="149">
        <v>1341.57</v>
      </c>
      <c r="AD145" s="149">
        <v>344.16</v>
      </c>
      <c r="AE145" s="149">
        <v>56.39</v>
      </c>
      <c r="AF145" s="149">
        <v>31.85</v>
      </c>
      <c r="AG145" s="162">
        <v>75.650000000000006</v>
      </c>
      <c r="AH145" s="162">
        <v>0</v>
      </c>
    </row>
    <row r="146" spans="1:34" ht="15.75" thickBot="1" x14ac:dyDescent="0.25">
      <c r="A146" s="136">
        <v>139</v>
      </c>
      <c r="B146" s="154">
        <v>5</v>
      </c>
      <c r="C146" s="155" t="s">
        <v>134</v>
      </c>
      <c r="D146" s="134">
        <v>130</v>
      </c>
      <c r="E146" s="96">
        <f t="shared" si="2"/>
        <v>1785.2</v>
      </c>
      <c r="F146" s="160">
        <v>1785.2</v>
      </c>
      <c r="G146" s="160"/>
      <c r="H146" s="161">
        <v>0</v>
      </c>
      <c r="I146" s="149">
        <v>510.31</v>
      </c>
      <c r="J146" s="149">
        <v>143.88999999999999</v>
      </c>
      <c r="K146" s="149">
        <v>281.5</v>
      </c>
      <c r="L146" s="149">
        <v>75.39</v>
      </c>
      <c r="M146" s="149">
        <v>13.29</v>
      </c>
      <c r="N146" s="149">
        <v>261.06</v>
      </c>
      <c r="O146" s="26">
        <v>0</v>
      </c>
      <c r="P146" s="159">
        <v>270.51</v>
      </c>
      <c r="Q146" s="27"/>
      <c r="R146" s="27"/>
      <c r="S146" s="162">
        <v>336.99009276732397</v>
      </c>
      <c r="T146" s="148">
        <v>2051.38</v>
      </c>
      <c r="U146" s="149">
        <v>416.5</v>
      </c>
      <c r="V146" s="149">
        <v>226.44</v>
      </c>
      <c r="W146" s="162">
        <v>108.054759821994</v>
      </c>
      <c r="X146" s="149">
        <v>222</v>
      </c>
      <c r="Y146" s="149">
        <v>94.2</v>
      </c>
      <c r="Z146" s="149">
        <v>237.76</v>
      </c>
      <c r="AA146" s="162">
        <v>9.8414959348820101</v>
      </c>
      <c r="AB146" s="159">
        <v>3126.59</v>
      </c>
      <c r="AC146" s="149">
        <v>2289.35</v>
      </c>
      <c r="AD146" s="149">
        <v>186.31</v>
      </c>
      <c r="AE146" s="149">
        <v>60.54</v>
      </c>
      <c r="AF146" s="149">
        <v>34.19</v>
      </c>
      <c r="AG146" s="162">
        <v>1134.76</v>
      </c>
      <c r="AH146" s="162">
        <v>0</v>
      </c>
    </row>
    <row r="147" spans="1:34" ht="15.75" thickBot="1" x14ac:dyDescent="0.25">
      <c r="A147" s="136">
        <v>140</v>
      </c>
      <c r="B147" s="154">
        <v>5</v>
      </c>
      <c r="C147" s="155" t="s">
        <v>374</v>
      </c>
      <c r="D147" s="134" t="s">
        <v>303</v>
      </c>
      <c r="E147" s="96">
        <f t="shared" si="2"/>
        <v>1091.1600000000001</v>
      </c>
      <c r="F147" s="160">
        <v>1091.1600000000001</v>
      </c>
      <c r="G147" s="160"/>
      <c r="H147" s="161">
        <v>0</v>
      </c>
      <c r="I147" s="149">
        <v>246.01</v>
      </c>
      <c r="J147" s="149">
        <v>95.32</v>
      </c>
      <c r="K147" s="149">
        <v>180.69</v>
      </c>
      <c r="L147" s="149">
        <v>48.69</v>
      </c>
      <c r="M147" s="149">
        <v>13.29</v>
      </c>
      <c r="N147" s="149">
        <v>268.83</v>
      </c>
      <c r="O147" s="26">
        <v>0</v>
      </c>
      <c r="P147" s="159">
        <v>165.34</v>
      </c>
      <c r="Q147" s="27"/>
      <c r="R147" s="27"/>
      <c r="S147" s="162">
        <v>80.2357363731725</v>
      </c>
      <c r="T147" s="148">
        <v>1203.23</v>
      </c>
      <c r="U147" s="149">
        <v>240.1</v>
      </c>
      <c r="V147" s="149">
        <v>149.66</v>
      </c>
      <c r="W147" s="162">
        <v>59.337646369625098</v>
      </c>
      <c r="X147" s="149">
        <v>149.97</v>
      </c>
      <c r="Y147" s="149">
        <v>94.2</v>
      </c>
      <c r="Z147" s="149">
        <v>260.22000000000003</v>
      </c>
      <c r="AA147" s="162">
        <v>35.154509507615899</v>
      </c>
      <c r="AB147" s="159">
        <v>2370.1999999999998</v>
      </c>
      <c r="AC147" s="149">
        <v>1374.6</v>
      </c>
      <c r="AD147" s="149">
        <v>180.49</v>
      </c>
      <c r="AE147" s="149">
        <v>69.22</v>
      </c>
      <c r="AF147" s="149">
        <v>39.090000000000003</v>
      </c>
      <c r="AG147" s="162">
        <v>491.73</v>
      </c>
      <c r="AH147" s="162">
        <v>0</v>
      </c>
    </row>
    <row r="148" spans="1:34" ht="15.75" thickBot="1" x14ac:dyDescent="0.25">
      <c r="A148" s="136">
        <v>141</v>
      </c>
      <c r="B148" s="154">
        <v>5</v>
      </c>
      <c r="C148" s="155" t="s">
        <v>135</v>
      </c>
      <c r="D148" s="134">
        <v>132</v>
      </c>
      <c r="E148" s="96">
        <f t="shared" si="2"/>
        <v>2754.44</v>
      </c>
      <c r="F148" s="160">
        <v>2754.44</v>
      </c>
      <c r="G148" s="160"/>
      <c r="H148" s="161">
        <v>0</v>
      </c>
      <c r="I148" s="149">
        <v>664.82</v>
      </c>
      <c r="J148" s="149">
        <v>228.09</v>
      </c>
      <c r="K148" s="149">
        <v>426.93</v>
      </c>
      <c r="L148" s="149">
        <v>122.47</v>
      </c>
      <c r="M148" s="149">
        <v>26.57</v>
      </c>
      <c r="N148" s="149">
        <v>574.32000000000005</v>
      </c>
      <c r="O148" s="26">
        <v>0</v>
      </c>
      <c r="P148" s="159">
        <v>417.38</v>
      </c>
      <c r="Q148" s="27"/>
      <c r="R148" s="27"/>
      <c r="S148" s="162">
        <v>240.70720911951699</v>
      </c>
      <c r="T148" s="148">
        <v>3911.22</v>
      </c>
      <c r="U148" s="149">
        <v>598.6</v>
      </c>
      <c r="V148" s="149">
        <v>358.22</v>
      </c>
      <c r="W148" s="162">
        <v>163.974829346989</v>
      </c>
      <c r="X148" s="149">
        <v>365.54</v>
      </c>
      <c r="Y148" s="149">
        <v>188.42</v>
      </c>
      <c r="Z148" s="149">
        <v>748.34</v>
      </c>
      <c r="AA148" s="162">
        <v>17.956586681216798</v>
      </c>
      <c r="AB148" s="159">
        <v>3384.97</v>
      </c>
      <c r="AC148" s="149">
        <v>2152.66</v>
      </c>
      <c r="AD148" s="149">
        <v>275.41000000000003</v>
      </c>
      <c r="AE148" s="149">
        <v>140.08000000000001</v>
      </c>
      <c r="AF148" s="149">
        <v>79.11</v>
      </c>
      <c r="AG148" s="162">
        <v>680.86</v>
      </c>
      <c r="AH148" s="162">
        <v>0</v>
      </c>
    </row>
    <row r="149" spans="1:34" ht="15.75" thickBot="1" x14ac:dyDescent="0.25">
      <c r="A149" s="136">
        <v>142</v>
      </c>
      <c r="B149" s="154">
        <v>5</v>
      </c>
      <c r="C149" s="155" t="s">
        <v>136</v>
      </c>
      <c r="D149" s="134">
        <v>134</v>
      </c>
      <c r="E149" s="96">
        <f t="shared" si="2"/>
        <v>4474.4799999999996</v>
      </c>
      <c r="F149" s="160">
        <v>4474.4799999999996</v>
      </c>
      <c r="G149" s="160"/>
      <c r="H149" s="161">
        <v>0</v>
      </c>
      <c r="I149" s="149">
        <v>1002.05</v>
      </c>
      <c r="J149" s="149">
        <v>342.98</v>
      </c>
      <c r="K149" s="149">
        <v>667.39</v>
      </c>
      <c r="L149" s="149">
        <v>195.65</v>
      </c>
      <c r="M149" s="149">
        <v>39.86</v>
      </c>
      <c r="N149" s="149">
        <v>993.81</v>
      </c>
      <c r="O149" s="26">
        <v>0</v>
      </c>
      <c r="P149" s="159">
        <v>678.02</v>
      </c>
      <c r="Q149" s="27"/>
      <c r="R149" s="27"/>
      <c r="S149" s="162">
        <v>361.06081367927601</v>
      </c>
      <c r="T149" s="148">
        <v>7581.17</v>
      </c>
      <c r="U149" s="149">
        <v>897.05</v>
      </c>
      <c r="V149" s="149">
        <v>538.62</v>
      </c>
      <c r="W149" s="162">
        <v>274.12369241992502</v>
      </c>
      <c r="X149" s="149">
        <v>578.33000000000004</v>
      </c>
      <c r="Y149" s="149">
        <v>282.61</v>
      </c>
      <c r="Z149" s="149">
        <v>1521.69</v>
      </c>
      <c r="AA149" s="162">
        <v>32.575923234640598</v>
      </c>
      <c r="AB149" s="159">
        <v>5581</v>
      </c>
      <c r="AC149" s="149">
        <v>4691.24</v>
      </c>
      <c r="AD149" s="149">
        <v>481.45</v>
      </c>
      <c r="AE149" s="149">
        <v>245.48</v>
      </c>
      <c r="AF149" s="149">
        <v>138.63</v>
      </c>
      <c r="AG149" s="162">
        <v>252.17</v>
      </c>
      <c r="AH149" s="162">
        <v>0</v>
      </c>
    </row>
    <row r="150" spans="1:34" ht="15.75" thickBot="1" x14ac:dyDescent="0.25">
      <c r="A150" s="136">
        <v>143</v>
      </c>
      <c r="B150" s="154">
        <v>5</v>
      </c>
      <c r="C150" s="155" t="s">
        <v>137</v>
      </c>
      <c r="D150" s="134">
        <v>138</v>
      </c>
      <c r="E150" s="96">
        <f t="shared" si="2"/>
        <v>4498.95</v>
      </c>
      <c r="F150" s="160">
        <v>4498.95</v>
      </c>
      <c r="G150" s="160"/>
      <c r="H150" s="161">
        <v>0</v>
      </c>
      <c r="I150" s="149">
        <v>1058.24</v>
      </c>
      <c r="J150" s="149">
        <v>388.8</v>
      </c>
      <c r="K150" s="149">
        <v>667.73</v>
      </c>
      <c r="L150" s="149">
        <v>0</v>
      </c>
      <c r="M150" s="149">
        <v>39.86</v>
      </c>
      <c r="N150" s="149">
        <v>1024.6400000000001</v>
      </c>
      <c r="O150" s="26">
        <v>0</v>
      </c>
      <c r="P150" s="159">
        <v>681.73</v>
      </c>
      <c r="Q150" s="27"/>
      <c r="R150" s="27"/>
      <c r="S150" s="162">
        <v>1203.5360455975899</v>
      </c>
      <c r="T150" s="148">
        <v>5783.37</v>
      </c>
      <c r="U150" s="149">
        <v>922.21</v>
      </c>
      <c r="V150" s="149">
        <v>610.66999999999996</v>
      </c>
      <c r="W150" s="162">
        <v>271.77256046959297</v>
      </c>
      <c r="X150" s="149">
        <v>0</v>
      </c>
      <c r="Y150" s="149">
        <v>282.61</v>
      </c>
      <c r="Z150" s="149">
        <v>1573.58</v>
      </c>
      <c r="AA150" s="162">
        <v>35.154509507615899</v>
      </c>
      <c r="AB150" s="159">
        <v>5679.22</v>
      </c>
      <c r="AC150" s="149">
        <v>3044.6</v>
      </c>
      <c r="AD150" s="149">
        <v>335.72</v>
      </c>
      <c r="AE150" s="149">
        <v>219.94</v>
      </c>
      <c r="AF150" s="149">
        <v>124.2</v>
      </c>
      <c r="AG150" s="162">
        <v>630.41999999999996</v>
      </c>
      <c r="AH150" s="162">
        <v>0</v>
      </c>
    </row>
    <row r="151" spans="1:34" ht="15.75" thickBot="1" x14ac:dyDescent="0.25">
      <c r="A151" s="136">
        <v>144</v>
      </c>
      <c r="B151" s="154">
        <v>5</v>
      </c>
      <c r="C151" s="155" t="s">
        <v>138</v>
      </c>
      <c r="D151" s="134">
        <v>140</v>
      </c>
      <c r="E151" s="96">
        <f t="shared" si="2"/>
        <v>2742.98</v>
      </c>
      <c r="F151" s="160">
        <v>2742.98</v>
      </c>
      <c r="G151" s="160"/>
      <c r="H151" s="161">
        <v>0</v>
      </c>
      <c r="I151" s="149">
        <v>664.52</v>
      </c>
      <c r="J151" s="149">
        <v>227.97</v>
      </c>
      <c r="K151" s="149">
        <v>411</v>
      </c>
      <c r="L151" s="149">
        <v>0</v>
      </c>
      <c r="M151" s="149">
        <v>26.57</v>
      </c>
      <c r="N151" s="149">
        <v>671.77</v>
      </c>
      <c r="O151" s="26">
        <v>0</v>
      </c>
      <c r="P151" s="159">
        <v>415.65</v>
      </c>
      <c r="Q151" s="27"/>
      <c r="R151" s="27"/>
      <c r="S151" s="162">
        <v>722.12162735855202</v>
      </c>
      <c r="T151" s="148">
        <v>3466.46</v>
      </c>
      <c r="U151" s="149">
        <v>598.24</v>
      </c>
      <c r="V151" s="149">
        <v>358.06</v>
      </c>
      <c r="W151" s="162">
        <v>159.54935424700199</v>
      </c>
      <c r="X151" s="149">
        <v>0</v>
      </c>
      <c r="Y151" s="149">
        <v>188.42</v>
      </c>
      <c r="Z151" s="149">
        <v>747.69</v>
      </c>
      <c r="AA151" s="162">
        <v>19.919416448273701</v>
      </c>
      <c r="AB151" s="159">
        <v>3977.61</v>
      </c>
      <c r="AC151" s="149">
        <v>2134.31</v>
      </c>
      <c r="AD151" s="149">
        <v>279.05</v>
      </c>
      <c r="AE151" s="149">
        <v>139.80000000000001</v>
      </c>
      <c r="AF151" s="149">
        <v>78.95</v>
      </c>
      <c r="AG151" s="162">
        <v>504.34</v>
      </c>
      <c r="AH151" s="162">
        <v>0</v>
      </c>
    </row>
    <row r="152" spans="1:34" ht="15.75" thickBot="1" x14ac:dyDescent="0.25">
      <c r="A152" s="136">
        <v>145</v>
      </c>
      <c r="B152" s="154">
        <v>5</v>
      </c>
      <c r="C152" s="155" t="s">
        <v>139</v>
      </c>
      <c r="D152" s="134">
        <v>169</v>
      </c>
      <c r="E152" s="96">
        <f t="shared" si="2"/>
        <v>4140.93</v>
      </c>
      <c r="F152" s="160">
        <v>4140.93</v>
      </c>
      <c r="G152" s="160"/>
      <c r="H152" s="161">
        <v>0</v>
      </c>
      <c r="I152" s="149">
        <v>753.75</v>
      </c>
      <c r="J152" s="149">
        <v>267.87</v>
      </c>
      <c r="K152" s="149">
        <v>624.29</v>
      </c>
      <c r="L152" s="149">
        <v>179.33</v>
      </c>
      <c r="M152" s="149">
        <v>26.57</v>
      </c>
      <c r="N152" s="149">
        <v>592.48</v>
      </c>
      <c r="O152" s="26">
        <v>0</v>
      </c>
      <c r="P152" s="159">
        <v>627.48</v>
      </c>
      <c r="Q152" s="27"/>
      <c r="R152" s="27"/>
      <c r="S152" s="162">
        <v>288.84865094342098</v>
      </c>
      <c r="T152" s="148">
        <v>5419.97</v>
      </c>
      <c r="U152" s="149">
        <v>656.28</v>
      </c>
      <c r="V152" s="149">
        <v>420.61</v>
      </c>
      <c r="W152" s="162">
        <v>264.30426210173999</v>
      </c>
      <c r="X152" s="149">
        <v>530.27</v>
      </c>
      <c r="Y152" s="149">
        <v>188.42</v>
      </c>
      <c r="Z152" s="149">
        <v>872.43</v>
      </c>
      <c r="AA152" s="162">
        <v>22.2615781427393</v>
      </c>
      <c r="AB152" s="159">
        <v>4089.27</v>
      </c>
      <c r="AC152" s="149">
        <v>3244.01</v>
      </c>
      <c r="AD152" s="149">
        <v>394.96</v>
      </c>
      <c r="AE152" s="149">
        <v>129.71</v>
      </c>
      <c r="AF152" s="149">
        <v>73.25</v>
      </c>
      <c r="AG152" s="162">
        <v>1059.1099999999999</v>
      </c>
      <c r="AH152" s="162">
        <v>0</v>
      </c>
    </row>
    <row r="153" spans="1:34" ht="15.75" thickBot="1" x14ac:dyDescent="0.25">
      <c r="A153" s="136">
        <v>146</v>
      </c>
      <c r="B153" s="154">
        <v>5</v>
      </c>
      <c r="C153" s="155" t="s">
        <v>140</v>
      </c>
      <c r="D153" s="134">
        <v>171</v>
      </c>
      <c r="E153" s="96">
        <f t="shared" si="2"/>
        <v>2734.3</v>
      </c>
      <c r="F153" s="160">
        <v>2734.3</v>
      </c>
      <c r="G153" s="160"/>
      <c r="H153" s="161">
        <v>0</v>
      </c>
      <c r="I153" s="149">
        <v>664.45</v>
      </c>
      <c r="J153" s="149">
        <v>227.95</v>
      </c>
      <c r="K153" s="149">
        <v>404.44</v>
      </c>
      <c r="L153" s="149">
        <v>120.38</v>
      </c>
      <c r="M153" s="149">
        <v>26.57</v>
      </c>
      <c r="N153" s="149">
        <v>566.49</v>
      </c>
      <c r="O153" s="26">
        <v>0</v>
      </c>
      <c r="P153" s="159">
        <v>414.33</v>
      </c>
      <c r="Q153" s="27"/>
      <c r="R153" s="27"/>
      <c r="S153" s="162">
        <v>240.70720911951699</v>
      </c>
      <c r="T153" s="148">
        <v>2869.21</v>
      </c>
      <c r="U153" s="149">
        <v>598.13</v>
      </c>
      <c r="V153" s="149">
        <v>358.03</v>
      </c>
      <c r="W153" s="162">
        <v>145.414335344412</v>
      </c>
      <c r="X153" s="149">
        <v>360.07</v>
      </c>
      <c r="Y153" s="149">
        <v>188.42</v>
      </c>
      <c r="Z153" s="149">
        <v>746.91</v>
      </c>
      <c r="AA153" s="162">
        <v>24.769594754582901</v>
      </c>
      <c r="AB153" s="159">
        <v>3231.29</v>
      </c>
      <c r="AC153" s="149">
        <v>3122.87</v>
      </c>
      <c r="AD153" s="149">
        <v>296.04000000000002</v>
      </c>
      <c r="AE153" s="149">
        <v>139.80000000000001</v>
      </c>
      <c r="AF153" s="149">
        <v>78.95</v>
      </c>
      <c r="AG153" s="162">
        <v>554.77</v>
      </c>
      <c r="AH153" s="162">
        <v>0</v>
      </c>
    </row>
    <row r="154" spans="1:34" ht="15.75" thickBot="1" x14ac:dyDescent="0.25">
      <c r="A154" s="136">
        <v>147</v>
      </c>
      <c r="B154" s="154">
        <v>5</v>
      </c>
      <c r="C154" s="155" t="s">
        <v>141</v>
      </c>
      <c r="D154" s="134">
        <v>175</v>
      </c>
      <c r="E154" s="96">
        <f t="shared" si="2"/>
        <v>4492.1400000000003</v>
      </c>
      <c r="F154" s="160">
        <v>4492.1400000000003</v>
      </c>
      <c r="G154" s="160"/>
      <c r="H154" s="161">
        <v>0</v>
      </c>
      <c r="I154" s="149">
        <v>1001.59</v>
      </c>
      <c r="J154" s="149">
        <v>342.82</v>
      </c>
      <c r="K154" s="149">
        <v>682.97</v>
      </c>
      <c r="L154" s="149">
        <v>202.14</v>
      </c>
      <c r="M154" s="149">
        <v>39.86</v>
      </c>
      <c r="N154" s="149">
        <v>992.79</v>
      </c>
      <c r="O154" s="26">
        <v>0</v>
      </c>
      <c r="P154" s="159">
        <v>680.7</v>
      </c>
      <c r="Q154" s="27"/>
      <c r="R154" s="27"/>
      <c r="S154" s="162">
        <v>361.06081367927601</v>
      </c>
      <c r="T154" s="148">
        <v>5034.8</v>
      </c>
      <c r="U154" s="149">
        <v>896.47</v>
      </c>
      <c r="V154" s="149">
        <v>538.35</v>
      </c>
      <c r="W154" s="162">
        <v>269.98205098019901</v>
      </c>
      <c r="X154" s="149">
        <v>577.29999999999995</v>
      </c>
      <c r="Y154" s="149">
        <v>282.61</v>
      </c>
      <c r="Z154" s="149">
        <v>1518.88</v>
      </c>
      <c r="AA154" s="162">
        <v>31.250892993193201</v>
      </c>
      <c r="AB154" s="159">
        <v>5065.2700000000004</v>
      </c>
      <c r="AC154" s="149">
        <v>3209.1</v>
      </c>
      <c r="AD154" s="149">
        <v>472.33</v>
      </c>
      <c r="AE154" s="149">
        <v>225.58</v>
      </c>
      <c r="AF154" s="149">
        <v>127.38</v>
      </c>
      <c r="AG154" s="162">
        <v>2221.61</v>
      </c>
      <c r="AH154" s="162">
        <v>0</v>
      </c>
    </row>
    <row r="155" spans="1:34" ht="15.75" thickBot="1" x14ac:dyDescent="0.25">
      <c r="A155" s="136">
        <v>148</v>
      </c>
      <c r="B155" s="154">
        <v>5</v>
      </c>
      <c r="C155" s="155" t="s">
        <v>142</v>
      </c>
      <c r="D155" s="134">
        <v>177</v>
      </c>
      <c r="E155" s="96">
        <f t="shared" si="2"/>
        <v>4467.4399999999996</v>
      </c>
      <c r="F155" s="160">
        <v>4467.4399999999996</v>
      </c>
      <c r="G155" s="160"/>
      <c r="H155" s="161">
        <v>0</v>
      </c>
      <c r="I155" s="149">
        <v>1002.21</v>
      </c>
      <c r="J155" s="149">
        <v>343.52</v>
      </c>
      <c r="K155" s="149">
        <v>679.06</v>
      </c>
      <c r="L155" s="149">
        <v>196.05</v>
      </c>
      <c r="M155" s="149">
        <v>39.86</v>
      </c>
      <c r="N155" s="149">
        <v>1005.13</v>
      </c>
      <c r="O155" s="26">
        <v>0</v>
      </c>
      <c r="P155" s="159">
        <v>676.96</v>
      </c>
      <c r="Q155" s="27"/>
      <c r="R155" s="27"/>
      <c r="S155" s="162">
        <v>361.06081367927601</v>
      </c>
      <c r="T155" s="148">
        <v>6616.37</v>
      </c>
      <c r="U155" s="149">
        <v>897.26</v>
      </c>
      <c r="V155" s="149">
        <v>539.47</v>
      </c>
      <c r="W155" s="162">
        <v>267.80169026879901</v>
      </c>
      <c r="X155" s="149">
        <v>579.36</v>
      </c>
      <c r="Y155" s="149">
        <v>282.61</v>
      </c>
      <c r="Z155" s="149">
        <v>1522.7</v>
      </c>
      <c r="AA155" s="162">
        <v>31.6302249206021</v>
      </c>
      <c r="AB155" s="159">
        <v>5891.95</v>
      </c>
      <c r="AC155" s="149">
        <v>2340.34</v>
      </c>
      <c r="AD155" s="149">
        <v>458.61</v>
      </c>
      <c r="AE155" s="149">
        <v>218.58</v>
      </c>
      <c r="AF155" s="149">
        <v>123.43</v>
      </c>
      <c r="AG155" s="162">
        <v>1386.93</v>
      </c>
      <c r="AH155" s="162">
        <v>0</v>
      </c>
    </row>
    <row r="156" spans="1:34" ht="15.75" thickBot="1" x14ac:dyDescent="0.25">
      <c r="A156" s="136">
        <v>149</v>
      </c>
      <c r="B156" s="154">
        <v>5</v>
      </c>
      <c r="C156" s="155" t="s">
        <v>143</v>
      </c>
      <c r="D156" s="134">
        <v>1</v>
      </c>
      <c r="E156" s="96">
        <f t="shared" si="2"/>
        <v>4493.8999999999996</v>
      </c>
      <c r="F156" s="160">
        <v>3970.7</v>
      </c>
      <c r="G156" s="160"/>
      <c r="H156" s="161">
        <v>523.20000000000005</v>
      </c>
      <c r="I156" s="149">
        <v>510.08</v>
      </c>
      <c r="J156" s="149">
        <v>158.37</v>
      </c>
      <c r="K156" s="149">
        <v>528.41999999999996</v>
      </c>
      <c r="L156" s="149">
        <v>167.61</v>
      </c>
      <c r="M156" s="149">
        <v>59.8</v>
      </c>
      <c r="N156" s="149">
        <v>465.75</v>
      </c>
      <c r="O156" s="26">
        <v>0</v>
      </c>
      <c r="P156" s="159">
        <v>601.67999999999995</v>
      </c>
      <c r="Q156" s="27"/>
      <c r="R156" s="27"/>
      <c r="S156" s="162">
        <v>200.58934093293101</v>
      </c>
      <c r="T156" s="148">
        <v>3982.24</v>
      </c>
      <c r="U156" s="149">
        <v>440.16</v>
      </c>
      <c r="V156" s="149">
        <v>248.33</v>
      </c>
      <c r="W156" s="162">
        <v>320.30024149490799</v>
      </c>
      <c r="X156" s="149">
        <v>456</v>
      </c>
      <c r="Y156" s="149">
        <v>20.14</v>
      </c>
      <c r="Z156" s="149">
        <v>621.55999999999995</v>
      </c>
      <c r="AA156" s="162">
        <v>21.860162124699801</v>
      </c>
      <c r="AB156" s="159">
        <v>3681.58</v>
      </c>
      <c r="AC156" s="149">
        <v>2768.49</v>
      </c>
      <c r="AD156" s="149">
        <v>654.69000000000005</v>
      </c>
      <c r="AE156" s="149">
        <v>34.119999999999997</v>
      </c>
      <c r="AF156" s="149">
        <v>19.27</v>
      </c>
      <c r="AG156" s="162">
        <v>640.51</v>
      </c>
      <c r="AH156" s="162">
        <v>0</v>
      </c>
    </row>
    <row r="157" spans="1:34" ht="15.75" thickBot="1" x14ac:dyDescent="0.25">
      <c r="A157" s="136">
        <v>150</v>
      </c>
      <c r="B157" s="154">
        <v>5</v>
      </c>
      <c r="C157" s="155" t="s">
        <v>79</v>
      </c>
      <c r="D157" s="134">
        <v>15</v>
      </c>
      <c r="E157" s="96">
        <f t="shared" si="2"/>
        <v>2599.6999999999998</v>
      </c>
      <c r="F157" s="160">
        <v>2599.6999999999998</v>
      </c>
      <c r="G157" s="160"/>
      <c r="H157" s="161">
        <v>0</v>
      </c>
      <c r="I157" s="149">
        <v>583.5</v>
      </c>
      <c r="J157" s="149">
        <v>200.88</v>
      </c>
      <c r="K157" s="149">
        <v>398.73</v>
      </c>
      <c r="L157" s="149">
        <v>108.72</v>
      </c>
      <c r="M157" s="149">
        <v>26.57</v>
      </c>
      <c r="N157" s="149">
        <v>560.85</v>
      </c>
      <c r="O157" s="26">
        <v>0</v>
      </c>
      <c r="P157" s="159">
        <v>393.93</v>
      </c>
      <c r="Q157" s="27"/>
      <c r="R157" s="27"/>
      <c r="S157" s="162">
        <v>200.58934093293101</v>
      </c>
      <c r="T157" s="148">
        <v>4339.53</v>
      </c>
      <c r="U157" s="149">
        <v>537.77</v>
      </c>
      <c r="V157" s="149">
        <v>315.36</v>
      </c>
      <c r="W157" s="162">
        <v>172.12103420544199</v>
      </c>
      <c r="X157" s="149">
        <v>293.81</v>
      </c>
      <c r="Y157" s="149">
        <v>188.42</v>
      </c>
      <c r="Z157" s="149">
        <v>789.09</v>
      </c>
      <c r="AA157" s="162">
        <v>56.044298794102701</v>
      </c>
      <c r="AB157" s="159">
        <v>2793.82</v>
      </c>
      <c r="AC157" s="149">
        <v>2352.65</v>
      </c>
      <c r="AD157" s="149">
        <v>336.82</v>
      </c>
      <c r="AE157" s="149">
        <v>140.99</v>
      </c>
      <c r="AF157" s="149">
        <v>79.61</v>
      </c>
      <c r="AG157" s="162">
        <v>504.34</v>
      </c>
      <c r="AH157" s="162">
        <v>0</v>
      </c>
    </row>
    <row r="158" spans="1:34" ht="15.75" thickBot="1" x14ac:dyDescent="0.25">
      <c r="A158" s="136">
        <v>151</v>
      </c>
      <c r="B158" s="154">
        <v>5</v>
      </c>
      <c r="C158" s="155" t="s">
        <v>82</v>
      </c>
      <c r="D158" s="134">
        <v>19</v>
      </c>
      <c r="E158" s="96">
        <f t="shared" si="2"/>
        <v>2420.4</v>
      </c>
      <c r="F158" s="160">
        <v>2420.4</v>
      </c>
      <c r="G158" s="160"/>
      <c r="H158" s="161">
        <v>0</v>
      </c>
      <c r="I158" s="149">
        <v>530.83000000000004</v>
      </c>
      <c r="J158" s="149">
        <v>186.72</v>
      </c>
      <c r="K158" s="149">
        <v>368.37</v>
      </c>
      <c r="L158" s="149">
        <v>101.55</v>
      </c>
      <c r="M158" s="149">
        <v>26.57</v>
      </c>
      <c r="N158" s="149">
        <v>551.51</v>
      </c>
      <c r="O158" s="26">
        <v>0</v>
      </c>
      <c r="P158" s="159">
        <v>366.77</v>
      </c>
      <c r="Q158" s="27"/>
      <c r="R158" s="27"/>
      <c r="S158" s="162">
        <v>180.530406839638</v>
      </c>
      <c r="T158" s="148">
        <v>3675.52</v>
      </c>
      <c r="U158" s="149">
        <v>493.85</v>
      </c>
      <c r="V158" s="149">
        <v>293.11</v>
      </c>
      <c r="W158" s="162">
        <v>157.491653727672</v>
      </c>
      <c r="X158" s="149">
        <v>308.01</v>
      </c>
      <c r="Y158" s="149">
        <v>188.42</v>
      </c>
      <c r="Z158" s="149">
        <v>763.91</v>
      </c>
      <c r="AA158" s="162">
        <v>39.319225124722799</v>
      </c>
      <c r="AB158" s="159">
        <v>3652.58</v>
      </c>
      <c r="AC158" s="149">
        <v>2306.6799999999998</v>
      </c>
      <c r="AD158" s="149">
        <v>379.13</v>
      </c>
      <c r="AE158" s="149">
        <v>140.99</v>
      </c>
      <c r="AF158" s="149">
        <v>79.61</v>
      </c>
      <c r="AG158" s="162">
        <v>504.34</v>
      </c>
      <c r="AH158" s="162">
        <v>0</v>
      </c>
    </row>
    <row r="159" spans="1:34" ht="15.75" thickBot="1" x14ac:dyDescent="0.25">
      <c r="A159" s="136">
        <v>152</v>
      </c>
      <c r="B159" s="154">
        <v>5</v>
      </c>
      <c r="C159" s="155" t="s">
        <v>144</v>
      </c>
      <c r="D159" s="134">
        <v>51</v>
      </c>
      <c r="E159" s="96">
        <f t="shared" si="2"/>
        <v>2748.15</v>
      </c>
      <c r="F159" s="160">
        <v>2748.15</v>
      </c>
      <c r="G159" s="160"/>
      <c r="H159" s="161">
        <v>0</v>
      </c>
      <c r="I159" s="149">
        <v>668.53</v>
      </c>
      <c r="J159" s="149">
        <v>229.38</v>
      </c>
      <c r="K159" s="149">
        <v>436.26</v>
      </c>
      <c r="L159" s="149">
        <v>126.74</v>
      </c>
      <c r="M159" s="149">
        <v>26.57</v>
      </c>
      <c r="N159" s="149">
        <v>579.77</v>
      </c>
      <c r="O159" s="26">
        <v>0</v>
      </c>
      <c r="P159" s="159">
        <v>416.43</v>
      </c>
      <c r="Q159" s="27"/>
      <c r="R159" s="27"/>
      <c r="S159" s="162">
        <v>240.70720911951699</v>
      </c>
      <c r="T159" s="148">
        <v>3284.23</v>
      </c>
      <c r="U159" s="149">
        <v>603.35</v>
      </c>
      <c r="V159" s="149">
        <v>360.28</v>
      </c>
      <c r="W159" s="162">
        <v>169.70090644949499</v>
      </c>
      <c r="X159" s="149">
        <v>370.37</v>
      </c>
      <c r="Y159" s="149">
        <v>188.42</v>
      </c>
      <c r="Z159" s="149">
        <v>762.89</v>
      </c>
      <c r="AA159" s="162">
        <v>0</v>
      </c>
      <c r="AB159" s="159">
        <v>3867.47</v>
      </c>
      <c r="AC159" s="149">
        <v>2102.9699999999998</v>
      </c>
      <c r="AD159" s="149">
        <v>481.55</v>
      </c>
      <c r="AE159" s="149">
        <v>139.80000000000001</v>
      </c>
      <c r="AF159" s="149">
        <v>78.95</v>
      </c>
      <c r="AG159" s="162">
        <v>630.41999999999996</v>
      </c>
      <c r="AH159" s="162">
        <v>0</v>
      </c>
    </row>
    <row r="160" spans="1:34" ht="15.75" thickBot="1" x14ac:dyDescent="0.25">
      <c r="A160" s="136">
        <v>153</v>
      </c>
      <c r="B160" s="154">
        <v>5</v>
      </c>
      <c r="C160" s="155" t="s">
        <v>145</v>
      </c>
      <c r="D160" s="134">
        <v>53</v>
      </c>
      <c r="E160" s="96">
        <f t="shared" si="2"/>
        <v>2787.86</v>
      </c>
      <c r="F160" s="160">
        <v>2787.86</v>
      </c>
      <c r="G160" s="160"/>
      <c r="H160" s="161">
        <v>0</v>
      </c>
      <c r="I160" s="149">
        <v>664.15</v>
      </c>
      <c r="J160" s="149">
        <v>227.84</v>
      </c>
      <c r="K160" s="149">
        <v>433.29</v>
      </c>
      <c r="L160" s="149">
        <v>128.05000000000001</v>
      </c>
      <c r="M160" s="149">
        <v>26.57</v>
      </c>
      <c r="N160" s="149">
        <v>573.36</v>
      </c>
      <c r="O160" s="26">
        <v>0</v>
      </c>
      <c r="P160" s="159">
        <v>422.45</v>
      </c>
      <c r="Q160" s="27"/>
      <c r="R160" s="27"/>
      <c r="S160" s="162">
        <v>240.70720911951699</v>
      </c>
      <c r="T160" s="148">
        <v>3296.04</v>
      </c>
      <c r="U160" s="149">
        <v>597.74</v>
      </c>
      <c r="V160" s="149">
        <v>357.87</v>
      </c>
      <c r="W160" s="162">
        <v>178.84403070176199</v>
      </c>
      <c r="X160" s="149">
        <v>372.42</v>
      </c>
      <c r="Y160" s="149">
        <v>188.42</v>
      </c>
      <c r="Z160" s="149">
        <v>745.75</v>
      </c>
      <c r="AA160" s="162">
        <v>23.421616944656801</v>
      </c>
      <c r="AB160" s="159">
        <v>3931.66</v>
      </c>
      <c r="AC160" s="149">
        <v>2119.77</v>
      </c>
      <c r="AD160" s="149">
        <v>458.55</v>
      </c>
      <c r="AE160" s="149">
        <v>139.80000000000001</v>
      </c>
      <c r="AF160" s="149">
        <v>78.95</v>
      </c>
      <c r="AG160" s="162">
        <v>630.41999999999996</v>
      </c>
      <c r="AH160" s="162">
        <v>0</v>
      </c>
    </row>
    <row r="161" spans="1:34" ht="15.75" thickBot="1" x14ac:dyDescent="0.25">
      <c r="A161" s="136">
        <v>154</v>
      </c>
      <c r="B161" s="154">
        <v>5</v>
      </c>
      <c r="C161" s="155" t="s">
        <v>375</v>
      </c>
      <c r="D161" s="134">
        <v>24</v>
      </c>
      <c r="E161" s="96">
        <f t="shared" si="2"/>
        <v>1699.9</v>
      </c>
      <c r="F161" s="160">
        <v>1699.9</v>
      </c>
      <c r="G161" s="160"/>
      <c r="H161" s="161">
        <v>0</v>
      </c>
      <c r="I161" s="149">
        <v>389.07</v>
      </c>
      <c r="J161" s="149">
        <v>118.07</v>
      </c>
      <c r="K161" s="149">
        <v>273.32</v>
      </c>
      <c r="L161" s="149">
        <v>79.14</v>
      </c>
      <c r="M161" s="149">
        <v>13.29</v>
      </c>
      <c r="N161" s="149">
        <v>264.62</v>
      </c>
      <c r="O161" s="26">
        <v>0</v>
      </c>
      <c r="P161" s="159">
        <v>257.58999999999997</v>
      </c>
      <c r="Q161" s="27"/>
      <c r="R161" s="27"/>
      <c r="S161" s="162">
        <v>160.471472746345</v>
      </c>
      <c r="T161" s="148">
        <v>2002.61</v>
      </c>
      <c r="U161" s="149">
        <v>332.06</v>
      </c>
      <c r="V161" s="149">
        <v>185.46</v>
      </c>
      <c r="W161" s="162">
        <v>104.53345036434899</v>
      </c>
      <c r="X161" s="149">
        <v>221.16</v>
      </c>
      <c r="Y161" s="149">
        <v>94.2</v>
      </c>
      <c r="Z161" s="149">
        <v>282.19</v>
      </c>
      <c r="AA161" s="162">
        <v>10.9301015978198</v>
      </c>
      <c r="AB161" s="159">
        <v>2495.62</v>
      </c>
      <c r="AC161" s="149">
        <v>1114.5999999999999</v>
      </c>
      <c r="AD161" s="149">
        <v>150.69999999999999</v>
      </c>
      <c r="AE161" s="149">
        <v>80.930000000000007</v>
      </c>
      <c r="AF161" s="149">
        <v>45.7</v>
      </c>
      <c r="AG161" s="162">
        <v>226.95</v>
      </c>
      <c r="AH161" s="162">
        <v>0</v>
      </c>
    </row>
    <row r="162" spans="1:34" ht="15.75" thickBot="1" x14ac:dyDescent="0.25">
      <c r="A162" s="136">
        <v>155</v>
      </c>
      <c r="B162" s="154">
        <v>5</v>
      </c>
      <c r="C162" s="155" t="s">
        <v>376</v>
      </c>
      <c r="D162" s="134">
        <v>25</v>
      </c>
      <c r="E162" s="96">
        <f t="shared" si="2"/>
        <v>4475.2</v>
      </c>
      <c r="F162" s="160">
        <v>4475.2</v>
      </c>
      <c r="G162" s="160"/>
      <c r="H162" s="161">
        <v>0</v>
      </c>
      <c r="I162" s="149">
        <v>957.59</v>
      </c>
      <c r="J162" s="149">
        <v>342.69</v>
      </c>
      <c r="K162" s="149">
        <v>683.62</v>
      </c>
      <c r="L162" s="149">
        <v>0</v>
      </c>
      <c r="M162" s="149">
        <v>39.86</v>
      </c>
      <c r="N162" s="149">
        <v>991.98</v>
      </c>
      <c r="O162" s="26">
        <v>0</v>
      </c>
      <c r="P162" s="159">
        <v>678.13</v>
      </c>
      <c r="Q162" s="27"/>
      <c r="R162" s="27"/>
      <c r="S162" s="162">
        <v>1083.1824410378299</v>
      </c>
      <c r="T162" s="148">
        <v>5726.89</v>
      </c>
      <c r="U162" s="149">
        <v>838.9</v>
      </c>
      <c r="V162" s="149">
        <v>538.16999999999996</v>
      </c>
      <c r="W162" s="162">
        <v>280.38005486065401</v>
      </c>
      <c r="X162" s="149">
        <v>0</v>
      </c>
      <c r="Y162" s="149">
        <v>282.61</v>
      </c>
      <c r="Z162" s="149">
        <v>1516.8</v>
      </c>
      <c r="AA162" s="162">
        <v>32.1745072166011</v>
      </c>
      <c r="AB162" s="159">
        <v>6274.28</v>
      </c>
      <c r="AC162" s="149">
        <v>3226.25</v>
      </c>
      <c r="AD162" s="149">
        <v>549.02</v>
      </c>
      <c r="AE162" s="149">
        <v>214.47</v>
      </c>
      <c r="AF162" s="149">
        <v>121.11</v>
      </c>
      <c r="AG162" s="162">
        <v>655.64</v>
      </c>
      <c r="AH162" s="162">
        <v>0</v>
      </c>
    </row>
    <row r="163" spans="1:34" ht="15.75" thickBot="1" x14ac:dyDescent="0.25">
      <c r="A163" s="136">
        <v>156</v>
      </c>
      <c r="B163" s="154">
        <v>5</v>
      </c>
      <c r="C163" s="155" t="s">
        <v>377</v>
      </c>
      <c r="D163" s="134">
        <v>27</v>
      </c>
      <c r="E163" s="96">
        <f t="shared" si="2"/>
        <v>4297.8</v>
      </c>
      <c r="F163" s="160">
        <v>4297.8</v>
      </c>
      <c r="G163" s="160"/>
      <c r="H163" s="161">
        <v>0</v>
      </c>
      <c r="I163" s="149">
        <v>986.47</v>
      </c>
      <c r="J163" s="149">
        <v>305.77</v>
      </c>
      <c r="K163" s="149">
        <v>638.75</v>
      </c>
      <c r="L163" s="149">
        <v>0</v>
      </c>
      <c r="M163" s="149">
        <v>69.77</v>
      </c>
      <c r="N163" s="149">
        <v>963.81</v>
      </c>
      <c r="O163" s="26">
        <v>0</v>
      </c>
      <c r="P163" s="159">
        <v>651.25</v>
      </c>
      <c r="Q163" s="27"/>
      <c r="R163" s="27"/>
      <c r="S163" s="162">
        <v>1131.32388286173</v>
      </c>
      <c r="T163" s="148">
        <v>6571.71</v>
      </c>
      <c r="U163" s="149">
        <v>857.16</v>
      </c>
      <c r="V163" s="149">
        <v>480</v>
      </c>
      <c r="W163" s="162">
        <v>263.06244981460702</v>
      </c>
      <c r="X163" s="149">
        <v>0</v>
      </c>
      <c r="Y163" s="149">
        <v>494.6</v>
      </c>
      <c r="Z163" s="149">
        <v>1385.78</v>
      </c>
      <c r="AA163" s="162">
        <v>67.471924073116099</v>
      </c>
      <c r="AB163" s="159">
        <v>6265.43</v>
      </c>
      <c r="AC163" s="149">
        <v>3103.38</v>
      </c>
      <c r="AD163" s="149">
        <v>547.34</v>
      </c>
      <c r="AE163" s="149">
        <v>237.64</v>
      </c>
      <c r="AF163" s="149">
        <v>134.19999999999999</v>
      </c>
      <c r="AG163" s="162">
        <v>756.51</v>
      </c>
      <c r="AH163" s="162">
        <v>0</v>
      </c>
    </row>
    <row r="164" spans="1:34" ht="15.75" thickBot="1" x14ac:dyDescent="0.25">
      <c r="A164" s="136">
        <v>157</v>
      </c>
      <c r="B164" s="154">
        <v>5</v>
      </c>
      <c r="C164" s="155" t="s">
        <v>378</v>
      </c>
      <c r="D164" s="134">
        <v>29</v>
      </c>
      <c r="E164" s="96">
        <f t="shared" si="2"/>
        <v>3466.3</v>
      </c>
      <c r="F164" s="160">
        <v>3466.3</v>
      </c>
      <c r="G164" s="160"/>
      <c r="H164" s="161">
        <v>0</v>
      </c>
      <c r="I164" s="149">
        <v>843.78</v>
      </c>
      <c r="J164" s="149">
        <v>342.31</v>
      </c>
      <c r="K164" s="149">
        <v>553.12</v>
      </c>
      <c r="L164" s="149">
        <v>79.81</v>
      </c>
      <c r="M164" s="149">
        <v>19.940000000000001</v>
      </c>
      <c r="N164" s="149">
        <v>494.87</v>
      </c>
      <c r="O164" s="26">
        <v>0</v>
      </c>
      <c r="P164" s="159">
        <v>525.25</v>
      </c>
      <c r="Q164" s="27"/>
      <c r="R164" s="27"/>
      <c r="S164" s="162">
        <v>300.88401139939702</v>
      </c>
      <c r="T164" s="148">
        <v>4433.6499999999996</v>
      </c>
      <c r="U164" s="149">
        <v>762.78</v>
      </c>
      <c r="V164" s="149">
        <v>537.58000000000004</v>
      </c>
      <c r="W164" s="162">
        <v>257.43893922821701</v>
      </c>
      <c r="X164" s="149">
        <v>243.04</v>
      </c>
      <c r="Y164" s="149">
        <v>141.32</v>
      </c>
      <c r="Z164" s="149">
        <v>667.76</v>
      </c>
      <c r="AA164" s="162">
        <v>47.0303094194743</v>
      </c>
      <c r="AB164" s="159">
        <v>4617.07</v>
      </c>
      <c r="AC164" s="149">
        <v>3133.33</v>
      </c>
      <c r="AD164" s="149">
        <v>558.95000000000005</v>
      </c>
      <c r="AE164" s="149">
        <v>204.77</v>
      </c>
      <c r="AF164" s="149">
        <v>115.63</v>
      </c>
      <c r="AG164" s="162">
        <v>824.59</v>
      </c>
      <c r="AH164" s="162">
        <v>0</v>
      </c>
    </row>
    <row r="165" spans="1:34" ht="15.75" thickBot="1" x14ac:dyDescent="0.25">
      <c r="A165" s="136">
        <v>158</v>
      </c>
      <c r="B165" s="154">
        <v>5</v>
      </c>
      <c r="C165" s="155" t="s">
        <v>379</v>
      </c>
      <c r="D165" s="134">
        <v>3</v>
      </c>
      <c r="E165" s="96">
        <f t="shared" si="2"/>
        <v>4443</v>
      </c>
      <c r="F165" s="160">
        <v>4393.1000000000004</v>
      </c>
      <c r="G165" s="160"/>
      <c r="H165" s="161">
        <v>49.9</v>
      </c>
      <c r="I165" s="149">
        <v>995.4</v>
      </c>
      <c r="J165" s="149">
        <v>342.31</v>
      </c>
      <c r="K165" s="149">
        <v>642.41999999999996</v>
      </c>
      <c r="L165" s="149">
        <v>0</v>
      </c>
      <c r="M165" s="149">
        <v>39.86</v>
      </c>
      <c r="N165" s="149">
        <v>989.47</v>
      </c>
      <c r="O165" s="26">
        <v>0</v>
      </c>
      <c r="P165" s="159">
        <v>665.69</v>
      </c>
      <c r="Q165" s="27"/>
      <c r="R165" s="27"/>
      <c r="S165" s="162">
        <v>1071.1470805818501</v>
      </c>
      <c r="T165" s="148">
        <v>6009.5</v>
      </c>
      <c r="U165" s="149">
        <v>893.23</v>
      </c>
      <c r="V165" s="149">
        <v>537.58000000000004</v>
      </c>
      <c r="W165" s="162">
        <v>309.106081378385</v>
      </c>
      <c r="X165" s="149">
        <v>0</v>
      </c>
      <c r="Y165" s="149">
        <v>282.61</v>
      </c>
      <c r="Z165" s="149">
        <v>1510.29</v>
      </c>
      <c r="AA165" s="162">
        <v>26.638043814181401</v>
      </c>
      <c r="AB165" s="159">
        <v>4018.57</v>
      </c>
      <c r="AC165" s="149">
        <v>3279.08</v>
      </c>
      <c r="AD165" s="149">
        <v>415.22</v>
      </c>
      <c r="AE165" s="149">
        <v>211.39</v>
      </c>
      <c r="AF165" s="149">
        <v>119.37</v>
      </c>
      <c r="AG165" s="162">
        <v>630.41999999999996</v>
      </c>
      <c r="AH165" s="162">
        <v>0</v>
      </c>
    </row>
    <row r="166" spans="1:34" ht="15.75" thickBot="1" x14ac:dyDescent="0.25">
      <c r="A166" s="136">
        <v>159</v>
      </c>
      <c r="B166" s="154">
        <v>5</v>
      </c>
      <c r="C166" s="155" t="s">
        <v>380</v>
      </c>
      <c r="D166" s="134">
        <v>31</v>
      </c>
      <c r="E166" s="96">
        <f t="shared" si="2"/>
        <v>4725</v>
      </c>
      <c r="F166" s="160">
        <v>4441.3999999999996</v>
      </c>
      <c r="G166" s="160"/>
      <c r="H166" s="161">
        <v>283.60000000000002</v>
      </c>
      <c r="I166" s="149">
        <v>979.43</v>
      </c>
      <c r="J166" s="149">
        <v>346.36</v>
      </c>
      <c r="K166" s="149">
        <v>667.78</v>
      </c>
      <c r="L166" s="149">
        <v>0</v>
      </c>
      <c r="M166" s="149">
        <v>69.77</v>
      </c>
      <c r="N166" s="149">
        <v>1016.2</v>
      </c>
      <c r="O166" s="26">
        <v>0</v>
      </c>
      <c r="P166" s="159">
        <v>673.01</v>
      </c>
      <c r="Q166" s="27"/>
      <c r="R166" s="27"/>
      <c r="S166" s="162">
        <v>1167.4299642296601</v>
      </c>
      <c r="T166" s="148">
        <v>6450.08</v>
      </c>
      <c r="U166" s="149">
        <v>833.49</v>
      </c>
      <c r="V166" s="149">
        <v>543.87</v>
      </c>
      <c r="W166" s="162">
        <v>272.25835357384</v>
      </c>
      <c r="X166" s="149">
        <v>0</v>
      </c>
      <c r="Y166" s="149">
        <v>23.5</v>
      </c>
      <c r="Z166" s="149">
        <v>1579.52</v>
      </c>
      <c r="AA166" s="162">
        <v>35.154509507615899</v>
      </c>
      <c r="AB166" s="159">
        <v>5414.19</v>
      </c>
      <c r="AC166" s="149">
        <v>2971.69</v>
      </c>
      <c r="AD166" s="149">
        <v>499.44</v>
      </c>
      <c r="AE166" s="149">
        <v>174.82</v>
      </c>
      <c r="AF166" s="149">
        <v>98.72</v>
      </c>
      <c r="AG166" s="162">
        <v>895.2</v>
      </c>
      <c r="AH166" s="162">
        <v>0</v>
      </c>
    </row>
    <row r="167" spans="1:34" ht="15.75" thickBot="1" x14ac:dyDescent="0.25">
      <c r="A167" s="136">
        <v>160</v>
      </c>
      <c r="B167" s="154">
        <v>5</v>
      </c>
      <c r="C167" s="155" t="s">
        <v>381</v>
      </c>
      <c r="D167" s="134">
        <v>33</v>
      </c>
      <c r="E167" s="96">
        <f t="shared" si="2"/>
        <v>4371.4799999999996</v>
      </c>
      <c r="F167" s="160">
        <v>4371.4799999999996</v>
      </c>
      <c r="G167" s="160"/>
      <c r="H167" s="161">
        <v>0</v>
      </c>
      <c r="I167" s="149">
        <v>986.97</v>
      </c>
      <c r="J167" s="149">
        <v>305.86</v>
      </c>
      <c r="K167" s="149">
        <v>685.98</v>
      </c>
      <c r="L167" s="149">
        <v>193.07</v>
      </c>
      <c r="M167" s="149">
        <v>39.86</v>
      </c>
      <c r="N167" s="149">
        <v>1015.55</v>
      </c>
      <c r="O167" s="26">
        <v>0</v>
      </c>
      <c r="P167" s="159">
        <v>662.41</v>
      </c>
      <c r="Q167" s="27"/>
      <c r="R167" s="27"/>
      <c r="S167" s="162">
        <v>361.06081367927601</v>
      </c>
      <c r="T167" s="148">
        <v>5403.27</v>
      </c>
      <c r="U167" s="149">
        <v>872.26</v>
      </c>
      <c r="V167" s="149">
        <v>480.14</v>
      </c>
      <c r="W167" s="162">
        <v>257.30264140785198</v>
      </c>
      <c r="X167" s="149">
        <v>571.47</v>
      </c>
      <c r="Y167" s="149">
        <v>282.61</v>
      </c>
      <c r="Z167" s="149">
        <v>1578</v>
      </c>
      <c r="AA167" s="162">
        <v>58.339701873763097</v>
      </c>
      <c r="AB167" s="159">
        <v>4065.38</v>
      </c>
      <c r="AC167" s="149">
        <v>3356.64</v>
      </c>
      <c r="AD167" s="149">
        <v>471.08</v>
      </c>
      <c r="AE167" s="149">
        <v>234.04</v>
      </c>
      <c r="AF167" s="149">
        <v>132.16</v>
      </c>
      <c r="AG167" s="162">
        <v>441.3</v>
      </c>
      <c r="AH167" s="162">
        <v>0</v>
      </c>
    </row>
    <row r="168" spans="1:34" ht="15.75" thickBot="1" x14ac:dyDescent="0.25">
      <c r="A168" s="136">
        <v>161</v>
      </c>
      <c r="B168" s="154">
        <v>5</v>
      </c>
      <c r="C168" s="155" t="s">
        <v>382</v>
      </c>
      <c r="D168" s="134">
        <v>5</v>
      </c>
      <c r="E168" s="96">
        <f t="shared" si="2"/>
        <v>3960.3</v>
      </c>
      <c r="F168" s="160">
        <v>3960.3</v>
      </c>
      <c r="G168" s="160"/>
      <c r="H168" s="161">
        <v>0</v>
      </c>
      <c r="I168" s="149">
        <v>871</v>
      </c>
      <c r="J168" s="149">
        <v>299.26</v>
      </c>
      <c r="K168" s="149">
        <v>592.61</v>
      </c>
      <c r="L168" s="149">
        <v>176.76</v>
      </c>
      <c r="M168" s="149">
        <v>33.22</v>
      </c>
      <c r="N168" s="149">
        <v>1122.79</v>
      </c>
      <c r="O168" s="26">
        <v>0</v>
      </c>
      <c r="P168" s="159">
        <v>600.11</v>
      </c>
      <c r="Q168" s="27"/>
      <c r="R168" s="27"/>
      <c r="S168" s="162">
        <v>300.88401139939702</v>
      </c>
      <c r="T168" s="148">
        <v>5773.87</v>
      </c>
      <c r="U168" s="149">
        <v>795.89</v>
      </c>
      <c r="V168" s="149">
        <v>469.75</v>
      </c>
      <c r="W168" s="162">
        <v>255.24399508574001</v>
      </c>
      <c r="X168" s="149">
        <v>518.89</v>
      </c>
      <c r="Y168" s="149">
        <v>235.51</v>
      </c>
      <c r="Z168" s="149">
        <v>1290.3499999999999</v>
      </c>
      <c r="AA168" s="162">
        <v>52.3303482433844</v>
      </c>
      <c r="AB168" s="159">
        <v>5966.32</v>
      </c>
      <c r="AC168" s="149">
        <v>3475.34</v>
      </c>
      <c r="AD168" s="149">
        <v>766.87</v>
      </c>
      <c r="AE168" s="149">
        <v>155.08000000000001</v>
      </c>
      <c r="AF168" s="149">
        <v>87.58</v>
      </c>
      <c r="AG168" s="162">
        <v>504.34</v>
      </c>
      <c r="AH168" s="162">
        <v>0</v>
      </c>
    </row>
    <row r="169" spans="1:34" ht="15.75" thickBot="1" x14ac:dyDescent="0.25">
      <c r="A169" s="136">
        <v>162</v>
      </c>
      <c r="B169" s="154">
        <v>5</v>
      </c>
      <c r="C169" s="155" t="s">
        <v>383</v>
      </c>
      <c r="D169" s="134" t="s">
        <v>304</v>
      </c>
      <c r="E169" s="96">
        <f t="shared" si="2"/>
        <v>3747.4</v>
      </c>
      <c r="F169" s="160">
        <v>3648.4</v>
      </c>
      <c r="G169" s="160"/>
      <c r="H169" s="161">
        <v>99</v>
      </c>
      <c r="I169" s="149">
        <v>445.69</v>
      </c>
      <c r="J169" s="149">
        <v>217.12</v>
      </c>
      <c r="K169" s="149">
        <v>0</v>
      </c>
      <c r="L169" s="149">
        <v>0</v>
      </c>
      <c r="M169" s="149">
        <v>13.29</v>
      </c>
      <c r="N169" s="149">
        <v>265.5</v>
      </c>
      <c r="O169" s="26">
        <v>0</v>
      </c>
      <c r="P169" s="159">
        <v>552.85</v>
      </c>
      <c r="Q169" s="27"/>
      <c r="R169" s="27"/>
      <c r="S169" s="162">
        <v>481.414418239035</v>
      </c>
      <c r="T169" s="148">
        <v>4722.87</v>
      </c>
      <c r="U169" s="149">
        <v>407.3</v>
      </c>
      <c r="V169" s="149">
        <v>341.05</v>
      </c>
      <c r="W169" s="162">
        <v>0</v>
      </c>
      <c r="X169" s="149">
        <v>0</v>
      </c>
      <c r="Y169" s="149">
        <v>94.2</v>
      </c>
      <c r="Z169" s="149">
        <v>332.72</v>
      </c>
      <c r="AA169" s="162">
        <v>20.2987483756825</v>
      </c>
      <c r="AB169" s="159">
        <v>5344.42</v>
      </c>
      <c r="AC169" s="149">
        <v>2816.19</v>
      </c>
      <c r="AD169" s="149">
        <v>126.55</v>
      </c>
      <c r="AE169" s="149">
        <v>210.69</v>
      </c>
      <c r="AF169" s="149">
        <v>118.98</v>
      </c>
      <c r="AG169" s="162">
        <v>1525.63</v>
      </c>
      <c r="AH169" s="162">
        <v>0</v>
      </c>
    </row>
    <row r="170" spans="1:34" ht="15.75" thickBot="1" x14ac:dyDescent="0.25">
      <c r="A170" s="136">
        <v>163</v>
      </c>
      <c r="B170" s="154">
        <v>5</v>
      </c>
      <c r="C170" s="155" t="s">
        <v>384</v>
      </c>
      <c r="D170" s="134">
        <v>11</v>
      </c>
      <c r="E170" s="96">
        <f t="shared" si="2"/>
        <v>3067.8</v>
      </c>
      <c r="F170" s="160">
        <v>2688.4</v>
      </c>
      <c r="G170" s="160"/>
      <c r="H170" s="161">
        <v>379.4</v>
      </c>
      <c r="I170" s="149">
        <v>763.19</v>
      </c>
      <c r="J170" s="149">
        <v>267.29000000000002</v>
      </c>
      <c r="K170" s="149">
        <v>441.66</v>
      </c>
      <c r="L170" s="149">
        <v>0</v>
      </c>
      <c r="M170" s="149">
        <v>29.9</v>
      </c>
      <c r="N170" s="149">
        <v>780.5</v>
      </c>
      <c r="O170" s="26">
        <v>0</v>
      </c>
      <c r="P170" s="159">
        <v>407.38</v>
      </c>
      <c r="Q170" s="27"/>
      <c r="R170" s="27"/>
      <c r="S170" s="162">
        <v>673.98018553464897</v>
      </c>
      <c r="T170" s="148">
        <v>4824.8100000000004</v>
      </c>
      <c r="U170" s="149">
        <v>745.71</v>
      </c>
      <c r="V170" s="149">
        <v>419.71</v>
      </c>
      <c r="W170" s="162">
        <v>176.321915980657</v>
      </c>
      <c r="X170" s="149">
        <v>0</v>
      </c>
      <c r="Y170" s="149">
        <v>10.06</v>
      </c>
      <c r="Z170" s="149">
        <v>865.87</v>
      </c>
      <c r="AA170" s="162">
        <v>0</v>
      </c>
      <c r="AB170" s="159">
        <v>4790.88</v>
      </c>
      <c r="AC170" s="149">
        <v>2016.66</v>
      </c>
      <c r="AD170" s="149">
        <v>810.01</v>
      </c>
      <c r="AE170" s="149">
        <v>84.59</v>
      </c>
      <c r="AF170" s="149">
        <v>47.77</v>
      </c>
      <c r="AG170" s="162">
        <v>302.60000000000002</v>
      </c>
      <c r="AH170" s="162">
        <v>0</v>
      </c>
    </row>
    <row r="171" spans="1:34" ht="15.75" thickBot="1" x14ac:dyDescent="0.25">
      <c r="A171" s="136">
        <v>164</v>
      </c>
      <c r="B171" s="154">
        <v>5</v>
      </c>
      <c r="C171" s="155" t="s">
        <v>385</v>
      </c>
      <c r="D171" s="134">
        <v>2</v>
      </c>
      <c r="E171" s="96">
        <f t="shared" si="2"/>
        <v>2755.1</v>
      </c>
      <c r="F171" s="160">
        <v>2755.1</v>
      </c>
      <c r="G171" s="160"/>
      <c r="H171" s="161">
        <v>0</v>
      </c>
      <c r="I171" s="149">
        <v>664.75</v>
      </c>
      <c r="J171" s="149">
        <v>228.06</v>
      </c>
      <c r="K171" s="149">
        <v>416.37</v>
      </c>
      <c r="L171" s="149">
        <v>0</v>
      </c>
      <c r="M171" s="149">
        <v>26.57</v>
      </c>
      <c r="N171" s="149">
        <v>701.32</v>
      </c>
      <c r="O171" s="26">
        <v>0</v>
      </c>
      <c r="P171" s="159">
        <v>417.48</v>
      </c>
      <c r="Q171" s="27"/>
      <c r="R171" s="27"/>
      <c r="S171" s="162">
        <v>722.12162735855202</v>
      </c>
      <c r="T171" s="148">
        <v>4114.91</v>
      </c>
      <c r="U171" s="149">
        <v>598.5</v>
      </c>
      <c r="V171" s="149">
        <v>358.19</v>
      </c>
      <c r="W171" s="162">
        <v>181.420588834173</v>
      </c>
      <c r="X171" s="149">
        <v>0</v>
      </c>
      <c r="Y171" s="149">
        <v>188.42</v>
      </c>
      <c r="Z171" s="149">
        <v>748.61</v>
      </c>
      <c r="AA171" s="162">
        <v>27.6560387450475</v>
      </c>
      <c r="AB171" s="159">
        <v>7062.53</v>
      </c>
      <c r="AC171" s="149">
        <v>2155.4299999999998</v>
      </c>
      <c r="AD171" s="149">
        <v>455.89</v>
      </c>
      <c r="AE171" s="149">
        <v>140.99</v>
      </c>
      <c r="AF171" s="149">
        <v>79.61</v>
      </c>
      <c r="AG171" s="162">
        <v>234.52</v>
      </c>
      <c r="AH171" s="162">
        <v>0</v>
      </c>
    </row>
    <row r="172" spans="1:34" ht="15.75" thickBot="1" x14ac:dyDescent="0.25">
      <c r="A172" s="136">
        <v>165</v>
      </c>
      <c r="B172" s="154">
        <v>5</v>
      </c>
      <c r="C172" s="155" t="s">
        <v>386</v>
      </c>
      <c r="D172" s="134" t="s">
        <v>305</v>
      </c>
      <c r="E172" s="96">
        <f t="shared" si="2"/>
        <v>2719.4</v>
      </c>
      <c r="F172" s="160">
        <v>2719.4</v>
      </c>
      <c r="G172" s="160"/>
      <c r="H172" s="161">
        <v>0</v>
      </c>
      <c r="I172" s="149">
        <v>658.61</v>
      </c>
      <c r="J172" s="149">
        <v>225.87</v>
      </c>
      <c r="K172" s="149">
        <v>411.81</v>
      </c>
      <c r="L172" s="149">
        <v>0</v>
      </c>
      <c r="M172" s="149">
        <v>26.57</v>
      </c>
      <c r="N172" s="149">
        <v>684.96</v>
      </c>
      <c r="O172" s="26">
        <v>0</v>
      </c>
      <c r="P172" s="159">
        <v>412.07</v>
      </c>
      <c r="Q172" s="27"/>
      <c r="R172" s="27"/>
      <c r="S172" s="162">
        <v>722.12162735855202</v>
      </c>
      <c r="T172" s="148">
        <v>4883.05</v>
      </c>
      <c r="U172" s="149">
        <v>595.39</v>
      </c>
      <c r="V172" s="149">
        <v>354.82</v>
      </c>
      <c r="W172" s="162">
        <v>178.29083500746401</v>
      </c>
      <c r="X172" s="149">
        <v>0</v>
      </c>
      <c r="Y172" s="149">
        <v>188.42</v>
      </c>
      <c r="Z172" s="149">
        <v>724.63</v>
      </c>
      <c r="AA172" s="162">
        <v>27.6560387450475</v>
      </c>
      <c r="AB172" s="159">
        <v>4257.3500000000004</v>
      </c>
      <c r="AC172" s="149">
        <v>2144.63</v>
      </c>
      <c r="AD172" s="149">
        <v>452.21</v>
      </c>
      <c r="AE172" s="149">
        <v>140.99</v>
      </c>
      <c r="AF172" s="149">
        <v>79.61</v>
      </c>
      <c r="AG172" s="162">
        <v>378.25</v>
      </c>
      <c r="AH172" s="162">
        <v>0</v>
      </c>
    </row>
    <row r="173" spans="1:34" ht="15.75" thickBot="1" x14ac:dyDescent="0.25">
      <c r="A173" s="136">
        <v>166</v>
      </c>
      <c r="B173" s="154">
        <v>5</v>
      </c>
      <c r="C173" s="155" t="s">
        <v>387</v>
      </c>
      <c r="D173" s="134">
        <v>4</v>
      </c>
      <c r="E173" s="96">
        <f t="shared" si="2"/>
        <v>2702.9</v>
      </c>
      <c r="F173" s="160">
        <v>2702.9</v>
      </c>
      <c r="G173" s="160"/>
      <c r="H173" s="161">
        <v>0</v>
      </c>
      <c r="I173" s="149">
        <v>658.61</v>
      </c>
      <c r="J173" s="149">
        <v>225.87</v>
      </c>
      <c r="K173" s="149">
        <v>410.4</v>
      </c>
      <c r="L173" s="149">
        <v>0</v>
      </c>
      <c r="M173" s="149">
        <v>26.57</v>
      </c>
      <c r="N173" s="149">
        <v>684.96</v>
      </c>
      <c r="O173" s="26">
        <v>0</v>
      </c>
      <c r="P173" s="159">
        <v>409.57</v>
      </c>
      <c r="Q173" s="27"/>
      <c r="R173" s="27"/>
      <c r="S173" s="162">
        <v>722.12162735855202</v>
      </c>
      <c r="T173" s="148">
        <v>6035.58</v>
      </c>
      <c r="U173" s="149">
        <v>590.66999999999996</v>
      </c>
      <c r="V173" s="149">
        <v>354.82</v>
      </c>
      <c r="W173" s="162">
        <v>181.340912725197</v>
      </c>
      <c r="X173" s="149">
        <v>0</v>
      </c>
      <c r="Y173" s="149">
        <v>188.42</v>
      </c>
      <c r="Z173" s="149">
        <v>724.63</v>
      </c>
      <c r="AA173" s="162">
        <v>27.6560387450475</v>
      </c>
      <c r="AB173" s="159">
        <v>3508.82</v>
      </c>
      <c r="AC173" s="149">
        <v>2186.5300000000002</v>
      </c>
      <c r="AD173" s="149">
        <v>511.16</v>
      </c>
      <c r="AE173" s="149">
        <v>140.99</v>
      </c>
      <c r="AF173" s="149">
        <v>79.61</v>
      </c>
      <c r="AG173" s="162">
        <v>128.61000000000001</v>
      </c>
      <c r="AH173" s="162">
        <v>0</v>
      </c>
    </row>
    <row r="174" spans="1:34" ht="15.75" thickBot="1" x14ac:dyDescent="0.25">
      <c r="A174" s="136">
        <v>167</v>
      </c>
      <c r="B174" s="154">
        <v>5</v>
      </c>
      <c r="C174" s="155" t="s">
        <v>388</v>
      </c>
      <c r="D174" s="134">
        <v>5</v>
      </c>
      <c r="E174" s="96">
        <f t="shared" si="2"/>
        <v>2752.1</v>
      </c>
      <c r="F174" s="160">
        <v>2752.1</v>
      </c>
      <c r="G174" s="160"/>
      <c r="H174" s="161">
        <v>0</v>
      </c>
      <c r="I174" s="149">
        <v>664.7</v>
      </c>
      <c r="J174" s="149">
        <v>228.04</v>
      </c>
      <c r="K174" s="149">
        <v>415.09</v>
      </c>
      <c r="L174" s="149">
        <v>0</v>
      </c>
      <c r="M174" s="149">
        <v>26.57</v>
      </c>
      <c r="N174" s="149">
        <v>701.03</v>
      </c>
      <c r="O174" s="26">
        <v>0</v>
      </c>
      <c r="P174" s="159">
        <v>417.03</v>
      </c>
      <c r="Q174" s="27"/>
      <c r="R174" s="27"/>
      <c r="S174" s="162">
        <v>722.12162735855202</v>
      </c>
      <c r="T174" s="148">
        <v>3618.86</v>
      </c>
      <c r="U174" s="149">
        <v>598.47</v>
      </c>
      <c r="V174" s="149">
        <v>358.16</v>
      </c>
      <c r="W174" s="162">
        <v>182.00041737038501</v>
      </c>
      <c r="X174" s="149">
        <v>0</v>
      </c>
      <c r="Y174" s="149">
        <v>188.42</v>
      </c>
      <c r="Z174" s="149">
        <v>748.45</v>
      </c>
      <c r="AA174" s="162">
        <v>28.388260049055098</v>
      </c>
      <c r="AB174" s="159">
        <v>5480.44</v>
      </c>
      <c r="AC174" s="149">
        <v>2112.33</v>
      </c>
      <c r="AD174" s="149">
        <v>558.66999999999996</v>
      </c>
      <c r="AE174" s="149">
        <v>140.99</v>
      </c>
      <c r="AF174" s="149">
        <v>79.61</v>
      </c>
      <c r="AG174" s="162">
        <v>378.25</v>
      </c>
      <c r="AH174" s="162">
        <v>0</v>
      </c>
    </row>
    <row r="175" spans="1:34" ht="15.75" thickBot="1" x14ac:dyDescent="0.25">
      <c r="A175" s="136">
        <v>168</v>
      </c>
      <c r="B175" s="154">
        <v>5</v>
      </c>
      <c r="C175" s="155" t="s">
        <v>389</v>
      </c>
      <c r="D175" s="134">
        <v>6</v>
      </c>
      <c r="E175" s="96">
        <f t="shared" si="2"/>
        <v>2707.2</v>
      </c>
      <c r="F175" s="160">
        <v>2707.2</v>
      </c>
      <c r="G175" s="160"/>
      <c r="H175" s="161">
        <v>0</v>
      </c>
      <c r="I175" s="149">
        <v>663.64</v>
      </c>
      <c r="J175" s="149">
        <v>227.66</v>
      </c>
      <c r="K175" s="149">
        <v>402.43</v>
      </c>
      <c r="L175" s="149">
        <v>0</v>
      </c>
      <c r="M175" s="149">
        <v>26.57</v>
      </c>
      <c r="N175" s="149">
        <v>698.22</v>
      </c>
      <c r="O175" s="26">
        <v>0</v>
      </c>
      <c r="P175" s="159">
        <v>410.22</v>
      </c>
      <c r="Q175" s="27"/>
      <c r="R175" s="27"/>
      <c r="S175" s="162">
        <v>722.12162735855202</v>
      </c>
      <c r="T175" s="148">
        <v>3585.39</v>
      </c>
      <c r="U175" s="149">
        <v>587.70000000000005</v>
      </c>
      <c r="V175" s="149">
        <v>357.58</v>
      </c>
      <c r="W175" s="162">
        <v>180.878797221577</v>
      </c>
      <c r="X175" s="149">
        <v>0</v>
      </c>
      <c r="Y175" s="149">
        <v>188.42</v>
      </c>
      <c r="Z175" s="149">
        <v>744.26</v>
      </c>
      <c r="AA175" s="162">
        <v>27.6560387450475</v>
      </c>
      <c r="AB175" s="159">
        <v>4795.34</v>
      </c>
      <c r="AC175" s="149">
        <v>2125.1999999999998</v>
      </c>
      <c r="AD175" s="149">
        <v>489.72</v>
      </c>
      <c r="AE175" s="149">
        <v>140.99</v>
      </c>
      <c r="AF175" s="149">
        <v>79.61</v>
      </c>
      <c r="AG175" s="162">
        <v>579.99</v>
      </c>
      <c r="AH175" s="162">
        <v>0</v>
      </c>
    </row>
    <row r="176" spans="1:34" ht="15.75" thickBot="1" x14ac:dyDescent="0.25">
      <c r="A176" s="136">
        <v>169</v>
      </c>
      <c r="B176" s="154">
        <v>5</v>
      </c>
      <c r="C176" s="155" t="s">
        <v>390</v>
      </c>
      <c r="D176" s="134" t="s">
        <v>306</v>
      </c>
      <c r="E176" s="96">
        <f t="shared" si="2"/>
        <v>3588.8</v>
      </c>
      <c r="F176" s="160">
        <v>3436.9</v>
      </c>
      <c r="G176" s="160"/>
      <c r="H176" s="161">
        <v>151.9</v>
      </c>
      <c r="I176" s="149">
        <v>813.59</v>
      </c>
      <c r="J176" s="149">
        <v>282.32</v>
      </c>
      <c r="K176" s="149">
        <v>510.98</v>
      </c>
      <c r="L176" s="149">
        <v>0</v>
      </c>
      <c r="M176" s="149">
        <v>26.57</v>
      </c>
      <c r="N176" s="149">
        <v>894.05</v>
      </c>
      <c r="O176" s="26">
        <v>0</v>
      </c>
      <c r="P176" s="159">
        <v>520.79999999999995</v>
      </c>
      <c r="Q176" s="27"/>
      <c r="R176" s="27"/>
      <c r="S176" s="162">
        <v>914.68739465416604</v>
      </c>
      <c r="T176" s="148">
        <v>3197.8</v>
      </c>
      <c r="U176" s="149">
        <v>704.77</v>
      </c>
      <c r="V176" s="149">
        <v>443.09</v>
      </c>
      <c r="W176" s="162">
        <v>234.982985587813</v>
      </c>
      <c r="X176" s="149">
        <v>0</v>
      </c>
      <c r="Y176" s="149">
        <v>188.42</v>
      </c>
      <c r="Z176" s="149">
        <v>1032.17</v>
      </c>
      <c r="AA176" s="162">
        <v>72.652044187545499</v>
      </c>
      <c r="AB176" s="159">
        <v>9568.7900000000009</v>
      </c>
      <c r="AC176" s="149">
        <v>3222.67</v>
      </c>
      <c r="AD176" s="149">
        <v>1218.1500000000001</v>
      </c>
      <c r="AE176" s="149">
        <v>42.3</v>
      </c>
      <c r="AF176" s="149">
        <v>23.88</v>
      </c>
      <c r="AG176" s="162">
        <v>630.41999999999996</v>
      </c>
      <c r="AH176" s="162">
        <v>0</v>
      </c>
    </row>
    <row r="177" spans="1:34" ht="15.75" thickBot="1" x14ac:dyDescent="0.25">
      <c r="A177" s="136">
        <v>170</v>
      </c>
      <c r="B177" s="154">
        <v>8</v>
      </c>
      <c r="C177" s="155" t="s">
        <v>146</v>
      </c>
      <c r="D177" s="134">
        <v>87</v>
      </c>
      <c r="E177" s="96">
        <f t="shared" si="2"/>
        <v>2703.6000000000004</v>
      </c>
      <c r="F177" s="156">
        <v>360.3</v>
      </c>
      <c r="G177" s="164">
        <v>2343.3000000000002</v>
      </c>
      <c r="H177" s="161">
        <v>0</v>
      </c>
      <c r="I177" s="149">
        <v>503.97</v>
      </c>
      <c r="J177" s="149">
        <v>139.80000000000001</v>
      </c>
      <c r="K177" s="149">
        <v>375.29</v>
      </c>
      <c r="L177" s="149">
        <v>120.97</v>
      </c>
      <c r="M177" s="149">
        <v>43.19</v>
      </c>
      <c r="N177" s="149">
        <v>324.83999999999997</v>
      </c>
      <c r="O177" s="26">
        <v>0</v>
      </c>
      <c r="P177" s="159">
        <v>409.68</v>
      </c>
      <c r="Q177" s="162">
        <v>2330.3667272224202</v>
      </c>
      <c r="R177" s="162">
        <v>0</v>
      </c>
      <c r="S177" s="162">
        <v>180.530406839638</v>
      </c>
      <c r="T177" s="149">
        <v>3937.63</v>
      </c>
      <c r="U177" s="149">
        <v>457.43</v>
      </c>
      <c r="V177" s="149">
        <v>222.75</v>
      </c>
      <c r="W177" s="162">
        <v>154.842680364812</v>
      </c>
      <c r="X177" s="149">
        <v>418.36</v>
      </c>
      <c r="Y177" s="149">
        <v>306.18</v>
      </c>
      <c r="Z177" s="149">
        <v>322.39</v>
      </c>
      <c r="AA177" s="162">
        <v>12.4205139467813</v>
      </c>
      <c r="AB177" s="159">
        <v>4850.3900000000003</v>
      </c>
      <c r="AC177" s="149">
        <v>2965.35</v>
      </c>
      <c r="AD177" s="149">
        <v>587.82000000000005</v>
      </c>
      <c r="AE177" s="149">
        <v>114.23</v>
      </c>
      <c r="AF177" s="149">
        <v>63.69</v>
      </c>
      <c r="AG177" s="162">
        <v>529.55999999999995</v>
      </c>
      <c r="AH177" s="149">
        <v>554.77</v>
      </c>
    </row>
    <row r="178" spans="1:34" ht="15.75" thickBot="1" x14ac:dyDescent="0.25">
      <c r="A178" s="136">
        <v>171</v>
      </c>
      <c r="B178" s="154">
        <v>8</v>
      </c>
      <c r="C178" s="155" t="s">
        <v>147</v>
      </c>
      <c r="D178" s="134">
        <v>22</v>
      </c>
      <c r="E178" s="96">
        <f t="shared" si="2"/>
        <v>5674.6</v>
      </c>
      <c r="F178" s="160">
        <v>708.1</v>
      </c>
      <c r="G178" s="165">
        <v>4966.5</v>
      </c>
      <c r="H178" s="161">
        <v>0</v>
      </c>
      <c r="I178" s="149">
        <v>941.34</v>
      </c>
      <c r="J178" s="149">
        <v>270.33</v>
      </c>
      <c r="K178" s="149">
        <v>763.93</v>
      </c>
      <c r="L178" s="149">
        <v>261.12</v>
      </c>
      <c r="M178" s="149">
        <v>86.39</v>
      </c>
      <c r="N178" s="149">
        <v>583.72</v>
      </c>
      <c r="O178" s="26">
        <v>0</v>
      </c>
      <c r="P178" s="159">
        <v>859.88</v>
      </c>
      <c r="Q178" s="162">
        <v>4532.1270312867</v>
      </c>
      <c r="R178" s="162">
        <v>0</v>
      </c>
      <c r="S178" s="162">
        <v>353.03724004195902</v>
      </c>
      <c r="T178" s="149">
        <v>8212.57</v>
      </c>
      <c r="U178" s="149">
        <v>823.95</v>
      </c>
      <c r="V178" s="149">
        <v>431.01</v>
      </c>
      <c r="W178" s="162">
        <v>329.40273664204699</v>
      </c>
      <c r="X178" s="149">
        <v>910.01</v>
      </c>
      <c r="Y178" s="149">
        <v>612.35</v>
      </c>
      <c r="Z178" s="149">
        <v>789.75</v>
      </c>
      <c r="AA178" s="162">
        <v>35.414745132452197</v>
      </c>
      <c r="AB178" s="159">
        <v>7673.58</v>
      </c>
      <c r="AC178" s="149">
        <v>6156.3</v>
      </c>
      <c r="AD178" s="149">
        <v>719.56</v>
      </c>
      <c r="AE178" s="149">
        <v>227.61</v>
      </c>
      <c r="AF178" s="149">
        <v>126.91</v>
      </c>
      <c r="AG178" s="162">
        <v>1765.19</v>
      </c>
      <c r="AH178" s="149">
        <v>1830.75</v>
      </c>
    </row>
    <row r="179" spans="1:34" ht="15.75" thickBot="1" x14ac:dyDescent="0.25">
      <c r="A179" s="136">
        <v>172</v>
      </c>
      <c r="B179" s="154">
        <v>9</v>
      </c>
      <c r="C179" s="155" t="s">
        <v>148</v>
      </c>
      <c r="D179" s="134">
        <v>2</v>
      </c>
      <c r="E179" s="96">
        <f t="shared" si="2"/>
        <v>6371.71</v>
      </c>
      <c r="F179" s="160">
        <v>696.3</v>
      </c>
      <c r="G179" s="165">
        <v>5675.41</v>
      </c>
      <c r="H179" s="161">
        <v>0</v>
      </c>
      <c r="I179" s="149">
        <v>1437.67</v>
      </c>
      <c r="J179" s="149">
        <v>492.1</v>
      </c>
      <c r="K179" s="149">
        <v>896.97</v>
      </c>
      <c r="L179" s="149">
        <v>284.63</v>
      </c>
      <c r="M179" s="149">
        <v>43.86</v>
      </c>
      <c r="N179" s="149">
        <v>965.52</v>
      </c>
      <c r="O179" s="26">
        <v>0</v>
      </c>
      <c r="P179" s="159">
        <v>965.51</v>
      </c>
      <c r="Q179" s="162">
        <v>9709.8537219280497</v>
      </c>
      <c r="R179" s="162">
        <v>0</v>
      </c>
      <c r="S179" s="162">
        <v>433.27297641513098</v>
      </c>
      <c r="T179" s="149">
        <v>7954.98</v>
      </c>
      <c r="U179" s="149">
        <v>1378.02</v>
      </c>
      <c r="V179" s="149">
        <v>769.74</v>
      </c>
      <c r="W179" s="162">
        <v>293.64127576977899</v>
      </c>
      <c r="X179" s="149">
        <v>964.63</v>
      </c>
      <c r="Y179" s="149">
        <v>310.88</v>
      </c>
      <c r="Z179" s="149">
        <v>1359.36</v>
      </c>
      <c r="AA179" s="162">
        <v>29.123071786606499</v>
      </c>
      <c r="AB179" s="159">
        <v>8495.57</v>
      </c>
      <c r="AC179" s="149">
        <v>6160.04</v>
      </c>
      <c r="AD179" s="149">
        <v>413.35</v>
      </c>
      <c r="AE179" s="149">
        <v>126.07</v>
      </c>
      <c r="AF179" s="149">
        <v>65.83</v>
      </c>
      <c r="AG179" s="162">
        <v>3916.19</v>
      </c>
      <c r="AH179" s="149">
        <v>1513.01</v>
      </c>
    </row>
    <row r="180" spans="1:34" ht="15.75" thickBot="1" x14ac:dyDescent="0.25">
      <c r="A180" s="136">
        <v>173</v>
      </c>
      <c r="B180" s="154">
        <v>9</v>
      </c>
      <c r="C180" s="155" t="s">
        <v>391</v>
      </c>
      <c r="D180" s="134" t="s">
        <v>307</v>
      </c>
      <c r="E180" s="96">
        <f t="shared" si="2"/>
        <v>11173.300000000001</v>
      </c>
      <c r="F180" s="160">
        <v>1087.0999999999999</v>
      </c>
      <c r="G180" s="165">
        <v>10086.200000000001</v>
      </c>
      <c r="H180" s="161">
        <v>0</v>
      </c>
      <c r="I180" s="149">
        <v>2233.8200000000002</v>
      </c>
      <c r="J180" s="149">
        <v>694.12</v>
      </c>
      <c r="K180" s="149">
        <v>1611.26</v>
      </c>
      <c r="L180" s="149">
        <v>481.54</v>
      </c>
      <c r="M180" s="149">
        <v>73.08</v>
      </c>
      <c r="N180" s="149">
        <v>1839.64</v>
      </c>
      <c r="O180" s="28">
        <v>0</v>
      </c>
      <c r="P180" s="159">
        <v>1693.1</v>
      </c>
      <c r="Q180" s="162">
        <v>5046.4839504309502</v>
      </c>
      <c r="R180" s="162">
        <v>826.08421720207696</v>
      </c>
      <c r="S180" s="162">
        <v>641.88589098538</v>
      </c>
      <c r="T180" s="149">
        <v>16488.740000000002</v>
      </c>
      <c r="U180" s="149">
        <v>1890.19</v>
      </c>
      <c r="V180" s="149">
        <v>1084.5899999999999</v>
      </c>
      <c r="W180" s="162">
        <v>540.45026446233703</v>
      </c>
      <c r="X180" s="149">
        <v>1579.3</v>
      </c>
      <c r="Y180" s="149">
        <v>518.15</v>
      </c>
      <c r="Z180" s="149">
        <v>2854.54</v>
      </c>
      <c r="AA180" s="162">
        <v>45.894945141731299</v>
      </c>
      <c r="AB180" s="159">
        <v>17652.759999999998</v>
      </c>
      <c r="AC180" s="149">
        <v>11352.71</v>
      </c>
      <c r="AD180" s="149">
        <v>723.55</v>
      </c>
      <c r="AE180" s="149">
        <v>284.11</v>
      </c>
      <c r="AF180" s="149">
        <v>154.68</v>
      </c>
      <c r="AG180" s="162">
        <v>2017.36</v>
      </c>
      <c r="AH180" s="149">
        <v>3782.53</v>
      </c>
    </row>
    <row r="181" spans="1:34" ht="15.75" thickBot="1" x14ac:dyDescent="0.25">
      <c r="A181" s="136">
        <v>174</v>
      </c>
      <c r="B181" s="154">
        <v>9</v>
      </c>
      <c r="C181" s="155" t="s">
        <v>149</v>
      </c>
      <c r="D181" s="134">
        <v>4</v>
      </c>
      <c r="E181" s="96">
        <f t="shared" si="2"/>
        <v>3494.2000000000003</v>
      </c>
      <c r="F181" s="160">
        <v>396.4</v>
      </c>
      <c r="G181" s="165">
        <v>3097.8</v>
      </c>
      <c r="H181" s="161">
        <v>0</v>
      </c>
      <c r="I181" s="149">
        <v>945.17</v>
      </c>
      <c r="J181" s="149">
        <v>205.02</v>
      </c>
      <c r="K181" s="149">
        <v>468.06</v>
      </c>
      <c r="L181" s="149">
        <v>159.79</v>
      </c>
      <c r="M181" s="149">
        <v>14.62</v>
      </c>
      <c r="N181" s="149">
        <v>355.92</v>
      </c>
      <c r="O181" s="26">
        <v>0</v>
      </c>
      <c r="P181" s="159">
        <v>529.48</v>
      </c>
      <c r="Q181" s="162">
        <v>2201.7832285603799</v>
      </c>
      <c r="R181" s="162">
        <v>165.216843440415</v>
      </c>
      <c r="S181" s="162">
        <v>469.37905778305901</v>
      </c>
      <c r="T181" s="149">
        <v>3941.18</v>
      </c>
      <c r="U181" s="149">
        <v>674.79</v>
      </c>
      <c r="V181" s="149">
        <v>320.83</v>
      </c>
      <c r="W181" s="162">
        <v>200.75680674673299</v>
      </c>
      <c r="X181" s="149">
        <v>525.57000000000005</v>
      </c>
      <c r="Y181" s="149">
        <v>103.63</v>
      </c>
      <c r="Z181" s="149">
        <v>381.68</v>
      </c>
      <c r="AA181" s="162">
        <v>21.079455250191099</v>
      </c>
      <c r="AB181" s="159">
        <v>3628.18</v>
      </c>
      <c r="AC181" s="149">
        <v>8774.61</v>
      </c>
      <c r="AD181" s="149">
        <v>289.79000000000002</v>
      </c>
      <c r="AE181" s="149">
        <v>139.43</v>
      </c>
      <c r="AF181" s="149">
        <v>76.59</v>
      </c>
      <c r="AG181" s="162">
        <v>1260.8499999999999</v>
      </c>
      <c r="AH181" s="149">
        <v>905.29</v>
      </c>
    </row>
    <row r="182" spans="1:34" ht="15.75" thickBot="1" x14ac:dyDescent="0.25">
      <c r="A182" s="136">
        <v>175</v>
      </c>
      <c r="B182" s="154">
        <v>9</v>
      </c>
      <c r="C182" s="155" t="s">
        <v>150</v>
      </c>
      <c r="D182" s="134">
        <v>6</v>
      </c>
      <c r="E182" s="96">
        <f t="shared" si="2"/>
        <v>4293.4799999999996</v>
      </c>
      <c r="F182" s="160">
        <v>468.8</v>
      </c>
      <c r="G182" s="165">
        <v>3824.68</v>
      </c>
      <c r="H182" s="161">
        <v>0</v>
      </c>
      <c r="I182" s="149">
        <v>986.61</v>
      </c>
      <c r="J182" s="149">
        <v>331.68</v>
      </c>
      <c r="K182" s="149">
        <v>611.66999999999996</v>
      </c>
      <c r="L182" s="149">
        <v>194.42</v>
      </c>
      <c r="M182" s="149">
        <v>29.24</v>
      </c>
      <c r="N182" s="149">
        <v>632.69000000000005</v>
      </c>
      <c r="O182" s="26">
        <v>0</v>
      </c>
      <c r="P182" s="159">
        <v>650.59</v>
      </c>
      <c r="Q182" s="162">
        <v>6473.2358146186998</v>
      </c>
      <c r="R182" s="162">
        <v>0</v>
      </c>
      <c r="S182" s="162">
        <v>280.82507730610399</v>
      </c>
      <c r="T182" s="149">
        <v>5537.56</v>
      </c>
      <c r="U182" s="149">
        <v>790.56</v>
      </c>
      <c r="V182" s="149">
        <v>518.79999999999995</v>
      </c>
      <c r="W182" s="162">
        <v>213.937403378699</v>
      </c>
      <c r="X182" s="149">
        <v>656.92</v>
      </c>
      <c r="Y182" s="149">
        <v>207.25</v>
      </c>
      <c r="Z182" s="149">
        <v>584.63</v>
      </c>
      <c r="AA182" s="162">
        <v>23.894466101676102</v>
      </c>
      <c r="AB182" s="159">
        <v>5779.17</v>
      </c>
      <c r="AC182" s="149">
        <v>4112.62</v>
      </c>
      <c r="AD182" s="149">
        <v>200.12</v>
      </c>
      <c r="AE182" s="149">
        <v>148.51</v>
      </c>
      <c r="AF182" s="149">
        <v>80.17</v>
      </c>
      <c r="AG182" s="162">
        <v>2269.5300000000002</v>
      </c>
      <c r="AH182" s="149">
        <v>1008.68</v>
      </c>
    </row>
    <row r="183" spans="1:34" ht="15.75" thickBot="1" x14ac:dyDescent="0.25">
      <c r="A183" s="136">
        <v>176</v>
      </c>
      <c r="B183" s="154">
        <v>9</v>
      </c>
      <c r="C183" s="155" t="s">
        <v>151</v>
      </c>
      <c r="D183" s="134">
        <v>8</v>
      </c>
      <c r="E183" s="96">
        <f t="shared" si="2"/>
        <v>4026.9</v>
      </c>
      <c r="F183" s="160">
        <v>427.1</v>
      </c>
      <c r="G183" s="165">
        <v>3599.8</v>
      </c>
      <c r="H183" s="161">
        <v>0</v>
      </c>
      <c r="I183" s="149">
        <v>998.4</v>
      </c>
      <c r="J183" s="149">
        <v>235.13</v>
      </c>
      <c r="K183" s="149">
        <v>572.01</v>
      </c>
      <c r="L183" s="149">
        <v>186.71</v>
      </c>
      <c r="M183" s="149">
        <v>29.24</v>
      </c>
      <c r="N183" s="149">
        <v>630.67999999999995</v>
      </c>
      <c r="O183" s="26">
        <v>0</v>
      </c>
      <c r="P183" s="159">
        <v>610.20000000000005</v>
      </c>
      <c r="Q183" s="162">
        <v>6473.2358146186998</v>
      </c>
      <c r="R183" s="162">
        <v>0</v>
      </c>
      <c r="S183" s="162">
        <v>433.27297641513098</v>
      </c>
      <c r="T183" s="149">
        <v>5176.6099999999997</v>
      </c>
      <c r="U183" s="149">
        <v>802.18</v>
      </c>
      <c r="V183" s="149">
        <v>375.84</v>
      </c>
      <c r="W183" s="162">
        <v>215.03826204008499</v>
      </c>
      <c r="X183" s="149">
        <v>622.62</v>
      </c>
      <c r="Y183" s="149">
        <v>207.25</v>
      </c>
      <c r="Z183" s="149">
        <v>799.24</v>
      </c>
      <c r="AA183" s="162">
        <v>18.168295664612199</v>
      </c>
      <c r="AB183" s="159">
        <v>5202.67</v>
      </c>
      <c r="AC183" s="149">
        <v>6611.36</v>
      </c>
      <c r="AD183" s="149">
        <v>248.77</v>
      </c>
      <c r="AE183" s="149">
        <v>139.83000000000001</v>
      </c>
      <c r="AF183" s="149">
        <v>76.239999999999995</v>
      </c>
      <c r="AG183" s="162">
        <v>2395.61</v>
      </c>
      <c r="AH183" s="149">
        <v>1008.68</v>
      </c>
    </row>
    <row r="184" spans="1:34" ht="15.75" thickBot="1" x14ac:dyDescent="0.25">
      <c r="A184" s="136">
        <v>177</v>
      </c>
      <c r="B184" s="154">
        <v>9</v>
      </c>
      <c r="C184" s="155" t="s">
        <v>152</v>
      </c>
      <c r="D184" s="134">
        <v>1</v>
      </c>
      <c r="E184" s="96">
        <f t="shared" si="2"/>
        <v>8339.56</v>
      </c>
      <c r="F184" s="160">
        <v>747.4</v>
      </c>
      <c r="G184" s="165">
        <v>7546.16</v>
      </c>
      <c r="H184" s="161">
        <v>46</v>
      </c>
      <c r="I184" s="149">
        <v>1863.22</v>
      </c>
      <c r="J184" s="149">
        <v>585.17999999999995</v>
      </c>
      <c r="K184" s="149">
        <v>1175.3800000000001</v>
      </c>
      <c r="L184" s="149">
        <v>372.51</v>
      </c>
      <c r="M184" s="149">
        <v>58.48</v>
      </c>
      <c r="N184" s="149">
        <v>1314.94</v>
      </c>
      <c r="O184" s="26">
        <v>0</v>
      </c>
      <c r="P184" s="159">
        <v>1256.73</v>
      </c>
      <c r="Q184" s="162">
        <v>8807.1329142415398</v>
      </c>
      <c r="R184" s="162">
        <v>660.86737376166104</v>
      </c>
      <c r="S184" s="162">
        <v>565.66194143086602</v>
      </c>
      <c r="T184" s="149">
        <v>9079.36</v>
      </c>
      <c r="U184" s="149">
        <v>1634.56</v>
      </c>
      <c r="V184" s="149">
        <v>932.5</v>
      </c>
      <c r="W184" s="162">
        <v>404.65847433456099</v>
      </c>
      <c r="X184" s="149">
        <v>1301.68</v>
      </c>
      <c r="Y184" s="149">
        <v>414.52</v>
      </c>
      <c r="Z184" s="149">
        <v>2118.1999999999998</v>
      </c>
      <c r="AA184" s="162">
        <v>19.919416448273701</v>
      </c>
      <c r="AB184" s="159">
        <v>10189.450000000001</v>
      </c>
      <c r="AC184" s="149">
        <v>9407.9699999999993</v>
      </c>
      <c r="AD184" s="149">
        <v>474.19</v>
      </c>
      <c r="AE184" s="149">
        <v>194.17</v>
      </c>
      <c r="AF184" s="149">
        <v>104.77</v>
      </c>
      <c r="AG184" s="162">
        <v>2186.31</v>
      </c>
      <c r="AH184" s="149">
        <v>4034.7</v>
      </c>
    </row>
    <row r="185" spans="1:34" ht="15.75" thickBot="1" x14ac:dyDescent="0.25">
      <c r="A185" s="136">
        <v>178</v>
      </c>
      <c r="B185" s="154">
        <v>9</v>
      </c>
      <c r="C185" s="155" t="s">
        <v>153</v>
      </c>
      <c r="D185" s="134">
        <v>49</v>
      </c>
      <c r="E185" s="96">
        <f t="shared" si="2"/>
        <v>2221.1</v>
      </c>
      <c r="F185" s="160">
        <v>168.2</v>
      </c>
      <c r="G185" s="165">
        <v>1981.2</v>
      </c>
      <c r="H185" s="161">
        <v>71.7</v>
      </c>
      <c r="I185" s="149">
        <v>395.62</v>
      </c>
      <c r="J185" s="149">
        <v>117.67</v>
      </c>
      <c r="K185" s="149">
        <v>0</v>
      </c>
      <c r="L185" s="149">
        <v>0</v>
      </c>
      <c r="M185" s="149">
        <v>43.19</v>
      </c>
      <c r="N185" s="149">
        <v>347.89</v>
      </c>
      <c r="O185" s="26">
        <v>0</v>
      </c>
      <c r="P185" s="159">
        <v>325.7</v>
      </c>
      <c r="Q185" s="162">
        <v>880.71329142415402</v>
      </c>
      <c r="R185" s="162">
        <v>165.216843440415</v>
      </c>
      <c r="S185" s="162">
        <v>136.40075183439299</v>
      </c>
      <c r="T185" s="149">
        <v>2951.15</v>
      </c>
      <c r="U185" s="149">
        <v>353.07</v>
      </c>
      <c r="V185" s="149">
        <v>184.88</v>
      </c>
      <c r="W185" s="162">
        <v>0</v>
      </c>
      <c r="X185" s="149">
        <v>0</v>
      </c>
      <c r="Y185" s="149">
        <v>306.18</v>
      </c>
      <c r="Z185" s="149">
        <v>487.67</v>
      </c>
      <c r="AA185" s="162">
        <v>26.071204617687901</v>
      </c>
      <c r="AB185" s="159">
        <v>1185.28</v>
      </c>
      <c r="AC185" s="149">
        <v>4743.8500000000004</v>
      </c>
      <c r="AD185" s="149">
        <v>393.8</v>
      </c>
      <c r="AE185" s="149">
        <v>88.26</v>
      </c>
      <c r="AF185" s="149">
        <v>49.84</v>
      </c>
      <c r="AG185" s="162">
        <v>340.43</v>
      </c>
      <c r="AH185" s="149">
        <v>378.25</v>
      </c>
    </row>
    <row r="186" spans="1:34" ht="15.75" thickBot="1" x14ac:dyDescent="0.25">
      <c r="A186" s="136">
        <v>179</v>
      </c>
      <c r="B186" s="154">
        <v>9</v>
      </c>
      <c r="C186" s="155" t="s">
        <v>154</v>
      </c>
      <c r="D186" s="134">
        <v>75</v>
      </c>
      <c r="E186" s="96">
        <f t="shared" si="2"/>
        <v>6103.3</v>
      </c>
      <c r="F186" s="160">
        <v>718.5</v>
      </c>
      <c r="G186" s="165">
        <v>5384.8</v>
      </c>
      <c r="H186" s="161">
        <v>0</v>
      </c>
      <c r="I186" s="149">
        <v>1058.0999999999999</v>
      </c>
      <c r="J186" s="149">
        <v>342.24</v>
      </c>
      <c r="K186" s="149">
        <v>820.83</v>
      </c>
      <c r="L186" s="149">
        <v>269.2</v>
      </c>
      <c r="M186" s="149">
        <v>86.39</v>
      </c>
      <c r="N186" s="149">
        <v>797.71</v>
      </c>
      <c r="O186" s="26">
        <v>0</v>
      </c>
      <c r="P186" s="159">
        <v>924.84</v>
      </c>
      <c r="Q186" s="162">
        <v>4660.7334544448404</v>
      </c>
      <c r="R186" s="162">
        <v>0</v>
      </c>
      <c r="S186" s="162">
        <v>409.20225550318003</v>
      </c>
      <c r="T186" s="149">
        <v>6894.62</v>
      </c>
      <c r="U186" s="149">
        <v>910.42</v>
      </c>
      <c r="V186" s="149">
        <v>544.19000000000005</v>
      </c>
      <c r="W186" s="162">
        <v>361.79584496751301</v>
      </c>
      <c r="X186" s="149">
        <v>940.93</v>
      </c>
      <c r="Y186" s="149">
        <v>612.35</v>
      </c>
      <c r="Z186" s="149">
        <v>1218.72</v>
      </c>
      <c r="AA186" s="162">
        <v>35.131561939137299</v>
      </c>
      <c r="AB186" s="159">
        <v>6208.69</v>
      </c>
      <c r="AC186" s="149">
        <v>6878.53</v>
      </c>
      <c r="AD186" s="149">
        <v>637.34</v>
      </c>
      <c r="AE186" s="149">
        <v>221.12</v>
      </c>
      <c r="AF186" s="149">
        <v>123.24</v>
      </c>
      <c r="AG186" s="162">
        <v>945.64</v>
      </c>
      <c r="AH186" s="149">
        <v>2017.35</v>
      </c>
    </row>
    <row r="187" spans="1:34" ht="15.75" thickBot="1" x14ac:dyDescent="0.25">
      <c r="A187" s="136">
        <v>180</v>
      </c>
      <c r="B187" s="154">
        <v>9</v>
      </c>
      <c r="C187" s="155" t="s">
        <v>392</v>
      </c>
      <c r="D187" s="134" t="s">
        <v>308</v>
      </c>
      <c r="E187" s="96">
        <f t="shared" si="2"/>
        <v>4562.2299999999996</v>
      </c>
      <c r="F187" s="160">
        <v>456.4</v>
      </c>
      <c r="G187" s="165">
        <v>4105.83</v>
      </c>
      <c r="H187" s="161">
        <v>0</v>
      </c>
      <c r="I187" s="149">
        <v>1085.31</v>
      </c>
      <c r="J187" s="149">
        <v>256.14</v>
      </c>
      <c r="K187" s="149">
        <v>649.13</v>
      </c>
      <c r="L187" s="149">
        <v>205.58</v>
      </c>
      <c r="M187" s="149">
        <v>86.39</v>
      </c>
      <c r="N187" s="149">
        <v>770.31</v>
      </c>
      <c r="O187" s="26">
        <v>0</v>
      </c>
      <c r="P187" s="159">
        <v>691.32</v>
      </c>
      <c r="Q187" s="162">
        <v>3080.7313337843302</v>
      </c>
      <c r="R187" s="162">
        <v>330.43368688083098</v>
      </c>
      <c r="S187" s="162">
        <v>324.95473231134798</v>
      </c>
      <c r="T187" s="149">
        <v>5753.42</v>
      </c>
      <c r="U187" s="149">
        <v>886.51</v>
      </c>
      <c r="V187" s="149">
        <v>399.34</v>
      </c>
      <c r="W187" s="162">
        <v>227.81969298858101</v>
      </c>
      <c r="X187" s="149">
        <v>734.56</v>
      </c>
      <c r="Y187" s="149">
        <v>612.35</v>
      </c>
      <c r="Z187" s="149">
        <v>1130.3699999999999</v>
      </c>
      <c r="AA187" s="162">
        <v>22.2615781427393</v>
      </c>
      <c r="AB187" s="159">
        <v>4816.8999999999996</v>
      </c>
      <c r="AC187" s="149">
        <v>7119.87</v>
      </c>
      <c r="AD187" s="149">
        <v>438.45</v>
      </c>
      <c r="AE187" s="149">
        <v>94.42</v>
      </c>
      <c r="AF187" s="149">
        <v>51.47</v>
      </c>
      <c r="AG187" s="162">
        <v>1422.24</v>
      </c>
      <c r="AH187" s="149">
        <v>1866.05</v>
      </c>
    </row>
    <row r="188" spans="1:34" ht="15.75" thickBot="1" x14ac:dyDescent="0.25">
      <c r="A188" s="136">
        <v>181</v>
      </c>
      <c r="B188" s="154">
        <v>9</v>
      </c>
      <c r="C188" s="155" t="s">
        <v>393</v>
      </c>
      <c r="D188" s="135">
        <v>4</v>
      </c>
      <c r="E188" s="96">
        <f t="shared" si="2"/>
        <v>11861.4</v>
      </c>
      <c r="F188" s="160">
        <v>1317.5</v>
      </c>
      <c r="G188" s="165">
        <v>10543.9</v>
      </c>
      <c r="H188" s="161">
        <v>0</v>
      </c>
      <c r="I188" s="149">
        <v>1932.24</v>
      </c>
      <c r="J188" s="149">
        <v>523.76</v>
      </c>
      <c r="K188" s="149">
        <v>1648.02</v>
      </c>
      <c r="L188" s="149">
        <v>521.58000000000004</v>
      </c>
      <c r="M188" s="149">
        <v>172.76</v>
      </c>
      <c r="N188" s="149">
        <v>1685.01</v>
      </c>
      <c r="O188" s="26">
        <v>0</v>
      </c>
      <c r="P188" s="159">
        <v>1797.37</v>
      </c>
      <c r="Q188" s="162">
        <v>5566.9502477876104</v>
      </c>
      <c r="R188" s="162">
        <v>0</v>
      </c>
      <c r="S188" s="162">
        <v>794.33379009440705</v>
      </c>
      <c r="T188" s="149">
        <v>17984.939999999999</v>
      </c>
      <c r="U188" s="149">
        <v>1594.13</v>
      </c>
      <c r="V188" s="149">
        <v>818.69</v>
      </c>
      <c r="W188" s="162">
        <v>633.87894844990399</v>
      </c>
      <c r="X188" s="149">
        <v>1792.76</v>
      </c>
      <c r="Y188" s="149">
        <v>1224.69</v>
      </c>
      <c r="Z188" s="149">
        <v>2882.8</v>
      </c>
      <c r="AA188" s="162">
        <v>48.663197378411098</v>
      </c>
      <c r="AB188" s="159">
        <v>14245.97</v>
      </c>
      <c r="AC188" s="149">
        <v>15970.16</v>
      </c>
      <c r="AD188" s="149">
        <v>842.39</v>
      </c>
      <c r="AE188" s="149">
        <v>377.16</v>
      </c>
      <c r="AF188" s="149">
        <v>209.55</v>
      </c>
      <c r="AG188" s="162">
        <v>2514.13</v>
      </c>
      <c r="AH188" s="149">
        <v>4034.7</v>
      </c>
    </row>
    <row r="189" spans="1:34" ht="15.75" thickBot="1" x14ac:dyDescent="0.25">
      <c r="A189" s="136">
        <v>182</v>
      </c>
      <c r="B189" s="154">
        <v>9</v>
      </c>
      <c r="C189" s="155" t="s">
        <v>394</v>
      </c>
      <c r="D189" s="135">
        <v>8</v>
      </c>
      <c r="E189" s="96">
        <f t="shared" si="2"/>
        <v>4607.1500000000005</v>
      </c>
      <c r="F189" s="160">
        <v>495.8</v>
      </c>
      <c r="G189" s="165">
        <v>4111.3500000000004</v>
      </c>
      <c r="H189" s="161">
        <v>0</v>
      </c>
      <c r="I189" s="149">
        <v>1012.59</v>
      </c>
      <c r="J189" s="149">
        <v>287.60000000000002</v>
      </c>
      <c r="K189" s="149">
        <v>642.85</v>
      </c>
      <c r="L189" s="149">
        <v>189.65</v>
      </c>
      <c r="M189" s="149">
        <v>86.39</v>
      </c>
      <c r="N189" s="149">
        <v>781.59</v>
      </c>
      <c r="O189" s="26">
        <v>0</v>
      </c>
      <c r="P189" s="159">
        <v>698.13</v>
      </c>
      <c r="Q189" s="162">
        <v>2714.3520370083202</v>
      </c>
      <c r="R189" s="162">
        <v>165.216843440415</v>
      </c>
      <c r="S189" s="162">
        <v>316.931158674031</v>
      </c>
      <c r="T189" s="149">
        <v>6952.25</v>
      </c>
      <c r="U189" s="149">
        <v>821.46</v>
      </c>
      <c r="V189" s="149">
        <v>449.39</v>
      </c>
      <c r="W189" s="162">
        <v>222.80757215989701</v>
      </c>
      <c r="X189" s="149">
        <v>686.2</v>
      </c>
      <c r="Y189" s="149">
        <v>612.35</v>
      </c>
      <c r="Z189" s="149">
        <v>1137.7</v>
      </c>
      <c r="AA189" s="162">
        <v>21.244446689721102</v>
      </c>
      <c r="AB189" s="159">
        <v>7218.13</v>
      </c>
      <c r="AC189" s="149">
        <v>6780.77</v>
      </c>
      <c r="AD189" s="149">
        <v>425.32</v>
      </c>
      <c r="AE189" s="149">
        <v>170.65</v>
      </c>
      <c r="AF189" s="149">
        <v>94.45</v>
      </c>
      <c r="AG189" s="162">
        <v>1288.5899999999999</v>
      </c>
      <c r="AH189" s="149">
        <v>943.11</v>
      </c>
    </row>
    <row r="190" spans="1:34" ht="15.75" thickBot="1" x14ac:dyDescent="0.25">
      <c r="A190" s="136">
        <v>183</v>
      </c>
      <c r="B190" s="154">
        <v>9</v>
      </c>
      <c r="C190" s="155" t="s">
        <v>155</v>
      </c>
      <c r="D190" s="135">
        <v>22</v>
      </c>
      <c r="E190" s="96">
        <f t="shared" si="2"/>
        <v>6738.329999999999</v>
      </c>
      <c r="F190" s="160">
        <v>584.9</v>
      </c>
      <c r="G190" s="165">
        <v>5622.73</v>
      </c>
      <c r="H190" s="161">
        <v>530.70000000000005</v>
      </c>
      <c r="I190" s="149">
        <v>1403.01</v>
      </c>
      <c r="J190" s="149">
        <v>498.59</v>
      </c>
      <c r="K190" s="149">
        <v>891.23</v>
      </c>
      <c r="L190" s="149">
        <v>290.97000000000003</v>
      </c>
      <c r="M190" s="149">
        <v>43.86</v>
      </c>
      <c r="N190" s="149">
        <v>1114.5899999999999</v>
      </c>
      <c r="O190" s="26">
        <v>0</v>
      </c>
      <c r="P190" s="159">
        <v>940.65</v>
      </c>
      <c r="Q190" s="162">
        <v>6605.3496856811498</v>
      </c>
      <c r="R190" s="162">
        <v>495.65053032124598</v>
      </c>
      <c r="S190" s="162">
        <v>425.249402777814</v>
      </c>
      <c r="T190" s="149">
        <v>9453.5400000000009</v>
      </c>
      <c r="U190" s="149">
        <v>1352.15</v>
      </c>
      <c r="V190" s="149">
        <v>793.23</v>
      </c>
      <c r="W190" s="162">
        <v>292.58715025819998</v>
      </c>
      <c r="X190" s="149">
        <v>984.65</v>
      </c>
      <c r="Y190" s="149">
        <v>310.88</v>
      </c>
      <c r="Z190" s="149">
        <v>1448.18</v>
      </c>
      <c r="AA190" s="162">
        <v>13.4618881850501</v>
      </c>
      <c r="AB190" s="159">
        <v>10882.32</v>
      </c>
      <c r="AC190" s="149">
        <v>5436.42</v>
      </c>
      <c r="AD190" s="149">
        <v>326.29000000000002</v>
      </c>
      <c r="AE190" s="149">
        <v>181.59</v>
      </c>
      <c r="AF190" s="149">
        <v>99.36</v>
      </c>
      <c r="AG190" s="162">
        <v>504.34</v>
      </c>
      <c r="AH190" s="149">
        <v>1513.01</v>
      </c>
    </row>
    <row r="191" spans="1:34" ht="15.75" thickBot="1" x14ac:dyDescent="0.25">
      <c r="A191" s="136">
        <v>184</v>
      </c>
      <c r="B191" s="154">
        <v>9</v>
      </c>
      <c r="C191" s="155" t="s">
        <v>98</v>
      </c>
      <c r="D191" s="135">
        <v>5</v>
      </c>
      <c r="E191" s="96">
        <f t="shared" si="2"/>
        <v>3994.86</v>
      </c>
      <c r="F191" s="160">
        <v>428.4</v>
      </c>
      <c r="G191" s="165">
        <v>3566.46</v>
      </c>
      <c r="H191" s="161">
        <v>0</v>
      </c>
      <c r="I191" s="149">
        <v>952.21</v>
      </c>
      <c r="J191" s="149">
        <v>204.57</v>
      </c>
      <c r="K191" s="149">
        <v>584.78</v>
      </c>
      <c r="L191" s="149">
        <v>184.69</v>
      </c>
      <c r="M191" s="149">
        <v>29.24</v>
      </c>
      <c r="N191" s="149">
        <v>672.81</v>
      </c>
      <c r="O191" s="26">
        <v>0</v>
      </c>
      <c r="P191" s="159">
        <v>605.34</v>
      </c>
      <c r="Q191" s="162">
        <v>6473.2358146186998</v>
      </c>
      <c r="R191" s="162">
        <v>0</v>
      </c>
      <c r="S191" s="162">
        <v>433.27297641513098</v>
      </c>
      <c r="T191" s="149">
        <v>5117.3599999999997</v>
      </c>
      <c r="U191" s="149">
        <v>739.17</v>
      </c>
      <c r="V191" s="149">
        <v>327.73</v>
      </c>
      <c r="W191" s="162">
        <v>184.34470697952901</v>
      </c>
      <c r="X191" s="149">
        <v>648.65</v>
      </c>
      <c r="Y191" s="149">
        <v>207.25</v>
      </c>
      <c r="Z191" s="149">
        <v>806.99</v>
      </c>
      <c r="AA191" s="162">
        <v>0</v>
      </c>
      <c r="AB191" s="159">
        <v>5388.5</v>
      </c>
      <c r="AC191" s="149">
        <v>5837.72</v>
      </c>
      <c r="AD191" s="149">
        <v>292.33</v>
      </c>
      <c r="AE191" s="149">
        <v>147.02000000000001</v>
      </c>
      <c r="AF191" s="149">
        <v>79.92</v>
      </c>
      <c r="AG191" s="162">
        <v>2998.29</v>
      </c>
      <c r="AH191" s="149">
        <v>1008.68</v>
      </c>
    </row>
    <row r="192" spans="1:34" ht="15.75" thickBot="1" x14ac:dyDescent="0.25">
      <c r="A192" s="136">
        <v>185</v>
      </c>
      <c r="B192" s="154">
        <v>9</v>
      </c>
      <c r="C192" s="155" t="s">
        <v>156</v>
      </c>
      <c r="D192" s="134">
        <v>190</v>
      </c>
      <c r="E192" s="96">
        <f t="shared" si="2"/>
        <v>4236.8</v>
      </c>
      <c r="F192" s="160">
        <v>343.3</v>
      </c>
      <c r="G192" s="165">
        <v>3791.7</v>
      </c>
      <c r="H192" s="161">
        <v>101.8</v>
      </c>
      <c r="I192" s="149">
        <v>885.92</v>
      </c>
      <c r="J192" s="149">
        <v>249.3</v>
      </c>
      <c r="K192" s="149">
        <v>596.71</v>
      </c>
      <c r="L192" s="149">
        <v>173.91</v>
      </c>
      <c r="M192" s="149">
        <v>29.24</v>
      </c>
      <c r="N192" s="149">
        <v>664.29</v>
      </c>
      <c r="O192" s="26">
        <v>0</v>
      </c>
      <c r="P192" s="159">
        <v>626.58000000000004</v>
      </c>
      <c r="Q192" s="162">
        <v>4403.5664571207699</v>
      </c>
      <c r="R192" s="162">
        <v>330.43368688083098</v>
      </c>
      <c r="S192" s="162">
        <v>280.82507730610399</v>
      </c>
      <c r="T192" s="149">
        <v>5956.09</v>
      </c>
      <c r="U192" s="149">
        <v>674.71</v>
      </c>
      <c r="V192" s="149">
        <v>398.01</v>
      </c>
      <c r="W192" s="162">
        <v>184.59892250611301</v>
      </c>
      <c r="X192" s="149">
        <v>602.12</v>
      </c>
      <c r="Y192" s="149">
        <v>207.25</v>
      </c>
      <c r="Z192" s="149">
        <v>749.57</v>
      </c>
      <c r="AA192" s="162">
        <v>14.6440110775983</v>
      </c>
      <c r="AB192" s="159">
        <v>10332.64</v>
      </c>
      <c r="AC192" s="149">
        <v>3734.19</v>
      </c>
      <c r="AD192" s="149">
        <v>230.88</v>
      </c>
      <c r="AE192" s="149">
        <v>149.91999999999999</v>
      </c>
      <c r="AF192" s="149">
        <v>82.24</v>
      </c>
      <c r="AG192" s="162">
        <v>1513.02</v>
      </c>
      <c r="AH192" s="149">
        <v>1361.71</v>
      </c>
    </row>
    <row r="193" spans="1:34" ht="15.75" thickBot="1" x14ac:dyDescent="0.25">
      <c r="A193" s="136">
        <v>186</v>
      </c>
      <c r="B193" s="154">
        <v>9</v>
      </c>
      <c r="C193" s="155" t="s">
        <v>157</v>
      </c>
      <c r="D193" s="134">
        <v>204</v>
      </c>
      <c r="E193" s="96">
        <f t="shared" si="2"/>
        <v>14553.96</v>
      </c>
      <c r="F193" s="160">
        <v>1316</v>
      </c>
      <c r="G193" s="165">
        <v>13237.96</v>
      </c>
      <c r="H193" s="161">
        <v>0</v>
      </c>
      <c r="I193" s="149">
        <v>3344.96</v>
      </c>
      <c r="J193" s="149">
        <v>978.15</v>
      </c>
      <c r="K193" s="149">
        <v>2045.6</v>
      </c>
      <c r="L193" s="149">
        <v>689.6</v>
      </c>
      <c r="M193" s="149">
        <v>102.33</v>
      </c>
      <c r="N193" s="149">
        <v>3590.11</v>
      </c>
      <c r="O193" s="26">
        <v>0</v>
      </c>
      <c r="P193" s="159">
        <v>2205.37</v>
      </c>
      <c r="Q193" s="162">
        <v>14091.412662786501</v>
      </c>
      <c r="R193" s="162">
        <v>1156.51790408291</v>
      </c>
      <c r="S193" s="162">
        <v>994.92313102733794</v>
      </c>
      <c r="T193" s="149">
        <v>17255.39</v>
      </c>
      <c r="U193" s="149">
        <v>2485.2800000000002</v>
      </c>
      <c r="V193" s="149">
        <v>1559.6</v>
      </c>
      <c r="W193" s="162">
        <v>669.951876935634</v>
      </c>
      <c r="X193" s="149">
        <v>2334.9899999999998</v>
      </c>
      <c r="Y193" s="149">
        <v>725.4</v>
      </c>
      <c r="Z193" s="149">
        <v>4994.7299999999996</v>
      </c>
      <c r="AA193" s="162">
        <v>121.717479990904</v>
      </c>
      <c r="AB193" s="159">
        <v>13170.99</v>
      </c>
      <c r="AC193" s="149">
        <v>16078.83</v>
      </c>
      <c r="AD193" s="149">
        <v>787.59</v>
      </c>
      <c r="AE193" s="149">
        <v>311.55</v>
      </c>
      <c r="AF193" s="149">
        <v>166.47</v>
      </c>
      <c r="AG193" s="162">
        <v>4034.71</v>
      </c>
      <c r="AH193" s="149">
        <v>7943.32</v>
      </c>
    </row>
    <row r="194" spans="1:34" ht="15.75" thickBot="1" x14ac:dyDescent="0.25">
      <c r="A194" s="136">
        <v>187</v>
      </c>
      <c r="B194" s="154">
        <v>9</v>
      </c>
      <c r="C194" s="155" t="s">
        <v>158</v>
      </c>
      <c r="D194" s="134">
        <v>210</v>
      </c>
      <c r="E194" s="96">
        <f t="shared" si="2"/>
        <v>4345.01</v>
      </c>
      <c r="F194" s="160">
        <v>486.5</v>
      </c>
      <c r="G194" s="165">
        <v>3858.51</v>
      </c>
      <c r="H194" s="161">
        <v>0</v>
      </c>
      <c r="I194" s="149">
        <v>1360.63</v>
      </c>
      <c r="J194" s="149">
        <v>279.14</v>
      </c>
      <c r="K194" s="149">
        <v>604.15</v>
      </c>
      <c r="L194" s="149">
        <v>208.05</v>
      </c>
      <c r="M194" s="149">
        <v>14.62</v>
      </c>
      <c r="N194" s="149">
        <v>380.23</v>
      </c>
      <c r="O194" s="26">
        <v>0</v>
      </c>
      <c r="P194" s="159">
        <v>658.4</v>
      </c>
      <c r="Q194" s="162">
        <v>2201.7832285603799</v>
      </c>
      <c r="R194" s="162">
        <v>165.216843440415</v>
      </c>
      <c r="S194" s="162">
        <v>686.01554599062399</v>
      </c>
      <c r="T194" s="149">
        <v>3634.04</v>
      </c>
      <c r="U194" s="149">
        <v>968.44</v>
      </c>
      <c r="V194" s="149">
        <v>441.92</v>
      </c>
      <c r="W194" s="162">
        <v>260.573072782655</v>
      </c>
      <c r="X194" s="149">
        <v>692.12</v>
      </c>
      <c r="Y194" s="149">
        <v>103.63</v>
      </c>
      <c r="Z194" s="149">
        <v>382.75</v>
      </c>
      <c r="AA194" s="162">
        <v>48.4267727999014</v>
      </c>
      <c r="AB194" s="159">
        <v>5370.06</v>
      </c>
      <c r="AC194" s="149">
        <v>9491.8700000000008</v>
      </c>
      <c r="AD194" s="149">
        <v>359.92</v>
      </c>
      <c r="AE194" s="149">
        <v>138.16999999999999</v>
      </c>
      <c r="AF194" s="149">
        <v>76.02</v>
      </c>
      <c r="AG194" s="162">
        <v>630.41999999999996</v>
      </c>
      <c r="AH194" s="149">
        <v>1339.02</v>
      </c>
    </row>
    <row r="195" spans="1:34" ht="15.75" thickBot="1" x14ac:dyDescent="0.25">
      <c r="A195" s="136">
        <v>188</v>
      </c>
      <c r="B195" s="154">
        <v>9</v>
      </c>
      <c r="C195" s="155" t="s">
        <v>395</v>
      </c>
      <c r="D195" s="134" t="s">
        <v>309</v>
      </c>
      <c r="E195" s="96">
        <f t="shared" si="2"/>
        <v>4164.58</v>
      </c>
      <c r="F195" s="160">
        <v>451.1</v>
      </c>
      <c r="G195" s="165">
        <v>3713.48</v>
      </c>
      <c r="H195" s="161">
        <v>0</v>
      </c>
      <c r="I195" s="149">
        <v>1155.25</v>
      </c>
      <c r="J195" s="149">
        <v>298.54000000000002</v>
      </c>
      <c r="K195" s="149">
        <v>591.94000000000005</v>
      </c>
      <c r="L195" s="149">
        <v>187.23</v>
      </c>
      <c r="M195" s="149">
        <v>29.24</v>
      </c>
      <c r="N195" s="149">
        <v>689.81</v>
      </c>
      <c r="O195" s="26">
        <v>0</v>
      </c>
      <c r="P195" s="159">
        <v>631.05999999999995</v>
      </c>
      <c r="Q195" s="162">
        <v>6473.2358146186998</v>
      </c>
      <c r="R195" s="162">
        <v>0</v>
      </c>
      <c r="S195" s="162">
        <v>288.84865094342098</v>
      </c>
      <c r="T195" s="149">
        <v>5134.8999999999996</v>
      </c>
      <c r="U195" s="149">
        <v>772.16</v>
      </c>
      <c r="V195" s="149">
        <v>475</v>
      </c>
      <c r="W195" s="162">
        <v>190.22023813924201</v>
      </c>
      <c r="X195" s="149">
        <v>617.32000000000005</v>
      </c>
      <c r="Y195" s="149">
        <v>207.25</v>
      </c>
      <c r="Z195" s="149">
        <v>845.03</v>
      </c>
      <c r="AA195" s="162">
        <v>12.491515346837</v>
      </c>
      <c r="AB195" s="159">
        <v>4680.2700000000004</v>
      </c>
      <c r="AC195" s="149">
        <v>4710.3999999999996</v>
      </c>
      <c r="AD195" s="149">
        <v>220.6</v>
      </c>
      <c r="AE195" s="149">
        <v>93.78</v>
      </c>
      <c r="AF195" s="149">
        <v>48.49</v>
      </c>
      <c r="AG195" s="162">
        <v>882.59</v>
      </c>
      <c r="AH195" s="149">
        <v>1361.71</v>
      </c>
    </row>
    <row r="196" spans="1:34" ht="15.75" thickBot="1" x14ac:dyDescent="0.25">
      <c r="A196" s="136">
        <v>189</v>
      </c>
      <c r="B196" s="154">
        <v>9</v>
      </c>
      <c r="C196" s="155" t="s">
        <v>159</v>
      </c>
      <c r="D196" s="134">
        <v>215</v>
      </c>
      <c r="E196" s="96">
        <f t="shared" ref="E196:E218" si="3">F196+G196+H196</f>
        <v>4099.3100000000004</v>
      </c>
      <c r="F196" s="160">
        <v>378.76</v>
      </c>
      <c r="G196" s="165">
        <v>3682.95</v>
      </c>
      <c r="H196" s="161">
        <v>37.6</v>
      </c>
      <c r="I196" s="149">
        <v>1175.21</v>
      </c>
      <c r="J196" s="149">
        <v>285.19</v>
      </c>
      <c r="K196" s="149">
        <v>584.76</v>
      </c>
      <c r="L196" s="149">
        <v>189.32</v>
      </c>
      <c r="M196" s="149">
        <v>29.24</v>
      </c>
      <c r="N196" s="149">
        <v>666.65</v>
      </c>
      <c r="O196" s="26">
        <v>0</v>
      </c>
      <c r="P196" s="159">
        <v>615.47</v>
      </c>
      <c r="Q196" s="162">
        <v>6473.2358146186998</v>
      </c>
      <c r="R196" s="162">
        <v>0</v>
      </c>
      <c r="S196" s="162">
        <v>284.83686412476197</v>
      </c>
      <c r="T196" s="149">
        <v>4974.6400000000003</v>
      </c>
      <c r="U196" s="149">
        <v>798.63</v>
      </c>
      <c r="V196" s="149">
        <v>454.57</v>
      </c>
      <c r="W196" s="162">
        <v>211.661114134489</v>
      </c>
      <c r="X196" s="149">
        <v>630.98</v>
      </c>
      <c r="Y196" s="149">
        <v>207.25</v>
      </c>
      <c r="Z196" s="149">
        <v>816.14</v>
      </c>
      <c r="AA196" s="162">
        <v>19.3989451986013</v>
      </c>
      <c r="AB196" s="159">
        <v>5428.82</v>
      </c>
      <c r="AC196" s="149">
        <v>4637.0200000000004</v>
      </c>
      <c r="AD196" s="149">
        <v>205.12</v>
      </c>
      <c r="AE196" s="149">
        <v>115.83</v>
      </c>
      <c r="AF196" s="149">
        <v>60.79</v>
      </c>
      <c r="AG196" s="162">
        <v>1765.19</v>
      </c>
      <c r="AH196" s="149">
        <v>1008.68</v>
      </c>
    </row>
    <row r="197" spans="1:34" ht="15.75" thickBot="1" x14ac:dyDescent="0.25">
      <c r="A197" s="136">
        <v>190</v>
      </c>
      <c r="B197" s="154">
        <v>9</v>
      </c>
      <c r="C197" s="155" t="s">
        <v>160</v>
      </c>
      <c r="D197" s="134">
        <v>251</v>
      </c>
      <c r="E197" s="96">
        <f t="shared" si="3"/>
        <v>6065.9</v>
      </c>
      <c r="F197" s="160">
        <v>592.4</v>
      </c>
      <c r="G197" s="165">
        <v>5393</v>
      </c>
      <c r="H197" s="161">
        <v>80.5</v>
      </c>
      <c r="I197" s="149">
        <v>1339.68</v>
      </c>
      <c r="J197" s="149">
        <v>343.29</v>
      </c>
      <c r="K197" s="149">
        <v>788.34</v>
      </c>
      <c r="L197" s="149">
        <v>266.17</v>
      </c>
      <c r="M197" s="149">
        <v>43.86</v>
      </c>
      <c r="N197" s="149">
        <v>1073.4100000000001</v>
      </c>
      <c r="O197" s="26">
        <v>0</v>
      </c>
      <c r="P197" s="159">
        <v>906.97</v>
      </c>
      <c r="Q197" s="162">
        <v>9709.8537219280497</v>
      </c>
      <c r="R197" s="162">
        <v>0</v>
      </c>
      <c r="S197" s="162">
        <v>641.88589098538</v>
      </c>
      <c r="T197" s="149">
        <v>7729.06</v>
      </c>
      <c r="U197" s="149">
        <v>996.13</v>
      </c>
      <c r="V197" s="149">
        <v>548.91999999999996</v>
      </c>
      <c r="W197" s="162">
        <v>310.18325713602002</v>
      </c>
      <c r="X197" s="149">
        <v>901.41</v>
      </c>
      <c r="Y197" s="149">
        <v>310.88</v>
      </c>
      <c r="Z197" s="149">
        <v>1350.65</v>
      </c>
      <c r="AA197" s="162">
        <v>24.532306698225302</v>
      </c>
      <c r="AB197" s="159">
        <v>8429.69</v>
      </c>
      <c r="AC197" s="149">
        <v>8632.44</v>
      </c>
      <c r="AD197" s="149">
        <v>322.74</v>
      </c>
      <c r="AE197" s="149">
        <v>220.16</v>
      </c>
      <c r="AF197" s="149">
        <v>121.17</v>
      </c>
      <c r="AG197" s="162">
        <v>2685.6</v>
      </c>
      <c r="AH197" s="149">
        <v>2269.52</v>
      </c>
    </row>
    <row r="198" spans="1:34" ht="15.75" thickBot="1" x14ac:dyDescent="0.25">
      <c r="A198" s="136">
        <v>191</v>
      </c>
      <c r="B198" s="154">
        <v>9</v>
      </c>
      <c r="C198" s="155" t="s">
        <v>161</v>
      </c>
      <c r="D198" s="134">
        <v>253</v>
      </c>
      <c r="E198" s="96">
        <f t="shared" si="3"/>
        <v>5989.2</v>
      </c>
      <c r="F198" s="160">
        <v>576.79999999999995</v>
      </c>
      <c r="G198" s="165">
        <v>5412.4</v>
      </c>
      <c r="H198" s="161">
        <v>0</v>
      </c>
      <c r="I198" s="149">
        <v>1582.31</v>
      </c>
      <c r="J198" s="149">
        <v>422.52</v>
      </c>
      <c r="K198" s="149">
        <v>835.51</v>
      </c>
      <c r="L198" s="149">
        <v>278.32</v>
      </c>
      <c r="M198" s="149">
        <v>43.86</v>
      </c>
      <c r="N198" s="149">
        <v>1086.58</v>
      </c>
      <c r="O198" s="26">
        <v>0</v>
      </c>
      <c r="P198" s="159">
        <v>907.55</v>
      </c>
      <c r="Q198" s="162">
        <v>6605.3496856811498</v>
      </c>
      <c r="R198" s="162">
        <v>495.65053032124598</v>
      </c>
      <c r="S198" s="162">
        <v>641.88589098538</v>
      </c>
      <c r="T198" s="149">
        <v>8819.93</v>
      </c>
      <c r="U198" s="149">
        <v>1318.46</v>
      </c>
      <c r="V198" s="149">
        <v>673.62</v>
      </c>
      <c r="W198" s="162">
        <v>336.81115087472</v>
      </c>
      <c r="X198" s="149">
        <v>955.39</v>
      </c>
      <c r="Y198" s="149">
        <v>310.88</v>
      </c>
      <c r="Z198" s="149">
        <v>1377.85</v>
      </c>
      <c r="AA198" s="162">
        <v>44.594589424458398</v>
      </c>
      <c r="AB198" s="159">
        <v>8800.19</v>
      </c>
      <c r="AC198" s="149">
        <v>8927.0400000000009</v>
      </c>
      <c r="AD198" s="149">
        <v>331.76</v>
      </c>
      <c r="AE198" s="149">
        <v>224.7</v>
      </c>
      <c r="AF198" s="149">
        <v>123.61</v>
      </c>
      <c r="AG198" s="162">
        <v>2521.69</v>
      </c>
      <c r="AH198" s="149">
        <v>3404.28</v>
      </c>
    </row>
    <row r="199" spans="1:34" ht="15.75" thickBot="1" x14ac:dyDescent="0.25">
      <c r="A199" s="136">
        <v>192</v>
      </c>
      <c r="B199" s="154">
        <v>9</v>
      </c>
      <c r="C199" s="155" t="s">
        <v>162</v>
      </c>
      <c r="D199" s="134">
        <v>255</v>
      </c>
      <c r="E199" s="96">
        <f t="shared" si="3"/>
        <v>4221.8999999999996</v>
      </c>
      <c r="F199" s="160">
        <v>463.7</v>
      </c>
      <c r="G199" s="165">
        <v>3758.2</v>
      </c>
      <c r="H199" s="161">
        <v>0</v>
      </c>
      <c r="I199" s="149">
        <v>939.46</v>
      </c>
      <c r="J199" s="149">
        <v>284.38</v>
      </c>
      <c r="K199" s="149">
        <v>593.92999999999995</v>
      </c>
      <c r="L199" s="149">
        <v>194.48</v>
      </c>
      <c r="M199" s="149">
        <v>29.24</v>
      </c>
      <c r="N199" s="149">
        <v>675.31</v>
      </c>
      <c r="O199" s="26">
        <v>0</v>
      </c>
      <c r="P199" s="159">
        <v>639.75</v>
      </c>
      <c r="Q199" s="162">
        <v>6473.2358146186998</v>
      </c>
      <c r="R199" s="162">
        <v>0</v>
      </c>
      <c r="S199" s="162">
        <v>288.84865094342098</v>
      </c>
      <c r="T199" s="149">
        <v>6059.56</v>
      </c>
      <c r="U199" s="149">
        <v>726.01</v>
      </c>
      <c r="V199" s="149">
        <v>453.32</v>
      </c>
      <c r="W199" s="162">
        <v>215.440845666912</v>
      </c>
      <c r="X199" s="149">
        <v>663.92</v>
      </c>
      <c r="Y199" s="149">
        <v>207.25</v>
      </c>
      <c r="Z199" s="149">
        <v>799.26</v>
      </c>
      <c r="AA199" s="162">
        <v>47.835690818157403</v>
      </c>
      <c r="AB199" s="159">
        <v>4347.3100000000004</v>
      </c>
      <c r="AC199" s="149">
        <v>5072.25</v>
      </c>
      <c r="AD199" s="149">
        <v>361.21</v>
      </c>
      <c r="AE199" s="149">
        <v>142.99</v>
      </c>
      <c r="AF199" s="149">
        <v>76.62</v>
      </c>
      <c r="AG199" s="162">
        <v>1356.67</v>
      </c>
      <c r="AH199" s="149">
        <v>1008.68</v>
      </c>
    </row>
    <row r="200" spans="1:34" ht="15.75" thickBot="1" x14ac:dyDescent="0.25">
      <c r="A200" s="136">
        <v>193</v>
      </c>
      <c r="B200" s="154">
        <v>9</v>
      </c>
      <c r="C200" s="155" t="s">
        <v>396</v>
      </c>
      <c r="D200" s="134" t="s">
        <v>310</v>
      </c>
      <c r="E200" s="96">
        <f t="shared" si="3"/>
        <v>6359.7</v>
      </c>
      <c r="F200" s="160">
        <v>692.2</v>
      </c>
      <c r="G200" s="165">
        <v>5667.5</v>
      </c>
      <c r="H200" s="161">
        <v>0</v>
      </c>
      <c r="I200" s="149">
        <v>1603.43</v>
      </c>
      <c r="J200" s="149">
        <v>426.57</v>
      </c>
      <c r="K200" s="149">
        <v>898.48</v>
      </c>
      <c r="L200" s="149">
        <v>290.77</v>
      </c>
      <c r="M200" s="149">
        <v>43.86</v>
      </c>
      <c r="N200" s="149">
        <v>1046.99</v>
      </c>
      <c r="O200" s="26">
        <v>0</v>
      </c>
      <c r="P200" s="159">
        <v>963.69</v>
      </c>
      <c r="Q200" s="162">
        <v>9709.8537219280497</v>
      </c>
      <c r="R200" s="162">
        <v>0</v>
      </c>
      <c r="S200" s="162">
        <v>433.27297641513098</v>
      </c>
      <c r="T200" s="149">
        <v>9004.27</v>
      </c>
      <c r="U200" s="149">
        <v>1330.94</v>
      </c>
      <c r="V200" s="149">
        <v>679.72</v>
      </c>
      <c r="W200" s="162">
        <v>341.95853561648602</v>
      </c>
      <c r="X200" s="149">
        <v>987.75</v>
      </c>
      <c r="Y200" s="149">
        <v>310.88</v>
      </c>
      <c r="Z200" s="149">
        <v>1384.33</v>
      </c>
      <c r="AA200" s="162">
        <v>54.412274313013903</v>
      </c>
      <c r="AB200" s="159">
        <v>7743.63</v>
      </c>
      <c r="AC200" s="149">
        <v>7249.2</v>
      </c>
      <c r="AD200" s="149">
        <v>566.95000000000005</v>
      </c>
      <c r="AE200" s="149">
        <v>156.61000000000001</v>
      </c>
      <c r="AF200" s="149">
        <v>80.98</v>
      </c>
      <c r="AG200" s="162">
        <v>1979.53</v>
      </c>
      <c r="AH200" s="149">
        <v>1513.01</v>
      </c>
    </row>
    <row r="201" spans="1:34" ht="15.75" thickBot="1" x14ac:dyDescent="0.25">
      <c r="A201" s="136">
        <v>194</v>
      </c>
      <c r="B201" s="154">
        <v>9</v>
      </c>
      <c r="C201" s="155" t="s">
        <v>163</v>
      </c>
      <c r="D201" s="134">
        <v>257</v>
      </c>
      <c r="E201" s="96">
        <f t="shared" si="3"/>
        <v>6234.89</v>
      </c>
      <c r="F201" s="160">
        <v>626.79999999999995</v>
      </c>
      <c r="G201" s="165">
        <v>5608.09</v>
      </c>
      <c r="H201" s="161">
        <v>0</v>
      </c>
      <c r="I201" s="149">
        <v>1622.26</v>
      </c>
      <c r="J201" s="149">
        <v>422.86</v>
      </c>
      <c r="K201" s="149">
        <v>881.33</v>
      </c>
      <c r="L201" s="149">
        <v>286.37</v>
      </c>
      <c r="M201" s="149">
        <v>43.86</v>
      </c>
      <c r="N201" s="149">
        <v>1088.8599999999999</v>
      </c>
      <c r="O201" s="26">
        <v>0</v>
      </c>
      <c r="P201" s="159">
        <v>944.78</v>
      </c>
      <c r="Q201" s="162">
        <v>9709.8537219280497</v>
      </c>
      <c r="R201" s="162">
        <v>0</v>
      </c>
      <c r="S201" s="162">
        <v>433.27297641513098</v>
      </c>
      <c r="T201" s="149">
        <v>7358.82</v>
      </c>
      <c r="U201" s="149">
        <v>1365.42</v>
      </c>
      <c r="V201" s="149">
        <v>674.15</v>
      </c>
      <c r="W201" s="162">
        <v>285.36654616718101</v>
      </c>
      <c r="X201" s="149">
        <v>996.56</v>
      </c>
      <c r="Y201" s="149">
        <v>310.88</v>
      </c>
      <c r="Z201" s="149">
        <v>1402.65</v>
      </c>
      <c r="AA201" s="162">
        <v>44.263352399566401</v>
      </c>
      <c r="AB201" s="159">
        <v>8682.9</v>
      </c>
      <c r="AC201" s="149">
        <v>7568.58</v>
      </c>
      <c r="AD201" s="149">
        <v>354.47</v>
      </c>
      <c r="AE201" s="149">
        <v>183.96</v>
      </c>
      <c r="AF201" s="149">
        <v>98.34</v>
      </c>
      <c r="AG201" s="162">
        <v>2269.5300000000002</v>
      </c>
      <c r="AH201" s="149">
        <v>3782.53</v>
      </c>
    </row>
    <row r="202" spans="1:34" ht="15.75" thickBot="1" x14ac:dyDescent="0.25">
      <c r="A202" s="136">
        <v>195</v>
      </c>
      <c r="B202" s="154">
        <v>9</v>
      </c>
      <c r="C202" s="155" t="s">
        <v>164</v>
      </c>
      <c r="D202" s="134">
        <v>271</v>
      </c>
      <c r="E202" s="96">
        <f t="shared" si="3"/>
        <v>5920.3</v>
      </c>
      <c r="F202" s="160">
        <v>658.8</v>
      </c>
      <c r="G202" s="165">
        <v>5261.5</v>
      </c>
      <c r="H202" s="161">
        <v>0</v>
      </c>
      <c r="I202" s="149">
        <v>1571.11</v>
      </c>
      <c r="J202" s="149">
        <v>416.79</v>
      </c>
      <c r="K202" s="149">
        <v>804.49</v>
      </c>
      <c r="L202" s="149">
        <v>267.75</v>
      </c>
      <c r="M202" s="149">
        <v>129.57</v>
      </c>
      <c r="N202" s="149">
        <v>1196.79</v>
      </c>
      <c r="O202" s="26">
        <v>0</v>
      </c>
      <c r="P202" s="159">
        <v>897.11</v>
      </c>
      <c r="Q202" s="162">
        <v>9709.8537219280497</v>
      </c>
      <c r="R202" s="162">
        <v>0</v>
      </c>
      <c r="S202" s="162">
        <v>433.27297641513098</v>
      </c>
      <c r="T202" s="149">
        <v>7407.75</v>
      </c>
      <c r="U202" s="149">
        <v>1289.27</v>
      </c>
      <c r="V202" s="149">
        <v>664.73</v>
      </c>
      <c r="W202" s="162">
        <v>238.97595366301701</v>
      </c>
      <c r="X202" s="149">
        <v>929.35</v>
      </c>
      <c r="Y202" s="149">
        <v>918.53</v>
      </c>
      <c r="Z202" s="149">
        <v>1572.44</v>
      </c>
      <c r="AA202" s="162">
        <v>52.709680170793199</v>
      </c>
      <c r="AB202" s="159">
        <v>4877.4399999999996</v>
      </c>
      <c r="AC202" s="149">
        <v>10008.18</v>
      </c>
      <c r="AD202" s="149">
        <v>617.91999999999996</v>
      </c>
      <c r="AE202" s="149">
        <v>176.06</v>
      </c>
      <c r="AF202" s="149">
        <v>97.13</v>
      </c>
      <c r="AG202" s="162">
        <v>2602.39</v>
      </c>
      <c r="AH202" s="149">
        <v>2874.73</v>
      </c>
    </row>
    <row r="203" spans="1:34" ht="15.75" thickBot="1" x14ac:dyDescent="0.25">
      <c r="A203" s="136">
        <v>196</v>
      </c>
      <c r="B203" s="154">
        <v>9</v>
      </c>
      <c r="C203" s="155" t="s">
        <v>397</v>
      </c>
      <c r="D203" s="134" t="s">
        <v>311</v>
      </c>
      <c r="E203" s="96">
        <f t="shared" si="3"/>
        <v>10379.52</v>
      </c>
      <c r="F203" s="160">
        <v>1153.7</v>
      </c>
      <c r="G203" s="165">
        <v>9225.82</v>
      </c>
      <c r="H203" s="161">
        <v>0</v>
      </c>
      <c r="I203" s="149">
        <v>1872.98</v>
      </c>
      <c r="J203" s="149">
        <v>568.96</v>
      </c>
      <c r="K203" s="149">
        <v>1492.99</v>
      </c>
      <c r="L203" s="149">
        <v>448.16</v>
      </c>
      <c r="M203" s="149">
        <v>172.76</v>
      </c>
      <c r="N203" s="149">
        <v>1744.82</v>
      </c>
      <c r="O203" s="26">
        <v>0</v>
      </c>
      <c r="P203" s="159">
        <v>1572.82</v>
      </c>
      <c r="Q203" s="162">
        <v>9321.4669088896808</v>
      </c>
      <c r="R203" s="162">
        <v>0</v>
      </c>
      <c r="S203" s="162">
        <v>722.12162735855202</v>
      </c>
      <c r="T203" s="149">
        <v>15791.5</v>
      </c>
      <c r="U203" s="149">
        <v>1597.47</v>
      </c>
      <c r="V203" s="149">
        <v>906.75</v>
      </c>
      <c r="W203" s="162">
        <v>516.78784505950603</v>
      </c>
      <c r="X203" s="149">
        <v>1540.2</v>
      </c>
      <c r="Y203" s="149">
        <v>1224.69</v>
      </c>
      <c r="Z203" s="149">
        <v>2806.66</v>
      </c>
      <c r="AA203" s="162">
        <v>78.094126882506899</v>
      </c>
      <c r="AB203" s="159">
        <v>13797.05</v>
      </c>
      <c r="AC203" s="149">
        <v>16402.64</v>
      </c>
      <c r="AD203" s="149">
        <v>866.71</v>
      </c>
      <c r="AE203" s="149">
        <v>185.48</v>
      </c>
      <c r="AF203" s="149">
        <v>101.56</v>
      </c>
      <c r="AG203" s="162">
        <v>6427.8</v>
      </c>
      <c r="AH203" s="149">
        <v>3026.03</v>
      </c>
    </row>
    <row r="204" spans="1:34" ht="15.75" thickBot="1" x14ac:dyDescent="0.25">
      <c r="A204" s="136">
        <v>197</v>
      </c>
      <c r="B204" s="154">
        <v>9</v>
      </c>
      <c r="C204" s="155" t="s">
        <v>165</v>
      </c>
      <c r="D204" s="134">
        <v>179</v>
      </c>
      <c r="E204" s="96">
        <f t="shared" si="3"/>
        <v>4006.59</v>
      </c>
      <c r="F204" s="160">
        <v>428.48</v>
      </c>
      <c r="G204" s="165">
        <v>3578.11</v>
      </c>
      <c r="H204" s="161">
        <v>0</v>
      </c>
      <c r="I204" s="149">
        <v>998.93</v>
      </c>
      <c r="J204" s="149">
        <v>280.83999999999997</v>
      </c>
      <c r="K204" s="149">
        <v>565.03</v>
      </c>
      <c r="L204" s="149">
        <v>191.62</v>
      </c>
      <c r="M204" s="149">
        <v>29.24</v>
      </c>
      <c r="N204" s="149">
        <v>641.62</v>
      </c>
      <c r="O204" s="26">
        <v>0</v>
      </c>
      <c r="P204" s="159">
        <v>607.12</v>
      </c>
      <c r="Q204" s="162">
        <v>2888.73867889138</v>
      </c>
      <c r="R204" s="162">
        <v>330.43368688083098</v>
      </c>
      <c r="S204" s="162">
        <v>433.27297641513098</v>
      </c>
      <c r="T204" s="149">
        <v>5978.01</v>
      </c>
      <c r="U204" s="149">
        <v>804.41</v>
      </c>
      <c r="V204" s="149">
        <v>446.65</v>
      </c>
      <c r="W204" s="162">
        <v>179.11553482929901</v>
      </c>
      <c r="X204" s="149">
        <v>669.22</v>
      </c>
      <c r="Y204" s="149">
        <v>207.25</v>
      </c>
      <c r="Z204" s="149">
        <v>767.25</v>
      </c>
      <c r="AA204" s="162">
        <v>14.0529701667941</v>
      </c>
      <c r="AB204" s="159">
        <v>5651.49</v>
      </c>
      <c r="AC204" s="149">
        <v>7077.16</v>
      </c>
      <c r="AD204" s="149">
        <v>256.62</v>
      </c>
      <c r="AE204" s="149">
        <v>148.46</v>
      </c>
      <c r="AF204" s="149">
        <v>80.89</v>
      </c>
      <c r="AG204" s="162">
        <v>254.69</v>
      </c>
      <c r="AH204" s="149">
        <v>1563.45</v>
      </c>
    </row>
    <row r="205" spans="1:34" ht="15.75" thickBot="1" x14ac:dyDescent="0.25">
      <c r="A205" s="136">
        <v>198</v>
      </c>
      <c r="B205" s="154">
        <v>9</v>
      </c>
      <c r="C205" s="155" t="s">
        <v>166</v>
      </c>
      <c r="D205" s="134">
        <v>21</v>
      </c>
      <c r="E205" s="96">
        <f t="shared" si="3"/>
        <v>3998.6</v>
      </c>
      <c r="F205" s="160">
        <v>418.7</v>
      </c>
      <c r="G205" s="165">
        <v>3579.9</v>
      </c>
      <c r="H205" s="161">
        <v>0</v>
      </c>
      <c r="I205" s="149">
        <v>933.78</v>
      </c>
      <c r="J205" s="149">
        <v>284.11</v>
      </c>
      <c r="K205" s="149">
        <v>566.46</v>
      </c>
      <c r="L205" s="149">
        <v>186.3</v>
      </c>
      <c r="M205" s="149">
        <v>29.24</v>
      </c>
      <c r="N205" s="149">
        <v>662.99</v>
      </c>
      <c r="O205" s="26">
        <v>0</v>
      </c>
      <c r="P205" s="159">
        <v>605.91</v>
      </c>
      <c r="Q205" s="162">
        <v>4660.7334544448404</v>
      </c>
      <c r="R205" s="162">
        <v>0</v>
      </c>
      <c r="S205" s="162">
        <v>361.06081367927601</v>
      </c>
      <c r="T205" s="149">
        <v>5812.91</v>
      </c>
      <c r="U205" s="149">
        <v>802.27</v>
      </c>
      <c r="V205" s="149">
        <v>452.9</v>
      </c>
      <c r="W205" s="162">
        <v>254.56273087873299</v>
      </c>
      <c r="X205" s="149">
        <v>606.28</v>
      </c>
      <c r="Y205" s="149">
        <v>207.25</v>
      </c>
      <c r="Z205" s="149">
        <v>808.99</v>
      </c>
      <c r="AA205" s="162">
        <v>45.115060674130802</v>
      </c>
      <c r="AB205" s="159">
        <v>6720.14</v>
      </c>
      <c r="AC205" s="149">
        <v>5288.45</v>
      </c>
      <c r="AD205" s="149">
        <v>253.41</v>
      </c>
      <c r="AE205" s="149">
        <v>146.43</v>
      </c>
      <c r="AF205" s="149">
        <v>79.61</v>
      </c>
      <c r="AG205" s="162">
        <v>1074.24</v>
      </c>
      <c r="AH205" s="149">
        <v>1412.15</v>
      </c>
    </row>
    <row r="206" spans="1:34" ht="15.75" thickBot="1" x14ac:dyDescent="0.25">
      <c r="A206" s="136">
        <v>199</v>
      </c>
      <c r="B206" s="154">
        <v>9</v>
      </c>
      <c r="C206" s="155" t="s">
        <v>167</v>
      </c>
      <c r="D206" s="134">
        <v>46</v>
      </c>
      <c r="E206" s="96">
        <f t="shared" si="3"/>
        <v>1985.3999999999999</v>
      </c>
      <c r="F206" s="160">
        <v>220.8</v>
      </c>
      <c r="G206" s="165">
        <v>1764.6</v>
      </c>
      <c r="H206" s="161">
        <v>0</v>
      </c>
      <c r="I206" s="149">
        <v>403.69</v>
      </c>
      <c r="J206" s="149">
        <v>119.66</v>
      </c>
      <c r="K206" s="149">
        <v>289.60000000000002</v>
      </c>
      <c r="L206" s="149">
        <v>94.09</v>
      </c>
      <c r="M206" s="149">
        <v>43.19</v>
      </c>
      <c r="N206" s="149">
        <v>412.73</v>
      </c>
      <c r="O206" s="26">
        <v>0</v>
      </c>
      <c r="P206" s="159">
        <v>300.85000000000002</v>
      </c>
      <c r="Q206" s="162">
        <v>1683.0362684117199</v>
      </c>
      <c r="R206" s="162">
        <v>0</v>
      </c>
      <c r="S206" s="162">
        <v>144.42432547171001</v>
      </c>
      <c r="T206" s="149">
        <v>4353.6000000000004</v>
      </c>
      <c r="U206" s="149">
        <v>359.04</v>
      </c>
      <c r="V206" s="149">
        <v>191.24</v>
      </c>
      <c r="W206" s="162">
        <v>128.33638844235901</v>
      </c>
      <c r="X206" s="149">
        <v>302.58999999999997</v>
      </c>
      <c r="Y206" s="149">
        <v>306.18</v>
      </c>
      <c r="Z206" s="149">
        <v>479.97</v>
      </c>
      <c r="AA206" s="162">
        <v>22.7582383460852</v>
      </c>
      <c r="AB206" s="159">
        <v>1703.42</v>
      </c>
      <c r="AC206" s="149">
        <v>2871.86</v>
      </c>
      <c r="AD206" s="149">
        <v>198.64</v>
      </c>
      <c r="AE206" s="149">
        <v>57.83</v>
      </c>
      <c r="AF206" s="149">
        <v>31.85</v>
      </c>
      <c r="AG206" s="162">
        <v>1364.24</v>
      </c>
      <c r="AH206" s="149">
        <v>552.25</v>
      </c>
    </row>
    <row r="207" spans="1:34" ht="15.75" thickBot="1" x14ac:dyDescent="0.25">
      <c r="A207" s="136">
        <v>200</v>
      </c>
      <c r="B207" s="154">
        <v>9</v>
      </c>
      <c r="C207" s="155" t="s">
        <v>168</v>
      </c>
      <c r="D207" s="134">
        <v>60</v>
      </c>
      <c r="E207" s="96">
        <f t="shared" si="3"/>
        <v>7172.2</v>
      </c>
      <c r="F207" s="160">
        <v>797.9</v>
      </c>
      <c r="G207" s="165">
        <v>6374.3</v>
      </c>
      <c r="H207" s="161">
        <v>0</v>
      </c>
      <c r="I207" s="149">
        <v>1225.77</v>
      </c>
      <c r="J207" s="149">
        <v>351.21</v>
      </c>
      <c r="K207" s="149">
        <v>1019.78</v>
      </c>
      <c r="L207" s="149">
        <v>316.60000000000002</v>
      </c>
      <c r="M207" s="149">
        <v>129.57</v>
      </c>
      <c r="N207" s="149">
        <v>1278.82</v>
      </c>
      <c r="O207" s="26">
        <v>0</v>
      </c>
      <c r="P207" s="159">
        <v>1086.81</v>
      </c>
      <c r="Q207" s="162">
        <v>3487.6067529326901</v>
      </c>
      <c r="R207" s="162">
        <v>495.65053032124598</v>
      </c>
      <c r="S207" s="162">
        <v>469.37905778305901</v>
      </c>
      <c r="T207" s="149">
        <v>15716.18</v>
      </c>
      <c r="U207" s="149">
        <v>1053.29</v>
      </c>
      <c r="V207" s="149">
        <v>561.38</v>
      </c>
      <c r="W207" s="162">
        <v>409.59439575244397</v>
      </c>
      <c r="X207" s="149">
        <v>1147.48</v>
      </c>
      <c r="Y207" s="149">
        <v>918.53</v>
      </c>
      <c r="Z207" s="149">
        <v>1829.81</v>
      </c>
      <c r="AA207" s="162">
        <v>76.579471748294694</v>
      </c>
      <c r="AB207" s="159">
        <v>9119.09</v>
      </c>
      <c r="AC207" s="149">
        <v>10325.950000000001</v>
      </c>
      <c r="AD207" s="149">
        <v>1069.31</v>
      </c>
      <c r="AE207" s="149">
        <v>265.14</v>
      </c>
      <c r="AF207" s="149">
        <v>147.29</v>
      </c>
      <c r="AG207" s="162">
        <v>1765.19</v>
      </c>
      <c r="AH207" s="149">
        <v>1513.01</v>
      </c>
    </row>
    <row r="208" spans="1:34" ht="15.75" thickBot="1" x14ac:dyDescent="0.25">
      <c r="A208" s="136">
        <v>201</v>
      </c>
      <c r="B208" s="154">
        <v>9</v>
      </c>
      <c r="C208" s="155" t="s">
        <v>169</v>
      </c>
      <c r="D208" s="134">
        <v>62</v>
      </c>
      <c r="E208" s="96">
        <f t="shared" si="3"/>
        <v>3996.5</v>
      </c>
      <c r="F208" s="160">
        <v>443.1</v>
      </c>
      <c r="G208" s="165">
        <v>3553.4</v>
      </c>
      <c r="H208" s="161">
        <v>0</v>
      </c>
      <c r="I208" s="149">
        <v>757.47</v>
      </c>
      <c r="J208" s="149">
        <v>232.58</v>
      </c>
      <c r="K208" s="149">
        <v>530.45000000000005</v>
      </c>
      <c r="L208" s="149">
        <v>178.98</v>
      </c>
      <c r="M208" s="149">
        <v>86.39</v>
      </c>
      <c r="N208" s="149">
        <v>729.04</v>
      </c>
      <c r="O208" s="26">
        <v>0</v>
      </c>
      <c r="P208" s="159">
        <v>605.59</v>
      </c>
      <c r="Q208" s="162">
        <v>5566.9846345317701</v>
      </c>
      <c r="R208" s="162">
        <v>0</v>
      </c>
      <c r="S208" s="162">
        <v>288.84865094342098</v>
      </c>
      <c r="T208" s="149">
        <v>9556.18</v>
      </c>
      <c r="U208" s="149">
        <v>657.98</v>
      </c>
      <c r="V208" s="149">
        <v>371.88</v>
      </c>
      <c r="W208" s="162">
        <v>205.877781180732</v>
      </c>
      <c r="X208" s="149">
        <v>636.9</v>
      </c>
      <c r="Y208" s="149">
        <v>612.35</v>
      </c>
      <c r="Z208" s="149">
        <v>1036.99</v>
      </c>
      <c r="AA208" s="162">
        <v>21.953720425250001</v>
      </c>
      <c r="AB208" s="159">
        <v>2495.52</v>
      </c>
      <c r="AC208" s="149">
        <v>6782.11</v>
      </c>
      <c r="AD208" s="149">
        <v>395.07</v>
      </c>
      <c r="AE208" s="149">
        <v>146.26</v>
      </c>
      <c r="AF208" s="149">
        <v>80.97</v>
      </c>
      <c r="AG208" s="162">
        <v>1765.19</v>
      </c>
      <c r="AH208" s="149">
        <v>1109.54</v>
      </c>
    </row>
    <row r="209" spans="1:34" ht="15.75" thickBot="1" x14ac:dyDescent="0.25">
      <c r="A209" s="136">
        <v>202</v>
      </c>
      <c r="B209" s="154">
        <v>9</v>
      </c>
      <c r="C209" s="155" t="s">
        <v>170</v>
      </c>
      <c r="D209" s="134">
        <v>70</v>
      </c>
      <c r="E209" s="96">
        <f t="shared" si="3"/>
        <v>6528.81</v>
      </c>
      <c r="F209" s="160">
        <v>726.5</v>
      </c>
      <c r="G209" s="165">
        <v>5802.31</v>
      </c>
      <c r="H209" s="161">
        <v>0</v>
      </c>
      <c r="I209" s="149">
        <v>1130.51</v>
      </c>
      <c r="J209" s="149">
        <v>346.13</v>
      </c>
      <c r="K209" s="149">
        <v>894.76</v>
      </c>
      <c r="L209" s="149">
        <v>289.12</v>
      </c>
      <c r="M209" s="149">
        <v>129.57</v>
      </c>
      <c r="N209" s="149">
        <v>1243.47</v>
      </c>
      <c r="O209" s="26">
        <v>0</v>
      </c>
      <c r="P209" s="159">
        <v>989.32</v>
      </c>
      <c r="Q209" s="162">
        <v>6991.1001816672597</v>
      </c>
      <c r="R209" s="162">
        <v>0</v>
      </c>
      <c r="S209" s="162">
        <v>433.27297641513098</v>
      </c>
      <c r="T209" s="149">
        <v>14941.47</v>
      </c>
      <c r="U209" s="149">
        <v>972.67</v>
      </c>
      <c r="V209" s="149">
        <v>553.49</v>
      </c>
      <c r="W209" s="162">
        <v>349.104251956795</v>
      </c>
      <c r="X209" s="149">
        <v>1038.25</v>
      </c>
      <c r="Y209" s="149">
        <v>918.53</v>
      </c>
      <c r="Z209" s="149">
        <v>1753.56</v>
      </c>
      <c r="AA209" s="162">
        <v>51.100603258183</v>
      </c>
      <c r="AB209" s="159">
        <v>3500.33</v>
      </c>
      <c r="AC209" s="149">
        <v>10684.99</v>
      </c>
      <c r="AD209" s="149">
        <v>667.43</v>
      </c>
      <c r="AE209" s="149">
        <v>245.26</v>
      </c>
      <c r="AF209" s="149">
        <v>136.06</v>
      </c>
      <c r="AG209" s="162">
        <v>1386.93</v>
      </c>
      <c r="AH209" s="149">
        <v>2647.77</v>
      </c>
    </row>
    <row r="210" spans="1:34" ht="15.75" thickBot="1" x14ac:dyDescent="0.25">
      <c r="A210" s="136">
        <v>203</v>
      </c>
      <c r="B210" s="154">
        <v>10</v>
      </c>
      <c r="C210" s="155" t="s">
        <v>171</v>
      </c>
      <c r="D210" s="134">
        <v>10</v>
      </c>
      <c r="E210" s="96">
        <f t="shared" si="3"/>
        <v>4473.8100000000004</v>
      </c>
      <c r="F210" s="160">
        <v>398.8</v>
      </c>
      <c r="G210" s="165">
        <v>4075.01</v>
      </c>
      <c r="H210" s="161">
        <v>0</v>
      </c>
      <c r="I210" s="149">
        <v>849.84</v>
      </c>
      <c r="J210" s="149">
        <v>283.93</v>
      </c>
      <c r="K210" s="149">
        <v>654.07000000000005</v>
      </c>
      <c r="L210" s="149">
        <v>193.12</v>
      </c>
      <c r="M210" s="149">
        <v>29.24</v>
      </c>
      <c r="N210" s="149">
        <v>718.73</v>
      </c>
      <c r="O210" s="26">
        <v>0</v>
      </c>
      <c r="P210" s="159">
        <v>677.92</v>
      </c>
      <c r="Q210" s="162">
        <v>6538.4101570498196</v>
      </c>
      <c r="R210" s="162">
        <v>0</v>
      </c>
      <c r="S210" s="162">
        <v>304.89579821805501</v>
      </c>
      <c r="T210" s="149">
        <v>6014.3</v>
      </c>
      <c r="U210" s="149">
        <v>750.94</v>
      </c>
      <c r="V210" s="149">
        <v>448.06</v>
      </c>
      <c r="W210" s="162">
        <v>300.08354753240002</v>
      </c>
      <c r="X210" s="149">
        <v>674.19</v>
      </c>
      <c r="Y210" s="149">
        <v>207.25</v>
      </c>
      <c r="Z210" s="149">
        <v>855.53</v>
      </c>
      <c r="AA210" s="162">
        <v>14.667863194864699</v>
      </c>
      <c r="AB210" s="159">
        <v>4424.84</v>
      </c>
      <c r="AC210" s="149">
        <v>4484.13</v>
      </c>
      <c r="AD210" s="149">
        <v>284.67</v>
      </c>
      <c r="AE210" s="149">
        <v>143.35</v>
      </c>
      <c r="AF210" s="149">
        <v>77.040000000000006</v>
      </c>
      <c r="AG210" s="162">
        <v>2773.86</v>
      </c>
      <c r="AH210" s="149">
        <v>1613.88</v>
      </c>
    </row>
    <row r="211" spans="1:34" ht="15.75" thickBot="1" x14ac:dyDescent="0.25">
      <c r="A211" s="136">
        <v>204</v>
      </c>
      <c r="B211" s="154">
        <v>10</v>
      </c>
      <c r="C211" s="155" t="s">
        <v>172</v>
      </c>
      <c r="D211" s="134">
        <v>5</v>
      </c>
      <c r="E211" s="96">
        <f t="shared" si="3"/>
        <v>4708.1099999999997</v>
      </c>
      <c r="F211" s="160">
        <v>400.73</v>
      </c>
      <c r="G211" s="165">
        <v>4243.08</v>
      </c>
      <c r="H211" s="161">
        <v>64.3</v>
      </c>
      <c r="I211" s="149">
        <v>1039.8</v>
      </c>
      <c r="J211" s="149">
        <v>289.39</v>
      </c>
      <c r="K211" s="149">
        <v>662.87</v>
      </c>
      <c r="L211" s="149">
        <v>208.13</v>
      </c>
      <c r="M211" s="149">
        <v>62.46</v>
      </c>
      <c r="N211" s="149">
        <v>698.67</v>
      </c>
      <c r="O211" s="26">
        <v>0</v>
      </c>
      <c r="P211" s="159">
        <v>703.68</v>
      </c>
      <c r="Q211" s="162">
        <v>3963.2098114086898</v>
      </c>
      <c r="R211" s="162">
        <v>330.43368688083098</v>
      </c>
      <c r="S211" s="162">
        <v>316.931158674031</v>
      </c>
      <c r="T211" s="149">
        <v>6173.1</v>
      </c>
      <c r="U211" s="149">
        <v>789.91</v>
      </c>
      <c r="V211" s="149">
        <v>461.13</v>
      </c>
      <c r="W211" s="162">
        <v>234.58575019967199</v>
      </c>
      <c r="X211" s="149">
        <v>738.62</v>
      </c>
      <c r="Y211" s="149">
        <v>442.78</v>
      </c>
      <c r="Z211" s="149">
        <v>908.65</v>
      </c>
      <c r="AA211" s="162">
        <v>26.9459015316707</v>
      </c>
      <c r="AB211" s="159">
        <v>3475.28</v>
      </c>
      <c r="AC211" s="149">
        <v>5919</v>
      </c>
      <c r="AD211" s="149">
        <v>221.9</v>
      </c>
      <c r="AE211" s="149">
        <v>153</v>
      </c>
      <c r="AF211" s="149">
        <v>82.96</v>
      </c>
      <c r="AG211" s="162">
        <v>3026.03</v>
      </c>
      <c r="AH211" s="149">
        <v>2118.2199999999998</v>
      </c>
    </row>
    <row r="212" spans="1:34" ht="15.75" thickBot="1" x14ac:dyDescent="0.25">
      <c r="A212" s="136">
        <v>205</v>
      </c>
      <c r="B212" s="154">
        <v>10</v>
      </c>
      <c r="C212" s="155" t="s">
        <v>398</v>
      </c>
      <c r="D212" s="134" t="s">
        <v>312</v>
      </c>
      <c r="E212" s="96">
        <f t="shared" si="3"/>
        <v>4380.9000000000005</v>
      </c>
      <c r="F212" s="160">
        <v>477.1</v>
      </c>
      <c r="G212" s="165">
        <v>3903.8</v>
      </c>
      <c r="H212" s="161">
        <v>0</v>
      </c>
      <c r="I212" s="149">
        <v>766.83</v>
      </c>
      <c r="J212" s="149">
        <v>284.95999999999998</v>
      </c>
      <c r="K212" s="149">
        <v>581.91</v>
      </c>
      <c r="L212" s="149">
        <v>191.34</v>
      </c>
      <c r="M212" s="149">
        <v>62.46</v>
      </c>
      <c r="N212" s="149">
        <v>715.61</v>
      </c>
      <c r="O212" s="26">
        <v>0</v>
      </c>
      <c r="P212" s="159">
        <v>663.84</v>
      </c>
      <c r="Q212" s="162">
        <v>4661.5931230488404</v>
      </c>
      <c r="R212" s="162">
        <v>0</v>
      </c>
      <c r="S212" s="162">
        <v>256.75435639415201</v>
      </c>
      <c r="T212" s="149">
        <v>5755.05</v>
      </c>
      <c r="U212" s="149">
        <v>705.07</v>
      </c>
      <c r="V212" s="149">
        <v>449.74</v>
      </c>
      <c r="W212" s="162">
        <v>280.56066559392201</v>
      </c>
      <c r="X212" s="149">
        <v>674.54</v>
      </c>
      <c r="Y212" s="149">
        <v>442.78</v>
      </c>
      <c r="Z212" s="149">
        <v>878.28</v>
      </c>
      <c r="AA212" s="162">
        <v>47.219934312238898</v>
      </c>
      <c r="AB212" s="159">
        <v>6447.65</v>
      </c>
      <c r="AC212" s="149">
        <v>7249.46</v>
      </c>
      <c r="AD212" s="149">
        <v>708.62</v>
      </c>
      <c r="AE212" s="149">
        <v>144.06</v>
      </c>
      <c r="AF212" s="149">
        <v>79.61</v>
      </c>
      <c r="AG212" s="162">
        <v>3351.33</v>
      </c>
      <c r="AH212" s="149">
        <v>1296.1500000000001</v>
      </c>
    </row>
    <row r="213" spans="1:34" ht="15.75" thickBot="1" x14ac:dyDescent="0.25">
      <c r="A213" s="136">
        <v>206</v>
      </c>
      <c r="B213" s="154">
        <v>10</v>
      </c>
      <c r="C213" s="155" t="s">
        <v>399</v>
      </c>
      <c r="D213" s="134" t="s">
        <v>313</v>
      </c>
      <c r="E213" s="96">
        <f t="shared" si="3"/>
        <v>5071.8</v>
      </c>
      <c r="F213" s="160">
        <v>480.7</v>
      </c>
      <c r="G213" s="165">
        <v>4591.1000000000004</v>
      </c>
      <c r="H213" s="161">
        <v>0</v>
      </c>
      <c r="I213" s="149">
        <v>1019.98</v>
      </c>
      <c r="J213" s="149">
        <v>230.08</v>
      </c>
      <c r="K213" s="149">
        <v>718.43</v>
      </c>
      <c r="L213" s="149">
        <v>231.98</v>
      </c>
      <c r="M213" s="149">
        <v>62.46</v>
      </c>
      <c r="N213" s="149">
        <v>719.69</v>
      </c>
      <c r="O213" s="26">
        <v>0</v>
      </c>
      <c r="P213" s="159">
        <v>768.53</v>
      </c>
      <c r="Q213" s="162">
        <v>4660.7334544448404</v>
      </c>
      <c r="R213" s="162">
        <v>0</v>
      </c>
      <c r="S213" s="162">
        <v>316.931158674031</v>
      </c>
      <c r="T213" s="149">
        <v>8636.7999999999993</v>
      </c>
      <c r="U213" s="149">
        <v>811.07</v>
      </c>
      <c r="V213" s="149">
        <v>358.93</v>
      </c>
      <c r="W213" s="162">
        <v>265.190158594129</v>
      </c>
      <c r="X213" s="149">
        <v>792.38</v>
      </c>
      <c r="Y213" s="149">
        <v>442.78</v>
      </c>
      <c r="Z213" s="149">
        <v>857.37</v>
      </c>
      <c r="AA213" s="162">
        <v>16.395131861259799</v>
      </c>
      <c r="AB213" s="159">
        <v>6508.28</v>
      </c>
      <c r="AC213" s="149">
        <v>4935.07</v>
      </c>
      <c r="AD213" s="149">
        <v>276.5</v>
      </c>
      <c r="AE213" s="149">
        <v>93.17</v>
      </c>
      <c r="AF213" s="149">
        <v>50.73</v>
      </c>
      <c r="AG213" s="162">
        <v>504.34</v>
      </c>
      <c r="AH213" s="149">
        <v>2269.52</v>
      </c>
    </row>
    <row r="214" spans="1:34" ht="15.75" thickBot="1" x14ac:dyDescent="0.25">
      <c r="A214" s="136">
        <v>207</v>
      </c>
      <c r="B214" s="154">
        <v>10</v>
      </c>
      <c r="C214" s="155" t="s">
        <v>400</v>
      </c>
      <c r="D214" s="134" t="s">
        <v>314</v>
      </c>
      <c r="E214" s="96">
        <f t="shared" si="3"/>
        <v>5075.5</v>
      </c>
      <c r="F214" s="160">
        <v>488.5</v>
      </c>
      <c r="G214" s="165">
        <v>4530</v>
      </c>
      <c r="H214" s="161">
        <v>57</v>
      </c>
      <c r="I214" s="149">
        <v>1068.1300000000001</v>
      </c>
      <c r="J214" s="149">
        <v>238.27</v>
      </c>
      <c r="K214" s="149">
        <v>703.59</v>
      </c>
      <c r="L214" s="149">
        <v>233.36</v>
      </c>
      <c r="M214" s="149">
        <v>62.46</v>
      </c>
      <c r="N214" s="149">
        <v>725.88</v>
      </c>
      <c r="O214" s="26">
        <v>0</v>
      </c>
      <c r="P214" s="159">
        <v>760.46</v>
      </c>
      <c r="Q214" s="162">
        <v>4660.7334544448404</v>
      </c>
      <c r="R214" s="162">
        <v>0</v>
      </c>
      <c r="S214" s="162">
        <v>357.049026860617</v>
      </c>
      <c r="T214" s="149">
        <v>8095.82</v>
      </c>
      <c r="U214" s="149">
        <v>830.63</v>
      </c>
      <c r="V214" s="149">
        <v>371.8</v>
      </c>
      <c r="W214" s="162">
        <v>258.78723351559103</v>
      </c>
      <c r="X214" s="149">
        <v>803.73</v>
      </c>
      <c r="Y214" s="149">
        <v>442.78</v>
      </c>
      <c r="Z214" s="149">
        <v>870.16</v>
      </c>
      <c r="AA214" s="162">
        <v>20.771597532701801</v>
      </c>
      <c r="AB214" s="159">
        <v>6417.96</v>
      </c>
      <c r="AC214" s="149">
        <v>4907.16</v>
      </c>
      <c r="AD214" s="149">
        <v>279.08</v>
      </c>
      <c r="AE214" s="149">
        <v>93.4</v>
      </c>
      <c r="AF214" s="149">
        <v>50.88</v>
      </c>
      <c r="AG214" s="162">
        <v>1876.14</v>
      </c>
      <c r="AH214" s="149">
        <v>1916.48</v>
      </c>
    </row>
    <row r="215" spans="1:34" ht="15.75" thickBot="1" x14ac:dyDescent="0.25">
      <c r="A215" s="136">
        <v>208</v>
      </c>
      <c r="B215" s="154">
        <v>10</v>
      </c>
      <c r="C215" s="155" t="s">
        <v>401</v>
      </c>
      <c r="D215" s="134" t="s">
        <v>285</v>
      </c>
      <c r="E215" s="96">
        <f t="shared" si="3"/>
        <v>4613.91</v>
      </c>
      <c r="F215" s="160">
        <v>352.9</v>
      </c>
      <c r="G215" s="165">
        <v>4261.01</v>
      </c>
      <c r="H215" s="161">
        <v>0</v>
      </c>
      <c r="I215" s="149">
        <v>1157.51</v>
      </c>
      <c r="J215" s="149">
        <v>288.07</v>
      </c>
      <c r="K215" s="149">
        <v>666.6</v>
      </c>
      <c r="L215" s="149">
        <v>230.76</v>
      </c>
      <c r="M215" s="149">
        <v>62.46</v>
      </c>
      <c r="N215" s="149">
        <v>733.92</v>
      </c>
      <c r="O215" s="26">
        <v>0</v>
      </c>
      <c r="P215" s="159">
        <v>699.15</v>
      </c>
      <c r="Q215" s="162">
        <v>4791.0592148109799</v>
      </c>
      <c r="R215" s="162">
        <v>0</v>
      </c>
      <c r="S215" s="162">
        <v>312.91937185537302</v>
      </c>
      <c r="T215" s="149">
        <v>7273.38</v>
      </c>
      <c r="U215" s="149">
        <v>967.77</v>
      </c>
      <c r="V215" s="149">
        <v>459.06</v>
      </c>
      <c r="W215" s="162">
        <v>226.36176129900201</v>
      </c>
      <c r="X215" s="149">
        <v>789.37</v>
      </c>
      <c r="Y215" s="149">
        <v>442.78</v>
      </c>
      <c r="Z215" s="149">
        <v>899.69</v>
      </c>
      <c r="AA215" s="162">
        <v>46.084611105435798</v>
      </c>
      <c r="AB215" s="159">
        <v>7090.64</v>
      </c>
      <c r="AC215" s="149">
        <v>4239.63</v>
      </c>
      <c r="AD215" s="149">
        <v>237.68</v>
      </c>
      <c r="AE215" s="149">
        <v>196.31</v>
      </c>
      <c r="AF215" s="149">
        <v>107.32</v>
      </c>
      <c r="AG215" s="162">
        <v>1891.27</v>
      </c>
      <c r="AH215" s="149">
        <v>1260.8399999999999</v>
      </c>
    </row>
    <row r="216" spans="1:34" ht="15.75" thickBot="1" x14ac:dyDescent="0.25">
      <c r="A216" s="136">
        <v>209</v>
      </c>
      <c r="B216" s="154">
        <v>10</v>
      </c>
      <c r="C216" s="155" t="s">
        <v>402</v>
      </c>
      <c r="D216" s="134" t="s">
        <v>315</v>
      </c>
      <c r="E216" s="96">
        <f t="shared" si="3"/>
        <v>2174.4</v>
      </c>
      <c r="F216" s="160">
        <v>289.60000000000002</v>
      </c>
      <c r="G216" s="165">
        <v>1884.8</v>
      </c>
      <c r="H216" s="161">
        <v>0</v>
      </c>
      <c r="I216" s="149">
        <v>497.51</v>
      </c>
      <c r="J216" s="149">
        <v>144.76</v>
      </c>
      <c r="K216" s="149">
        <v>320.47000000000003</v>
      </c>
      <c r="L216" s="149">
        <v>96.04</v>
      </c>
      <c r="M216" s="149">
        <v>31.23</v>
      </c>
      <c r="N216" s="149">
        <v>371.52</v>
      </c>
      <c r="O216" s="26">
        <v>0</v>
      </c>
      <c r="P216" s="159">
        <v>329.49</v>
      </c>
      <c r="Q216" s="162">
        <v>3236.6179073093499</v>
      </c>
      <c r="R216" s="162">
        <v>0</v>
      </c>
      <c r="S216" s="162">
        <v>148.43611229036901</v>
      </c>
      <c r="T216" s="149">
        <v>3426.44</v>
      </c>
      <c r="U216" s="149">
        <v>385.51</v>
      </c>
      <c r="V216" s="149">
        <v>230.75</v>
      </c>
      <c r="W216" s="162">
        <v>106.079851745493</v>
      </c>
      <c r="X216" s="149">
        <v>328.71</v>
      </c>
      <c r="Y216" s="149">
        <v>221.38</v>
      </c>
      <c r="Z216" s="149">
        <v>378.24</v>
      </c>
      <c r="AA216" s="162">
        <v>8.7775647961187193</v>
      </c>
      <c r="AB216" s="159">
        <v>3242.69</v>
      </c>
      <c r="AC216" s="149">
        <v>2368.25</v>
      </c>
      <c r="AD216" s="149">
        <v>75.66</v>
      </c>
      <c r="AE216" s="149">
        <v>76.099999999999994</v>
      </c>
      <c r="AF216" s="149">
        <v>41.8</v>
      </c>
      <c r="AG216" s="162">
        <v>1366.76</v>
      </c>
      <c r="AH216" s="149">
        <v>504.34</v>
      </c>
    </row>
    <row r="217" spans="1:34" ht="15.75" thickBot="1" x14ac:dyDescent="0.25">
      <c r="A217" s="136">
        <v>210</v>
      </c>
      <c r="B217" s="154">
        <v>10</v>
      </c>
      <c r="C217" s="155" t="s">
        <v>173</v>
      </c>
      <c r="D217" s="134">
        <v>269</v>
      </c>
      <c r="E217" s="96">
        <f t="shared" si="3"/>
        <v>12651.800000000001</v>
      </c>
      <c r="F217" s="160">
        <v>1262.0999999999999</v>
      </c>
      <c r="G217" s="165">
        <v>11389.7</v>
      </c>
      <c r="H217" s="161">
        <v>0</v>
      </c>
      <c r="I217" s="149">
        <v>2030.44</v>
      </c>
      <c r="J217" s="149">
        <v>683.59</v>
      </c>
      <c r="K217" s="149">
        <v>1813.16</v>
      </c>
      <c r="L217" s="149">
        <v>556.35</v>
      </c>
      <c r="M217" s="149">
        <v>156.15</v>
      </c>
      <c r="N217" s="149">
        <v>2102.16</v>
      </c>
      <c r="O217" s="26">
        <v>0</v>
      </c>
      <c r="P217" s="159">
        <v>1917.14</v>
      </c>
      <c r="Q217" s="162">
        <v>11977.6480370274</v>
      </c>
      <c r="R217" s="162">
        <v>0</v>
      </c>
      <c r="S217" s="162">
        <v>798.345576913066</v>
      </c>
      <c r="T217" s="149">
        <v>17399.38</v>
      </c>
      <c r="U217" s="149">
        <v>1714.84</v>
      </c>
      <c r="V217" s="149">
        <v>1090.5999999999999</v>
      </c>
      <c r="W217" s="162">
        <v>668.04450617360999</v>
      </c>
      <c r="X217" s="149">
        <v>1917.79</v>
      </c>
      <c r="Y217" s="149">
        <v>1106.95</v>
      </c>
      <c r="Z217" s="149">
        <v>2786.78</v>
      </c>
      <c r="AA217" s="162">
        <v>81.878647094356893</v>
      </c>
      <c r="AB217" s="159">
        <v>15028.13</v>
      </c>
      <c r="AC217" s="149">
        <v>21737.58</v>
      </c>
      <c r="AD217" s="149">
        <v>783.25</v>
      </c>
      <c r="AE217" s="149">
        <v>253.01</v>
      </c>
      <c r="AF217" s="149">
        <v>137.27000000000001</v>
      </c>
      <c r="AG217" s="162">
        <v>5295.56</v>
      </c>
      <c r="AH217" s="149">
        <v>3782.53</v>
      </c>
    </row>
    <row r="218" spans="1:34" ht="15.75" thickBot="1" x14ac:dyDescent="0.25">
      <c r="A218" s="136">
        <v>211</v>
      </c>
      <c r="B218" s="154">
        <v>13</v>
      </c>
      <c r="C218" s="155" t="s">
        <v>174</v>
      </c>
      <c r="D218" s="135">
        <v>40</v>
      </c>
      <c r="E218" s="96">
        <f t="shared" si="3"/>
        <v>4074.76</v>
      </c>
      <c r="F218" s="160">
        <v>260.5</v>
      </c>
      <c r="G218" s="165">
        <v>3786.8</v>
      </c>
      <c r="H218" s="161">
        <v>27.46</v>
      </c>
      <c r="I218" s="149">
        <v>775.19</v>
      </c>
      <c r="J218" s="149">
        <v>227.82</v>
      </c>
      <c r="K218" s="149">
        <v>672.71</v>
      </c>
      <c r="L218" s="149">
        <v>129.37</v>
      </c>
      <c r="M218" s="149">
        <v>28.9</v>
      </c>
      <c r="N218" s="149">
        <v>453.77</v>
      </c>
      <c r="O218" s="26">
        <v>0</v>
      </c>
      <c r="P218" s="159">
        <v>613.29</v>
      </c>
      <c r="Q218" s="162">
        <v>5178.5978214934003</v>
      </c>
      <c r="R218" s="162">
        <v>0</v>
      </c>
      <c r="S218" s="162">
        <v>308.90758503671401</v>
      </c>
      <c r="T218" s="149">
        <v>5496.74</v>
      </c>
      <c r="U218" s="149">
        <v>656.73</v>
      </c>
      <c r="V218" s="149">
        <v>361.38</v>
      </c>
      <c r="W218" s="162">
        <v>305.99935761595401</v>
      </c>
      <c r="X218" s="149">
        <v>443.22</v>
      </c>
      <c r="Y218" s="149">
        <v>204.91</v>
      </c>
      <c r="Z218" s="149">
        <v>497.92</v>
      </c>
      <c r="AA218" s="162">
        <v>0</v>
      </c>
      <c r="AB218" s="159">
        <v>3730.85</v>
      </c>
      <c r="AC218" s="149">
        <v>7625.07</v>
      </c>
      <c r="AD218" s="149">
        <v>701.22</v>
      </c>
      <c r="AE218" s="149">
        <v>86.51</v>
      </c>
      <c r="AF218" s="149">
        <v>47.77</v>
      </c>
      <c r="AG218" s="162">
        <v>1157.46</v>
      </c>
      <c r="AH218" s="149">
        <v>2017.35</v>
      </c>
    </row>
    <row r="219" spans="1:34" s="166" customFormat="1" ht="23.1" customHeight="1" x14ac:dyDescent="0.25">
      <c r="A219" s="97"/>
      <c r="B219" s="98"/>
      <c r="C219" s="99" t="s">
        <v>278</v>
      </c>
      <c r="D219" s="95"/>
      <c r="E219" s="100">
        <f t="shared" ref="E219:AH219" si="4">SUM(E8:E218)</f>
        <v>547479.26000000024</v>
      </c>
      <c r="F219" s="100">
        <f t="shared" si="4"/>
        <v>329643.38000000006</v>
      </c>
      <c r="G219" s="100">
        <f t="shared" si="4"/>
        <v>212385.14999999994</v>
      </c>
      <c r="H219" s="100">
        <f t="shared" si="4"/>
        <v>5450.73</v>
      </c>
      <c r="I219" s="100">
        <f t="shared" si="4"/>
        <v>120468.39999999997</v>
      </c>
      <c r="J219" s="100">
        <f t="shared" si="4"/>
        <v>38580.800000000003</v>
      </c>
      <c r="K219" s="100">
        <f t="shared" si="4"/>
        <v>77441.600000000035</v>
      </c>
      <c r="L219" s="100">
        <f t="shared" si="4"/>
        <v>17111.02</v>
      </c>
      <c r="M219" s="100">
        <f t="shared" si="4"/>
        <v>5260.3499999999967</v>
      </c>
      <c r="N219" s="100">
        <f t="shared" si="4"/>
        <v>109261.51</v>
      </c>
      <c r="O219" s="100">
        <f t="shared" si="4"/>
        <v>0</v>
      </c>
      <c r="P219" s="100">
        <f t="shared" si="4"/>
        <v>82134.070000000007</v>
      </c>
      <c r="Q219" s="100">
        <f t="shared" si="4"/>
        <v>245385.78929418122</v>
      </c>
      <c r="R219" s="100">
        <f t="shared" si="4"/>
        <v>6113.0232072953713</v>
      </c>
      <c r="S219" s="100">
        <f t="shared" si="4"/>
        <v>69979.603371271674</v>
      </c>
      <c r="T219" s="100">
        <f t="shared" si="4"/>
        <v>759880.44000000029</v>
      </c>
      <c r="U219" s="100">
        <f t="shared" si="4"/>
        <v>104889.42</v>
      </c>
      <c r="V219" s="100">
        <f t="shared" si="4"/>
        <v>60796.51</v>
      </c>
      <c r="W219" s="100">
        <f t="shared" si="4"/>
        <v>29848.437407203783</v>
      </c>
      <c r="X219" s="100">
        <f t="shared" si="4"/>
        <v>55356.030000000006</v>
      </c>
      <c r="Y219" s="100">
        <f t="shared" si="4"/>
        <v>32296.009999999995</v>
      </c>
      <c r="Z219" s="100">
        <f t="shared" si="4"/>
        <v>137118.08999999997</v>
      </c>
      <c r="AA219" s="100">
        <f t="shared" si="4"/>
        <v>4671.3189089335019</v>
      </c>
      <c r="AB219" s="100">
        <f t="shared" si="4"/>
        <v>723926.46</v>
      </c>
      <c r="AC219" s="100">
        <f t="shared" si="4"/>
        <v>534161.99999999988</v>
      </c>
      <c r="AD219" s="100">
        <f t="shared" si="4"/>
        <v>58948.200000000026</v>
      </c>
      <c r="AE219" s="100">
        <f t="shared" si="4"/>
        <v>19686.979999999996</v>
      </c>
      <c r="AF219" s="100">
        <f t="shared" si="4"/>
        <v>10985.559999999998</v>
      </c>
      <c r="AG219" s="100">
        <f t="shared" si="4"/>
        <v>144341.77999999997</v>
      </c>
      <c r="AH219" s="100">
        <f t="shared" si="4"/>
        <v>82870.259999999995</v>
      </c>
    </row>
    <row r="221" spans="1:34" x14ac:dyDescent="0.25">
      <c r="B221" s="102"/>
      <c r="E221" s="104"/>
      <c r="F221" s="104"/>
      <c r="G221" s="104"/>
      <c r="H221" s="104"/>
      <c r="I221" s="105"/>
      <c r="K221" s="105"/>
      <c r="L221" s="105"/>
      <c r="M221" s="105"/>
      <c r="N221" s="105"/>
      <c r="O221" s="105"/>
      <c r="P221" s="105"/>
      <c r="Q221" s="105"/>
      <c r="R221" s="105"/>
      <c r="U221" s="105"/>
      <c r="V221" s="105"/>
      <c r="W221" s="105"/>
      <c r="X221" s="105"/>
      <c r="Y221" s="105"/>
      <c r="Z221" s="105"/>
      <c r="AA221" s="105"/>
      <c r="AB221" s="105"/>
      <c r="AC221" s="105"/>
      <c r="AD221" s="105"/>
      <c r="AE221" s="105"/>
      <c r="AF221" s="105"/>
    </row>
    <row r="222" spans="1:34" s="150" customFormat="1" ht="18.75" x14ac:dyDescent="0.25">
      <c r="B222" s="107"/>
      <c r="C222" s="106" t="s">
        <v>187</v>
      </c>
      <c r="D222" s="106"/>
      <c r="E222" s="107"/>
      <c r="F222" s="107"/>
      <c r="G222" s="107"/>
      <c r="H222" s="107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51"/>
      <c r="T222" s="152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  <c r="AE222" s="153"/>
      <c r="AF222" s="153" t="s">
        <v>317</v>
      </c>
      <c r="AG222" s="151"/>
      <c r="AH222" s="151"/>
    </row>
    <row r="223" spans="1:34" s="150" customFormat="1" ht="22.5" customHeight="1" x14ac:dyDescent="0.25">
      <c r="B223" s="107"/>
      <c r="C223" s="106"/>
      <c r="D223" s="106"/>
      <c r="E223" s="107"/>
      <c r="F223" s="107"/>
      <c r="G223" s="107"/>
      <c r="H223" s="107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51"/>
      <c r="T223" s="152"/>
      <c r="U223" s="108"/>
      <c r="V223" s="108"/>
      <c r="W223" s="108"/>
      <c r="X223" s="108"/>
      <c r="Y223" s="108"/>
      <c r="Z223" s="108"/>
      <c r="AA223" s="108"/>
      <c r="AB223" s="108"/>
      <c r="AC223" s="108"/>
      <c r="AD223" s="108"/>
      <c r="AE223" s="108"/>
      <c r="AF223" s="108"/>
      <c r="AG223" s="151"/>
      <c r="AH223" s="151"/>
    </row>
    <row r="224" spans="1:34" s="150" customFormat="1" ht="22.5" customHeight="1" x14ac:dyDescent="0.25">
      <c r="B224" s="107"/>
      <c r="C224" s="106"/>
      <c r="D224" s="106"/>
      <c r="E224" s="107"/>
      <c r="F224" s="107"/>
      <c r="G224" s="107"/>
      <c r="H224" s="107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51"/>
      <c r="T224" s="152"/>
      <c r="U224" s="108"/>
      <c r="V224" s="108"/>
      <c r="W224" s="108"/>
      <c r="X224" s="108"/>
      <c r="Y224" s="108"/>
      <c r="Z224" s="108"/>
      <c r="AA224" s="108"/>
      <c r="AB224" s="108"/>
      <c r="AC224" s="108"/>
      <c r="AD224" s="108"/>
      <c r="AE224" s="108"/>
      <c r="AF224" s="108"/>
      <c r="AG224" s="151"/>
      <c r="AH224" s="151"/>
    </row>
    <row r="225" spans="2:34" s="150" customFormat="1" ht="22.5" customHeight="1" x14ac:dyDescent="0.25">
      <c r="B225" s="107"/>
      <c r="C225" s="106" t="s">
        <v>38</v>
      </c>
      <c r="D225" s="106"/>
      <c r="E225" s="107"/>
      <c r="F225" s="107"/>
      <c r="G225" s="107"/>
      <c r="H225" s="107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51"/>
      <c r="T225" s="152"/>
      <c r="U225" s="108"/>
      <c r="V225" s="108"/>
      <c r="W225" s="108"/>
      <c r="X225" s="108"/>
      <c r="Y225" s="108"/>
      <c r="Z225" s="108"/>
      <c r="AA225" s="108"/>
      <c r="AB225" s="108"/>
      <c r="AC225" s="108"/>
      <c r="AD225" s="108"/>
      <c r="AE225" s="153"/>
      <c r="AF225" s="153" t="s">
        <v>316</v>
      </c>
      <c r="AG225" s="151"/>
      <c r="AH225" s="151"/>
    </row>
    <row r="226" spans="2:34" s="150" customFormat="1" ht="16.5" customHeight="1" x14ac:dyDescent="0.25">
      <c r="B226" s="107"/>
      <c r="C226" s="106"/>
      <c r="D226" s="106"/>
      <c r="E226" s="107"/>
      <c r="F226" s="107"/>
      <c r="G226" s="107"/>
      <c r="H226" s="107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51"/>
      <c r="T226" s="152"/>
      <c r="U226" s="108"/>
      <c r="V226" s="108"/>
      <c r="W226" s="108"/>
      <c r="X226" s="108"/>
      <c r="Y226" s="108"/>
      <c r="Z226" s="108"/>
      <c r="AA226" s="108"/>
      <c r="AB226" s="108"/>
      <c r="AC226" s="108"/>
      <c r="AD226" s="108"/>
      <c r="AE226" s="108"/>
      <c r="AF226" s="108"/>
      <c r="AG226" s="151"/>
      <c r="AH226" s="151"/>
    </row>
    <row r="227" spans="2:34" s="109" customFormat="1" ht="17.25" customHeight="1" x14ac:dyDescent="0.25">
      <c r="C227" s="110"/>
      <c r="D227" s="110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111"/>
      <c r="U227" s="111"/>
      <c r="V227" s="111"/>
      <c r="W227" s="111"/>
      <c r="X227" s="111"/>
      <c r="Y227" s="111"/>
      <c r="Z227" s="111"/>
      <c r="AA227" s="111"/>
      <c r="AB227" s="111"/>
      <c r="AC227" s="111"/>
      <c r="AD227" s="111"/>
      <c r="AE227" s="111"/>
      <c r="AF227" s="111"/>
      <c r="AG227" s="111"/>
      <c r="AH227" s="111"/>
    </row>
    <row r="228" spans="2:34" x14ac:dyDescent="0.25">
      <c r="B228" s="102"/>
      <c r="E228" s="104"/>
      <c r="F228" s="104"/>
      <c r="G228" s="104"/>
      <c r="H228" s="104"/>
      <c r="I228" s="112"/>
      <c r="K228" s="112"/>
      <c r="L228" s="112"/>
      <c r="M228" s="112"/>
      <c r="N228" s="112"/>
      <c r="O228" s="112"/>
      <c r="P228" s="112"/>
      <c r="Q228" s="105"/>
      <c r="R228" s="105"/>
      <c r="U228" s="112"/>
      <c r="V228" s="112"/>
      <c r="W228" s="112"/>
      <c r="X228" s="112"/>
      <c r="Y228" s="112"/>
      <c r="Z228" s="112"/>
      <c r="AA228" s="112"/>
      <c r="AB228" s="105"/>
      <c r="AC228" s="113"/>
      <c r="AD228" s="113"/>
      <c r="AE228" s="105"/>
      <c r="AF228" s="105"/>
      <c r="AH228" s="114"/>
    </row>
    <row r="229" spans="2:34" x14ac:dyDescent="0.25">
      <c r="B229" s="102"/>
      <c r="E229" s="104"/>
      <c r="F229" s="104"/>
      <c r="G229" s="104"/>
      <c r="H229" s="104"/>
      <c r="I229" s="105"/>
      <c r="K229" s="105"/>
      <c r="L229" s="105"/>
      <c r="M229" s="105"/>
      <c r="N229" s="105"/>
      <c r="O229" s="105"/>
      <c r="P229" s="105"/>
      <c r="Q229" s="105"/>
      <c r="R229" s="105"/>
      <c r="U229" s="105"/>
      <c r="V229" s="105"/>
      <c r="W229" s="105"/>
      <c r="X229" s="105"/>
      <c r="Y229" s="105"/>
      <c r="Z229" s="105"/>
      <c r="AA229" s="105"/>
      <c r="AB229" s="105"/>
      <c r="AC229" s="105"/>
      <c r="AD229" s="105"/>
      <c r="AE229" s="105"/>
      <c r="AF229" s="105"/>
    </row>
    <row r="230" spans="2:34" x14ac:dyDescent="0.25">
      <c r="B230" s="102"/>
      <c r="E230" s="104"/>
      <c r="F230" s="104"/>
      <c r="G230" s="104"/>
      <c r="H230" s="104"/>
      <c r="I230" s="105"/>
      <c r="K230" s="105"/>
      <c r="L230" s="105"/>
      <c r="M230" s="105"/>
      <c r="N230" s="105"/>
      <c r="O230" s="105"/>
      <c r="P230" s="105"/>
      <c r="Q230" s="105"/>
      <c r="R230" s="105"/>
      <c r="U230" s="105"/>
      <c r="V230" s="105"/>
      <c r="W230" s="105"/>
      <c r="X230" s="105"/>
      <c r="Y230" s="105"/>
      <c r="Z230" s="105"/>
      <c r="AA230" s="105"/>
      <c r="AB230" s="105"/>
      <c r="AC230" s="105"/>
      <c r="AD230" s="105"/>
      <c r="AE230" s="105"/>
      <c r="AF230" s="105"/>
    </row>
    <row r="231" spans="2:34" x14ac:dyDescent="0.25">
      <c r="B231" s="102"/>
      <c r="E231" s="104"/>
      <c r="F231" s="104"/>
      <c r="G231" s="104"/>
      <c r="H231" s="104"/>
      <c r="I231" s="105"/>
      <c r="K231" s="105"/>
      <c r="L231" s="105"/>
      <c r="M231" s="105"/>
      <c r="N231" s="105"/>
      <c r="O231" s="105"/>
      <c r="P231" s="105"/>
      <c r="Q231" s="105"/>
      <c r="R231" s="105"/>
      <c r="U231" s="105"/>
      <c r="V231" s="105"/>
      <c r="W231" s="105"/>
      <c r="X231" s="105"/>
      <c r="Y231" s="105"/>
      <c r="Z231" s="105"/>
      <c r="AA231" s="105"/>
      <c r="AB231" s="105"/>
      <c r="AC231" s="105"/>
      <c r="AD231" s="105"/>
      <c r="AE231" s="105"/>
      <c r="AF231" s="105"/>
    </row>
    <row r="232" spans="2:34" x14ac:dyDescent="0.25">
      <c r="B232" s="102"/>
      <c r="E232" s="104"/>
      <c r="F232" s="104"/>
      <c r="G232" s="104"/>
      <c r="H232" s="104"/>
      <c r="I232" s="105"/>
      <c r="K232" s="105"/>
      <c r="L232" s="105"/>
      <c r="M232" s="105"/>
      <c r="N232" s="105"/>
      <c r="O232" s="105"/>
      <c r="P232" s="105"/>
      <c r="Q232" s="105"/>
      <c r="R232" s="105"/>
      <c r="U232" s="105"/>
      <c r="V232" s="105"/>
      <c r="W232" s="105"/>
      <c r="X232" s="105"/>
      <c r="Y232" s="105"/>
      <c r="Z232" s="105"/>
      <c r="AA232" s="105"/>
      <c r="AB232" s="105"/>
      <c r="AC232" s="105"/>
      <c r="AD232" s="105"/>
      <c r="AE232" s="105"/>
      <c r="AF232" s="105"/>
    </row>
    <row r="233" spans="2:34" ht="19.5" customHeight="1" x14ac:dyDescent="0.25">
      <c r="B233" s="102"/>
      <c r="E233" s="104"/>
      <c r="F233" s="104"/>
      <c r="G233" s="104"/>
      <c r="H233" s="104"/>
      <c r="I233" s="105"/>
      <c r="K233" s="105"/>
      <c r="L233" s="105"/>
      <c r="M233" s="105"/>
      <c r="N233" s="105"/>
      <c r="O233" s="105"/>
      <c r="P233" s="105"/>
      <c r="Q233" s="105"/>
      <c r="R233" s="105"/>
      <c r="U233" s="105"/>
      <c r="V233" s="105"/>
      <c r="W233" s="105"/>
      <c r="X233" s="105"/>
      <c r="Y233" s="105"/>
      <c r="Z233" s="105"/>
      <c r="AA233" s="105"/>
      <c r="AB233" s="105"/>
      <c r="AC233" s="105"/>
      <c r="AD233" s="105"/>
      <c r="AE233" s="105"/>
      <c r="AF233" s="105"/>
    </row>
    <row r="234" spans="2:34" ht="22.5" customHeight="1" x14ac:dyDescent="0.25">
      <c r="B234" s="102"/>
      <c r="E234" s="104"/>
      <c r="F234" s="104"/>
      <c r="G234" s="104"/>
      <c r="H234" s="104"/>
      <c r="I234" s="105"/>
      <c r="K234" s="105"/>
      <c r="L234" s="105"/>
      <c r="M234" s="105"/>
      <c r="N234" s="105"/>
      <c r="O234" s="105"/>
      <c r="P234" s="105"/>
      <c r="Q234" s="105"/>
      <c r="R234" s="105"/>
      <c r="U234" s="105"/>
      <c r="V234" s="105"/>
      <c r="W234" s="105"/>
      <c r="X234" s="105"/>
      <c r="Y234" s="105"/>
      <c r="Z234" s="105"/>
      <c r="AA234" s="105"/>
      <c r="AB234" s="105"/>
      <c r="AC234" s="105"/>
      <c r="AD234" s="105"/>
      <c r="AE234" s="105"/>
      <c r="AF234" s="105"/>
    </row>
    <row r="235" spans="2:34" x14ac:dyDescent="0.25">
      <c r="B235" s="102"/>
      <c r="C235" s="101"/>
      <c r="D235" s="101"/>
      <c r="E235" s="104"/>
      <c r="F235" s="104"/>
      <c r="G235" s="104"/>
      <c r="H235" s="104"/>
      <c r="I235" s="105"/>
      <c r="K235" s="105"/>
      <c r="L235" s="105"/>
      <c r="M235" s="105"/>
      <c r="N235" s="105"/>
      <c r="O235" s="105"/>
      <c r="P235" s="105"/>
      <c r="Q235" s="105"/>
      <c r="R235" s="105"/>
      <c r="S235" s="101"/>
      <c r="U235" s="105"/>
      <c r="V235" s="105"/>
      <c r="W235" s="105"/>
      <c r="X235" s="105"/>
      <c r="Y235" s="105"/>
      <c r="Z235" s="105"/>
      <c r="AA235" s="105"/>
      <c r="AB235" s="105"/>
      <c r="AC235" s="105"/>
      <c r="AD235" s="105"/>
      <c r="AE235" s="105"/>
      <c r="AF235" s="105"/>
      <c r="AG235" s="101"/>
      <c r="AH235" s="101"/>
    </row>
    <row r="236" spans="2:34" x14ac:dyDescent="0.25">
      <c r="B236" s="102"/>
      <c r="C236" s="101"/>
      <c r="D236" s="101"/>
      <c r="E236" s="104"/>
      <c r="F236" s="104"/>
      <c r="G236" s="104"/>
      <c r="H236" s="104"/>
      <c r="I236" s="105"/>
      <c r="K236" s="105"/>
      <c r="L236" s="105"/>
      <c r="M236" s="105"/>
      <c r="N236" s="105"/>
      <c r="O236" s="105"/>
      <c r="P236" s="105"/>
      <c r="Q236" s="105"/>
      <c r="R236" s="105"/>
      <c r="S236" s="101"/>
      <c r="U236" s="105"/>
      <c r="V236" s="105"/>
      <c r="W236" s="105"/>
      <c r="X236" s="105"/>
      <c r="Y236" s="105"/>
      <c r="Z236" s="105"/>
      <c r="AA236" s="105"/>
      <c r="AB236" s="105"/>
      <c r="AC236" s="105"/>
      <c r="AD236" s="105"/>
      <c r="AE236" s="105"/>
      <c r="AF236" s="105"/>
      <c r="AG236" s="101"/>
      <c r="AH236" s="101"/>
    </row>
    <row r="237" spans="2:34" x14ac:dyDescent="0.25">
      <c r="B237" s="102"/>
      <c r="C237" s="101"/>
      <c r="D237" s="101"/>
      <c r="E237" s="104"/>
      <c r="F237" s="104"/>
      <c r="G237" s="104"/>
      <c r="H237" s="104"/>
      <c r="I237" s="105"/>
      <c r="K237" s="105"/>
      <c r="L237" s="105"/>
      <c r="M237" s="105"/>
      <c r="N237" s="105"/>
      <c r="O237" s="105"/>
      <c r="P237" s="105"/>
      <c r="Q237" s="105"/>
      <c r="R237" s="105"/>
      <c r="S237" s="101"/>
      <c r="U237" s="105"/>
      <c r="V237" s="105"/>
      <c r="W237" s="105"/>
      <c r="X237" s="105"/>
      <c r="Y237" s="105"/>
      <c r="Z237" s="105"/>
      <c r="AA237" s="105"/>
      <c r="AB237" s="105"/>
      <c r="AC237" s="105"/>
      <c r="AD237" s="105"/>
      <c r="AE237" s="105"/>
      <c r="AF237" s="105"/>
      <c r="AG237" s="101"/>
      <c r="AH237" s="101"/>
    </row>
    <row r="238" spans="2:34" x14ac:dyDescent="0.25">
      <c r="B238" s="102"/>
      <c r="C238" s="101"/>
      <c r="D238" s="101"/>
      <c r="E238" s="104"/>
      <c r="F238" s="104"/>
      <c r="G238" s="104"/>
      <c r="H238" s="104"/>
      <c r="I238" s="105"/>
      <c r="K238" s="105"/>
      <c r="L238" s="105"/>
      <c r="M238" s="105"/>
      <c r="N238" s="105"/>
      <c r="O238" s="105"/>
      <c r="P238" s="105"/>
      <c r="Q238" s="105"/>
      <c r="R238" s="105"/>
      <c r="S238" s="101"/>
      <c r="U238" s="105"/>
      <c r="V238" s="105"/>
      <c r="W238" s="105"/>
      <c r="X238" s="105"/>
      <c r="Y238" s="105"/>
      <c r="Z238" s="105"/>
      <c r="AA238" s="105"/>
      <c r="AB238" s="105"/>
      <c r="AC238" s="105"/>
      <c r="AD238" s="105"/>
      <c r="AE238" s="105"/>
      <c r="AF238" s="105"/>
      <c r="AG238" s="101"/>
      <c r="AH238" s="101"/>
    </row>
    <row r="239" spans="2:34" x14ac:dyDescent="0.25">
      <c r="B239" s="102"/>
      <c r="C239" s="101"/>
      <c r="D239" s="101"/>
      <c r="E239" s="104"/>
      <c r="F239" s="104"/>
      <c r="G239" s="104"/>
      <c r="H239" s="104"/>
      <c r="I239" s="105"/>
      <c r="K239" s="105"/>
      <c r="L239" s="105"/>
      <c r="M239" s="105"/>
      <c r="N239" s="105"/>
      <c r="O239" s="105"/>
      <c r="P239" s="105"/>
      <c r="Q239" s="105"/>
      <c r="R239" s="105"/>
      <c r="S239" s="101"/>
      <c r="U239" s="105"/>
      <c r="V239" s="105"/>
      <c r="W239" s="105"/>
      <c r="X239" s="105"/>
      <c r="Y239" s="105"/>
      <c r="Z239" s="105"/>
      <c r="AA239" s="105"/>
      <c r="AB239" s="105"/>
      <c r="AC239" s="105"/>
      <c r="AD239" s="105"/>
      <c r="AE239" s="105"/>
      <c r="AF239" s="105"/>
      <c r="AG239" s="101"/>
      <c r="AH239" s="101"/>
    </row>
    <row r="240" spans="2:34" x14ac:dyDescent="0.25">
      <c r="B240" s="102"/>
      <c r="C240" s="101"/>
      <c r="D240" s="101"/>
      <c r="E240" s="104"/>
      <c r="F240" s="104"/>
      <c r="G240" s="104"/>
      <c r="H240" s="104"/>
      <c r="I240" s="105"/>
      <c r="K240" s="105"/>
      <c r="L240" s="105"/>
      <c r="M240" s="105"/>
      <c r="N240" s="105"/>
      <c r="O240" s="105"/>
      <c r="P240" s="105"/>
      <c r="Q240" s="105"/>
      <c r="R240" s="105"/>
      <c r="S240" s="101"/>
      <c r="U240" s="105"/>
      <c r="V240" s="105"/>
      <c r="W240" s="105"/>
      <c r="X240" s="105"/>
      <c r="Y240" s="105"/>
      <c r="Z240" s="105"/>
      <c r="AA240" s="105"/>
      <c r="AB240" s="105"/>
      <c r="AC240" s="105"/>
      <c r="AD240" s="105"/>
      <c r="AE240" s="105"/>
      <c r="AF240" s="105"/>
      <c r="AG240" s="101"/>
      <c r="AH240" s="101"/>
    </row>
    <row r="241" spans="2:34" x14ac:dyDescent="0.25">
      <c r="B241" s="102"/>
      <c r="C241" s="101"/>
      <c r="D241" s="101"/>
      <c r="E241" s="104"/>
      <c r="F241" s="104"/>
      <c r="G241" s="104"/>
      <c r="H241" s="104"/>
      <c r="I241" s="105"/>
      <c r="K241" s="105"/>
      <c r="L241" s="105"/>
      <c r="M241" s="105"/>
      <c r="N241" s="105"/>
      <c r="O241" s="105"/>
      <c r="P241" s="105"/>
      <c r="Q241" s="105"/>
      <c r="R241" s="105"/>
      <c r="S241" s="101"/>
      <c r="U241" s="105"/>
      <c r="V241" s="105"/>
      <c r="W241" s="105"/>
      <c r="X241" s="105"/>
      <c r="Y241" s="105"/>
      <c r="Z241" s="105"/>
      <c r="AA241" s="105"/>
      <c r="AB241" s="105"/>
      <c r="AC241" s="105"/>
      <c r="AD241" s="105"/>
      <c r="AE241" s="105"/>
      <c r="AF241" s="105"/>
      <c r="AG241" s="101"/>
      <c r="AH241" s="101"/>
    </row>
    <row r="242" spans="2:34" x14ac:dyDescent="0.25">
      <c r="B242" s="102"/>
      <c r="C242" s="101"/>
      <c r="D242" s="101"/>
      <c r="E242" s="104"/>
      <c r="F242" s="104"/>
      <c r="G242" s="104"/>
      <c r="H242" s="104"/>
      <c r="I242" s="105"/>
      <c r="K242" s="105"/>
      <c r="L242" s="105"/>
      <c r="M242" s="105"/>
      <c r="N242" s="105"/>
      <c r="O242" s="105"/>
      <c r="P242" s="105"/>
      <c r="Q242" s="105"/>
      <c r="R242" s="105"/>
      <c r="S242" s="101"/>
      <c r="U242" s="105"/>
      <c r="V242" s="105"/>
      <c r="W242" s="105"/>
      <c r="X242" s="105"/>
      <c r="Y242" s="105"/>
      <c r="Z242" s="105"/>
      <c r="AA242" s="105"/>
      <c r="AB242" s="105"/>
      <c r="AC242" s="105"/>
      <c r="AD242" s="105"/>
      <c r="AE242" s="105"/>
      <c r="AF242" s="105"/>
      <c r="AG242" s="101"/>
      <c r="AH242" s="101"/>
    </row>
    <row r="243" spans="2:34" x14ac:dyDescent="0.25">
      <c r="B243" s="102"/>
      <c r="C243" s="101"/>
      <c r="D243" s="101"/>
      <c r="E243" s="104"/>
      <c r="F243" s="104"/>
      <c r="G243" s="104"/>
      <c r="H243" s="104"/>
      <c r="I243" s="105"/>
      <c r="K243" s="105"/>
      <c r="L243" s="105"/>
      <c r="M243" s="105"/>
      <c r="N243" s="105"/>
      <c r="O243" s="105"/>
      <c r="P243" s="105"/>
      <c r="Q243" s="105"/>
      <c r="R243" s="105"/>
      <c r="S243" s="101"/>
      <c r="U243" s="105"/>
      <c r="V243" s="105"/>
      <c r="W243" s="105"/>
      <c r="X243" s="105"/>
      <c r="Y243" s="105"/>
      <c r="Z243" s="105"/>
      <c r="AA243" s="105"/>
      <c r="AB243" s="105"/>
      <c r="AC243" s="105"/>
      <c r="AD243" s="105"/>
      <c r="AE243" s="105"/>
      <c r="AF243" s="105"/>
      <c r="AG243" s="101"/>
      <c r="AH243" s="101"/>
    </row>
    <row r="244" spans="2:34" x14ac:dyDescent="0.25">
      <c r="B244" s="102"/>
      <c r="C244" s="101"/>
      <c r="D244" s="101"/>
      <c r="E244" s="104"/>
      <c r="F244" s="104"/>
      <c r="G244" s="104"/>
      <c r="H244" s="104"/>
      <c r="I244" s="105"/>
      <c r="K244" s="105"/>
      <c r="L244" s="105"/>
      <c r="M244" s="105"/>
      <c r="N244" s="105"/>
      <c r="O244" s="105"/>
      <c r="P244" s="105"/>
      <c r="Q244" s="105"/>
      <c r="R244" s="105"/>
      <c r="S244" s="101"/>
      <c r="U244" s="105"/>
      <c r="V244" s="105"/>
      <c r="W244" s="105"/>
      <c r="X244" s="105"/>
      <c r="Y244" s="105"/>
      <c r="Z244" s="105"/>
      <c r="AA244" s="105"/>
      <c r="AB244" s="105"/>
      <c r="AC244" s="105"/>
      <c r="AD244" s="105"/>
      <c r="AE244" s="105"/>
      <c r="AF244" s="105"/>
      <c r="AG244" s="101"/>
      <c r="AH244" s="101"/>
    </row>
    <row r="245" spans="2:34" x14ac:dyDescent="0.25">
      <c r="B245" s="102"/>
      <c r="C245" s="101"/>
      <c r="D245" s="101"/>
      <c r="E245" s="104"/>
      <c r="F245" s="104"/>
      <c r="G245" s="104"/>
      <c r="H245" s="104"/>
      <c r="I245" s="105"/>
      <c r="K245" s="105"/>
      <c r="L245" s="105"/>
      <c r="M245" s="105"/>
      <c r="N245" s="105"/>
      <c r="O245" s="105"/>
      <c r="P245" s="105"/>
      <c r="Q245" s="105"/>
      <c r="R245" s="105"/>
      <c r="S245" s="101"/>
      <c r="U245" s="105"/>
      <c r="V245" s="105"/>
      <c r="W245" s="105"/>
      <c r="X245" s="105"/>
      <c r="Y245" s="105"/>
      <c r="Z245" s="105"/>
      <c r="AA245" s="105"/>
      <c r="AB245" s="105"/>
      <c r="AC245" s="105"/>
      <c r="AD245" s="105"/>
      <c r="AE245" s="105"/>
      <c r="AF245" s="105"/>
      <c r="AG245" s="101"/>
      <c r="AH245" s="101"/>
    </row>
    <row r="246" spans="2:34" x14ac:dyDescent="0.25">
      <c r="B246" s="102"/>
      <c r="C246" s="101"/>
      <c r="D246" s="101"/>
      <c r="E246" s="104"/>
      <c r="F246" s="104"/>
      <c r="G246" s="104"/>
      <c r="H246" s="104"/>
      <c r="I246" s="105"/>
      <c r="K246" s="105"/>
      <c r="L246" s="105"/>
      <c r="M246" s="105"/>
      <c r="N246" s="105"/>
      <c r="O246" s="105"/>
      <c r="P246" s="105"/>
      <c r="Q246" s="105"/>
      <c r="R246" s="105"/>
      <c r="S246" s="101"/>
      <c r="U246" s="105"/>
      <c r="V246" s="105"/>
      <c r="W246" s="105"/>
      <c r="X246" s="105"/>
      <c r="Y246" s="105"/>
      <c r="Z246" s="105"/>
      <c r="AA246" s="105"/>
      <c r="AB246" s="105"/>
      <c r="AC246" s="105"/>
      <c r="AD246" s="105"/>
      <c r="AE246" s="105"/>
      <c r="AF246" s="105"/>
      <c r="AG246" s="101"/>
      <c r="AH246" s="101"/>
    </row>
    <row r="247" spans="2:34" x14ac:dyDescent="0.25">
      <c r="B247" s="102"/>
      <c r="C247" s="101"/>
      <c r="D247" s="101"/>
      <c r="E247" s="104"/>
      <c r="F247" s="104"/>
      <c r="G247" s="104"/>
      <c r="H247" s="104"/>
      <c r="I247" s="105"/>
      <c r="K247" s="105"/>
      <c r="L247" s="105"/>
      <c r="M247" s="105"/>
      <c r="N247" s="105"/>
      <c r="O247" s="105"/>
      <c r="P247" s="105"/>
      <c r="Q247" s="105"/>
      <c r="R247" s="105"/>
      <c r="S247" s="101"/>
      <c r="U247" s="105"/>
      <c r="V247" s="105"/>
      <c r="W247" s="105"/>
      <c r="X247" s="105"/>
      <c r="Y247" s="105"/>
      <c r="Z247" s="105"/>
      <c r="AA247" s="105"/>
      <c r="AB247" s="105"/>
      <c r="AC247" s="105"/>
      <c r="AD247" s="105"/>
      <c r="AE247" s="105"/>
      <c r="AF247" s="105"/>
      <c r="AG247" s="101"/>
      <c r="AH247" s="101"/>
    </row>
    <row r="248" spans="2:34" x14ac:dyDescent="0.25">
      <c r="B248" s="102"/>
      <c r="C248" s="101"/>
      <c r="D248" s="101"/>
      <c r="E248" s="104"/>
      <c r="F248" s="104"/>
      <c r="G248" s="104"/>
      <c r="H248" s="104"/>
      <c r="I248" s="105"/>
      <c r="K248" s="105"/>
      <c r="L248" s="105"/>
      <c r="M248" s="105"/>
      <c r="N248" s="105"/>
      <c r="O248" s="105"/>
      <c r="P248" s="105"/>
      <c r="Q248" s="105"/>
      <c r="R248" s="105"/>
      <c r="S248" s="101"/>
      <c r="U248" s="105"/>
      <c r="V248" s="105"/>
      <c r="W248" s="105"/>
      <c r="X248" s="105"/>
      <c r="Y248" s="105"/>
      <c r="Z248" s="105"/>
      <c r="AA248" s="105"/>
      <c r="AB248" s="105"/>
      <c r="AC248" s="105"/>
      <c r="AD248" s="105"/>
      <c r="AE248" s="105"/>
      <c r="AF248" s="105"/>
      <c r="AG248" s="101"/>
      <c r="AH248" s="101"/>
    </row>
    <row r="249" spans="2:34" x14ac:dyDescent="0.25">
      <c r="B249" s="102"/>
      <c r="C249" s="101"/>
      <c r="D249" s="101"/>
      <c r="E249" s="104"/>
      <c r="F249" s="104"/>
      <c r="G249" s="104"/>
      <c r="H249" s="104"/>
      <c r="I249" s="105"/>
      <c r="K249" s="105"/>
      <c r="L249" s="105"/>
      <c r="M249" s="105"/>
      <c r="N249" s="105"/>
      <c r="O249" s="105"/>
      <c r="P249" s="105"/>
      <c r="Q249" s="105"/>
      <c r="R249" s="105"/>
      <c r="S249" s="101"/>
      <c r="U249" s="105"/>
      <c r="V249" s="105"/>
      <c r="W249" s="105"/>
      <c r="X249" s="105"/>
      <c r="Y249" s="105"/>
      <c r="Z249" s="105"/>
      <c r="AA249" s="105"/>
      <c r="AB249" s="105"/>
      <c r="AC249" s="105"/>
      <c r="AD249" s="105"/>
      <c r="AE249" s="105"/>
      <c r="AF249" s="105"/>
      <c r="AG249" s="101"/>
      <c r="AH249" s="101"/>
    </row>
    <row r="250" spans="2:34" x14ac:dyDescent="0.25">
      <c r="B250" s="102"/>
      <c r="C250" s="101"/>
      <c r="D250" s="101"/>
      <c r="E250" s="104"/>
      <c r="F250" s="104"/>
      <c r="G250" s="104"/>
      <c r="H250" s="104"/>
      <c r="I250" s="105"/>
      <c r="K250" s="105"/>
      <c r="L250" s="105"/>
      <c r="M250" s="105"/>
      <c r="N250" s="105"/>
      <c r="O250" s="105"/>
      <c r="P250" s="105"/>
      <c r="Q250" s="105"/>
      <c r="R250" s="105"/>
      <c r="S250" s="101"/>
      <c r="U250" s="105"/>
      <c r="V250" s="105"/>
      <c r="W250" s="105"/>
      <c r="X250" s="105"/>
      <c r="Y250" s="105"/>
      <c r="Z250" s="105"/>
      <c r="AA250" s="105"/>
      <c r="AB250" s="105"/>
      <c r="AC250" s="105"/>
      <c r="AD250" s="105"/>
      <c r="AE250" s="105"/>
      <c r="AF250" s="105"/>
      <c r="AG250" s="101"/>
      <c r="AH250" s="101"/>
    </row>
    <row r="254" spans="2:34" x14ac:dyDescent="0.25">
      <c r="B254" s="101"/>
      <c r="C254" s="101"/>
      <c r="D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1"/>
      <c r="AD254" s="101"/>
      <c r="AE254" s="101"/>
      <c r="AF254" s="101"/>
      <c r="AG254" s="101"/>
      <c r="AH254" s="101"/>
    </row>
    <row r="255" spans="2:34" x14ac:dyDescent="0.25">
      <c r="B255" s="101"/>
      <c r="C255" s="101"/>
      <c r="D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  <c r="V255" s="101"/>
      <c r="W255" s="101"/>
      <c r="X255" s="101"/>
      <c r="Y255" s="101"/>
      <c r="Z255" s="101"/>
      <c r="AA255" s="101"/>
      <c r="AB255" s="101"/>
      <c r="AC255" s="101"/>
      <c r="AD255" s="101"/>
      <c r="AE255" s="101"/>
      <c r="AF255" s="101"/>
      <c r="AG255" s="101"/>
      <c r="AH255" s="101"/>
    </row>
    <row r="256" spans="2:34" x14ac:dyDescent="0.25">
      <c r="B256" s="101"/>
      <c r="C256" s="101"/>
      <c r="D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1"/>
      <c r="AD256" s="101"/>
      <c r="AE256" s="101"/>
      <c r="AF256" s="101"/>
      <c r="AG256" s="101"/>
      <c r="AH256" s="101"/>
    </row>
    <row r="257" spans="2:34" x14ac:dyDescent="0.25">
      <c r="B257" s="101"/>
      <c r="C257" s="101"/>
      <c r="D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1"/>
      <c r="AD257" s="101"/>
      <c r="AE257" s="101"/>
      <c r="AF257" s="101"/>
      <c r="AG257" s="101"/>
      <c r="AH257" s="101"/>
    </row>
    <row r="258" spans="2:34" x14ac:dyDescent="0.25">
      <c r="B258" s="101"/>
      <c r="C258" s="101"/>
      <c r="D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1"/>
      <c r="AD258" s="101"/>
      <c r="AE258" s="101"/>
      <c r="AF258" s="101"/>
      <c r="AG258" s="101"/>
      <c r="AH258" s="101"/>
    </row>
  </sheetData>
  <mergeCells count="6">
    <mergeCell ref="I6:P6"/>
    <mergeCell ref="U6:AA6"/>
    <mergeCell ref="A6:A7"/>
    <mergeCell ref="B6:B7"/>
    <mergeCell ref="C6:C7"/>
    <mergeCell ref="D6:D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rgb="FFFF0000"/>
    <pageSetUpPr fitToPage="1"/>
  </sheetPr>
  <dimension ref="A1:K75"/>
  <sheetViews>
    <sheetView tabSelected="1" zoomScale="90" zoomScaleNormal="90" workbookViewId="0">
      <selection activeCell="B8" sqref="B8"/>
    </sheetView>
  </sheetViews>
  <sheetFormatPr defaultColWidth="8.85546875" defaultRowHeight="15" x14ac:dyDescent="0.25"/>
  <cols>
    <col min="1" max="1" width="6.85546875" style="13" customWidth="1"/>
    <col min="2" max="2" width="55.140625" style="2" customWidth="1"/>
    <col min="3" max="4" width="24" style="3" customWidth="1"/>
    <col min="5" max="5" width="25.140625" style="2" customWidth="1"/>
    <col min="6" max="6" width="20.42578125" style="2" customWidth="1"/>
    <col min="7" max="7" width="13.140625" style="2" customWidth="1"/>
    <col min="8" max="8" width="15.140625" style="2" customWidth="1"/>
    <col min="9" max="16384" width="8.85546875" style="2"/>
  </cols>
  <sheetData>
    <row r="1" spans="1:11" ht="18.75" customHeight="1" x14ac:dyDescent="0.25">
      <c r="B1" s="53"/>
      <c r="C1" s="53"/>
      <c r="D1" s="53"/>
      <c r="F1" s="53"/>
      <c r="H1" s="8" t="s">
        <v>40</v>
      </c>
    </row>
    <row r="2" spans="1:11" ht="18.75" x14ac:dyDescent="0.25">
      <c r="D2" s="42"/>
      <c r="F2" s="42"/>
    </row>
    <row r="3" spans="1:11" ht="38.25" customHeight="1" x14ac:dyDescent="0.25">
      <c r="A3" s="171" t="s">
        <v>279</v>
      </c>
      <c r="B3" s="172"/>
      <c r="C3" s="172"/>
      <c r="D3" s="172"/>
      <c r="E3" s="172"/>
      <c r="F3" s="173"/>
    </row>
    <row r="4" spans="1:11" ht="18.75" customHeight="1" x14ac:dyDescent="0.25">
      <c r="A4" s="171" t="s">
        <v>277</v>
      </c>
      <c r="B4" s="171"/>
      <c r="C4" s="171"/>
      <c r="D4" s="171"/>
      <c r="E4" s="171"/>
      <c r="F4" s="171"/>
    </row>
    <row r="5" spans="1:11" ht="24" customHeight="1" x14ac:dyDescent="0.25">
      <c r="A5" s="174" t="s">
        <v>75</v>
      </c>
      <c r="B5" s="174"/>
      <c r="C5" s="174"/>
      <c r="D5" s="174"/>
      <c r="E5" s="174"/>
      <c r="F5" s="174"/>
    </row>
    <row r="6" spans="1:11" ht="15.75" customHeight="1" x14ac:dyDescent="0.25">
      <c r="A6" s="175" t="s">
        <v>246</v>
      </c>
      <c r="B6" s="175"/>
      <c r="C6" s="175"/>
      <c r="D6" s="175"/>
      <c r="E6" s="175"/>
      <c r="F6" s="175"/>
    </row>
    <row r="7" spans="1:11" ht="15.75" customHeight="1" thickBot="1" x14ac:dyDescent="0.3">
      <c r="A7" s="52"/>
      <c r="B7" s="52"/>
      <c r="C7" s="52"/>
      <c r="D7" s="52"/>
      <c r="E7" s="52"/>
      <c r="F7" s="52"/>
    </row>
    <row r="8" spans="1:11" ht="137.25" customHeight="1" thickBot="1" x14ac:dyDescent="0.3">
      <c r="A8" s="46" t="s">
        <v>26</v>
      </c>
      <c r="B8" s="47" t="s">
        <v>39</v>
      </c>
      <c r="C8" s="48" t="s">
        <v>232</v>
      </c>
      <c r="D8" s="24" t="s">
        <v>233</v>
      </c>
      <c r="E8" s="24" t="s">
        <v>234</v>
      </c>
      <c r="F8" s="48" t="s">
        <v>235</v>
      </c>
      <c r="G8" s="116"/>
      <c r="H8" s="116"/>
      <c r="I8" s="14"/>
      <c r="J8" s="4"/>
      <c r="K8" s="4"/>
    </row>
    <row r="9" spans="1:11" ht="22.5" customHeight="1" x14ac:dyDescent="0.25">
      <c r="A9" s="44"/>
      <c r="B9" s="45" t="s">
        <v>236</v>
      </c>
      <c r="C9" s="67"/>
      <c r="D9" s="133">
        <f>VLOOKUP($A$5,'витрати 2024'!$C$8:$DF$219,4,FALSE)</f>
        <v>407.4</v>
      </c>
      <c r="E9" s="133">
        <f>VLOOKUP($A$5,'витрати 2024'!$C$8:$DF$219,5,FALSE)</f>
        <v>0</v>
      </c>
      <c r="F9" s="133">
        <f>VLOOKUP($A$5,'витрати 2024'!$C$8:$DF$219,6,FALSE)</f>
        <v>0</v>
      </c>
      <c r="G9" s="116"/>
      <c r="H9" s="116"/>
      <c r="I9" s="4"/>
      <c r="J9" s="4"/>
      <c r="K9" s="4"/>
    </row>
    <row r="10" spans="1:11" ht="21" customHeight="1" x14ac:dyDescent="0.25">
      <c r="A10" s="30" t="s">
        <v>247</v>
      </c>
      <c r="B10" s="31" t="s">
        <v>241</v>
      </c>
      <c r="C10" s="68"/>
      <c r="D10" s="68"/>
      <c r="E10" s="69"/>
      <c r="F10" s="70"/>
      <c r="G10" s="116"/>
      <c r="H10" s="116"/>
      <c r="I10" s="4"/>
      <c r="J10" s="4"/>
      <c r="K10" s="4"/>
    </row>
    <row r="11" spans="1:11" s="6" customFormat="1" ht="24" customHeight="1" x14ac:dyDescent="0.25">
      <c r="A11" s="30" t="s">
        <v>248</v>
      </c>
      <c r="B11" s="32" t="s">
        <v>188</v>
      </c>
      <c r="C11" s="54">
        <f>SUM(C12:C19)</f>
        <v>6171.1200000000008</v>
      </c>
      <c r="D11" s="55">
        <f t="shared" ref="D11:F11" si="0">SUM(D12:D19)</f>
        <v>1.2622974963181151</v>
      </c>
      <c r="E11" s="55">
        <f t="shared" si="0"/>
        <v>1.2622974963181151</v>
      </c>
      <c r="F11" s="55">
        <f t="shared" si="0"/>
        <v>1.2622974963181151</v>
      </c>
      <c r="G11" s="140"/>
      <c r="H11" s="117"/>
      <c r="I11" s="14"/>
      <c r="J11" s="14"/>
      <c r="K11" s="14"/>
    </row>
    <row r="12" spans="1:11" ht="19.5" customHeight="1" x14ac:dyDescent="0.25">
      <c r="A12" s="29" t="s">
        <v>249</v>
      </c>
      <c r="B12" s="33" t="s">
        <v>189</v>
      </c>
      <c r="C12" s="56">
        <f>VLOOKUP($A$5,'витрати 2024'!$C$8:$DF$219,7,FALSE)*12</f>
        <v>1650.6000000000001</v>
      </c>
      <c r="D12" s="57">
        <f>C12/($D$9+$E$9+$F$9)/12</f>
        <v>0.33762886597938152</v>
      </c>
      <c r="E12" s="57">
        <f>C12/($D$9+$E$9+$F$9)/12</f>
        <v>0.33762886597938152</v>
      </c>
      <c r="F12" s="57">
        <f t="shared" ref="F12:F19" si="1">C12/($D$9+$E$9+$F$9)/12</f>
        <v>0.33762886597938152</v>
      </c>
      <c r="G12" s="117"/>
      <c r="H12" s="117"/>
      <c r="I12" s="4"/>
      <c r="J12" s="4"/>
      <c r="K12" s="4"/>
    </row>
    <row r="13" spans="1:11" ht="19.5" customHeight="1" x14ac:dyDescent="0.25">
      <c r="A13" s="29" t="s">
        <v>197</v>
      </c>
      <c r="B13" s="33" t="s">
        <v>190</v>
      </c>
      <c r="C13" s="56">
        <f>VLOOKUP($A$5,'витрати 2024'!$C$8:$DF$219,8,FALSE)*12</f>
        <v>614.04</v>
      </c>
      <c r="D13" s="57">
        <f t="shared" ref="D13:D19" si="2">C13/($D$9+$E$9+$F$9)/12</f>
        <v>0.12560137457044673</v>
      </c>
      <c r="E13" s="57">
        <f>C13/($D$9+$E$9+$F$9)/12</f>
        <v>0.12560137457044673</v>
      </c>
      <c r="F13" s="57">
        <f t="shared" si="1"/>
        <v>0.12560137457044673</v>
      </c>
      <c r="G13" s="117"/>
      <c r="H13" s="117"/>
      <c r="I13" s="4"/>
      <c r="J13" s="4"/>
      <c r="K13" s="4"/>
    </row>
    <row r="14" spans="1:11" ht="19.5" customHeight="1" x14ac:dyDescent="0.25">
      <c r="A14" s="29" t="s">
        <v>198</v>
      </c>
      <c r="B14" s="33" t="s">
        <v>191</v>
      </c>
      <c r="C14" s="56">
        <f>VLOOKUP($A$5,'витрати 2024'!$C$8:$DF$219,9,FALSE)*12</f>
        <v>800.04</v>
      </c>
      <c r="D14" s="57">
        <f t="shared" si="2"/>
        <v>0.16364752086401571</v>
      </c>
      <c r="E14" s="57">
        <f t="shared" ref="E14:E18" si="3">C14/($D$9+$E$9+$F$9)/12</f>
        <v>0.16364752086401571</v>
      </c>
      <c r="F14" s="57">
        <f t="shared" si="1"/>
        <v>0.16364752086401571</v>
      </c>
      <c r="G14" s="117"/>
      <c r="H14" s="117"/>
      <c r="I14" s="4"/>
      <c r="J14" s="4"/>
      <c r="K14" s="4"/>
    </row>
    <row r="15" spans="1:11" ht="19.5" customHeight="1" x14ac:dyDescent="0.25">
      <c r="A15" s="29" t="s">
        <v>199</v>
      </c>
      <c r="B15" s="33" t="s">
        <v>192</v>
      </c>
      <c r="C15" s="56">
        <f>VLOOKUP($A$5,'витрати 2024'!$C$8:$DF$219,10,FALSE)*12</f>
        <v>243.95999999999998</v>
      </c>
      <c r="D15" s="57">
        <f t="shared" si="2"/>
        <v>4.9901816396661754E-2</v>
      </c>
      <c r="E15" s="57">
        <f t="shared" si="3"/>
        <v>4.9901816396661754E-2</v>
      </c>
      <c r="F15" s="57">
        <f t="shared" si="1"/>
        <v>4.9901816396661754E-2</v>
      </c>
      <c r="G15" s="117"/>
      <c r="H15" s="117"/>
      <c r="I15" s="4"/>
      <c r="J15" s="4"/>
      <c r="K15" s="4"/>
    </row>
    <row r="16" spans="1:11" ht="19.5" customHeight="1" x14ac:dyDescent="0.25">
      <c r="A16" s="29" t="s">
        <v>200</v>
      </c>
      <c r="B16" s="33" t="s">
        <v>193</v>
      </c>
      <c r="C16" s="56">
        <f>VLOOKUP($A$5,'витрати 2024'!$C$8:$DF$219,11,FALSE)*12</f>
        <v>0</v>
      </c>
      <c r="D16" s="57">
        <f t="shared" si="2"/>
        <v>0</v>
      </c>
      <c r="E16" s="57">
        <f t="shared" si="3"/>
        <v>0</v>
      </c>
      <c r="F16" s="57">
        <f t="shared" si="1"/>
        <v>0</v>
      </c>
      <c r="G16" s="117"/>
      <c r="H16" s="117"/>
      <c r="I16" s="4"/>
      <c r="J16" s="4"/>
      <c r="K16" s="4"/>
    </row>
    <row r="17" spans="1:11" ht="19.5" customHeight="1" x14ac:dyDescent="0.25">
      <c r="A17" s="29" t="s">
        <v>203</v>
      </c>
      <c r="B17" s="33" t="s">
        <v>194</v>
      </c>
      <c r="C17" s="56">
        <f>VLOOKUP($A$5,'витрати 2024'!$C$8:$DF$219,12,FALSE)*12</f>
        <v>2121.7200000000003</v>
      </c>
      <c r="D17" s="57">
        <f t="shared" si="2"/>
        <v>0.43399607265586654</v>
      </c>
      <c r="E17" s="57">
        <f t="shared" si="3"/>
        <v>0.43399607265586654</v>
      </c>
      <c r="F17" s="57">
        <f t="shared" si="1"/>
        <v>0.43399607265586654</v>
      </c>
      <c r="G17" s="117"/>
      <c r="H17" s="117"/>
      <c r="I17" s="4"/>
      <c r="J17" s="4"/>
      <c r="K17" s="4"/>
    </row>
    <row r="18" spans="1:11" ht="19.5" customHeight="1" x14ac:dyDescent="0.25">
      <c r="A18" s="29" t="s">
        <v>204</v>
      </c>
      <c r="B18" s="33" t="s">
        <v>195</v>
      </c>
      <c r="C18" s="56">
        <f>VLOOKUP($A$5,'витрати 2024'!$C$8:$DF$219,13,FALSE)*12</f>
        <v>0</v>
      </c>
      <c r="D18" s="57">
        <f t="shared" si="2"/>
        <v>0</v>
      </c>
      <c r="E18" s="57">
        <f t="shared" si="3"/>
        <v>0</v>
      </c>
      <c r="F18" s="57">
        <f t="shared" si="1"/>
        <v>0</v>
      </c>
      <c r="G18" s="117"/>
      <c r="H18" s="117"/>
      <c r="I18" s="4"/>
      <c r="J18" s="4"/>
      <c r="K18" s="4"/>
    </row>
    <row r="19" spans="1:11" ht="19.5" customHeight="1" x14ac:dyDescent="0.25">
      <c r="A19" s="29" t="s">
        <v>207</v>
      </c>
      <c r="B19" s="33" t="s">
        <v>196</v>
      </c>
      <c r="C19" s="56">
        <f>VLOOKUP($A$5,'витрати 2024'!$C$8:$DF$219,14,FALSE)*12</f>
        <v>740.76</v>
      </c>
      <c r="D19" s="57">
        <f t="shared" si="2"/>
        <v>0.15152184585174275</v>
      </c>
      <c r="E19" s="57">
        <f>C19/($D$9+$E$9+$F$9)/12</f>
        <v>0.15152184585174275</v>
      </c>
      <c r="F19" s="57">
        <f t="shared" si="1"/>
        <v>0.15152184585174275</v>
      </c>
      <c r="G19" s="117"/>
      <c r="H19" s="117"/>
      <c r="I19" s="4"/>
      <c r="J19" s="4"/>
      <c r="K19" s="4"/>
    </row>
    <row r="20" spans="1:11" s="6" customFormat="1" ht="15.75" customHeight="1" x14ac:dyDescent="0.25">
      <c r="A20" s="30" t="s">
        <v>41</v>
      </c>
      <c r="B20" s="32" t="s">
        <v>30</v>
      </c>
      <c r="C20" s="58">
        <f>VLOOKUP($A$5,'витрати 2024'!$C$8:$DF$229,15,FALSE)*12</f>
        <v>0</v>
      </c>
      <c r="D20" s="59">
        <v>0</v>
      </c>
      <c r="E20" s="59">
        <f>IF(C20=0,0,C20/$E$9/12)</f>
        <v>0</v>
      </c>
      <c r="F20" s="59">
        <v>0</v>
      </c>
      <c r="G20" s="140"/>
      <c r="H20" s="117"/>
      <c r="I20" s="14"/>
      <c r="J20" s="14"/>
      <c r="K20" s="14"/>
    </row>
    <row r="21" spans="1:11" s="6" customFormat="1" ht="16.5" customHeight="1" x14ac:dyDescent="0.25">
      <c r="A21" s="30" t="s">
        <v>250</v>
      </c>
      <c r="B21" s="32" t="s">
        <v>31</v>
      </c>
      <c r="C21" s="58">
        <f>VLOOKUP($A$5,'витрати 2024'!$C$8:$DF$229,16,FALSE)*12</f>
        <v>0</v>
      </c>
      <c r="D21" s="59">
        <v>0</v>
      </c>
      <c r="E21" s="59">
        <f>IF(C21=0,0,C21/$E$9/12)</f>
        <v>0</v>
      </c>
      <c r="F21" s="59">
        <v>0</v>
      </c>
      <c r="G21" s="142"/>
      <c r="H21" s="117"/>
      <c r="I21" s="14"/>
      <c r="J21" s="14"/>
      <c r="K21" s="14"/>
    </row>
    <row r="22" spans="1:11" s="6" customFormat="1" ht="18.399999999999999" customHeight="1" x14ac:dyDescent="0.25">
      <c r="A22" s="30" t="s">
        <v>251</v>
      </c>
      <c r="B22" s="32" t="s">
        <v>34</v>
      </c>
      <c r="C22" s="58">
        <f>VLOOKUP($A$5,'витрати 2024'!$C$8:$DF$229,17,FALSE)*12</f>
        <v>385.13153459122805</v>
      </c>
      <c r="D22" s="59">
        <f>C22/($D$9+$E$9+$F$9)/12</f>
        <v>7.8778337136153676E-2</v>
      </c>
      <c r="E22" s="59">
        <f>C22/($D$9+$E$9+$F$9)/12</f>
        <v>7.8778337136153676E-2</v>
      </c>
      <c r="F22" s="59">
        <f t="shared" ref="F22:F34" si="4">C22/($D$9+$E$9+$F$9)/12</f>
        <v>7.8778337136153676E-2</v>
      </c>
      <c r="G22" s="140"/>
      <c r="H22" s="117"/>
      <c r="I22" s="14"/>
      <c r="J22" s="14"/>
      <c r="K22" s="14"/>
    </row>
    <row r="23" spans="1:11" s="6" customFormat="1" ht="27" customHeight="1" x14ac:dyDescent="0.25">
      <c r="A23" s="30" t="s">
        <v>252</v>
      </c>
      <c r="B23" s="32" t="s">
        <v>201</v>
      </c>
      <c r="C23" s="58">
        <v>0</v>
      </c>
      <c r="D23" s="59">
        <f>C23/($D$9+$E$9+$F$9)/12</f>
        <v>0</v>
      </c>
      <c r="E23" s="59">
        <f>C23/($D$9+$E$9+$F$9)/12</f>
        <v>0</v>
      </c>
      <c r="F23" s="59">
        <f t="shared" si="4"/>
        <v>0</v>
      </c>
      <c r="G23" s="117"/>
      <c r="H23" s="117"/>
      <c r="I23" s="14"/>
      <c r="J23" s="14"/>
      <c r="K23" s="14"/>
    </row>
    <row r="24" spans="1:11" s="128" customFormat="1" ht="68.25" customHeight="1" x14ac:dyDescent="0.25">
      <c r="A24" s="123" t="s">
        <v>253</v>
      </c>
      <c r="B24" s="124" t="s">
        <v>202</v>
      </c>
      <c r="C24" s="125">
        <f>VLOOKUP($A$5,'витрати 2024'!$C$8:$DF$229,18,FALSE)*12</f>
        <v>7227.9600000000009</v>
      </c>
      <c r="D24" s="126">
        <f>C24/($D$9+$E$9+$F$9)/12</f>
        <v>1.4784732449680906</v>
      </c>
      <c r="E24" s="126">
        <f>C24/($D$9+$E$9+$F$9)/12</f>
        <v>1.4784732449680906</v>
      </c>
      <c r="F24" s="126">
        <f t="shared" si="4"/>
        <v>1.4784732449680906</v>
      </c>
      <c r="G24" s="141"/>
      <c r="H24" s="176"/>
      <c r="I24" s="127"/>
      <c r="J24" s="127"/>
      <c r="K24" s="127"/>
    </row>
    <row r="25" spans="1:11" s="6" customFormat="1" ht="27" customHeight="1" x14ac:dyDescent="0.25">
      <c r="A25" s="30" t="s">
        <v>254</v>
      </c>
      <c r="B25" s="32" t="s">
        <v>219</v>
      </c>
      <c r="C25" s="54">
        <f>SUM(C26:C32)</f>
        <v>5557.9636016590575</v>
      </c>
      <c r="D25" s="55">
        <f t="shared" ref="D25:E25" si="5">SUM(D26:D32)</f>
        <v>1.1368768617368388</v>
      </c>
      <c r="E25" s="55">
        <f t="shared" si="5"/>
        <v>1.1368768617368388</v>
      </c>
      <c r="F25" s="59">
        <f t="shared" si="4"/>
        <v>1.136876861736839</v>
      </c>
      <c r="G25" s="141"/>
      <c r="H25" s="176"/>
      <c r="I25" s="14"/>
      <c r="J25" s="14"/>
      <c r="K25" s="14"/>
    </row>
    <row r="26" spans="1:11" ht="19.5" customHeight="1" x14ac:dyDescent="0.25">
      <c r="A26" s="29" t="s">
        <v>256</v>
      </c>
      <c r="B26" s="33" t="s">
        <v>189</v>
      </c>
      <c r="C26" s="56">
        <f>VLOOKUP($A$5,'витрати 2024'!$C$8:$DF$229,19,FALSE)*12</f>
        <v>1700.28</v>
      </c>
      <c r="D26" s="57">
        <f t="shared" ref="D26:D38" si="6">C26/($D$9+$E$9+$F$9)/12</f>
        <v>0.34779086892488958</v>
      </c>
      <c r="E26" s="57">
        <f t="shared" ref="E26:E38" si="7">C26/($D$9+$E$9+$F$9)/12</f>
        <v>0.34779086892488958</v>
      </c>
      <c r="F26" s="57">
        <f t="shared" si="4"/>
        <v>0.34779086892488958</v>
      </c>
      <c r="G26" s="117"/>
      <c r="H26" s="117"/>
      <c r="I26" s="4"/>
      <c r="J26" s="4"/>
      <c r="K26" s="4"/>
    </row>
    <row r="27" spans="1:11" ht="19.5" customHeight="1" x14ac:dyDescent="0.25">
      <c r="A27" s="29" t="s">
        <v>255</v>
      </c>
      <c r="B27" s="33" t="s">
        <v>190</v>
      </c>
      <c r="C27" s="56">
        <f>VLOOKUP($A$5,'витрати 2024'!$C$8:$DF$229,20,FALSE)*12</f>
        <v>961.19999999999993</v>
      </c>
      <c r="D27" s="57">
        <f t="shared" si="6"/>
        <v>0.19661266568483063</v>
      </c>
      <c r="E27" s="57">
        <f t="shared" si="7"/>
        <v>0.19661266568483063</v>
      </c>
      <c r="F27" s="57">
        <f t="shared" si="4"/>
        <v>0.19661266568483063</v>
      </c>
      <c r="G27" s="117"/>
      <c r="H27" s="117"/>
      <c r="I27" s="4"/>
      <c r="J27" s="4"/>
      <c r="K27" s="4"/>
    </row>
    <row r="28" spans="1:11" ht="19.5" customHeight="1" x14ac:dyDescent="0.25">
      <c r="A28" s="29" t="s">
        <v>257</v>
      </c>
      <c r="B28" s="33" t="s">
        <v>191</v>
      </c>
      <c r="C28" s="56">
        <f>VLOOKUP($A$5,'витрати 2024'!$C$8:$DF$229,21,FALSE)*12</f>
        <v>139.21618171599238</v>
      </c>
      <c r="D28" s="57">
        <f t="shared" si="6"/>
        <v>2.8476554924724343E-2</v>
      </c>
      <c r="E28" s="57">
        <f t="shared" si="7"/>
        <v>2.8476554924724343E-2</v>
      </c>
      <c r="F28" s="57">
        <f t="shared" si="4"/>
        <v>2.8476554924724343E-2</v>
      </c>
      <c r="G28" s="117"/>
      <c r="H28" s="117"/>
      <c r="I28" s="4"/>
      <c r="J28" s="4"/>
      <c r="K28" s="4"/>
    </row>
    <row r="29" spans="1:11" ht="19.5" customHeight="1" x14ac:dyDescent="0.25">
      <c r="A29" s="29" t="s">
        <v>258</v>
      </c>
      <c r="B29" s="33" t="s">
        <v>192</v>
      </c>
      <c r="C29" s="56">
        <f>VLOOKUP($A$5,'витрати 2024'!$C$8:$DF$229,22,FALSE)*12</f>
        <v>642.12</v>
      </c>
      <c r="D29" s="57">
        <f t="shared" si="6"/>
        <v>0.13134511536573393</v>
      </c>
      <c r="E29" s="57">
        <f t="shared" si="7"/>
        <v>0.13134511536573393</v>
      </c>
      <c r="F29" s="57">
        <f t="shared" si="4"/>
        <v>0.13134511536573393</v>
      </c>
      <c r="G29" s="117"/>
      <c r="H29" s="117"/>
      <c r="I29" s="4"/>
      <c r="J29" s="4"/>
      <c r="K29" s="4"/>
    </row>
    <row r="30" spans="1:11" ht="19.5" customHeight="1" x14ac:dyDescent="0.25">
      <c r="A30" s="29" t="s">
        <v>259</v>
      </c>
      <c r="B30" s="33" t="s">
        <v>193</v>
      </c>
      <c r="C30" s="56">
        <f>VLOOKUP($A$5,'витрати 2024'!$C$8:$DF$229,23,FALSE)*12</f>
        <v>0</v>
      </c>
      <c r="D30" s="57">
        <f t="shared" si="6"/>
        <v>0</v>
      </c>
      <c r="E30" s="57">
        <f t="shared" si="7"/>
        <v>0</v>
      </c>
      <c r="F30" s="57">
        <f t="shared" si="4"/>
        <v>0</v>
      </c>
      <c r="G30" s="117"/>
      <c r="H30" s="117"/>
      <c r="I30" s="4"/>
      <c r="J30" s="4"/>
      <c r="K30" s="4"/>
    </row>
    <row r="31" spans="1:11" ht="19.5" customHeight="1" x14ac:dyDescent="0.25">
      <c r="A31" s="29" t="s">
        <v>260</v>
      </c>
      <c r="B31" s="33" t="s">
        <v>194</v>
      </c>
      <c r="C31" s="56">
        <f>VLOOKUP($A$5,'витрати 2024'!$C$8:$DF$229,24,FALSE)*12</f>
        <v>1888.3200000000002</v>
      </c>
      <c r="D31" s="57">
        <f t="shared" si="6"/>
        <v>0.38625429553264606</v>
      </c>
      <c r="E31" s="57">
        <f t="shared" si="7"/>
        <v>0.38625429553264606</v>
      </c>
      <c r="F31" s="57">
        <f t="shared" si="4"/>
        <v>0.38625429553264606</v>
      </c>
      <c r="G31" s="117"/>
      <c r="H31" s="117"/>
      <c r="I31" s="4"/>
      <c r="J31" s="4"/>
      <c r="K31" s="4"/>
    </row>
    <row r="32" spans="1:11" ht="19.5" customHeight="1" x14ac:dyDescent="0.25">
      <c r="A32" s="29" t="s">
        <v>261</v>
      </c>
      <c r="B32" s="33" t="s">
        <v>195</v>
      </c>
      <c r="C32" s="56">
        <f>VLOOKUP($A$5,'витрати 2024'!$C$8:$DF$229,25,FALSE)*12</f>
        <v>226.8274199430648</v>
      </c>
      <c r="D32" s="57">
        <f t="shared" si="6"/>
        <v>4.6397361304014235E-2</v>
      </c>
      <c r="E32" s="57">
        <f t="shared" si="7"/>
        <v>4.6397361304014235E-2</v>
      </c>
      <c r="F32" s="57">
        <f t="shared" si="4"/>
        <v>4.6397361304014235E-2</v>
      </c>
      <c r="G32" s="117"/>
      <c r="H32" s="117"/>
      <c r="I32" s="4"/>
      <c r="J32" s="4"/>
      <c r="K32" s="4"/>
    </row>
    <row r="33" spans="1:11" s="6" customFormat="1" ht="27" customHeight="1" x14ac:dyDescent="0.25">
      <c r="A33" s="30" t="s">
        <v>262</v>
      </c>
      <c r="B33" s="32" t="s">
        <v>205</v>
      </c>
      <c r="C33" s="58">
        <v>0</v>
      </c>
      <c r="D33" s="59">
        <f t="shared" si="6"/>
        <v>0</v>
      </c>
      <c r="E33" s="59">
        <f t="shared" si="7"/>
        <v>0</v>
      </c>
      <c r="F33" s="59">
        <f t="shared" si="4"/>
        <v>0</v>
      </c>
      <c r="G33" s="117"/>
      <c r="H33" s="117"/>
      <c r="I33" s="14"/>
      <c r="J33" s="14"/>
      <c r="K33" s="14"/>
    </row>
    <row r="34" spans="1:11" s="6" customFormat="1" ht="22.5" customHeight="1" x14ac:dyDescent="0.25">
      <c r="A34" s="30" t="s">
        <v>263</v>
      </c>
      <c r="B34" s="32" t="s">
        <v>206</v>
      </c>
      <c r="C34" s="58">
        <f>VLOOKUP($A$5,'витрати 2024'!$C$8:$DF$229,26,FALSE)*12</f>
        <v>6530.52</v>
      </c>
      <c r="D34" s="59">
        <f t="shared" si="6"/>
        <v>1.3358124693176243</v>
      </c>
      <c r="E34" s="59">
        <f t="shared" si="7"/>
        <v>1.3358124693176243</v>
      </c>
      <c r="F34" s="59">
        <f t="shared" si="4"/>
        <v>1.3358124693176243</v>
      </c>
      <c r="G34" s="142"/>
      <c r="H34" s="117"/>
      <c r="I34" s="14"/>
      <c r="J34" s="14"/>
      <c r="K34" s="14"/>
    </row>
    <row r="35" spans="1:11" s="6" customFormat="1" ht="25.5" customHeight="1" x14ac:dyDescent="0.25">
      <c r="A35" s="30" t="s">
        <v>264</v>
      </c>
      <c r="B35" s="32" t="s">
        <v>208</v>
      </c>
      <c r="C35" s="58">
        <f>VLOOKUP($A$5,'витрати 2024'!$C$8:$DF$229,27,FALSE)*12</f>
        <v>0</v>
      </c>
      <c r="D35" s="59">
        <f t="shared" si="6"/>
        <v>0</v>
      </c>
      <c r="E35" s="59">
        <f t="shared" si="7"/>
        <v>0</v>
      </c>
      <c r="F35" s="59">
        <v>0</v>
      </c>
      <c r="G35" s="142"/>
      <c r="H35" s="117"/>
      <c r="I35" s="14"/>
      <c r="J35" s="14"/>
      <c r="K35" s="14"/>
    </row>
    <row r="36" spans="1:11" s="6" customFormat="1" ht="45.75" customHeight="1" x14ac:dyDescent="0.25">
      <c r="A36" s="30" t="s">
        <v>265</v>
      </c>
      <c r="B36" s="32" t="s">
        <v>209</v>
      </c>
      <c r="C36" s="58">
        <f>VLOOKUP($A$5,'витрати 2024'!$C$8:$DF$229,28,FALSE)*12</f>
        <v>419.28</v>
      </c>
      <c r="D36" s="59">
        <f t="shared" si="6"/>
        <v>8.5763377515954822E-2</v>
      </c>
      <c r="E36" s="59">
        <f t="shared" si="7"/>
        <v>8.5763377515954822E-2</v>
      </c>
      <c r="F36" s="59">
        <f>C36/($D$9+$E$9+$F$9)/12</f>
        <v>8.5763377515954822E-2</v>
      </c>
      <c r="G36" s="142"/>
      <c r="H36" s="117"/>
      <c r="I36" s="14"/>
      <c r="J36" s="14"/>
      <c r="K36" s="14"/>
    </row>
    <row r="37" spans="1:11" s="6" customFormat="1" ht="17.25" customHeight="1" x14ac:dyDescent="0.25">
      <c r="A37" s="30" t="s">
        <v>266</v>
      </c>
      <c r="B37" s="32" t="s">
        <v>32</v>
      </c>
      <c r="C37" s="58">
        <f>VLOOKUP($A$5,'витрати 2024'!$C$8:$DF$229,29,FALSE)*12</f>
        <v>0</v>
      </c>
      <c r="D37" s="59">
        <f t="shared" si="6"/>
        <v>0</v>
      </c>
      <c r="E37" s="59">
        <f t="shared" si="7"/>
        <v>0</v>
      </c>
      <c r="F37" s="59">
        <f>C37/($D$9+$E$9+$F$9)/12</f>
        <v>0</v>
      </c>
      <c r="G37" s="142"/>
      <c r="H37" s="117"/>
      <c r="I37" s="14"/>
      <c r="J37" s="14"/>
      <c r="K37" s="14"/>
    </row>
    <row r="38" spans="1:11" s="6" customFormat="1" ht="17.25" customHeight="1" x14ac:dyDescent="0.25">
      <c r="A38" s="30" t="s">
        <v>267</v>
      </c>
      <c r="B38" s="32" t="s">
        <v>33</v>
      </c>
      <c r="C38" s="58">
        <f>VLOOKUP($A$5,'витрати 2024'!$C$8:$DF$229,30,FALSE)*12</f>
        <v>0</v>
      </c>
      <c r="D38" s="59">
        <f t="shared" si="6"/>
        <v>0</v>
      </c>
      <c r="E38" s="59">
        <f t="shared" si="7"/>
        <v>0</v>
      </c>
      <c r="F38" s="59">
        <f>C38/($D$9+$E$9+$F$9)/12</f>
        <v>0</v>
      </c>
      <c r="G38" s="142"/>
      <c r="H38" s="117"/>
      <c r="I38" s="14"/>
      <c r="J38" s="14"/>
      <c r="K38" s="14"/>
    </row>
    <row r="39" spans="1:11" s="6" customFormat="1" ht="55.9" customHeight="1" x14ac:dyDescent="0.25">
      <c r="A39" s="30" t="s">
        <v>268</v>
      </c>
      <c r="B39" s="32" t="s">
        <v>210</v>
      </c>
      <c r="C39" s="54">
        <f>SUM(C40:C41)</f>
        <v>0</v>
      </c>
      <c r="D39" s="55">
        <f t="shared" ref="D39:E39" si="8">SUM(D40:D41)</f>
        <v>0</v>
      </c>
      <c r="E39" s="55">
        <f t="shared" si="8"/>
        <v>0</v>
      </c>
      <c r="F39" s="59">
        <v>0</v>
      </c>
      <c r="G39" s="142"/>
      <c r="H39" s="117"/>
      <c r="I39" s="14"/>
      <c r="J39" s="14"/>
      <c r="K39" s="14"/>
    </row>
    <row r="40" spans="1:11" ht="25.35" customHeight="1" x14ac:dyDescent="0.25">
      <c r="A40" s="29" t="s">
        <v>269</v>
      </c>
      <c r="B40" s="33" t="s">
        <v>211</v>
      </c>
      <c r="C40" s="56">
        <f>VLOOKUP($A$5,'витрати 2024'!$C$8:$DF$229,31,FALSE)*12</f>
        <v>0</v>
      </c>
      <c r="D40" s="57">
        <f>C40/($D$9+$E$9+$F$9)/12</f>
        <v>0</v>
      </c>
      <c r="E40" s="57">
        <f>C40/($D$9+$E$9+$F$9)/12</f>
        <v>0</v>
      </c>
      <c r="F40" s="57">
        <v>0</v>
      </c>
      <c r="G40" s="117"/>
      <c r="H40" s="117"/>
      <c r="I40" s="4"/>
      <c r="J40" s="4"/>
      <c r="K40" s="4"/>
    </row>
    <row r="41" spans="1:11" ht="21" customHeight="1" x14ac:dyDescent="0.25">
      <c r="A41" s="29" t="s">
        <v>270</v>
      </c>
      <c r="B41" s="33" t="s">
        <v>212</v>
      </c>
      <c r="C41" s="56">
        <f>VLOOKUP($A$5,'витрати 2024'!$C$8:$DF$229,32,FALSE)*12</f>
        <v>0</v>
      </c>
      <c r="D41" s="57">
        <v>0</v>
      </c>
      <c r="E41" s="57">
        <f>IFERROR(C41/$E$9/12,0)</f>
        <v>0</v>
      </c>
      <c r="F41" s="57">
        <v>0</v>
      </c>
      <c r="G41" s="117"/>
      <c r="H41" s="117"/>
      <c r="J41" s="4"/>
      <c r="K41" s="4"/>
    </row>
    <row r="42" spans="1:11" ht="21" customHeight="1" x14ac:dyDescent="0.25">
      <c r="A42" s="30" t="s">
        <v>271</v>
      </c>
      <c r="B42" s="32" t="s">
        <v>213</v>
      </c>
      <c r="C42" s="58">
        <v>0</v>
      </c>
      <c r="D42" s="60">
        <v>0</v>
      </c>
      <c r="E42" s="60">
        <v>0</v>
      </c>
      <c r="F42" s="60">
        <v>0</v>
      </c>
      <c r="G42" s="117"/>
      <c r="H42" s="117"/>
      <c r="J42" s="4"/>
      <c r="K42" s="4"/>
    </row>
    <row r="43" spans="1:11" ht="27.75" customHeight="1" x14ac:dyDescent="0.25">
      <c r="A43" s="30" t="s">
        <v>272</v>
      </c>
      <c r="B43" s="32" t="s">
        <v>242</v>
      </c>
      <c r="C43" s="58">
        <f>(C11+C20+C21+C22+C23+C24+C25+C33+C34+C35+C36+C37+C38+C39+C42)</f>
        <v>26291.975136250287</v>
      </c>
      <c r="D43" s="60">
        <f>(D11+D20+D21+D22+D23+D24+D25+D33+D34+D35+D36+D37+D38+D39+D42)</f>
        <v>5.378001786992777</v>
      </c>
      <c r="E43" s="60">
        <f>(E11+E20+E21+E22+E23+E24+E25+E33+E34+E35+E36+E37+E38+E39+E42)</f>
        <v>5.378001786992777</v>
      </c>
      <c r="F43" s="60">
        <f t="shared" ref="F43" si="9">(F11+F20+F21+F22+F23+F24+F25+F33+F34+F35+F36+F37+F38+F39+F42)</f>
        <v>5.3780017869927779</v>
      </c>
      <c r="G43" s="140"/>
      <c r="H43" s="118"/>
      <c r="J43" s="4"/>
      <c r="K43" s="4"/>
    </row>
    <row r="44" spans="1:11" ht="21" customHeight="1" thickBot="1" x14ac:dyDescent="0.3">
      <c r="A44" s="30" t="s">
        <v>273</v>
      </c>
      <c r="B44" s="32" t="s">
        <v>243</v>
      </c>
      <c r="C44" s="58">
        <f>C43*1.2</f>
        <v>31550.370163500342</v>
      </c>
      <c r="D44" s="60">
        <f>D43*1.2</f>
        <v>6.4536021443913318</v>
      </c>
      <c r="E44" s="60">
        <f t="shared" ref="E44:F44" si="10">E43*1.2</f>
        <v>6.4536021443913318</v>
      </c>
      <c r="F44" s="60">
        <f t="shared" si="10"/>
        <v>6.4536021443913336</v>
      </c>
      <c r="G44" s="117"/>
      <c r="H44" s="117"/>
      <c r="J44" s="4"/>
      <c r="K44" s="4"/>
    </row>
    <row r="45" spans="1:11" ht="21" customHeight="1" thickBot="1" x14ac:dyDescent="0.3">
      <c r="A45" s="49" t="s">
        <v>274</v>
      </c>
      <c r="B45" s="51" t="s">
        <v>244</v>
      </c>
      <c r="C45" s="61">
        <f>C44*0.05</f>
        <v>1577.5185081750171</v>
      </c>
      <c r="D45" s="62">
        <f>D44*0.05</f>
        <v>0.32268010721956664</v>
      </c>
      <c r="E45" s="62">
        <f t="shared" ref="E45" si="11">E44*0.05</f>
        <v>0.32268010721956664</v>
      </c>
      <c r="F45" s="62">
        <f>F44*0.05</f>
        <v>0.32268010721956669</v>
      </c>
      <c r="G45" s="140"/>
      <c r="H45" s="119"/>
      <c r="J45" s="4"/>
      <c r="K45" s="4"/>
    </row>
    <row r="46" spans="1:11" ht="23.25" customHeight="1" thickBot="1" x14ac:dyDescent="0.3">
      <c r="A46" s="49" t="s">
        <v>275</v>
      </c>
      <c r="B46" s="50" t="s">
        <v>214</v>
      </c>
      <c r="C46" s="63">
        <f>C44+C45</f>
        <v>33127.888671675362</v>
      </c>
      <c r="D46" s="63"/>
      <c r="E46" s="64"/>
      <c r="F46" s="64"/>
      <c r="G46" s="117"/>
      <c r="H46" s="117"/>
      <c r="I46" s="3"/>
    </row>
    <row r="47" spans="1:11" ht="21" customHeight="1" thickBot="1" x14ac:dyDescent="0.3">
      <c r="A47" s="49" t="s">
        <v>276</v>
      </c>
      <c r="B47" s="39" t="s">
        <v>245</v>
      </c>
      <c r="C47" s="65"/>
      <c r="D47" s="66">
        <f>D44+D45</f>
        <v>6.7762822516108985</v>
      </c>
      <c r="E47" s="66">
        <f>E44+E45</f>
        <v>6.7762822516108985</v>
      </c>
      <c r="F47" s="66">
        <f>F44+F45</f>
        <v>6.7762822516109003</v>
      </c>
      <c r="G47" s="120"/>
      <c r="H47" s="120"/>
    </row>
    <row r="48" spans="1:11" ht="21" customHeight="1" thickBot="1" x14ac:dyDescent="0.3">
      <c r="A48" s="49" t="s">
        <v>318</v>
      </c>
      <c r="B48" s="145" t="s">
        <v>319</v>
      </c>
      <c r="C48" s="65"/>
      <c r="D48" s="180">
        <f>C46/(D9+E9+F9)/12</f>
        <v>6.7762822516108985</v>
      </c>
      <c r="E48" s="181"/>
      <c r="F48" s="182"/>
      <c r="G48" s="120"/>
      <c r="H48" s="120"/>
    </row>
    <row r="49" spans="1:8" ht="21" hidden="1" customHeight="1" x14ac:dyDescent="0.25">
      <c r="A49" s="43"/>
      <c r="B49" s="143"/>
      <c r="C49" s="144"/>
      <c r="D49" s="120"/>
      <c r="E49" s="120"/>
      <c r="F49" s="120"/>
      <c r="G49" s="120"/>
      <c r="H49" s="120"/>
    </row>
    <row r="50" spans="1:8" ht="21.75" hidden="1" customHeight="1" x14ac:dyDescent="0.25">
      <c r="A50" s="43" t="s">
        <v>275</v>
      </c>
      <c r="B50" s="5"/>
      <c r="C50" s="34"/>
      <c r="D50" s="179" t="s">
        <v>220</v>
      </c>
      <c r="E50" s="179"/>
      <c r="F50" s="179"/>
      <c r="G50" s="121"/>
      <c r="H50" s="20"/>
    </row>
    <row r="51" spans="1:8" ht="15.75" hidden="1" x14ac:dyDescent="0.25">
      <c r="A51" s="38" t="s">
        <v>275</v>
      </c>
      <c r="B51" s="11" t="s">
        <v>45</v>
      </c>
      <c r="C51" s="35"/>
      <c r="G51" s="20"/>
      <c r="H51" s="20"/>
    </row>
    <row r="52" spans="1:8" ht="30" hidden="1" x14ac:dyDescent="0.25">
      <c r="A52" s="38" t="s">
        <v>275</v>
      </c>
      <c r="B52" s="15" t="s">
        <v>230</v>
      </c>
      <c r="C52" s="36" t="e">
        <f>#REF!</f>
        <v>#REF!</v>
      </c>
      <c r="G52" s="20"/>
      <c r="H52" s="20"/>
    </row>
    <row r="53" spans="1:8" ht="15.75" hidden="1" x14ac:dyDescent="0.25">
      <c r="A53" s="38" t="s">
        <v>275</v>
      </c>
      <c r="B53" s="10" t="s">
        <v>43</v>
      </c>
      <c r="C53" s="36" t="e">
        <f>#REF!</f>
        <v>#REF!</v>
      </c>
      <c r="D53" s="2"/>
      <c r="G53" s="20"/>
      <c r="H53" s="20"/>
    </row>
    <row r="54" spans="1:8" ht="15.75" hidden="1" x14ac:dyDescent="0.25">
      <c r="A54" s="38" t="s">
        <v>275</v>
      </c>
      <c r="B54" s="10" t="s">
        <v>44</v>
      </c>
      <c r="C54" s="36" t="e">
        <f>#REF!</f>
        <v>#REF!</v>
      </c>
      <c r="D54" s="2"/>
      <c r="G54" s="20"/>
      <c r="H54" s="20"/>
    </row>
    <row r="55" spans="1:8" ht="15.75" hidden="1" x14ac:dyDescent="0.25">
      <c r="A55" s="38" t="s">
        <v>275</v>
      </c>
      <c r="B55" s="10" t="s">
        <v>221</v>
      </c>
      <c r="C55" s="36" t="e">
        <f>#REF!</f>
        <v>#REF!</v>
      </c>
      <c r="D55" s="2"/>
      <c r="G55" s="20"/>
      <c r="H55" s="20"/>
    </row>
    <row r="56" spans="1:8" ht="15.75" hidden="1" x14ac:dyDescent="0.25">
      <c r="A56" s="38" t="s">
        <v>275</v>
      </c>
      <c r="B56" s="10" t="s">
        <v>222</v>
      </c>
      <c r="C56" s="36" t="e">
        <f>#REF!</f>
        <v>#REF!</v>
      </c>
      <c r="D56" s="2"/>
      <c r="G56" s="20"/>
      <c r="H56" s="20"/>
    </row>
    <row r="57" spans="1:8" ht="15.75" hidden="1" x14ac:dyDescent="0.25">
      <c r="A57" s="38" t="s">
        <v>275</v>
      </c>
      <c r="B57" s="10" t="s">
        <v>223</v>
      </c>
      <c r="C57" s="36" t="e">
        <f>#REF!</f>
        <v>#REF!</v>
      </c>
      <c r="D57" s="2"/>
      <c r="G57" s="20"/>
      <c r="H57" s="20"/>
    </row>
    <row r="58" spans="1:8" ht="15.75" hidden="1" x14ac:dyDescent="0.25">
      <c r="A58" s="38" t="s">
        <v>275</v>
      </c>
      <c r="B58" s="10" t="s">
        <v>224</v>
      </c>
      <c r="C58" s="36" t="e">
        <f>#REF!</f>
        <v>#REF!</v>
      </c>
      <c r="D58" s="2"/>
      <c r="G58" s="20"/>
      <c r="H58" s="20"/>
    </row>
    <row r="59" spans="1:8" ht="15.75" hidden="1" x14ac:dyDescent="0.25">
      <c r="A59" s="38" t="s">
        <v>275</v>
      </c>
      <c r="B59" s="10" t="s">
        <v>225</v>
      </c>
      <c r="C59" s="36" t="e">
        <f>#REF!</f>
        <v>#REF!</v>
      </c>
      <c r="D59" s="2"/>
      <c r="G59" s="20"/>
      <c r="H59" s="20"/>
    </row>
    <row r="60" spans="1:8" ht="15.75" hidden="1" x14ac:dyDescent="0.2">
      <c r="A60" s="38" t="s">
        <v>275</v>
      </c>
      <c r="B60" s="16" t="s">
        <v>226</v>
      </c>
      <c r="C60" s="36" t="e">
        <f>SUM(C62:C64)</f>
        <v>#REF!</v>
      </c>
      <c r="D60" s="2"/>
      <c r="G60" s="20"/>
      <c r="H60" s="20"/>
    </row>
    <row r="61" spans="1:8" ht="15.75" hidden="1" x14ac:dyDescent="0.25">
      <c r="A61" s="38" t="s">
        <v>275</v>
      </c>
      <c r="B61" s="10" t="s">
        <v>227</v>
      </c>
      <c r="C61" s="36" t="e">
        <f>#REF!</f>
        <v>#REF!</v>
      </c>
      <c r="D61" s="2"/>
      <c r="G61" s="20"/>
      <c r="H61" s="20"/>
    </row>
    <row r="62" spans="1:8" ht="15.75" hidden="1" x14ac:dyDescent="0.25">
      <c r="A62" s="38" t="s">
        <v>275</v>
      </c>
      <c r="B62" s="10" t="s">
        <v>228</v>
      </c>
      <c r="C62" s="36" t="e">
        <f>#REF!</f>
        <v>#REF!</v>
      </c>
      <c r="D62" s="2"/>
      <c r="G62" s="20"/>
      <c r="H62" s="20"/>
    </row>
    <row r="63" spans="1:8" ht="15.75" hidden="1" x14ac:dyDescent="0.25">
      <c r="A63" s="38" t="s">
        <v>275</v>
      </c>
      <c r="B63" s="10" t="s">
        <v>231</v>
      </c>
      <c r="C63" s="36" t="e">
        <f>#REF!</f>
        <v>#REF!</v>
      </c>
      <c r="D63" s="2"/>
      <c r="G63" s="20"/>
      <c r="H63" s="20"/>
    </row>
    <row r="64" spans="1:8" ht="60" hidden="1" x14ac:dyDescent="0.25">
      <c r="A64" s="38" t="s">
        <v>275</v>
      </c>
      <c r="B64" s="17" t="s">
        <v>229</v>
      </c>
      <c r="C64" s="36" t="e">
        <f>#REF!</f>
        <v>#REF!</v>
      </c>
      <c r="D64" s="2"/>
      <c r="G64" s="20"/>
      <c r="H64" s="20"/>
    </row>
    <row r="65" spans="1:8" ht="15.75" hidden="1" x14ac:dyDescent="0.25">
      <c r="A65" s="38" t="s">
        <v>275</v>
      </c>
      <c r="B65" s="12" t="s">
        <v>42</v>
      </c>
      <c r="C65" s="37" t="e">
        <f>SUM(C52:C60)</f>
        <v>#REF!</v>
      </c>
      <c r="D65" s="2"/>
      <c r="G65" s="20"/>
      <c r="H65" s="20"/>
    </row>
    <row r="66" spans="1:8" x14ac:dyDescent="0.25">
      <c r="B66" s="21"/>
      <c r="C66" s="22"/>
      <c r="D66" s="2"/>
      <c r="G66" s="20"/>
      <c r="H66" s="20"/>
    </row>
    <row r="67" spans="1:8" s="23" customFormat="1" ht="42.75" hidden="1" customHeight="1" x14ac:dyDescent="0.25">
      <c r="A67" s="139"/>
      <c r="B67" s="137"/>
      <c r="C67" s="138"/>
      <c r="E67" s="178" t="s">
        <v>280</v>
      </c>
      <c r="F67" s="178"/>
      <c r="G67" s="137"/>
      <c r="H67" s="137"/>
    </row>
    <row r="68" spans="1:8" s="42" customFormat="1" ht="24" customHeight="1" x14ac:dyDescent="0.25">
      <c r="A68" s="40" t="s">
        <v>187</v>
      </c>
      <c r="B68" s="23"/>
      <c r="C68" s="41"/>
      <c r="D68" s="41"/>
      <c r="E68" s="177" t="s">
        <v>317</v>
      </c>
      <c r="F68" s="177"/>
      <c r="G68" s="122"/>
      <c r="H68" s="122"/>
    </row>
    <row r="69" spans="1:8" s="42" customFormat="1" ht="24" customHeight="1" x14ac:dyDescent="0.25">
      <c r="A69" s="1"/>
      <c r="B69" s="23"/>
      <c r="C69" s="41"/>
      <c r="D69" s="130"/>
      <c r="E69" s="131"/>
      <c r="F69" s="132"/>
      <c r="G69" s="122"/>
      <c r="H69" s="122"/>
    </row>
    <row r="70" spans="1:8" ht="24" customHeight="1" x14ac:dyDescent="0.25">
      <c r="B70" s="21"/>
      <c r="C70" s="22"/>
      <c r="D70" s="129"/>
      <c r="E70" s="129"/>
      <c r="F70" s="129"/>
      <c r="G70" s="20"/>
      <c r="H70" s="20"/>
    </row>
    <row r="71" spans="1:8" ht="18.75" x14ac:dyDescent="0.25">
      <c r="B71" s="1"/>
      <c r="C71" s="9"/>
      <c r="D71" s="9"/>
      <c r="E71" s="18"/>
      <c r="F71" s="7"/>
    </row>
    <row r="72" spans="1:8" x14ac:dyDescent="0.25">
      <c r="C72" s="19"/>
      <c r="D72" s="19"/>
      <c r="E72" s="20"/>
    </row>
    <row r="73" spans="1:8" x14ac:dyDescent="0.25">
      <c r="C73" s="19"/>
      <c r="D73" s="19"/>
      <c r="E73" s="20"/>
    </row>
    <row r="74" spans="1:8" x14ac:dyDescent="0.25">
      <c r="C74" s="19"/>
      <c r="D74" s="19"/>
      <c r="E74" s="20"/>
    </row>
    <row r="75" spans="1:8" x14ac:dyDescent="0.25">
      <c r="C75" s="19"/>
      <c r="D75" s="19"/>
      <c r="E75" s="20"/>
    </row>
  </sheetData>
  <mergeCells count="9">
    <mergeCell ref="E68:F68"/>
    <mergeCell ref="E67:F67"/>
    <mergeCell ref="D50:F50"/>
    <mergeCell ref="D48:F48"/>
    <mergeCell ref="A3:F3"/>
    <mergeCell ref="A5:F5"/>
    <mergeCell ref="A6:F6"/>
    <mergeCell ref="A4:F4"/>
    <mergeCell ref="H24:H25"/>
  </mergeCells>
  <pageMargins left="0.51181102362204722" right="0" top="0" bottom="0" header="0" footer="0"/>
  <pageSetup paperSize="9" scale="61" fitToHeight="0" orientation="portrait" r:id="rId1"/>
  <drawing r:id="rId2"/>
  <legacyDrawing r:id="rId3"/>
  <controls>
    <mc:AlternateContent xmlns:mc="http://schemas.openxmlformats.org/markup-compatibility/2006">
      <mc:Choice Requires="x14">
        <control shapeId="5121" r:id="rId4" name="ComboBox1">
          <controlPr autoLine="0" linkedCell="A5" listFillRange="'витрати 2024'!C8:C219" r:id="rId5">
            <anchor moveWithCells="1">
              <from>
                <xdr:col>7</xdr:col>
                <xdr:colOff>38100</xdr:colOff>
                <xdr:row>1</xdr:row>
                <xdr:rowOff>0</xdr:rowOff>
              </from>
              <to>
                <xdr:col>10</xdr:col>
                <xdr:colOff>190500</xdr:colOff>
                <xdr:row>2</xdr:row>
                <xdr:rowOff>28575</xdr:rowOff>
              </to>
            </anchor>
          </controlPr>
        </control>
      </mc:Choice>
      <mc:Fallback>
        <control shapeId="5121" r:id="rId4" name="Combo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витрати 2024</vt:lpstr>
      <vt:lpstr>кошторис </vt:lpstr>
      <vt:lpstr>'кошторис 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Vlad</cp:lastModifiedBy>
  <cp:lastPrinted>2024-04-26T09:16:37Z</cp:lastPrinted>
  <dcterms:created xsi:type="dcterms:W3CDTF">2019-03-29T10:08:55Z</dcterms:created>
  <dcterms:modified xsi:type="dcterms:W3CDTF">2024-04-29T05:51:24Z</dcterms:modified>
</cp:coreProperties>
</file>