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речко М.В\Планы\Фін.план 2024 рік\Звіти 2024 рік\"/>
    </mc:Choice>
  </mc:AlternateContent>
  <xr:revisionPtr revIDLastSave="0" documentId="13_ncr:1_{42DA50AD-3CB2-4642-A552-9CCF7AC44B5C}" xr6:coauthVersionLast="47" xr6:coauthVersionMax="47" xr10:uidLastSave="{00000000-0000-0000-0000-000000000000}"/>
  <bookViews>
    <workbookView xWindow="-108" yWindow="-108" windowWidth="23256" windowHeight="13968" tabRatio="794" xr2:uid="{00000000-000D-0000-FFFF-FFFF00000000}"/>
  </bookViews>
  <sheets>
    <sheet name="Осн. фін. пок." sheetId="14" r:id="rId1"/>
    <sheet name="І. Інф. до звіт." sheetId="2" r:id="rId2"/>
    <sheet name="ІІ. Розр. з бюджетом" sheetId="19" r:id="rId3"/>
    <sheet name="ІІІ. Рух грош. коштів" sheetId="18" r:id="rId4"/>
    <sheet name="IV кап.інв. V кред." sheetId="3" r:id="rId5"/>
    <sheet name="VI-VII джер.кап.інв.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1">'І. Інф. до звіт.'!$22:$24</definedName>
    <definedName name="_xlnm.Print_Titles" localSheetId="2">'ІІ. Розр. з бюджетом'!$3:$5</definedName>
    <definedName name="_xlnm.Print_Titles" localSheetId="3">'ІІІ. Рух грош. коштів'!$3:$5</definedName>
    <definedName name="_xlnm.Print_Titles" localSheetId="0">'Осн. фін. пок.'!$30:$32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4">#N/A</definedName>
    <definedName name="_xlnm.Print_Area" localSheetId="5">'VI-VII джер.кап.інв.'!$A$1:$AC$48</definedName>
    <definedName name="_xlnm.Print_Area" localSheetId="1">'І. Інф. до звіт.'!$A$1:$N$156</definedName>
    <definedName name="_xlnm.Print_Area" localSheetId="0">'Осн. фін. пок.'!$A$1:$I$110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81029"/>
</workbook>
</file>

<file path=xl/calcChain.xml><?xml version="1.0" encoding="utf-8"?>
<calcChain xmlns="http://schemas.openxmlformats.org/spreadsheetml/2006/main">
  <c r="F44" i="2" l="1"/>
  <c r="AC18" i="9" l="1"/>
  <c r="N15" i="2"/>
  <c r="D63" i="14"/>
  <c r="F19" i="18"/>
  <c r="F41" i="18"/>
  <c r="F21" i="18"/>
  <c r="F109" i="2" l="1"/>
  <c r="F90" i="2" l="1"/>
  <c r="E55" i="18" l="1"/>
  <c r="O13" i="9"/>
  <c r="O24" i="9" s="1"/>
  <c r="U18" i="9"/>
  <c r="S13" i="9"/>
  <c r="F56" i="18" s="1"/>
  <c r="R13" i="9"/>
  <c r="C57" i="14"/>
  <c r="F95" i="14"/>
  <c r="F100" i="14"/>
  <c r="E95" i="14"/>
  <c r="K91" i="14"/>
  <c r="J91" i="14"/>
  <c r="G108" i="2"/>
  <c r="D108" i="2"/>
  <c r="F102" i="2"/>
  <c r="N9" i="3" l="1"/>
  <c r="F97" i="2"/>
  <c r="F91" i="2" s="1"/>
  <c r="F16" i="2"/>
  <c r="F15" i="2"/>
  <c r="H15" i="2" s="1"/>
  <c r="K15" i="2" s="1"/>
  <c r="E15" i="2"/>
  <c r="C16" i="2"/>
  <c r="C15" i="2"/>
  <c r="C82" i="18"/>
  <c r="C85" i="18" s="1"/>
  <c r="C43" i="19"/>
  <c r="C38" i="19"/>
  <c r="C33" i="19"/>
  <c r="C23" i="19"/>
  <c r="C144" i="2"/>
  <c r="C151" i="2" s="1"/>
  <c r="C141" i="2"/>
  <c r="C140" i="2"/>
  <c r="C139" i="2"/>
  <c r="C138" i="2"/>
  <c r="C137" i="2"/>
  <c r="C121" i="2"/>
  <c r="C118" i="2"/>
  <c r="C117" i="2" s="1"/>
  <c r="C115" i="2" s="1"/>
  <c r="C102" i="2"/>
  <c r="C97" i="2" s="1"/>
  <c r="C91" i="2" s="1"/>
  <c r="C90" i="2"/>
  <c r="C86" i="2"/>
  <c r="C83" i="2" s="1"/>
  <c r="C75" i="2"/>
  <c r="C68" i="2"/>
  <c r="C46" i="2" s="1"/>
  <c r="C44" i="2"/>
  <c r="C36" i="2" s="1"/>
  <c r="C34" i="2"/>
  <c r="C31" i="2"/>
  <c r="C28" i="2"/>
  <c r="C105" i="14"/>
  <c r="C103" i="14"/>
  <c r="C102" i="14"/>
  <c r="C101" i="14"/>
  <c r="C100" i="14"/>
  <c r="C95" i="14"/>
  <c r="C91" i="14" s="1"/>
  <c r="C85" i="14"/>
  <c r="D88" i="14"/>
  <c r="D89" i="14"/>
  <c r="D90" i="14"/>
  <c r="D94" i="14"/>
  <c r="D96" i="14"/>
  <c r="D100" i="14"/>
  <c r="D101" i="14"/>
  <c r="D102" i="14"/>
  <c r="D103" i="14"/>
  <c r="D89" i="2"/>
  <c r="D90" i="2"/>
  <c r="D119" i="2"/>
  <c r="F117" i="2"/>
  <c r="F115" i="2" s="1"/>
  <c r="D115" i="2" s="1"/>
  <c r="H118" i="2"/>
  <c r="D99" i="2"/>
  <c r="D100" i="2"/>
  <c r="D101" i="2"/>
  <c r="T18" i="9"/>
  <c r="Z18" i="9"/>
  <c r="AA18" i="9"/>
  <c r="P12" i="9"/>
  <c r="D125" i="2"/>
  <c r="H103" i="14"/>
  <c r="H61" i="14"/>
  <c r="F104" i="14"/>
  <c r="D104" i="14" s="1"/>
  <c r="S10" i="3"/>
  <c r="N10" i="3"/>
  <c r="R10" i="3" s="1"/>
  <c r="U14" i="9"/>
  <c r="U15" i="9"/>
  <c r="U19" i="9"/>
  <c r="U20" i="9"/>
  <c r="U21" i="9"/>
  <c r="O11" i="9"/>
  <c r="U17" i="9"/>
  <c r="AA17" i="9"/>
  <c r="H41" i="18"/>
  <c r="G74" i="2"/>
  <c r="H44" i="2"/>
  <c r="E91" i="14"/>
  <c r="T13" i="9"/>
  <c r="T21" i="9"/>
  <c r="Z21" i="9"/>
  <c r="N11" i="9"/>
  <c r="N24" i="9" s="1"/>
  <c r="E52" i="18"/>
  <c r="D8" i="19"/>
  <c r="D10" i="19" s="1"/>
  <c r="D11" i="19"/>
  <c r="E144" i="2"/>
  <c r="G106" i="2"/>
  <c r="H102" i="2"/>
  <c r="D120" i="2"/>
  <c r="AA15" i="9"/>
  <c r="AA16" i="9"/>
  <c r="AA19" i="9"/>
  <c r="AA20" i="9"/>
  <c r="AB20" i="9" s="1"/>
  <c r="AA21" i="9"/>
  <c r="AA22" i="9"/>
  <c r="AA23" i="9"/>
  <c r="G118" i="2"/>
  <c r="G98" i="2"/>
  <c r="H98" i="2"/>
  <c r="G99" i="2"/>
  <c r="H99" i="2"/>
  <c r="G101" i="2"/>
  <c r="G103" i="2"/>
  <c r="H103" i="2"/>
  <c r="G104" i="2"/>
  <c r="H105" i="2"/>
  <c r="H106" i="2"/>
  <c r="G107" i="2"/>
  <c r="H107" i="2"/>
  <c r="G109" i="2"/>
  <c r="H109" i="2"/>
  <c r="G87" i="2"/>
  <c r="H87" i="2"/>
  <c r="G88" i="2"/>
  <c r="H88" i="2"/>
  <c r="G69" i="2"/>
  <c r="G70" i="2"/>
  <c r="H70" i="2"/>
  <c r="G71" i="2"/>
  <c r="H71" i="2"/>
  <c r="G72" i="2"/>
  <c r="H72" i="2"/>
  <c r="G73" i="2"/>
  <c r="H73" i="2"/>
  <c r="H74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F39" i="18"/>
  <c r="H39" i="18" s="1"/>
  <c r="F38" i="18"/>
  <c r="D38" i="18" s="1"/>
  <c r="F33" i="18"/>
  <c r="D33" i="18" s="1"/>
  <c r="F30" i="18"/>
  <c r="D30" i="18" s="1"/>
  <c r="F23" i="18"/>
  <c r="H23" i="18" s="1"/>
  <c r="F85" i="14"/>
  <c r="H85" i="14" s="1"/>
  <c r="F91" i="14"/>
  <c r="F105" i="14"/>
  <c r="D83" i="18"/>
  <c r="D61" i="18"/>
  <c r="D60" i="18"/>
  <c r="D59" i="18"/>
  <c r="D57" i="18"/>
  <c r="D54" i="18"/>
  <c r="D53" i="18"/>
  <c r="D40" i="18"/>
  <c r="D36" i="18"/>
  <c r="D35" i="18"/>
  <c r="D32" i="18"/>
  <c r="D31" i="18"/>
  <c r="D29" i="18"/>
  <c r="D27" i="18"/>
  <c r="D26" i="18"/>
  <c r="D24" i="18" s="1"/>
  <c r="D81" i="14" s="1"/>
  <c r="D25" i="18"/>
  <c r="D22" i="18"/>
  <c r="D19" i="18"/>
  <c r="D11" i="18"/>
  <c r="D7" i="18" s="1"/>
  <c r="D12" i="18"/>
  <c r="D8" i="18"/>
  <c r="D41" i="19"/>
  <c r="D35" i="19"/>
  <c r="D34" i="19"/>
  <c r="D33" i="19" s="1"/>
  <c r="D32" i="19"/>
  <c r="D23" i="19" s="1"/>
  <c r="D25" i="19"/>
  <c r="D41" i="14" s="1"/>
  <c r="D145" i="2"/>
  <c r="D146" i="2"/>
  <c r="D147" i="2"/>
  <c r="D148" i="2"/>
  <c r="D149" i="2"/>
  <c r="D137" i="2" s="1"/>
  <c r="D150" i="2"/>
  <c r="D118" i="2"/>
  <c r="D98" i="2"/>
  <c r="D102" i="2"/>
  <c r="D103" i="2"/>
  <c r="D104" i="2"/>
  <c r="D105" i="2"/>
  <c r="D106" i="2"/>
  <c r="D107" i="2"/>
  <c r="D109" i="2"/>
  <c r="D87" i="2"/>
  <c r="D88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9" i="2"/>
  <c r="D70" i="2"/>
  <c r="D71" i="2"/>
  <c r="D72" i="2"/>
  <c r="D73" i="2"/>
  <c r="D74" i="2"/>
  <c r="D76" i="2"/>
  <c r="D77" i="2"/>
  <c r="D78" i="2"/>
  <c r="D79" i="2"/>
  <c r="D80" i="2"/>
  <c r="D81" i="2"/>
  <c r="D82" i="2"/>
  <c r="D47" i="2"/>
  <c r="D29" i="2"/>
  <c r="D30" i="2"/>
  <c r="D32" i="2"/>
  <c r="D33" i="2"/>
  <c r="D35" i="2"/>
  <c r="D37" i="2"/>
  <c r="D38" i="2"/>
  <c r="D39" i="2"/>
  <c r="D40" i="2"/>
  <c r="D41" i="2"/>
  <c r="D42" i="2"/>
  <c r="D43" i="2"/>
  <c r="D28" i="2"/>
  <c r="F144" i="2"/>
  <c r="F151" i="2" s="1"/>
  <c r="E117" i="2"/>
  <c r="E115" i="2" s="1"/>
  <c r="E86" i="2"/>
  <c r="E83" i="2" s="1"/>
  <c r="E75" i="2"/>
  <c r="F75" i="2"/>
  <c r="D75" i="2" s="1"/>
  <c r="F68" i="2"/>
  <c r="D68" i="2" s="1"/>
  <c r="E68" i="2"/>
  <c r="H68" i="2" s="1"/>
  <c r="E36" i="2"/>
  <c r="E27" i="2" s="1"/>
  <c r="E105" i="14"/>
  <c r="E69" i="14"/>
  <c r="H69" i="14" s="1"/>
  <c r="R11" i="9"/>
  <c r="Z11" i="9" s="1"/>
  <c r="R24" i="9"/>
  <c r="T20" i="9"/>
  <c r="Z20" i="9"/>
  <c r="T19" i="9"/>
  <c r="Z19" i="9"/>
  <c r="AB19" i="9" s="1"/>
  <c r="Z17" i="9"/>
  <c r="T16" i="9"/>
  <c r="Z16" i="9"/>
  <c r="E7" i="18"/>
  <c r="E37" i="18"/>
  <c r="AA12" i="9"/>
  <c r="AA14" i="9"/>
  <c r="Z12" i="9"/>
  <c r="Z14" i="9"/>
  <c r="Z15" i="9"/>
  <c r="AB15" i="9" s="1"/>
  <c r="D43" i="19"/>
  <c r="E43" i="19"/>
  <c r="F43" i="19"/>
  <c r="D38" i="19"/>
  <c r="E38" i="19"/>
  <c r="F38" i="19"/>
  <c r="E33" i="19"/>
  <c r="F33" i="19"/>
  <c r="E23" i="19"/>
  <c r="F23" i="19"/>
  <c r="G23" i="19" s="1"/>
  <c r="E100" i="14"/>
  <c r="H100" i="14" s="1"/>
  <c r="E85" i="14"/>
  <c r="D54" i="14"/>
  <c r="E54" i="14"/>
  <c r="D53" i="14"/>
  <c r="E53" i="14"/>
  <c r="D44" i="14"/>
  <c r="E44" i="14"/>
  <c r="F44" i="14"/>
  <c r="G44" i="14" s="1"/>
  <c r="C44" i="14"/>
  <c r="D43" i="14"/>
  <c r="E43" i="14"/>
  <c r="F43" i="14"/>
  <c r="G43" i="14" s="1"/>
  <c r="C43" i="14"/>
  <c r="D42" i="14"/>
  <c r="E42" i="14"/>
  <c r="F42" i="14"/>
  <c r="C42" i="14"/>
  <c r="E41" i="14"/>
  <c r="F41" i="14"/>
  <c r="C41" i="14"/>
  <c r="D40" i="14"/>
  <c r="E40" i="14"/>
  <c r="F40" i="14"/>
  <c r="G40" i="14"/>
  <c r="C40" i="14"/>
  <c r="C34" i="14"/>
  <c r="G101" i="14"/>
  <c r="H101" i="14"/>
  <c r="G102" i="14"/>
  <c r="H102" i="14"/>
  <c r="G103" i="14"/>
  <c r="N37" i="9"/>
  <c r="N43" i="9" s="1"/>
  <c r="N38" i="9"/>
  <c r="N39" i="9"/>
  <c r="N40" i="9"/>
  <c r="N41" i="9"/>
  <c r="N42" i="9"/>
  <c r="H43" i="9"/>
  <c r="J43" i="9"/>
  <c r="L43" i="9"/>
  <c r="P43" i="9"/>
  <c r="R43" i="9"/>
  <c r="T43" i="9"/>
  <c r="F43" i="9"/>
  <c r="N36" i="9"/>
  <c r="T14" i="9"/>
  <c r="F121" i="2"/>
  <c r="D121" i="2" s="1"/>
  <c r="G82" i="14"/>
  <c r="G58" i="14"/>
  <c r="H58" i="14"/>
  <c r="G59" i="14"/>
  <c r="H59" i="14"/>
  <c r="G60" i="14"/>
  <c r="H60" i="14"/>
  <c r="G61" i="14"/>
  <c r="G62" i="14"/>
  <c r="G64" i="14"/>
  <c r="H64" i="14"/>
  <c r="G65" i="14"/>
  <c r="G66" i="14"/>
  <c r="H66" i="14"/>
  <c r="G67" i="14"/>
  <c r="H67" i="14"/>
  <c r="G68" i="14"/>
  <c r="H68" i="14"/>
  <c r="G70" i="14"/>
  <c r="G71" i="14"/>
  <c r="G72" i="14"/>
  <c r="H72" i="14"/>
  <c r="H56" i="14"/>
  <c r="G56" i="14"/>
  <c r="G12" i="18"/>
  <c r="C54" i="14"/>
  <c r="C53" i="14"/>
  <c r="H88" i="14"/>
  <c r="H89" i="14"/>
  <c r="H90" i="14"/>
  <c r="H94" i="14"/>
  <c r="H96" i="14"/>
  <c r="G90" i="14"/>
  <c r="G92" i="14"/>
  <c r="G93" i="14"/>
  <c r="G94" i="14"/>
  <c r="G95" i="14"/>
  <c r="G96" i="14"/>
  <c r="G98" i="14"/>
  <c r="G99" i="14"/>
  <c r="G89" i="14"/>
  <c r="G87" i="14"/>
  <c r="G88" i="14"/>
  <c r="G86" i="14"/>
  <c r="G143" i="2"/>
  <c r="G145" i="2"/>
  <c r="H145" i="2"/>
  <c r="G146" i="2"/>
  <c r="H146" i="2"/>
  <c r="G147" i="2"/>
  <c r="H147" i="2"/>
  <c r="G148" i="2"/>
  <c r="H148" i="2"/>
  <c r="G149" i="2"/>
  <c r="H149" i="2"/>
  <c r="G150" i="2"/>
  <c r="H150" i="2"/>
  <c r="G28" i="2"/>
  <c r="H28" i="2"/>
  <c r="G29" i="2"/>
  <c r="H29" i="2"/>
  <c r="G30" i="2"/>
  <c r="H30" i="2"/>
  <c r="G32" i="2"/>
  <c r="H32" i="2"/>
  <c r="G33" i="2"/>
  <c r="H33" i="2"/>
  <c r="G35" i="2"/>
  <c r="G47" i="2"/>
  <c r="H47" i="2"/>
  <c r="G48" i="2"/>
  <c r="G49" i="2"/>
  <c r="G50" i="2"/>
  <c r="G51" i="2"/>
  <c r="G52" i="2"/>
  <c r="G53" i="2"/>
  <c r="H53" i="2"/>
  <c r="G54" i="2"/>
  <c r="H54" i="2"/>
  <c r="G55" i="2"/>
  <c r="H55" i="2"/>
  <c r="G56" i="2"/>
  <c r="H56" i="2"/>
  <c r="G57" i="2"/>
  <c r="G58" i="2"/>
  <c r="G59" i="2"/>
  <c r="G60" i="2"/>
  <c r="H60" i="2"/>
  <c r="G61" i="2"/>
  <c r="G62" i="2"/>
  <c r="G63" i="2"/>
  <c r="G64" i="2"/>
  <c r="G65" i="2"/>
  <c r="H65" i="2"/>
  <c r="G66" i="2"/>
  <c r="H66" i="2"/>
  <c r="G67" i="2"/>
  <c r="G76" i="2"/>
  <c r="G77" i="2"/>
  <c r="G78" i="2"/>
  <c r="G79" i="2"/>
  <c r="G80" i="2"/>
  <c r="G81" i="2"/>
  <c r="G82" i="2"/>
  <c r="G84" i="2"/>
  <c r="G85" i="2"/>
  <c r="G92" i="2"/>
  <c r="G93" i="2"/>
  <c r="G94" i="2"/>
  <c r="G95" i="2"/>
  <c r="G96" i="2"/>
  <c r="G111" i="2"/>
  <c r="G112" i="2"/>
  <c r="G113" i="2"/>
  <c r="G114" i="2"/>
  <c r="G116" i="2"/>
  <c r="G122" i="2"/>
  <c r="G123" i="2"/>
  <c r="G125" i="2"/>
  <c r="G126" i="2"/>
  <c r="G127" i="2"/>
  <c r="G128" i="2"/>
  <c r="G134" i="2"/>
  <c r="K17" i="2"/>
  <c r="J17" i="2"/>
  <c r="I17" i="2"/>
  <c r="Q8" i="3"/>
  <c r="Q9" i="3"/>
  <c r="Q10" i="3"/>
  <c r="P11" i="3"/>
  <c r="Q11" i="3"/>
  <c r="P12" i="3"/>
  <c r="Q12" i="3"/>
  <c r="P7" i="3"/>
  <c r="T10" i="9"/>
  <c r="Z10" i="9"/>
  <c r="AA10" i="9"/>
  <c r="AB10" i="9"/>
  <c r="T12" i="9"/>
  <c r="T15" i="9"/>
  <c r="C47" i="14"/>
  <c r="K6" i="3"/>
  <c r="L6" i="3"/>
  <c r="E47" i="14" s="1"/>
  <c r="M6" i="3"/>
  <c r="Q6" i="3" s="1"/>
  <c r="O6" i="3"/>
  <c r="S6" i="3" s="1"/>
  <c r="Q7" i="3"/>
  <c r="S7" i="3"/>
  <c r="S8" i="3"/>
  <c r="S9" i="3"/>
  <c r="B29" i="3"/>
  <c r="B38" i="3" s="1"/>
  <c r="R29" i="3"/>
  <c r="R38" i="3" s="1"/>
  <c r="F83" i="14" s="1"/>
  <c r="G83" i="14" s="1"/>
  <c r="S29" i="3"/>
  <c r="B30" i="3"/>
  <c r="R30" i="3"/>
  <c r="Q30" i="3" s="1"/>
  <c r="S30" i="3"/>
  <c r="B31" i="3"/>
  <c r="R31" i="3"/>
  <c r="Q31" i="3" s="1"/>
  <c r="S31" i="3"/>
  <c r="B32" i="3"/>
  <c r="R32" i="3"/>
  <c r="Q32" i="3" s="1"/>
  <c r="S32" i="3"/>
  <c r="S38" i="3" s="1"/>
  <c r="B33" i="3"/>
  <c r="R33" i="3"/>
  <c r="Q33" i="3" s="1"/>
  <c r="S33" i="3"/>
  <c r="B34" i="3"/>
  <c r="R34" i="3"/>
  <c r="Q34" i="3" s="1"/>
  <c r="S34" i="3"/>
  <c r="B35" i="3"/>
  <c r="R35" i="3"/>
  <c r="Q35" i="3" s="1"/>
  <c r="S35" i="3"/>
  <c r="B36" i="3"/>
  <c r="R36" i="3"/>
  <c r="Q36" i="3" s="1"/>
  <c r="S36" i="3"/>
  <c r="B37" i="3"/>
  <c r="R37" i="3"/>
  <c r="Q37" i="3" s="1"/>
  <c r="S37" i="3"/>
  <c r="C38" i="3"/>
  <c r="F74" i="14"/>
  <c r="G74" i="14" s="1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G8" i="18"/>
  <c r="H8" i="18"/>
  <c r="G11" i="18"/>
  <c r="D15" i="18"/>
  <c r="E15" i="18"/>
  <c r="E77" i="14"/>
  <c r="E75" i="14" s="1"/>
  <c r="F15" i="18"/>
  <c r="F77" i="14" s="1"/>
  <c r="G77" i="14" s="1"/>
  <c r="G19" i="18"/>
  <c r="H19" i="18"/>
  <c r="G22" i="18"/>
  <c r="H22" i="18"/>
  <c r="G23" i="18"/>
  <c r="C81" i="14"/>
  <c r="C79" i="14" s="1"/>
  <c r="E24" i="18"/>
  <c r="E81" i="14" s="1"/>
  <c r="F24" i="18"/>
  <c r="H30" i="18"/>
  <c r="G33" i="18"/>
  <c r="H33" i="18"/>
  <c r="D34" i="18"/>
  <c r="E34" i="18"/>
  <c r="E28" i="18" s="1"/>
  <c r="F34" i="18"/>
  <c r="G41" i="18"/>
  <c r="D44" i="18"/>
  <c r="E44" i="18"/>
  <c r="E62" i="18" s="1"/>
  <c r="F44" i="18"/>
  <c r="G44" i="18" s="1"/>
  <c r="D76" i="14"/>
  <c r="E76" i="14"/>
  <c r="E64" i="18"/>
  <c r="E81" i="18" s="1"/>
  <c r="C80" i="14"/>
  <c r="D73" i="18"/>
  <c r="D80" i="14"/>
  <c r="D79" i="14" s="1"/>
  <c r="D71" i="18"/>
  <c r="D81" i="18" s="1"/>
  <c r="E73" i="18"/>
  <c r="E80" i="14" s="1"/>
  <c r="F73" i="18"/>
  <c r="F71" i="18" s="1"/>
  <c r="G83" i="18"/>
  <c r="H83" i="18"/>
  <c r="G8" i="19"/>
  <c r="H8" i="19"/>
  <c r="E10" i="19"/>
  <c r="F10" i="19"/>
  <c r="G10" i="19"/>
  <c r="E11" i="19"/>
  <c r="F11" i="19"/>
  <c r="G25" i="19"/>
  <c r="H25" i="19"/>
  <c r="G32" i="19"/>
  <c r="H32" i="19"/>
  <c r="G34" i="19"/>
  <c r="H34" i="19"/>
  <c r="G35" i="19"/>
  <c r="H35" i="19"/>
  <c r="G38" i="19"/>
  <c r="G41" i="19"/>
  <c r="H41" i="19"/>
  <c r="F137" i="2"/>
  <c r="H137" i="2" s="1"/>
  <c r="D138" i="2"/>
  <c r="F138" i="2"/>
  <c r="G138" i="2" s="1"/>
  <c r="F139" i="2"/>
  <c r="G139" i="2"/>
  <c r="D140" i="2"/>
  <c r="F140" i="2"/>
  <c r="F141" i="2"/>
  <c r="G141" i="2"/>
  <c r="D57" i="14"/>
  <c r="H57" i="14" s="1"/>
  <c r="E57" i="14"/>
  <c r="G69" i="14"/>
  <c r="G78" i="14"/>
  <c r="F81" i="14"/>
  <c r="D64" i="18"/>
  <c r="E71" i="18"/>
  <c r="C77" i="14"/>
  <c r="G140" i="2"/>
  <c r="F76" i="14"/>
  <c r="G76" i="14" s="1"/>
  <c r="F64" i="18"/>
  <c r="C76" i="14"/>
  <c r="D77" i="14"/>
  <c r="D75" i="14" s="1"/>
  <c r="F7" i="18"/>
  <c r="G64" i="18"/>
  <c r="E37" i="14"/>
  <c r="F46" i="2"/>
  <c r="D46" i="2" s="1"/>
  <c r="G85" i="14"/>
  <c r="D39" i="18"/>
  <c r="F46" i="19"/>
  <c r="F45" i="14" s="1"/>
  <c r="H23" i="19"/>
  <c r="P11" i="9"/>
  <c r="N8" i="3"/>
  <c r="J8" i="3" s="1"/>
  <c r="T17" i="9"/>
  <c r="AA11" i="9"/>
  <c r="P8" i="3"/>
  <c r="R9" i="3"/>
  <c r="S24" i="9"/>
  <c r="AA13" i="9"/>
  <c r="G34" i="2"/>
  <c r="H34" i="2"/>
  <c r="D34" i="2"/>
  <c r="G102" i="2"/>
  <c r="L16" i="2"/>
  <c r="F86" i="2"/>
  <c r="D86" i="2" s="1"/>
  <c r="G90" i="2"/>
  <c r="F18" i="2"/>
  <c r="F26" i="2" s="1"/>
  <c r="F36" i="2"/>
  <c r="D36" i="2" s="1"/>
  <c r="E97" i="2"/>
  <c r="E91" i="2" s="1"/>
  <c r="E151" i="2"/>
  <c r="D44" i="2"/>
  <c r="G44" i="2"/>
  <c r="G105" i="2"/>
  <c r="I16" i="2"/>
  <c r="H31" i="2"/>
  <c r="D31" i="2"/>
  <c r="G31" i="2"/>
  <c r="D23" i="18" l="1"/>
  <c r="D46" i="19"/>
  <c r="D45" i="14" s="1"/>
  <c r="G39" i="18"/>
  <c r="G30" i="18"/>
  <c r="G137" i="2"/>
  <c r="G81" i="14"/>
  <c r="E79" i="14"/>
  <c r="G71" i="18"/>
  <c r="F81" i="18"/>
  <c r="G81" i="18" s="1"/>
  <c r="C75" i="14"/>
  <c r="F37" i="18"/>
  <c r="G34" i="18"/>
  <c r="G24" i="18"/>
  <c r="D41" i="18"/>
  <c r="H38" i="18"/>
  <c r="G75" i="2"/>
  <c r="F75" i="14"/>
  <c r="G75" i="14" s="1"/>
  <c r="G57" i="14"/>
  <c r="H10" i="19"/>
  <c r="G41" i="14"/>
  <c r="AB12" i="9"/>
  <c r="G38" i="18"/>
  <c r="C46" i="19"/>
  <c r="C45" i="14" s="1"/>
  <c r="G121" i="2"/>
  <c r="Q29" i="3"/>
  <c r="Q38" i="3" s="1"/>
  <c r="C97" i="14"/>
  <c r="F80" i="14"/>
  <c r="T11" i="9"/>
  <c r="H38" i="19"/>
  <c r="AC21" i="9"/>
  <c r="AB16" i="9"/>
  <c r="D85" i="14"/>
  <c r="F83" i="2"/>
  <c r="D83" i="2" s="1"/>
  <c r="H86" i="2"/>
  <c r="AC19" i="9"/>
  <c r="F58" i="18"/>
  <c r="AA24" i="9"/>
  <c r="O25" i="9" s="1"/>
  <c r="AB17" i="9"/>
  <c r="AB21" i="9"/>
  <c r="T24" i="9"/>
  <c r="AB18" i="9"/>
  <c r="AB14" i="9"/>
  <c r="J9" i="3"/>
  <c r="AC17" i="9"/>
  <c r="U24" i="9"/>
  <c r="Z13" i="9"/>
  <c r="AC13" i="9" s="1"/>
  <c r="AC15" i="9"/>
  <c r="U13" i="9"/>
  <c r="AC14" i="9"/>
  <c r="AC20" i="9"/>
  <c r="AB11" i="9"/>
  <c r="E20" i="18"/>
  <c r="E42" i="18" s="1"/>
  <c r="E82" i="18" s="1"/>
  <c r="E85" i="18" s="1"/>
  <c r="H63" i="14" s="1"/>
  <c r="H7" i="18"/>
  <c r="G7" i="18"/>
  <c r="E46" i="19"/>
  <c r="G46" i="19" s="1"/>
  <c r="H33" i="19"/>
  <c r="G33" i="19"/>
  <c r="H46" i="19"/>
  <c r="E45" i="14"/>
  <c r="H45" i="14" s="1"/>
  <c r="H41" i="14"/>
  <c r="D95" i="14"/>
  <c r="D91" i="14" s="1"/>
  <c r="G100" i="14"/>
  <c r="G105" i="14"/>
  <c r="G91" i="14"/>
  <c r="H91" i="14"/>
  <c r="E97" i="14"/>
  <c r="E104" i="14"/>
  <c r="H95" i="14"/>
  <c r="H105" i="14"/>
  <c r="D105" i="14"/>
  <c r="J105" i="14" s="1"/>
  <c r="F97" i="14"/>
  <c r="D144" i="2"/>
  <c r="D151" i="2" s="1"/>
  <c r="H151" i="2"/>
  <c r="H144" i="2"/>
  <c r="G144" i="2"/>
  <c r="D117" i="2"/>
  <c r="G117" i="2"/>
  <c r="H117" i="2"/>
  <c r="G151" i="2"/>
  <c r="H115" i="2"/>
  <c r="G115" i="2"/>
  <c r="G97" i="2"/>
  <c r="H97" i="2"/>
  <c r="D97" i="2"/>
  <c r="H91" i="2"/>
  <c r="D91" i="2"/>
  <c r="G91" i="2"/>
  <c r="G86" i="2"/>
  <c r="G68" i="2"/>
  <c r="E46" i="2"/>
  <c r="H46" i="2" s="1"/>
  <c r="F27" i="2"/>
  <c r="F157" i="2" s="1"/>
  <c r="G36" i="2"/>
  <c r="E35" i="14"/>
  <c r="H36" i="2"/>
  <c r="D26" i="2"/>
  <c r="F34" i="14"/>
  <c r="C18" i="2"/>
  <c r="L18" i="2" s="1"/>
  <c r="I15" i="2"/>
  <c r="L15" i="2"/>
  <c r="C27" i="2"/>
  <c r="C132" i="2"/>
  <c r="C104" i="14"/>
  <c r="J104" i="14" s="1"/>
  <c r="P9" i="3"/>
  <c r="R8" i="3"/>
  <c r="P10" i="3"/>
  <c r="D58" i="18"/>
  <c r="G58" i="18"/>
  <c r="J10" i="3"/>
  <c r="N6" i="3"/>
  <c r="F133" i="2" l="1"/>
  <c r="H37" i="18"/>
  <c r="D37" i="18"/>
  <c r="D28" i="18" s="1"/>
  <c r="G37" i="18"/>
  <c r="F28" i="18"/>
  <c r="I18" i="2"/>
  <c r="E26" i="2"/>
  <c r="G83" i="2"/>
  <c r="H58" i="18"/>
  <c r="F55" i="18"/>
  <c r="F79" i="14"/>
  <c r="G79" i="14" s="1"/>
  <c r="G80" i="14"/>
  <c r="G27" i="2"/>
  <c r="F45" i="2"/>
  <c r="H27" i="2"/>
  <c r="F132" i="2"/>
  <c r="H83" i="2"/>
  <c r="F110" i="2"/>
  <c r="F136" i="2" s="1"/>
  <c r="F142" i="2" s="1"/>
  <c r="S25" i="9"/>
  <c r="J6" i="3"/>
  <c r="D47" i="14" s="1"/>
  <c r="AA25" i="9"/>
  <c r="Z24" i="9"/>
  <c r="R25" i="9" s="1"/>
  <c r="AB13" i="9"/>
  <c r="H56" i="18"/>
  <c r="D56" i="18"/>
  <c r="D52" i="18" s="1"/>
  <c r="D62" i="18" s="1"/>
  <c r="F52" i="18"/>
  <c r="G56" i="18"/>
  <c r="N25" i="9"/>
  <c r="AB24" i="9"/>
  <c r="G63" i="14"/>
  <c r="G45" i="14"/>
  <c r="H97" i="14"/>
  <c r="G97" i="14"/>
  <c r="G104" i="14"/>
  <c r="H104" i="14"/>
  <c r="D97" i="14"/>
  <c r="E157" i="2"/>
  <c r="G46" i="2"/>
  <c r="E133" i="2"/>
  <c r="D27" i="2"/>
  <c r="D133" i="2" s="1"/>
  <c r="F35" i="14"/>
  <c r="G35" i="14" s="1"/>
  <c r="D34" i="14"/>
  <c r="D132" i="2"/>
  <c r="H26" i="2"/>
  <c r="G26" i="2"/>
  <c r="E34" i="14"/>
  <c r="E45" i="2"/>
  <c r="E132" i="2"/>
  <c r="C133" i="2"/>
  <c r="C157" i="2"/>
  <c r="C35" i="14"/>
  <c r="C36" i="14" s="1"/>
  <c r="C45" i="2"/>
  <c r="C110" i="2" s="1"/>
  <c r="R6" i="3"/>
  <c r="P6" i="3"/>
  <c r="F47" i="14"/>
  <c r="H133" i="2" l="1"/>
  <c r="H28" i="18"/>
  <c r="G28" i="18"/>
  <c r="D157" i="2"/>
  <c r="G55" i="18"/>
  <c r="H55" i="18"/>
  <c r="D55" i="18"/>
  <c r="D45" i="2"/>
  <c r="D110" i="2" s="1"/>
  <c r="D136" i="2" s="1"/>
  <c r="D142" i="2" s="1"/>
  <c r="D37" i="14" s="1"/>
  <c r="D52" i="14" s="1"/>
  <c r="D35" i="14"/>
  <c r="D36" i="14" s="1"/>
  <c r="F124" i="2"/>
  <c r="F129" i="2" s="1"/>
  <c r="F131" i="2" s="1"/>
  <c r="AC24" i="9"/>
  <c r="F62" i="18"/>
  <c r="G52" i="18"/>
  <c r="H52" i="18"/>
  <c r="Z25" i="9"/>
  <c r="G133" i="2"/>
  <c r="H35" i="14"/>
  <c r="F36" i="14"/>
  <c r="H142" i="2"/>
  <c r="F37" i="14"/>
  <c r="G142" i="2"/>
  <c r="E110" i="2"/>
  <c r="H45" i="2"/>
  <c r="G45" i="2"/>
  <c r="G34" i="14"/>
  <c r="E36" i="14"/>
  <c r="E52" i="14"/>
  <c r="H34" i="14"/>
  <c r="H132" i="2"/>
  <c r="G132" i="2"/>
  <c r="C136" i="2"/>
  <c r="C142" i="2" s="1"/>
  <c r="C37" i="14" s="1"/>
  <c r="C52" i="14" s="1"/>
  <c r="C124" i="2"/>
  <c r="C129" i="2" s="1"/>
  <c r="G47" i="14"/>
  <c r="H47" i="14"/>
  <c r="D124" i="2" l="1"/>
  <c r="D129" i="2" s="1"/>
  <c r="D130" i="2" s="1"/>
  <c r="F38" i="14"/>
  <c r="F49" i="14" s="1"/>
  <c r="F7" i="19"/>
  <c r="F21" i="19" s="1"/>
  <c r="F20" i="18"/>
  <c r="D21" i="18"/>
  <c r="D20" i="18" s="1"/>
  <c r="D42" i="18" s="1"/>
  <c r="D82" i="18" s="1"/>
  <c r="D85" i="18" s="1"/>
  <c r="H21" i="18"/>
  <c r="G21" i="18"/>
  <c r="H62" i="18"/>
  <c r="G62" i="18"/>
  <c r="H37" i="14"/>
  <c r="G37" i="14"/>
  <c r="F52" i="14"/>
  <c r="D7" i="19"/>
  <c r="D21" i="19" s="1"/>
  <c r="D38" i="14"/>
  <c r="H36" i="14"/>
  <c r="G36" i="14"/>
  <c r="E136" i="2"/>
  <c r="G110" i="2"/>
  <c r="H110" i="2"/>
  <c r="E124" i="2"/>
  <c r="C38" i="14"/>
  <c r="C130" i="2"/>
  <c r="G20" i="18" l="1"/>
  <c r="H20" i="18"/>
  <c r="F42" i="18"/>
  <c r="D50" i="14"/>
  <c r="D49" i="14"/>
  <c r="D51" i="14"/>
  <c r="H124" i="2"/>
  <c r="G124" i="2"/>
  <c r="E129" i="2"/>
  <c r="H136" i="2"/>
  <c r="G136" i="2"/>
  <c r="C51" i="14"/>
  <c r="C50" i="14"/>
  <c r="C49" i="14"/>
  <c r="F82" i="18" l="1"/>
  <c r="H42" i="18"/>
  <c r="G42" i="18"/>
  <c r="E131" i="2"/>
  <c r="H129" i="2"/>
  <c r="E7" i="19"/>
  <c r="E38" i="14"/>
  <c r="G129" i="2"/>
  <c r="G131" i="2" l="1"/>
  <c r="H131" i="2"/>
  <c r="H82" i="18"/>
  <c r="G82" i="18"/>
  <c r="F85" i="18"/>
  <c r="E51" i="14"/>
  <c r="G38" i="14"/>
  <c r="E50" i="14"/>
  <c r="H38" i="14"/>
  <c r="E49" i="14"/>
  <c r="E21" i="19"/>
  <c r="H7" i="19"/>
  <c r="G7" i="19"/>
  <c r="G85" i="18" l="1"/>
  <c r="H85" i="18"/>
  <c r="G21" i="19"/>
  <c r="H21" i="19"/>
</calcChain>
</file>

<file path=xl/sharedStrings.xml><?xml version="1.0" encoding="utf-8"?>
<sst xmlns="http://schemas.openxmlformats.org/spreadsheetml/2006/main" count="866" uniqueCount="517">
  <si>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</si>
  <si>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</si>
  <si>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</si>
  <si>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</si>
  <si>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</si>
  <si>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</si>
  <si>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</si>
  <si>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</si>
  <si>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СПОДУ</t>
  </si>
  <si>
    <t xml:space="preserve">за  КВЕД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</si>
  <si>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</si>
  <si>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</si>
  <si>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</si>
  <si>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</si>
  <si>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Код рядка </t>
  </si>
  <si>
    <t>Усього доходів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</si>
  <si>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</si>
  <si>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</si>
  <si>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</si>
  <si>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</si>
  <si>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</si>
  <si>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</si>
  <si>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</si>
  <si>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</si>
  <si>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</si>
  <si>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</si>
  <si>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</si>
  <si>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</si>
  <si>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</si>
  <si>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</si>
  <si>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</si>
  <si>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</si>
  <si>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</si>
  <si>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</si>
  <si>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</si>
  <si>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</si>
  <si>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</si>
  <si>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</si>
  <si>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</si>
  <si>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</si>
  <si>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</si>
  <si>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</si>
  <si>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</si>
  <si>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</si>
  <si>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</si>
  <si>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</si>
  <si>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</si>
  <si>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</si>
  <si>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консультаційні та інформаційні послуги</t>
  </si>
  <si>
    <t>Зобов'язання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</si>
  <si>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</si>
  <si>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</si>
  <si>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</si>
  <si>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</si>
  <si>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</si>
  <si>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</si>
  <si>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</si>
  <si>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</si>
  <si>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податок на доходи фізичних осіб</t>
  </si>
  <si>
    <t>акцизний податок</t>
  </si>
  <si>
    <t>Вид діяльності</t>
  </si>
  <si>
    <t>Бюджетне фінансування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</si>
  <si>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</si>
  <si>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</si>
  <si>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</si>
  <si>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 xml:space="preserve">позики </t>
  </si>
  <si>
    <t>Фінансовий результат до оподаткування</t>
  </si>
  <si>
    <t>І. Формування фінансових результатів</t>
  </si>
  <si>
    <t>у тому числі:</t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</si>
  <si>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</si>
  <si>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</si>
  <si>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</si>
  <si>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 xml:space="preserve">до Порядку складання, затвердження 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</si>
  <si>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</si>
  <si>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</si>
  <si>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</si>
  <si>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</si>
  <si>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</si>
  <si>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</si>
  <si>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</si>
  <si>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</si>
  <si>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</si>
  <si>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</si>
  <si>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інші витрати (розшифрувати)</t>
  </si>
  <si>
    <t>інші витрати на збут (розшифрувати)</t>
  </si>
  <si>
    <t>Інші джерела (розшифрувати)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</si>
  <si>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</si>
  <si>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</si>
  <si>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</si>
  <si>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</si>
  <si>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Код за ЄДРПОУ</t>
  </si>
  <si>
    <t>EBITDA</t>
  </si>
  <si>
    <t>Власний капітал</t>
  </si>
  <si>
    <t>Розподіл чистого прибутку</t>
  </si>
  <si>
    <t>IІ. Розрахунки з бюджетом</t>
  </si>
  <si>
    <t>Чистий рух коштів від інвестиційної діяльності </t>
  </si>
  <si>
    <t>Чистий рух коштів від фінансової діяльності </t>
  </si>
  <si>
    <t>Розрахунок показника EBITDA</t>
  </si>
  <si>
    <t xml:space="preserve">Вплив зміни валютних курсів на залишок коштів </t>
  </si>
  <si>
    <t>Довгострокові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</si>
  <si>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</si>
  <si>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</si>
  <si>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транспортні витрати</t>
  </si>
  <si>
    <t>витрати на зберігання та упаковку</t>
  </si>
  <si>
    <t>Стандарти звітності П(с)БОУ</t>
  </si>
  <si>
    <t>Стандарти звітності МСФЗ</t>
  </si>
  <si>
    <t>Перенесено з додаткового капіталу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</si>
  <si>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</si>
  <si>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</si>
  <si>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</si>
  <si>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</si>
  <si>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 xml:space="preserve">IV. Капітальні інвестиції </t>
  </si>
  <si>
    <t>курсові різниці</t>
  </si>
  <si>
    <t>2012/1</t>
  </si>
  <si>
    <t>4010</t>
  </si>
  <si>
    <t>Адміністративні витрати, у тому числі:</t>
  </si>
  <si>
    <t>Витрати на збут, у тому числі:</t>
  </si>
  <si>
    <t>Елементи операційних витрат</t>
  </si>
  <si>
    <t>Факт наростаючим підсумком з початку року</t>
  </si>
  <si>
    <t>Факт</t>
  </si>
  <si>
    <t>Додаток 3</t>
  </si>
  <si>
    <t>ЗВІТ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</si>
  <si>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</si>
  <si>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</si>
  <si>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</si>
  <si>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Отримано залучених коштів за звітний період</t>
  </si>
  <si>
    <t>план</t>
  </si>
  <si>
    <t>факт</t>
  </si>
  <si>
    <t>Найменування об’єкта</t>
  </si>
  <si>
    <t xml:space="preserve">та контролю виконання фінансового плану </t>
  </si>
  <si>
    <t>суб'єкта господарювання державного сектору економіки</t>
  </si>
  <si>
    <t xml:space="preserve">                  (підпис)</t>
  </si>
  <si>
    <t>інші операційні витрати (розшифрувати)</t>
  </si>
  <si>
    <t>Неконтрольована частка</t>
  </si>
  <si>
    <t>минулий рік</t>
  </si>
  <si>
    <t>поточний рік</t>
  </si>
  <si>
    <t xml:space="preserve">план </t>
  </si>
  <si>
    <t>Валовий прибуток/збиток</t>
  </si>
  <si>
    <t>Усього активи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</si>
  <si>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</si>
  <si>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</si>
  <si>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</si>
  <si>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</si>
  <si>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Фінансовий результат від операційної діяльності, рядок 1100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</si>
  <si>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</si>
  <si>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</si>
  <si>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</si>
  <si>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>адміністративно-управлінський персонал</t>
  </si>
  <si>
    <t>працівники</t>
  </si>
  <si>
    <t>__________________________________________________</t>
  </si>
  <si>
    <t>Власні кошти (розшифрувати)</t>
  </si>
  <si>
    <t>кількість продукції/             наданих послуг, одиниця виміру</t>
  </si>
  <si>
    <t xml:space="preserve">                   (підпис)</t>
  </si>
  <si>
    <t>Найменування підприємства</t>
  </si>
  <si>
    <t>(    )</t>
  </si>
  <si>
    <t>зміна ціни одиниці  (вартості продукції/     наданих послуг)</t>
  </si>
  <si>
    <t>Капітальні інвестиції, усього, у тому числі: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</si>
  <si>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</si>
  <si>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</si>
  <si>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</si>
  <si>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</si>
  <si>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капітальний ремонт</t>
  </si>
  <si>
    <t>Інші операційні доходи, усього, у тому числі:</t>
  </si>
  <si>
    <t>інші операційні доходи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</si>
  <si>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</si>
  <si>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</si>
  <si>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</si>
  <si>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Нараховані до сплати відрахування частини чистого прибутку, усього, у тому числі:</t>
  </si>
  <si>
    <t>Надходження авансів від покупців і замовників</t>
  </si>
  <si>
    <t xml:space="preserve">Надходження грошових коштів від фінансової діяльності </t>
  </si>
  <si>
    <t xml:space="preserve">Розрахунки за продукцію (товари, роботи та послуги) </t>
  </si>
  <si>
    <t xml:space="preserve">Розрахунки з оплати праці </t>
  </si>
  <si>
    <t>податок на прибуток підприємств</t>
  </si>
  <si>
    <t>податок на додану вартість</t>
  </si>
  <si>
    <t>рентна плата</t>
  </si>
  <si>
    <t>Повернення коштів до бюджету</t>
  </si>
  <si>
    <t>Отримання коштів за довгостроковими зобов'язаннями, у тому числі:</t>
  </si>
  <si>
    <t>Повернення коштів за довгостроковими зобов'язаннями, у тому числі:</t>
  </si>
  <si>
    <t>Найменування видів діяльності за КВЕД</t>
  </si>
  <si>
    <t>Чистий фінансовий результат, у тому числі:</t>
  </si>
  <si>
    <t>ІІІ. Рух грошових коштів (за прямим методом)</t>
  </si>
  <si>
    <t>Повернення податків і зборів, у тому числі:</t>
  </si>
  <si>
    <t>податку на додану вартість</t>
  </si>
  <si>
    <t>Надходження від власного капіталу</t>
  </si>
  <si>
    <t>Витрачання на викуп власних акцій</t>
  </si>
  <si>
    <t>Чистий рух коштів від операційної діяльності</t>
  </si>
  <si>
    <t>нетипові операційні доходи (розшифрувати)</t>
  </si>
  <si>
    <t>Чистий фінансовий результат</t>
  </si>
  <si>
    <t>І. Рух коштів у результаті операційної діяльності</t>
  </si>
  <si>
    <t>II. Рух коштів у результаті інвестиційної діяльності</t>
  </si>
  <si>
    <t>III. Рух коштів у результаті фінансової діяльності</t>
  </si>
  <si>
    <t>Залишок коштів на початок періоду</t>
  </si>
  <si>
    <t>Залишок коштів на кінець періоду</t>
  </si>
  <si>
    <t>7010</t>
  </si>
  <si>
    <t>7011</t>
  </si>
  <si>
    <t>7012</t>
  </si>
  <si>
    <t>7013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</si>
  <si>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</si>
  <si>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</si>
  <si>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</si>
  <si>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</si>
  <si>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</si>
  <si>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</si>
  <si>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</si>
  <si>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</si>
  <si>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</si>
  <si>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1050/1</t>
  </si>
  <si>
    <t>Необоротні активи, усього, у тому числі:</t>
  </si>
  <si>
    <t>первісна вартість</t>
  </si>
  <si>
    <t>знос</t>
  </si>
  <si>
    <t>Оборотні активи, усього, у тому числі:</t>
  </si>
  <si>
    <t>Повернено залучених коштів за звітний період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</si>
  <si>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</si>
  <si>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</si>
  <si>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</si>
  <si>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</si>
  <si>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</si>
  <si>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Факт наростаючим підсумком
з початку року</t>
  </si>
  <si>
    <t>Факт наростаючим підсумком 
з початку року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</si>
  <si>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</si>
  <si>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</si>
  <si>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</si>
  <si>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</si>
  <si>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</si>
  <si>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</si>
  <si>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Усього виплат на користь держави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</si>
  <si>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</si>
  <si>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</si>
  <si>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</si>
  <si>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</si>
  <si>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</si>
  <si>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</si>
  <si>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</si>
  <si>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</si>
  <si>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</si>
  <si>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</si>
  <si>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інші (штрафи, пені, неустойки) (розшифрувати)</t>
  </si>
  <si>
    <t>нетипові операційні витрати (розшифрувати)</t>
  </si>
  <si>
    <t>x</t>
  </si>
  <si>
    <t>Одиниця виміру, тис. грн</t>
  </si>
  <si>
    <t>рентна плата за користування надрами</t>
  </si>
  <si>
    <t>довгострокові зобов'язання</t>
  </si>
  <si>
    <t>короткострокові зобов'язання</t>
  </si>
  <si>
    <t>інші фінансові зобов'язання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</si>
  <si>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</si>
  <si>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</si>
  <si>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</si>
  <si>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</si>
  <si>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витрати (розшифрувати)</t>
  </si>
  <si>
    <t>Виручка від реалізації продукції (товарів, робіт, послуг)</t>
  </si>
  <si>
    <t xml:space="preserve">Інші надходження (розшифрувати) 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</si>
  <si>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</si>
  <si>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зносу основних засобів 
(сума зносу, рядок 6003 / первісна вартість основних засобів, рядок 6002)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</si>
  <si>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</si>
  <si>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</si>
  <si>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тис. грн (без ПДВ)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</si>
  <si>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</si>
  <si>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</si>
  <si>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</si>
  <si>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</si>
  <si>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Звітний період (рік)</t>
  </si>
  <si>
    <t>Надходження грошових коштів від операційної діяльності</t>
  </si>
  <si>
    <t>Витрачання грошових коштів від операційної діяльності</t>
  </si>
  <si>
    <t>Інші витрачання (розшифрувати)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</si>
  <si>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</si>
  <si>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</si>
  <si>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</si>
  <si>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</si>
  <si>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</si>
  <si>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</si>
  <si>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</si>
  <si>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</si>
  <si>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</si>
  <si>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>Виплати за деривативами</t>
  </si>
  <si>
    <t>Інші платежі (розшифрувати)</t>
  </si>
  <si>
    <t>Витрачання грошових коштів від фінансової діяльності</t>
  </si>
  <si>
    <t>члени наглядової ради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</si>
  <si>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</si>
  <si>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</si>
  <si>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</si>
  <si>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</si>
  <si>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Чистий рух грошових коштів за звітний період</t>
  </si>
  <si>
    <t>члени правління</t>
  </si>
  <si>
    <t>8024</t>
  </si>
  <si>
    <t>8025</t>
  </si>
  <si>
    <t>8004</t>
  </si>
  <si>
    <t>8005</t>
  </si>
  <si>
    <t xml:space="preserve">про виконання фінансового плану </t>
  </si>
  <si>
    <t>член наглядової ради</t>
  </si>
  <si>
    <t>член правління</t>
  </si>
  <si>
    <t>керівник</t>
  </si>
  <si>
    <t>працівник</t>
  </si>
  <si>
    <t>адміністративно-управлінський працівник</t>
  </si>
  <si>
    <t>Зобов’язання з податків, зборів та інших обов’язкових платежів, у тому числі:</t>
  </si>
  <si>
    <t>3156/1</t>
  </si>
  <si>
    <t>3156/2</t>
  </si>
  <si>
    <t>Надходження від деривативів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</si>
  <si>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</si>
  <si>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</si>
  <si>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</si>
  <si>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</si>
  <si>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</si>
  <si>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(пункт 11)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</si>
  <si>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</si>
  <si>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№ з/п</t>
  </si>
  <si>
    <t>(рік)</t>
  </si>
  <si>
    <t xml:space="preserve">ІІ. Сплата податків, зборів та інших обов'язкових платежів </t>
  </si>
  <si>
    <t>основні засоби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</si>
  <si>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</si>
  <si>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</si>
  <si>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</si>
  <si>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</si>
  <si>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</si>
  <si>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</si>
  <si>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</si>
  <si>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</si>
  <si>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</si>
  <si>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V. Звіт про фінансовий стан</t>
  </si>
  <si>
    <t>ІІІ. Капітальні інвестиції</t>
  </si>
  <si>
    <t>ІV. Коефіцієнтний аналіз</t>
  </si>
  <si>
    <t>VI. Кредитна політика</t>
  </si>
  <si>
    <t>VII. Дані про персонал та витрати на оплату праці</t>
  </si>
  <si>
    <t>Заборгованість за кредитами на початок періоду</t>
  </si>
  <si>
    <t>7030</t>
  </si>
  <si>
    <t>7021</t>
  </si>
  <si>
    <t>7022</t>
  </si>
  <si>
    <t>7023</t>
  </si>
  <si>
    <t>Заборгованість за кредитами на кінець періоду</t>
  </si>
  <si>
    <t>Середньомісячні витрати на оплату праці одного працівника (грн), усього, у тому числі:</t>
  </si>
  <si>
    <t>Рентна плата (розшифрувати)</t>
  </si>
  <si>
    <t xml:space="preserve">      V. Інформація щодо отримання та повернення залучених коштів</t>
  </si>
  <si>
    <t>Заборгованість за кредитами на початок ______ року</t>
  </si>
  <si>
    <t>Заборгованість за кредитами на кінець ______ року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</si>
  <si>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</si>
  <si>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</si>
  <si>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</si>
  <si>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</si>
  <si>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</si>
  <si>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</si>
  <si>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</si>
  <si>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</si>
  <si>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</si>
  <si>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 xml:space="preserve">Власне ім'я ПРІЗВИЩЕ </t>
  </si>
  <si>
    <t xml:space="preserve">                                     (посада)</t>
  </si>
  <si>
    <t xml:space="preserve">          (підпис)</t>
  </si>
  <si>
    <t>І. Інформація до фінансового плану</t>
  </si>
  <si>
    <t>1. Перелік підприємств, які включені до консолідованого (зведеного) фінансового плану</t>
  </si>
  <si>
    <t>2. Інформація про бізнес підприємства (код рядка 1000 фінансового плану)</t>
  </si>
  <si>
    <t>минулий
рік</t>
  </si>
  <si>
    <t>поточний
 рік</t>
  </si>
  <si>
    <t>виконання,
 %</t>
  </si>
  <si>
    <t>Відхилення, 
 +/–</t>
  </si>
  <si>
    <t>Виконання, 
%</t>
  </si>
  <si>
    <t xml:space="preserve">Код
 рядка </t>
  </si>
  <si>
    <t>податок на додану вартість, що підлягає відшкодуванню з бюджету за підсумками звітного періоду</t>
  </si>
  <si>
    <t>податок на додану вартість, що підлягає сплаті до бюджету за підсумками звітного періоду</t>
  </si>
  <si>
    <t>8011</t>
  </si>
  <si>
    <t>8012</t>
  </si>
  <si>
    <t>8013</t>
  </si>
  <si>
    <t>8014</t>
  </si>
  <si>
    <t>8015</t>
  </si>
  <si>
    <t>Амортизація основних засобів і нематеріальних активів</t>
  </si>
  <si>
    <t>бюджетне фінансування</t>
  </si>
  <si>
    <t xml:space="preserve">інші надходження (розшифрувати) </t>
  </si>
  <si>
    <t>інші необоротні активи (розшифрувати)</t>
  </si>
  <si>
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</si>
  <si>
    <t>3. Формування фінансових результатів</t>
  </si>
  <si>
    <t>VІ. Джерела капітальних інвестицій</t>
  </si>
  <si>
    <t xml:space="preserve">Прізвище та власне ім'я керівника  </t>
  </si>
  <si>
    <t>Розмір державної частки у статутному капіталі</t>
  </si>
  <si>
    <t>Коригування, зміна облікової політики (розшифрувати)</t>
  </si>
  <si>
    <t>Скоригований залишок нерозподіленого прибутку (непокритого збитку) на початок звітного періоду, усього, у тому числі:</t>
  </si>
  <si>
    <t>модернізація, модифікація (добудова, дообладнання, реконструкція) (розшифрувати)</t>
  </si>
  <si>
    <t>VІІ. Капітальне будівництво (рядок 4010 таблиці IV)</t>
  </si>
  <si>
    <t xml:space="preserve">Найменування об’єкта </t>
  </si>
  <si>
    <t>Рік початку        і закінчення будівництва</t>
  </si>
  <si>
    <t>Загальна кошторисна вартість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</si>
  <si>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</si>
  <si>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</si>
  <si>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Інформація щодо проектно-кошторисної документації (стан розроблення, затвердження, у разі затвердження зазначити 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</si>
  <si>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</si>
  <si>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</si>
  <si>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</si>
  <si>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</si>
  <si>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</si>
  <si>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</si>
  <si>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</si>
  <si>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 xml:space="preserve">інші зобов’язання з податків і зборів, у тому числі:
 </t>
  </si>
  <si>
    <t>інші платежі (розшифрувати)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</si>
  <si>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</si>
  <si>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</si>
  <si>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</si>
  <si>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</si>
  <si>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</si>
  <si>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</si>
  <si>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Код</t>
  </si>
  <si>
    <t>Внесені зміни до затвердженного фінансового плану (дата)</t>
  </si>
  <si>
    <t xml:space="preserve">зміни  з </t>
  </si>
  <si>
    <t xml:space="preserve">Галузь    </t>
  </si>
  <si>
    <t>Місцезнаходження</t>
  </si>
  <si>
    <t xml:space="preserve">Цільове фінансування, у тому числі: </t>
  </si>
  <si>
    <t>Комплексне обслуговування об'єктів</t>
  </si>
  <si>
    <t>81.10</t>
  </si>
  <si>
    <t xml:space="preserve">комунальне підприємство </t>
  </si>
  <si>
    <t>Управління ЖКГ Чернігівської міської ради</t>
  </si>
  <si>
    <t>житлово-комунальне господарство</t>
  </si>
  <si>
    <t>м.Чернігів, вул.Академіка Павлова, 13</t>
  </si>
  <si>
    <t>Пригара Віктор Васильович</t>
  </si>
  <si>
    <t>03357731</t>
  </si>
  <si>
    <t>податок на землю</t>
  </si>
  <si>
    <t>охорона праці</t>
  </si>
  <si>
    <t xml:space="preserve">навчання </t>
  </si>
  <si>
    <t>зв'язок</t>
  </si>
  <si>
    <t>платежі банкам</t>
  </si>
  <si>
    <t>програмне забезпечення</t>
  </si>
  <si>
    <t>колл-центр</t>
  </si>
  <si>
    <t>інші</t>
  </si>
  <si>
    <t>1019/1</t>
  </si>
  <si>
    <t>1019/2</t>
  </si>
  <si>
    <t>1019/3</t>
  </si>
  <si>
    <t>1019/4</t>
  </si>
  <si>
    <t>1019/5</t>
  </si>
  <si>
    <t>1019/6</t>
  </si>
  <si>
    <t>1019/7</t>
  </si>
  <si>
    <t>1019/8</t>
  </si>
  <si>
    <t>1051/1</t>
  </si>
  <si>
    <t>РКО</t>
  </si>
  <si>
    <t>1051/2</t>
  </si>
  <si>
    <t>утримання адмін.приміщень</t>
  </si>
  <si>
    <t>1051/3</t>
  </si>
  <si>
    <t>матеріали</t>
  </si>
  <si>
    <t>1051/4</t>
  </si>
  <si>
    <t>підписка</t>
  </si>
  <si>
    <t>1051/5</t>
  </si>
  <si>
    <t>інш</t>
  </si>
  <si>
    <t>1051/6</t>
  </si>
  <si>
    <t>здача металобрухту</t>
  </si>
  <si>
    <t>1073/1</t>
  </si>
  <si>
    <t>1073/2</t>
  </si>
  <si>
    <t>1073/3</t>
  </si>
  <si>
    <t>1086/1</t>
  </si>
  <si>
    <t>1086/2</t>
  </si>
  <si>
    <t>пільгові пенсії</t>
  </si>
  <si>
    <t>1086/3</t>
  </si>
  <si>
    <t>1086/4</t>
  </si>
  <si>
    <t>судові витрати</t>
  </si>
  <si>
    <t>1086/5</t>
  </si>
  <si>
    <t>штрафні санкції</t>
  </si>
  <si>
    <t>1086/6</t>
  </si>
  <si>
    <t>лікарняні з ЄСВ</t>
  </si>
  <si>
    <t>1086/7</t>
  </si>
  <si>
    <t>прибирання кабін ліфтів</t>
  </si>
  <si>
    <t>1086/8</t>
  </si>
  <si>
    <t>придбання талонів на знешкодження ВГВ</t>
  </si>
  <si>
    <t>1086/9</t>
  </si>
  <si>
    <t>1086/10</t>
  </si>
  <si>
    <t>1152/1</t>
  </si>
  <si>
    <t>1152/2</t>
  </si>
  <si>
    <t>81.10 Комплексне обслуговування об'єктів</t>
  </si>
  <si>
    <t>Інші послуги</t>
  </si>
  <si>
    <t>не має</t>
  </si>
  <si>
    <t>Разом</t>
  </si>
  <si>
    <t>послуга з управління (15 складових)</t>
  </si>
  <si>
    <t>9 послуг</t>
  </si>
  <si>
    <t>3157/1</t>
  </si>
  <si>
    <t>військовий збір</t>
  </si>
  <si>
    <t>3157/2</t>
  </si>
  <si>
    <t>придбання (виготовлення) основних засобів  (розшифрувати)</t>
  </si>
  <si>
    <t xml:space="preserve">придбання (виготовлення) інших необоротних матеріальних активів </t>
  </si>
  <si>
    <t>інструмент, інвентар, спец.одяг</t>
  </si>
  <si>
    <t>комп'ютерна техніка</t>
  </si>
  <si>
    <t>меблі</t>
  </si>
  <si>
    <t>об'єкти благоустрою на приб.територіях (огорожі, лавки, урни..)</t>
  </si>
  <si>
    <t>мотокоси, бензопили, навісне обладнання до автотранс.техніки</t>
  </si>
  <si>
    <t xml:space="preserve"> (посада)</t>
  </si>
  <si>
    <t xml:space="preserve">   (посада)</t>
  </si>
  <si>
    <t>______________________</t>
  </si>
  <si>
    <t>_______________________</t>
  </si>
  <si>
    <t>автогідропідйомник</t>
  </si>
  <si>
    <t xml:space="preserve">інші </t>
  </si>
  <si>
    <t>перерахування коштів профспілці підприємства, матеріальна допомога</t>
  </si>
  <si>
    <t>оприбуткування металобрухту</t>
  </si>
  <si>
    <t>інші податки та збори (розшифрувати) - військовий збір</t>
  </si>
  <si>
    <t>придбання (створення) нематеріальних активів (АВК)</t>
  </si>
  <si>
    <t>Комунальне підприємство "Деснянське" ЧМР</t>
  </si>
  <si>
    <t>В.о начальника підприємства</t>
  </si>
  <si>
    <t>Денис КУЦЕНКО</t>
  </si>
  <si>
    <t xml:space="preserve">         Власне ім'я ПРІЗВИЩЕ </t>
  </si>
  <si>
    <t>контейнери</t>
  </si>
  <si>
    <t>амортизація об'єктів благоустрою</t>
  </si>
  <si>
    <t>обладнання для облаштування найпростіших укриттів</t>
  </si>
  <si>
    <t>1086/11</t>
  </si>
  <si>
    <t>амортизація безкоштовно отриманих ОЗ</t>
  </si>
  <si>
    <t>за 1 квартал 2024</t>
  </si>
  <si>
    <t>1 квартал 2024</t>
  </si>
  <si>
    <t>1 квартал 2024 рік</t>
  </si>
  <si>
    <t>Виконання робіт з поточного ремонту ліфтів вул.Паркова, 3 - 3 ліфти на загальну суму 245,5 тис.грн</t>
  </si>
  <si>
    <t>Економія за рахунок теплої зими (лютий)</t>
  </si>
  <si>
    <t>Збільшення вакансій робітників; скорочення майстрів тех.дільниць (2 одиниці)</t>
  </si>
  <si>
    <t>Збільшення вартості послуг зв'язку</t>
  </si>
  <si>
    <t xml:space="preserve">Зміна нормативної грошової оцінки з 01.01.2024 </t>
  </si>
  <si>
    <t>31,7 тис.грн - ПММ</t>
  </si>
  <si>
    <t>2,2 тис.грн - проїздні; 0,2 - ТО вогнегасника</t>
  </si>
  <si>
    <t>плата за користування овердрафтом</t>
  </si>
  <si>
    <t>7,1 тис.грн -компенсація за прийняття на роботу ВПО; 3,6 тис.грн - інші</t>
  </si>
  <si>
    <t>вогнегасники</t>
  </si>
  <si>
    <t>36,6 тис.грн - перерахування ПК; 9,6 тис.грн - матеріальна допомога (поховання, важкі захворювання)</t>
  </si>
  <si>
    <t>не відповідність нормативного обсягу ВГВ фактичним показникам</t>
  </si>
  <si>
    <t>Позаплановий ремонт ліфтів</t>
  </si>
  <si>
    <t>Вакансії</t>
  </si>
  <si>
    <t xml:space="preserve">амортизація безкоштовно отриманих ОЗ </t>
  </si>
  <si>
    <t>1 квартал 2023 - лавки; 1 квартал 2024 - вогнегасники</t>
  </si>
  <si>
    <t>аптечки, ліхтарі, лопати, пили, сокири, ножівки, ломи, пластикова тара</t>
  </si>
  <si>
    <t>30,5 тис.грн - OSB плити на пошкоджені будинки</t>
  </si>
  <si>
    <t>223,5 тис.грн - видано обладнання для укриттів; 30,5 тис.грн - OSB плити для відновлювальних робіт</t>
  </si>
  <si>
    <t>лавки для укриттів</t>
  </si>
  <si>
    <t>27,3 тис.грн - транспортні послуги; 7,8 тис.грн - замір ізоляції у виробничих приміщеннях; 7,1 тис.грн - страховка; 5,0 тис.грн - технічний огляд транпорту; 56,7 тис.грн - нестандартне підключення до ел.мереж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</si>
</sst>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(* #,##0_);_(* \(#,##0\);_(* &quot;-&quot;??_);_(@_)"/>
    <numFmt numFmtId="178" formatCode="_(* #,##0.0_);_(* \(#,##0.0\);_(* &quot;-&quot;??_);_(@_)"/>
    <numFmt numFmtId="179" formatCode="0.0%"/>
    <numFmt numFmtId="180" formatCode="_(* #,##0.0_);_(* \(#,##0.0\);_(* &quot;-&quot;_);_(@_)"/>
    <numFmt numFmtId="181" formatCode="_-* #,##0.0_₴_-;\-* #,##0.0_₴_-;_-* &quot;-&quot;??_₴_-;_-@_-"/>
    <numFmt numFmtId="182" formatCode="_-* #,##0.0\ _₽_-;\-* #,##0.0\ _₽_-;_-* &quot;-&quot;?\ _₽_-;_-@_-"/>
    <numFmt numFmtId="183" formatCode="_(* #,##0.000_);_(* \(#,##0.000\);_(* &quot;-&quot;??_);_(@_)"/>
    <numFmt numFmtId="185" formatCode="_(* #,##0.000_);_(* \(#,##0.000\);_(* &quot;-&quot;_);_(@_)"/>
  </numFmts>
  <fonts count="7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5"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1" fillId="2" borderId="0" applyNumberFormat="0" applyBorder="0" applyAlignment="0" applyProtection="0"/>
    <xf numFmtId="0" fontId="1" fillId="2" borderId="0" applyNumberFormat="0" applyBorder="0" applyAlignment="0" applyProtection="0"/>
    <xf numFmtId="0" fontId="31" fillId="3" borderId="0" applyNumberFormat="0" applyBorder="0" applyAlignment="0" applyProtection="0"/>
    <xf numFmtId="0" fontId="1" fillId="3" borderId="0" applyNumberFormat="0" applyBorder="0" applyAlignment="0" applyProtection="0"/>
    <xf numFmtId="0" fontId="31" fillId="4" borderId="0" applyNumberFormat="0" applyBorder="0" applyAlignment="0" applyProtection="0"/>
    <xf numFmtId="0" fontId="1" fillId="4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6" borderId="0" applyNumberFormat="0" applyBorder="0" applyAlignment="0" applyProtection="0"/>
    <xf numFmtId="0" fontId="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9" borderId="0" applyNumberFormat="0" applyBorder="0" applyAlignment="0" applyProtection="0"/>
    <xf numFmtId="0" fontId="1" fillId="9" borderId="0" applyNumberFormat="0" applyBorder="0" applyAlignment="0" applyProtection="0"/>
    <xf numFmtId="0" fontId="3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2" fillId="12" borderId="0" applyNumberFormat="0" applyBorder="0" applyAlignment="0" applyProtection="0"/>
    <xf numFmtId="0" fontId="14" fillId="12" borderId="0" applyNumberFormat="0" applyBorder="0" applyAlignment="0" applyProtection="0"/>
    <xf numFmtId="0" fontId="32" fillId="9" borderId="0" applyNumberFormat="0" applyBorder="0" applyAlignment="0" applyProtection="0"/>
    <xf numFmtId="0" fontId="14" fillId="9" borderId="0" applyNumberFormat="0" applyBorder="0" applyAlignment="0" applyProtection="0"/>
    <xf numFmtId="0" fontId="32" fillId="10" borderId="0" applyNumberFormat="0" applyBorder="0" applyAlignment="0" applyProtection="0"/>
    <xf numFmtId="0" fontId="14" fillId="10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5" fillId="3" borderId="0" applyNumberFormat="0" applyBorder="0" applyAlignment="0" applyProtection="0"/>
    <xf numFmtId="0" fontId="17" fillId="20" borderId="1" applyNumberFormat="0" applyAlignment="0" applyProtection="0"/>
    <xf numFmtId="0" fontId="22" fillId="21" borderId="2" applyNumberFormat="0" applyAlignment="0" applyProtection="0"/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168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26" fillId="0" borderId="0" applyNumberFormat="0" applyFill="0" applyBorder="0" applyAlignment="0" applyProtection="0"/>
    <xf numFmtId="171" fontId="34" fillId="0" borderId="0" applyAlignment="0">
      <alignment wrapText="1"/>
    </xf>
    <xf numFmtId="0" fontId="29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36" fillId="22" borderId="7">
      <alignment horizontal="left" vertical="center"/>
      <protection locked="0"/>
    </xf>
    <xf numFmtId="49" fontId="36" fillId="22" borderId="7">
      <alignment horizontal="left" vertical="center"/>
    </xf>
    <xf numFmtId="4" fontId="36" fillId="22" borderId="7">
      <alignment horizontal="right" vertical="center"/>
      <protection locked="0"/>
    </xf>
    <xf numFmtId="4" fontId="36" fillId="22" borderId="7">
      <alignment horizontal="right" vertical="center"/>
    </xf>
    <xf numFmtId="4" fontId="37" fillId="22" borderId="7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3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3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" fontId="45" fillId="0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9" fontId="44" fillId="0" borderId="3">
      <alignment horizontal="left" vertical="center"/>
      <protection locked="0"/>
    </xf>
    <xf numFmtId="49" fontId="45" fillId="0" borderId="3">
      <alignment horizontal="left" vertical="center"/>
      <protection locked="0"/>
    </xf>
    <xf numFmtId="4" fontId="44" fillId="0" borderId="3">
      <alignment horizontal="right" vertical="center"/>
      <protection locked="0"/>
    </xf>
    <xf numFmtId="0" fontId="27" fillId="0" borderId="8" applyNumberFormat="0" applyFill="0" applyAlignment="0" applyProtection="0"/>
    <xf numFmtId="0" fontId="24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8" fillId="26" borderId="3">
      <alignment horizontal="right" vertical="center"/>
      <protection locked="0"/>
    </xf>
    <xf numFmtId="4" fontId="48" fillId="27" borderId="3">
      <alignment horizontal="right" vertical="center"/>
      <protection locked="0"/>
    </xf>
    <xf numFmtId="4" fontId="48" fillId="28" borderId="3">
      <alignment horizontal="right" vertical="center"/>
      <protection locked="0"/>
    </xf>
    <xf numFmtId="0" fontId="16" fillId="20" borderId="10" applyNumberFormat="0" applyAlignment="0" applyProtection="0"/>
    <xf numFmtId="49" fontId="33" fillId="0" borderId="3">
      <alignment horizontal="left" vertical="center" wrapText="1"/>
      <protection locked="0"/>
    </xf>
    <xf numFmtId="49" fontId="33" fillId="0" borderId="3">
      <alignment horizontal="left" vertical="center" wrapText="1"/>
      <protection locked="0"/>
    </xf>
    <xf numFmtId="0" fontId="23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7" borderId="0" applyNumberFormat="0" applyBorder="0" applyAlignment="0" applyProtection="0"/>
    <xf numFmtId="0" fontId="32" fillId="18" borderId="0" applyNumberFormat="0" applyBorder="0" applyAlignment="0" applyProtection="0"/>
    <xf numFmtId="0" fontId="14" fillId="18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9" borderId="0" applyNumberFormat="0" applyBorder="0" applyAlignment="0" applyProtection="0"/>
    <xf numFmtId="0" fontId="14" fillId="19" borderId="0" applyNumberFormat="0" applyBorder="0" applyAlignment="0" applyProtection="0"/>
    <xf numFmtId="0" fontId="49" fillId="7" borderId="1" applyNumberFormat="0" applyAlignment="0" applyProtection="0"/>
    <xf numFmtId="0" fontId="15" fillId="7" borderId="1" applyNumberFormat="0" applyAlignment="0" applyProtection="0"/>
    <xf numFmtId="0" fontId="50" fillId="20" borderId="10" applyNumberFormat="0" applyAlignment="0" applyProtection="0"/>
    <xf numFmtId="0" fontId="16" fillId="20" borderId="10" applyNumberFormat="0" applyAlignment="0" applyProtection="0"/>
    <xf numFmtId="0" fontId="51" fillId="20" borderId="1" applyNumberFormat="0" applyAlignment="0" applyProtection="0"/>
    <xf numFmtId="0" fontId="17" fillId="20" borderId="1" applyNumberFormat="0" applyAlignment="0" applyProtection="0"/>
    <xf numFmtId="172" fontId="11" fillId="0" borderId="0" applyFont="0" applyFill="0" applyBorder="0" applyAlignment="0" applyProtection="0"/>
    <xf numFmtId="0" fontId="52" fillId="0" borderId="4" applyNumberFormat="0" applyFill="0" applyAlignment="0" applyProtection="0"/>
    <xf numFmtId="0" fontId="18" fillId="0" borderId="4" applyNumberFormat="0" applyFill="0" applyAlignment="0" applyProtection="0"/>
    <xf numFmtId="0" fontId="53" fillId="0" borderId="5" applyNumberFormat="0" applyFill="0" applyAlignment="0" applyProtection="0"/>
    <xf numFmtId="0" fontId="19" fillId="0" borderId="5" applyNumberFormat="0" applyFill="0" applyAlignment="0" applyProtection="0"/>
    <xf numFmtId="0" fontId="54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21" fillId="0" borderId="11" applyNumberFormat="0" applyFill="0" applyAlignment="0" applyProtection="0"/>
    <xf numFmtId="0" fontId="56" fillId="21" borderId="2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3" borderId="0" applyNumberFormat="0" applyBorder="0" applyAlignment="0" applyProtection="0"/>
    <xf numFmtId="0" fontId="24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76" fillId="0" borderId="0"/>
    <xf numFmtId="0" fontId="11" fillId="0" borderId="0"/>
    <xf numFmtId="0" fontId="2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58" fillId="3" borderId="0" applyNumberFormat="0" applyBorder="0" applyAlignment="0" applyProtection="0"/>
    <xf numFmtId="0" fontId="2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5" borderId="9" applyNumberFormat="0" applyFont="0" applyAlignment="0" applyProtection="0"/>
    <xf numFmtId="0" fontId="11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8" applyNumberFormat="0" applyFill="0" applyAlignment="0" applyProtection="0"/>
    <xf numFmtId="0" fontId="27" fillId="0" borderId="8" applyNumberFormat="0" applyFill="0" applyAlignment="0" applyProtection="0"/>
    <xf numFmtId="0" fontId="3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3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5" fillId="4" borderId="0" applyNumberFormat="0" applyBorder="0" applyAlignment="0" applyProtection="0"/>
    <xf numFmtId="0" fontId="29" fillId="4" borderId="0" applyNumberFormat="0" applyBorder="0" applyAlignment="0" applyProtection="0"/>
    <xf numFmtId="176" fontId="66" fillId="22" borderId="12" applyFill="0" applyBorder="0">
      <alignment horizontal="center" vertical="center" wrapText="1"/>
      <protection locked="0"/>
    </xf>
    <xf numFmtId="171" fontId="67" fillId="0" borderId="0">
      <alignment wrapText="1"/>
    </xf>
    <xf numFmtId="171" fontId="34" fillId="0" borderId="0">
      <alignment wrapText="1"/>
    </xf>
  </cellStyleXfs>
  <cellXfs count="400">
    <xf numFmtId="0" fontId="0" fillId="0" borderId="0" xfId="0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3" xfId="0" quotePrefix="1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wrapText="1" shrinkToFi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245" applyFont="1" applyAlignment="1">
      <alignment vertical="center"/>
    </xf>
    <xf numFmtId="0" fontId="5" fillId="0" borderId="3" xfId="245" applyFont="1" applyBorder="1" applyAlignment="1">
      <alignment horizontal="left" vertical="center" wrapText="1"/>
    </xf>
    <xf numFmtId="0" fontId="4" fillId="0" borderId="0" xfId="245" applyFont="1" applyAlignment="1">
      <alignment vertical="center"/>
    </xf>
    <xf numFmtId="0" fontId="5" fillId="0" borderId="0" xfId="245" applyFont="1" applyAlignment="1">
      <alignment horizontal="center" vertical="center"/>
    </xf>
    <xf numFmtId="0" fontId="4" fillId="0" borderId="0" xfId="245" applyFont="1" applyAlignment="1">
      <alignment horizontal="center" vertical="center"/>
    </xf>
    <xf numFmtId="0" fontId="4" fillId="0" borderId="3" xfId="0" quotePrefix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3" xfId="245" applyFont="1" applyBorder="1" applyAlignment="1">
      <alignment horizontal="center" vertical="center"/>
    </xf>
    <xf numFmtId="0" fontId="5" fillId="0" borderId="3" xfId="245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245" applyFont="1" applyBorder="1" applyAlignment="1">
      <alignment horizontal="center" vertical="center"/>
    </xf>
    <xf numFmtId="0" fontId="13" fillId="0" borderId="0" xfId="245" applyFont="1"/>
    <xf numFmtId="0" fontId="5" fillId="0" borderId="0" xfId="245" applyFont="1" applyAlignment="1">
      <alignment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quotePrefix="1" applyFont="1" applyAlignment="1">
      <alignment horizontal="center"/>
    </xf>
    <xf numFmtId="0" fontId="5" fillId="0" borderId="0" xfId="245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4" fillId="0" borderId="3" xfId="245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70" fontId="5" fillId="0" borderId="0" xfId="0" quotePrefix="1" applyNumberFormat="1" applyFont="1" applyAlignment="1">
      <alignment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170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right"/>
    </xf>
    <xf numFmtId="173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3" fontId="5" fillId="0" borderId="15" xfId="0" applyNumberFormat="1" applyFont="1" applyBorder="1" applyAlignment="1">
      <alignment horizontal="center" vertical="center" wrapText="1"/>
    </xf>
    <xf numFmtId="173" fontId="4" fillId="0" borderId="3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 shrinkToFit="1"/>
    </xf>
    <xf numFmtId="0" fontId="4" fillId="0" borderId="15" xfId="0" quotePrefix="1" applyFont="1" applyBorder="1" applyAlignment="1">
      <alignment horizontal="center" vertical="center"/>
    </xf>
    <xf numFmtId="0" fontId="4" fillId="0" borderId="16" xfId="245" applyFont="1" applyBorder="1" applyAlignment="1">
      <alignment horizontal="left" vertical="center" wrapText="1"/>
    </xf>
    <xf numFmtId="0" fontId="4" fillId="0" borderId="17" xfId="245" applyFont="1" applyBorder="1" applyAlignment="1">
      <alignment horizontal="left" vertical="center" wrapText="1"/>
    </xf>
    <xf numFmtId="0" fontId="4" fillId="0" borderId="14" xfId="0" quotePrefix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4" xfId="245" applyFont="1" applyBorder="1" applyAlignment="1">
      <alignment horizontal="left" vertical="center" wrapText="1"/>
    </xf>
    <xf numFmtId="180" fontId="5" fillId="0" borderId="15" xfId="0" applyNumberFormat="1" applyFont="1" applyBorder="1" applyAlignment="1">
      <alignment horizontal="center" vertical="center" wrapText="1"/>
    </xf>
    <xf numFmtId="169" fontId="5" fillId="0" borderId="3" xfId="291" applyNumberFormat="1" applyFont="1" applyFill="1" applyBorder="1" applyAlignment="1">
      <alignment horizontal="right" vertical="center" wrapText="1"/>
    </xf>
    <xf numFmtId="169" fontId="4" fillId="0" borderId="3" xfId="291" applyNumberFormat="1" applyFont="1" applyFill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/>
    </xf>
    <xf numFmtId="173" fontId="5" fillId="0" borderId="0" xfId="0" applyNumberFormat="1" applyFont="1" applyAlignment="1">
      <alignment horizontal="center" vertical="center" wrapText="1"/>
    </xf>
    <xf numFmtId="173" fontId="7" fillId="0" borderId="0" xfId="0" applyNumberFormat="1" applyFont="1" applyAlignment="1">
      <alignment horizontal="center" vertical="center" wrapText="1"/>
    </xf>
    <xf numFmtId="170" fontId="7" fillId="0" borderId="0" xfId="0" applyNumberFormat="1" applyFont="1" applyAlignment="1">
      <alignment horizontal="center" vertical="center" wrapText="1"/>
    </xf>
    <xf numFmtId="170" fontId="5" fillId="0" borderId="3" xfId="0" applyNumberFormat="1" applyFont="1" applyBorder="1" applyAlignment="1">
      <alignment horizontal="right" vertical="center" wrapText="1"/>
    </xf>
    <xf numFmtId="170" fontId="4" fillId="0" borderId="3" xfId="0" applyNumberFormat="1" applyFont="1" applyBorder="1" applyAlignment="1">
      <alignment horizontal="right" vertical="center" wrapText="1"/>
    </xf>
    <xf numFmtId="169" fontId="5" fillId="0" borderId="0" xfId="291" applyNumberFormat="1" applyFont="1" applyFill="1" applyBorder="1" applyAlignment="1">
      <alignment horizontal="right" vertical="center" wrapText="1"/>
    </xf>
    <xf numFmtId="169" fontId="4" fillId="0" borderId="14" xfId="291" applyNumberFormat="1" applyFont="1" applyFill="1" applyBorder="1" applyAlignment="1">
      <alignment horizontal="right" vertical="center" wrapText="1"/>
    </xf>
    <xf numFmtId="169" fontId="4" fillId="0" borderId="15" xfId="291" applyNumberFormat="1" applyFont="1" applyFill="1" applyBorder="1" applyAlignment="1">
      <alignment horizontal="right" vertical="center" wrapText="1"/>
    </xf>
    <xf numFmtId="169" fontId="5" fillId="0" borderId="17" xfId="291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170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quotePrefix="1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0" fontId="4" fillId="0" borderId="18" xfId="0" applyNumberFormat="1" applyFont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4" fillId="0" borderId="3" xfId="245" applyFont="1" applyBorder="1" applyAlignment="1">
      <alignment horizontal="center" vertical="center" wrapText="1"/>
    </xf>
    <xf numFmtId="0" fontId="4" fillId="0" borderId="0" xfId="245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170" fontId="7" fillId="0" borderId="0" xfId="0" applyNumberFormat="1" applyFont="1" applyAlignment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left" vertical="center" wrapText="1" shrinkToFit="1"/>
    </xf>
    <xf numFmtId="49" fontId="4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3" fontId="5" fillId="0" borderId="21" xfId="0" applyNumberFormat="1" applyFont="1" applyBorder="1" applyAlignment="1">
      <alignment horizontal="center" vertical="center" wrapText="1"/>
    </xf>
    <xf numFmtId="170" fontId="5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182" applyFont="1" applyFill="1" applyBorder="1" applyAlignment="1">
      <alignment horizontal="left" vertical="center" wrapText="1"/>
      <protection locked="0"/>
    </xf>
    <xf numFmtId="0" fontId="4" fillId="0" borderId="22" xfId="182" applyFont="1" applyFill="1" applyBorder="1" applyAlignment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2" xfId="245" applyFont="1" applyBorder="1" applyAlignment="1">
      <alignment horizontal="left" vertical="center" wrapText="1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>
      <alignment horizontal="left" vertical="center" wrapText="1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quotePrefix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182" applyFont="1" applyFill="1" applyBorder="1" applyAlignment="1">
      <alignment horizontal="left"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8" xfId="0" quotePrefix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81" fontId="4" fillId="0" borderId="3" xfId="324" applyNumberFormat="1" applyFont="1" applyFill="1" applyBorder="1" applyAlignment="1">
      <alignment horizontal="center" vertical="center" wrapText="1"/>
    </xf>
    <xf numFmtId="181" fontId="5" fillId="0" borderId="3" xfId="324" applyNumberFormat="1" applyFont="1" applyFill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5" fillId="0" borderId="3" xfId="228" applyNumberFormat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center"/>
    </xf>
    <xf numFmtId="0" fontId="4" fillId="0" borderId="16" xfId="0" quotePrefix="1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 wrapText="1"/>
    </xf>
    <xf numFmtId="177" fontId="70" fillId="0" borderId="3" xfId="0" applyNumberFormat="1" applyFont="1" applyBorder="1" applyAlignment="1">
      <alignment horizontal="center" vertical="center" wrapText="1"/>
    </xf>
    <xf numFmtId="180" fontId="4" fillId="0" borderId="21" xfId="0" applyNumberFormat="1" applyFont="1" applyBorder="1" applyAlignment="1">
      <alignment horizontal="center" vertical="center" wrapText="1"/>
    </xf>
    <xf numFmtId="180" fontId="4" fillId="0" borderId="18" xfId="0" applyNumberFormat="1" applyFont="1" applyBorder="1" applyAlignment="1">
      <alignment horizontal="center" vertical="center" wrapText="1"/>
    </xf>
    <xf numFmtId="180" fontId="5" fillId="0" borderId="21" xfId="0" applyNumberFormat="1" applyFont="1" applyBorder="1" applyAlignment="1">
      <alignment horizontal="center" vertical="center" wrapText="1"/>
    </xf>
    <xf numFmtId="180" fontId="4" fillId="0" borderId="30" xfId="0" applyNumberFormat="1" applyFont="1" applyBorder="1" applyAlignment="1">
      <alignment horizontal="center" vertical="center" wrapText="1"/>
    </xf>
    <xf numFmtId="180" fontId="5" fillId="0" borderId="23" xfId="0" applyNumberFormat="1" applyFont="1" applyBorder="1" applyAlignment="1" applyProtection="1">
      <alignment horizontal="left" vertical="center" wrapText="1"/>
      <protection locked="0"/>
    </xf>
    <xf numFmtId="180" fontId="5" fillId="0" borderId="21" xfId="0" applyNumberFormat="1" applyFont="1" applyBorder="1" applyAlignment="1">
      <alignment horizontal="center" vertical="center"/>
    </xf>
    <xf numFmtId="180" fontId="5" fillId="0" borderId="24" xfId="0" applyNumberFormat="1" applyFont="1" applyBorder="1" applyAlignment="1" applyProtection="1">
      <alignment horizontal="left" vertical="center" wrapText="1"/>
      <protection locked="0"/>
    </xf>
    <xf numFmtId="180" fontId="5" fillId="0" borderId="15" xfId="0" applyNumberFormat="1" applyFont="1" applyBorder="1" applyAlignment="1">
      <alignment horizontal="center" vertical="center"/>
    </xf>
    <xf numFmtId="180" fontId="5" fillId="0" borderId="22" xfId="0" applyNumberFormat="1" applyFont="1" applyBorder="1" applyAlignment="1" applyProtection="1">
      <alignment horizontal="left" vertical="center" wrapText="1"/>
      <protection locked="0"/>
    </xf>
    <xf numFmtId="180" fontId="5" fillId="0" borderId="3" xfId="0" applyNumberFormat="1" applyFont="1" applyBorder="1" applyAlignment="1">
      <alignment horizontal="center" vertical="center"/>
    </xf>
    <xf numFmtId="180" fontId="5" fillId="0" borderId="31" xfId="0" applyNumberFormat="1" applyFont="1" applyBorder="1" applyAlignment="1" applyProtection="1">
      <alignment horizontal="left" vertical="center" wrapText="1"/>
      <protection locked="0"/>
    </xf>
    <xf numFmtId="180" fontId="5" fillId="0" borderId="14" xfId="0" applyNumberFormat="1" applyFont="1" applyBorder="1" applyAlignment="1">
      <alignment horizontal="center" vertical="center"/>
    </xf>
    <xf numFmtId="180" fontId="5" fillId="0" borderId="25" xfId="0" applyNumberFormat="1" applyFont="1" applyBorder="1" applyAlignment="1" applyProtection="1">
      <alignment horizontal="left" vertical="center" wrapText="1"/>
      <protection locked="0"/>
    </xf>
    <xf numFmtId="180" fontId="5" fillId="0" borderId="18" xfId="0" applyNumberFormat="1" applyFont="1" applyBorder="1" applyAlignment="1">
      <alignment horizontal="center" vertical="center"/>
    </xf>
    <xf numFmtId="169" fontId="4" fillId="0" borderId="3" xfId="245" applyNumberFormat="1" applyFont="1" applyBorder="1" applyAlignment="1">
      <alignment horizontal="right" vertical="center" wrapText="1"/>
    </xf>
    <xf numFmtId="169" fontId="5" fillId="0" borderId="3" xfId="245" applyNumberFormat="1" applyFont="1" applyBorder="1" applyAlignment="1">
      <alignment horizontal="right" vertical="center" wrapText="1"/>
    </xf>
    <xf numFmtId="170" fontId="4" fillId="0" borderId="3" xfId="245" applyNumberFormat="1" applyFont="1" applyBorder="1" applyAlignment="1">
      <alignment horizontal="center" vertical="center" wrapText="1"/>
    </xf>
    <xf numFmtId="170" fontId="5" fillId="0" borderId="3" xfId="245" applyNumberFormat="1" applyFont="1" applyBorder="1" applyAlignment="1">
      <alignment horizontal="center" vertical="center" wrapText="1"/>
    </xf>
    <xf numFmtId="170" fontId="4" fillId="0" borderId="14" xfId="0" applyNumberFormat="1" applyFont="1" applyBorder="1" applyAlignment="1">
      <alignment horizontal="center" vertical="center" wrapText="1"/>
    </xf>
    <xf numFmtId="170" fontId="4" fillId="0" borderId="16" xfId="245" applyNumberFormat="1" applyFont="1" applyBorder="1" applyAlignment="1">
      <alignment horizontal="left" vertical="center" wrapText="1"/>
    </xf>
    <xf numFmtId="170" fontId="5" fillId="0" borderId="16" xfId="0" applyNumberFormat="1" applyFont="1" applyBorder="1" applyAlignment="1">
      <alignment horizontal="center" vertical="center" wrapText="1"/>
    </xf>
    <xf numFmtId="170" fontId="4" fillId="0" borderId="15" xfId="0" applyNumberFormat="1" applyFont="1" applyBorder="1" applyAlignment="1">
      <alignment horizontal="center" vertical="center" wrapText="1"/>
    </xf>
    <xf numFmtId="0" fontId="5" fillId="0" borderId="3" xfId="245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 wrapText="1" shrinkToFit="1"/>
    </xf>
    <xf numFmtId="178" fontId="4" fillId="0" borderId="3" xfId="0" applyNumberFormat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 wrapText="1"/>
    </xf>
    <xf numFmtId="180" fontId="4" fillId="0" borderId="15" xfId="0" applyNumberFormat="1" applyFont="1" applyBorder="1" applyAlignment="1">
      <alignment horizontal="center" vertical="center" wrapText="1"/>
    </xf>
    <xf numFmtId="180" fontId="5" fillId="0" borderId="18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right" vertical="center"/>
    </xf>
    <xf numFmtId="170" fontId="4" fillId="0" borderId="0" xfId="0" applyNumberFormat="1" applyFont="1" applyAlignment="1">
      <alignment horizontal="right" vertical="center"/>
    </xf>
    <xf numFmtId="170" fontId="4" fillId="0" borderId="0" xfId="0" applyNumberFormat="1" applyFont="1" applyAlignment="1">
      <alignment horizontal="right" vertical="center" wrapText="1"/>
    </xf>
    <xf numFmtId="170" fontId="5" fillId="0" borderId="16" xfId="0" applyNumberFormat="1" applyFont="1" applyBorder="1" applyAlignment="1">
      <alignment horizontal="right" vertical="center"/>
    </xf>
    <xf numFmtId="170" fontId="4" fillId="0" borderId="0" xfId="0" quotePrefix="1" applyNumberFormat="1" applyFont="1" applyAlignment="1">
      <alignment horizontal="right"/>
    </xf>
    <xf numFmtId="3" fontId="5" fillId="0" borderId="3" xfId="0" applyNumberFormat="1" applyFont="1" applyBorder="1" applyAlignment="1">
      <alignment horizontal="right" vertical="center" wrapText="1"/>
    </xf>
    <xf numFmtId="182" fontId="5" fillId="0" borderId="0" xfId="0" applyNumberFormat="1" applyFont="1" applyAlignment="1">
      <alignment horizontal="center" vertical="center"/>
    </xf>
    <xf numFmtId="180" fontId="7" fillId="0" borderId="15" xfId="0" applyNumberFormat="1" applyFont="1" applyBorder="1" applyAlignment="1">
      <alignment horizontal="center" vertical="center" wrapText="1"/>
    </xf>
    <xf numFmtId="180" fontId="5" fillId="0" borderId="16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181" fontId="7" fillId="0" borderId="3" xfId="324" applyNumberFormat="1" applyFont="1" applyFill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169" fontId="7" fillId="0" borderId="3" xfId="291" applyNumberFormat="1" applyFont="1" applyFill="1" applyBorder="1" applyAlignment="1">
      <alignment horizontal="right" vertical="center" wrapText="1"/>
    </xf>
    <xf numFmtId="0" fontId="4" fillId="0" borderId="29" xfId="245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180" fontId="4" fillId="0" borderId="32" xfId="0" applyNumberFormat="1" applyFont="1" applyBorder="1" applyAlignment="1">
      <alignment horizontal="center" vertical="center" wrapText="1"/>
    </xf>
    <xf numFmtId="180" fontId="4" fillId="0" borderId="12" xfId="0" applyNumberFormat="1" applyFont="1" applyBorder="1" applyAlignment="1">
      <alignment horizontal="center" vertical="center" wrapText="1"/>
    </xf>
    <xf numFmtId="180" fontId="4" fillId="0" borderId="28" xfId="0" applyNumberFormat="1" applyFont="1" applyBorder="1" applyAlignment="1">
      <alignment horizontal="center" vertical="center" wrapText="1"/>
    </xf>
    <xf numFmtId="180" fontId="5" fillId="0" borderId="32" xfId="0" applyNumberFormat="1" applyFont="1" applyBorder="1" applyAlignment="1">
      <alignment horizontal="center" vertical="center" wrapText="1"/>
    </xf>
    <xf numFmtId="180" fontId="5" fillId="0" borderId="12" xfId="0" applyNumberFormat="1" applyFont="1" applyBorder="1" applyAlignment="1">
      <alignment horizontal="center" vertical="center" wrapText="1"/>
    </xf>
    <xf numFmtId="180" fontId="5" fillId="0" borderId="28" xfId="0" applyNumberFormat="1" applyFont="1" applyBorder="1" applyAlignment="1">
      <alignment horizontal="center" vertical="center" wrapText="1"/>
    </xf>
    <xf numFmtId="173" fontId="5" fillId="0" borderId="32" xfId="0" applyNumberFormat="1" applyFont="1" applyBorder="1" applyAlignment="1">
      <alignment horizontal="center" vertical="center" wrapText="1"/>
    </xf>
    <xf numFmtId="173" fontId="5" fillId="0" borderId="33" xfId="0" applyNumberFormat="1" applyFont="1" applyBorder="1" applyAlignment="1">
      <alignment horizontal="center" vertical="center" wrapText="1"/>
    </xf>
    <xf numFmtId="173" fontId="4" fillId="0" borderId="21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/>
    </xf>
    <xf numFmtId="0" fontId="5" fillId="0" borderId="3" xfId="0" applyFont="1" applyBorder="1"/>
    <xf numFmtId="177" fontId="5" fillId="0" borderId="29" xfId="0" applyNumberFormat="1" applyFont="1" applyBorder="1" applyAlignment="1">
      <alignment horizontal="center" vertical="center" wrapText="1"/>
    </xf>
    <xf numFmtId="180" fontId="4" fillId="0" borderId="34" xfId="0" applyNumberFormat="1" applyFont="1" applyBorder="1" applyAlignment="1">
      <alignment horizontal="center" vertical="center" wrapText="1"/>
    </xf>
    <xf numFmtId="180" fontId="5" fillId="0" borderId="33" xfId="0" applyNumberFormat="1" applyFont="1" applyBorder="1" applyAlignment="1">
      <alignment horizontal="center" vertical="center" wrapText="1"/>
    </xf>
    <xf numFmtId="180" fontId="4" fillId="0" borderId="33" xfId="0" applyNumberFormat="1" applyFont="1" applyBorder="1" applyAlignment="1">
      <alignment horizontal="center" vertical="center" wrapText="1"/>
    </xf>
    <xf numFmtId="180" fontId="4" fillId="0" borderId="35" xfId="0" applyNumberFormat="1" applyFont="1" applyBorder="1" applyAlignment="1">
      <alignment horizontal="center" vertical="center" wrapText="1"/>
    </xf>
    <xf numFmtId="180" fontId="5" fillId="0" borderId="35" xfId="0" applyNumberFormat="1" applyFont="1" applyBorder="1" applyAlignment="1">
      <alignment horizontal="center" vertical="center" wrapText="1"/>
    </xf>
    <xf numFmtId="177" fontId="70" fillId="0" borderId="29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78" fontId="5" fillId="0" borderId="15" xfId="0" applyNumberFormat="1" applyFont="1" applyBorder="1" applyAlignment="1">
      <alignment horizontal="center" vertical="center" wrapText="1"/>
    </xf>
    <xf numFmtId="0" fontId="4" fillId="0" borderId="31" xfId="0" quotePrefix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173" fontId="4" fillId="0" borderId="14" xfId="0" applyNumberFormat="1" applyFont="1" applyBorder="1" applyAlignment="1">
      <alignment horizontal="center" vertical="center" wrapText="1"/>
    </xf>
    <xf numFmtId="173" fontId="5" fillId="0" borderId="36" xfId="0" applyNumberFormat="1" applyFont="1" applyBorder="1" applyAlignment="1">
      <alignment horizontal="center" vertical="center" wrapText="1"/>
    </xf>
    <xf numFmtId="173" fontId="5" fillId="0" borderId="37" xfId="0" applyNumberFormat="1" applyFont="1" applyBorder="1" applyAlignment="1">
      <alignment horizontal="center" vertical="center" wrapText="1"/>
    </xf>
    <xf numFmtId="178" fontId="70" fillId="0" borderId="3" xfId="0" applyNumberFormat="1" applyFont="1" applyBorder="1" applyAlignment="1">
      <alignment horizontal="right" vertical="center" wrapText="1"/>
    </xf>
    <xf numFmtId="180" fontId="5" fillId="0" borderId="17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 shrinkToFit="1"/>
    </xf>
    <xf numFmtId="179" fontId="5" fillId="0" borderId="3" xfId="0" applyNumberFormat="1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right" vertical="center" wrapText="1"/>
    </xf>
    <xf numFmtId="180" fontId="5" fillId="0" borderId="30" xfId="0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right" vertical="center" wrapText="1"/>
    </xf>
    <xf numFmtId="177" fontId="5" fillId="0" borderId="3" xfId="0" applyNumberFormat="1" applyFont="1" applyBorder="1" applyAlignment="1">
      <alignment horizontal="left" vertical="center"/>
    </xf>
    <xf numFmtId="179" fontId="4" fillId="0" borderId="3" xfId="0" applyNumberFormat="1" applyFont="1" applyBorder="1" applyAlignment="1">
      <alignment horizontal="right" vertical="center" wrapText="1"/>
    </xf>
    <xf numFmtId="170" fontId="75" fillId="0" borderId="0" xfId="0" applyNumberFormat="1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 vertical="center"/>
    </xf>
    <xf numFmtId="3" fontId="70" fillId="0" borderId="3" xfId="0" applyNumberFormat="1" applyFont="1" applyBorder="1" applyAlignment="1">
      <alignment horizontal="center" vertical="center" wrapText="1"/>
    </xf>
    <xf numFmtId="169" fontId="69" fillId="0" borderId="0" xfId="0" applyNumberFormat="1" applyFont="1" applyAlignment="1">
      <alignment horizontal="right" vertical="center"/>
    </xf>
    <xf numFmtId="183" fontId="5" fillId="0" borderId="3" xfId="0" applyNumberFormat="1" applyFont="1" applyBorder="1" applyAlignment="1">
      <alignment horizontal="center" vertical="center" wrapText="1"/>
    </xf>
    <xf numFmtId="183" fontId="5" fillId="0" borderId="14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1" fillId="0" borderId="29" xfId="0" applyFont="1" applyBorder="1" applyAlignment="1">
      <alignment horizontal="center" vertical="center" wrapText="1"/>
    </xf>
    <xf numFmtId="0" fontId="71" fillId="0" borderId="17" xfId="0" applyFont="1" applyBorder="1" applyAlignment="1">
      <alignment horizontal="center" vertical="center" wrapText="1"/>
    </xf>
    <xf numFmtId="0" fontId="68" fillId="0" borderId="29" xfId="0" applyFont="1" applyBorder="1" applyAlignment="1">
      <alignment horizontal="left" vertical="center" wrapText="1"/>
    </xf>
    <xf numFmtId="0" fontId="68" fillId="0" borderId="16" xfId="0" applyFont="1" applyBorder="1" applyAlignment="1">
      <alignment horizontal="left" vertical="center" wrapText="1"/>
    </xf>
    <xf numFmtId="0" fontId="68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41" xfId="237" applyFont="1" applyBorder="1" applyAlignment="1">
      <alignment horizontal="center" vertical="center" wrapText="1"/>
    </xf>
    <xf numFmtId="0" fontId="4" fillId="0" borderId="42" xfId="237" applyFont="1" applyBorder="1" applyAlignment="1">
      <alignment horizontal="center" vertical="center" wrapText="1"/>
    </xf>
    <xf numFmtId="0" fontId="4" fillId="0" borderId="43" xfId="237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center" wrapText="1"/>
    </xf>
    <xf numFmtId="0" fontId="69" fillId="0" borderId="21" xfId="245" applyFont="1" applyBorder="1" applyAlignment="1">
      <alignment horizontal="center" vertical="center"/>
    </xf>
    <xf numFmtId="0" fontId="69" fillId="0" borderId="32" xfId="245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180" fontId="4" fillId="0" borderId="38" xfId="0" applyNumberFormat="1" applyFont="1" applyBorder="1" applyAlignment="1">
      <alignment horizontal="center" vertical="center" wrapText="1"/>
    </xf>
    <xf numFmtId="180" fontId="4" fillId="0" borderId="39" xfId="0" applyNumberFormat="1" applyFont="1" applyBorder="1" applyAlignment="1">
      <alignment horizontal="center" vertical="center" wrapText="1"/>
    </xf>
    <xf numFmtId="180" fontId="4" fillId="0" borderId="4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73" fillId="0" borderId="3" xfId="0" quotePrefix="1" applyNumberFormat="1" applyFont="1" applyBorder="1" applyAlignment="1">
      <alignment horizontal="left" vertical="center" wrapText="1"/>
    </xf>
    <xf numFmtId="49" fontId="4" fillId="0" borderId="3" xfId="0" quotePrefix="1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73" fillId="0" borderId="3" xfId="0" applyNumberFormat="1" applyFont="1" applyBorder="1" applyAlignment="1">
      <alignment horizontal="left" vertical="center" wrapText="1"/>
    </xf>
    <xf numFmtId="49" fontId="5" fillId="0" borderId="3" xfId="0" quotePrefix="1" applyNumberFormat="1" applyFont="1" applyBorder="1" applyAlignment="1">
      <alignment horizontal="center" vertical="center" wrapText="1"/>
    </xf>
    <xf numFmtId="49" fontId="4" fillId="0" borderId="3" xfId="0" quotePrefix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70" fontId="5" fillId="0" borderId="0" xfId="0" applyNumberFormat="1" applyFont="1" applyAlignment="1">
      <alignment horizontal="left" wrapText="1"/>
    </xf>
    <xf numFmtId="0" fontId="69" fillId="0" borderId="3" xfId="0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71" fillId="0" borderId="3" xfId="0" quotePrefix="1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9" fillId="0" borderId="3" xfId="245" applyFont="1" applyBorder="1" applyAlignment="1">
      <alignment horizontal="center" vertical="center"/>
    </xf>
    <xf numFmtId="0" fontId="4" fillId="0" borderId="0" xfId="245" applyFont="1" applyAlignment="1">
      <alignment horizontal="center" vertical="center"/>
    </xf>
    <xf numFmtId="0" fontId="4" fillId="0" borderId="29" xfId="245" applyFont="1" applyBorder="1" applyAlignment="1">
      <alignment horizontal="left" vertical="center" wrapText="1"/>
    </xf>
    <xf numFmtId="0" fontId="4" fillId="0" borderId="16" xfId="245" applyFont="1" applyBorder="1" applyAlignment="1">
      <alignment horizontal="left" vertical="center" wrapText="1"/>
    </xf>
    <xf numFmtId="0" fontId="4" fillId="0" borderId="17" xfId="245" applyFont="1" applyBorder="1" applyAlignment="1">
      <alignment horizontal="left" vertical="center" wrapText="1"/>
    </xf>
    <xf numFmtId="0" fontId="5" fillId="0" borderId="3" xfId="245" applyFont="1" applyBorder="1" applyAlignment="1">
      <alignment horizontal="center" vertical="center"/>
    </xf>
    <xf numFmtId="0" fontId="5" fillId="0" borderId="3" xfId="245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4" fillId="0" borderId="29" xfId="245" applyFont="1" applyBorder="1" applyAlignment="1">
      <alignment horizontal="center" vertical="center" wrapText="1"/>
    </xf>
    <xf numFmtId="0" fontId="4" fillId="0" borderId="16" xfId="245" applyFont="1" applyBorder="1" applyAlignment="1">
      <alignment horizontal="center" vertical="center" wrapText="1"/>
    </xf>
    <xf numFmtId="0" fontId="4" fillId="0" borderId="17" xfId="245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170" fontId="74" fillId="0" borderId="0" xfId="0" applyNumberFormat="1" applyFont="1" applyAlignment="1">
      <alignment horizontal="center" wrapText="1"/>
    </xf>
    <xf numFmtId="0" fontId="74" fillId="0" borderId="0" xfId="0" applyFont="1" applyAlignment="1">
      <alignment horizontal="center" vertical="center"/>
    </xf>
    <xf numFmtId="180" fontId="5" fillId="0" borderId="3" xfId="0" applyNumberFormat="1" applyFont="1" applyBorder="1" applyAlignment="1">
      <alignment horizontal="right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180" fontId="5" fillId="0" borderId="3" xfId="291" applyNumberFormat="1" applyFont="1" applyFill="1" applyBorder="1" applyAlignment="1">
      <alignment horizontal="right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70" fontId="5" fillId="0" borderId="3" xfId="0" applyNumberFormat="1" applyFont="1" applyBorder="1" applyAlignment="1">
      <alignment horizontal="center" vertical="center" wrapText="1"/>
    </xf>
    <xf numFmtId="0" fontId="5" fillId="0" borderId="14" xfId="245" applyFont="1" applyBorder="1" applyAlignment="1">
      <alignment horizontal="center" vertical="center" wrapText="1"/>
    </xf>
    <xf numFmtId="0" fontId="5" fillId="0" borderId="36" xfId="245" applyFont="1" applyBorder="1" applyAlignment="1">
      <alignment horizontal="center" vertical="center" wrapText="1"/>
    </xf>
    <xf numFmtId="0" fontId="5" fillId="0" borderId="15" xfId="245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245" applyFont="1" applyAlignment="1">
      <alignment horizontal="center" vertical="center" wrapText="1"/>
    </xf>
    <xf numFmtId="170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169" fontId="69" fillId="0" borderId="13" xfId="0" applyNumberFormat="1" applyFont="1" applyBorder="1" applyAlignment="1">
      <alignment horizontal="center" vertical="center"/>
    </xf>
    <xf numFmtId="0" fontId="69" fillId="0" borderId="0" xfId="0" applyFont="1" applyAlignment="1">
      <alignment horizontal="left" vertical="center"/>
    </xf>
    <xf numFmtId="2" fontId="70" fillId="0" borderId="14" xfId="0" applyNumberFormat="1" applyFont="1" applyBorder="1" applyAlignment="1">
      <alignment horizontal="center" vertical="center" wrapText="1"/>
    </xf>
    <xf numFmtId="2" fontId="70" fillId="0" borderId="15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 shrinkToFit="1"/>
    </xf>
    <xf numFmtId="0" fontId="5" fillId="0" borderId="16" xfId="0" applyFont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 wrapText="1" shrinkToFi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 shrinkToFit="1"/>
    </xf>
    <xf numFmtId="3" fontId="5" fillId="0" borderId="16" xfId="0" applyNumberFormat="1" applyFont="1" applyBorder="1" applyAlignment="1">
      <alignment horizontal="center" vertical="center" wrapText="1" shrinkToFit="1"/>
    </xf>
    <xf numFmtId="3" fontId="5" fillId="0" borderId="17" xfId="0" applyNumberFormat="1" applyFont="1" applyBorder="1" applyAlignment="1">
      <alignment horizontal="center" vertical="center" wrapText="1" shrinkToFit="1"/>
    </xf>
    <xf numFmtId="0" fontId="5" fillId="0" borderId="44" xfId="0" applyFont="1" applyBorder="1" applyAlignment="1">
      <alignment horizontal="center" vertical="center" wrapText="1" shrinkToFit="1"/>
    </xf>
    <xf numFmtId="0" fontId="5" fillId="0" borderId="49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48" xfId="0" applyFont="1" applyBorder="1" applyAlignment="1">
      <alignment horizontal="center" vertical="center" wrapText="1" shrinkToFit="1"/>
    </xf>
    <xf numFmtId="0" fontId="69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2" fontId="5" fillId="0" borderId="29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/>
    </xf>
    <xf numFmtId="2" fontId="70" fillId="0" borderId="29" xfId="0" applyNumberFormat="1" applyFont="1" applyBorder="1" applyAlignment="1">
      <alignment horizontal="center" vertical="center" wrapText="1"/>
    </xf>
    <xf numFmtId="2" fontId="70" fillId="0" borderId="16" xfId="0" applyNumberFormat="1" applyFont="1" applyBorder="1" applyAlignment="1">
      <alignment horizontal="center" vertical="center" wrapText="1"/>
    </xf>
    <xf numFmtId="2" fontId="70" fillId="0" borderId="17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77" fontId="5" fillId="0" borderId="29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7" fillId="0" borderId="3" xfId="0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vertical="center" wrapText="1"/>
    </xf>
    <xf numFmtId="49" fontId="7" fillId="0" borderId="16" xfId="0" applyNumberFormat="1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49" fontId="4" fillId="0" borderId="29" xfId="0" applyNumberFormat="1" applyFont="1" applyBorder="1" applyAlignment="1">
      <alignment vertical="center" wrapText="1"/>
    </xf>
    <xf numFmtId="49" fontId="4" fillId="0" borderId="16" xfId="0" applyNumberFormat="1" applyFont="1" applyBorder="1" applyAlignment="1">
      <alignment vertical="center" wrapText="1"/>
    </xf>
    <xf numFmtId="0" fontId="72" fillId="0" borderId="16" xfId="0" applyFont="1" applyBorder="1" applyAlignment="1">
      <alignment vertical="center" wrapText="1"/>
    </xf>
    <xf numFmtId="0" fontId="72" fillId="0" borderId="17" xfId="0" applyFont="1" applyBorder="1" applyAlignment="1">
      <alignment vertical="center" wrapText="1"/>
    </xf>
    <xf numFmtId="49" fontId="5" fillId="0" borderId="29" xfId="0" applyNumberFormat="1" applyFont="1" applyBorder="1" applyAlignment="1">
      <alignment vertical="center" wrapText="1"/>
    </xf>
    <xf numFmtId="49" fontId="5" fillId="0" borderId="16" xfId="0" applyNumberFormat="1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 shrinkToFit="1"/>
    </xf>
    <xf numFmtId="0" fontId="4" fillId="0" borderId="16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180" fontId="5" fillId="0" borderId="21" xfId="0" applyNumberFormat="1" applyFont="1" applyFill="1" applyBorder="1" applyAlignment="1">
      <alignment horizontal="center" vertical="center" wrapText="1"/>
    </xf>
    <xf numFmtId="180" fontId="4" fillId="0" borderId="15" xfId="0" applyNumberFormat="1" applyFont="1" applyFill="1" applyBorder="1" applyAlignment="1">
      <alignment horizontal="center" vertical="center" wrapText="1"/>
    </xf>
    <xf numFmtId="180" fontId="5" fillId="0" borderId="15" xfId="0" applyNumberFormat="1" applyFont="1" applyFill="1" applyBorder="1" applyAlignment="1">
      <alignment horizontal="center" vertical="center" wrapText="1"/>
    </xf>
    <xf numFmtId="180" fontId="4" fillId="0" borderId="18" xfId="0" applyNumberFormat="1" applyFont="1" applyFill="1" applyBorder="1" applyAlignment="1">
      <alignment horizontal="center" vertical="center" wrapText="1"/>
    </xf>
    <xf numFmtId="185" fontId="5" fillId="0" borderId="3" xfId="0" applyNumberFormat="1" applyFont="1" applyBorder="1" applyAlignment="1">
      <alignment horizontal="center" vertical="center" wrapText="1"/>
    </xf>
  </cellXfs>
  <cellStyles count="355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rmal_GSE DCF_Model_31_07_09 final" xfId="182" xr:uid="{00000000-0005-0000-0000-0000B5000000}"/>
    <cellStyle name="Note" xfId="183" xr:uid="{00000000-0005-0000-0000-0000B6000000}"/>
    <cellStyle name="Number-Cells" xfId="184" xr:uid="{00000000-0005-0000-0000-0000B7000000}"/>
    <cellStyle name="Number-Cells-Column2" xfId="185" xr:uid="{00000000-0005-0000-0000-0000B8000000}"/>
    <cellStyle name="Number-Cells-Column5" xfId="186" xr:uid="{00000000-0005-0000-0000-0000B9000000}"/>
    <cellStyle name="Output" xfId="187" xr:uid="{00000000-0005-0000-0000-0000BA000000}"/>
    <cellStyle name="Row-Header" xfId="188" xr:uid="{00000000-0005-0000-0000-0000BB000000}"/>
    <cellStyle name="Row-Header 2" xfId="189" xr:uid="{00000000-0005-0000-0000-0000BC000000}"/>
    <cellStyle name="Title" xfId="190" xr:uid="{00000000-0005-0000-0000-0000BD000000}"/>
    <cellStyle name="Total" xfId="191" xr:uid="{00000000-0005-0000-0000-0000BE000000}"/>
    <cellStyle name="Warning Text" xfId="192" xr:uid="{00000000-0005-0000-0000-0000BF000000}"/>
    <cellStyle name="Акцент1 2" xfId="193" xr:uid="{00000000-0005-0000-0000-0000C0000000}"/>
    <cellStyle name="Акцент1 3" xfId="194" xr:uid="{00000000-0005-0000-0000-0000C1000000}"/>
    <cellStyle name="Акцент2 2" xfId="195" xr:uid="{00000000-0005-0000-0000-0000C2000000}"/>
    <cellStyle name="Акцент2 3" xfId="196" xr:uid="{00000000-0005-0000-0000-0000C3000000}"/>
    <cellStyle name="Акцент3 2" xfId="197" xr:uid="{00000000-0005-0000-0000-0000C4000000}"/>
    <cellStyle name="Акцент3 3" xfId="198" xr:uid="{00000000-0005-0000-0000-0000C5000000}"/>
    <cellStyle name="Акцент4 2" xfId="199" xr:uid="{00000000-0005-0000-0000-0000C6000000}"/>
    <cellStyle name="Акцент4 3" xfId="200" xr:uid="{00000000-0005-0000-0000-0000C7000000}"/>
    <cellStyle name="Акцент5 2" xfId="201" xr:uid="{00000000-0005-0000-0000-0000C8000000}"/>
    <cellStyle name="Акцент5 3" xfId="202" xr:uid="{00000000-0005-0000-0000-0000C9000000}"/>
    <cellStyle name="Акцент6 2" xfId="203" xr:uid="{00000000-0005-0000-0000-0000CA000000}"/>
    <cellStyle name="Акцент6 3" xfId="204" xr:uid="{00000000-0005-0000-0000-0000CB000000}"/>
    <cellStyle name="Ввод  2" xfId="205" xr:uid="{00000000-0005-0000-0000-0000CC000000}"/>
    <cellStyle name="Ввод  3" xfId="206" xr:uid="{00000000-0005-0000-0000-0000CD000000}"/>
    <cellStyle name="Вывод 2" xfId="207" xr:uid="{00000000-0005-0000-0000-0000CE000000}"/>
    <cellStyle name="Вывод 3" xfId="208" xr:uid="{00000000-0005-0000-0000-0000CF000000}"/>
    <cellStyle name="Вычисление 2" xfId="209" xr:uid="{00000000-0005-0000-0000-0000D0000000}"/>
    <cellStyle name="Вычисление 3" xfId="210" xr:uid="{00000000-0005-0000-0000-0000D1000000}"/>
    <cellStyle name="Денежный 2" xfId="211" xr:uid="{00000000-0005-0000-0000-0000D2000000}"/>
    <cellStyle name="Заголовок 1 2" xfId="212" xr:uid="{00000000-0005-0000-0000-0000D3000000}"/>
    <cellStyle name="Заголовок 1 3" xfId="213" xr:uid="{00000000-0005-0000-0000-0000D4000000}"/>
    <cellStyle name="Заголовок 2 2" xfId="214" xr:uid="{00000000-0005-0000-0000-0000D5000000}"/>
    <cellStyle name="Заголовок 2 3" xfId="215" xr:uid="{00000000-0005-0000-0000-0000D6000000}"/>
    <cellStyle name="Заголовок 3 2" xfId="216" xr:uid="{00000000-0005-0000-0000-0000D7000000}"/>
    <cellStyle name="Заголовок 3 3" xfId="217" xr:uid="{00000000-0005-0000-0000-0000D8000000}"/>
    <cellStyle name="Заголовок 4 2" xfId="218" xr:uid="{00000000-0005-0000-0000-0000D9000000}"/>
    <cellStyle name="Заголовок 4 3" xfId="219" xr:uid="{00000000-0005-0000-0000-0000DA000000}"/>
    <cellStyle name="Итог 2" xfId="220" xr:uid="{00000000-0005-0000-0000-0000DB000000}"/>
    <cellStyle name="Итог 3" xfId="221" xr:uid="{00000000-0005-0000-0000-0000DC000000}"/>
    <cellStyle name="Контрольная ячейка 2" xfId="222" xr:uid="{00000000-0005-0000-0000-0000DD000000}"/>
    <cellStyle name="Контрольная ячейка 3" xfId="223" xr:uid="{00000000-0005-0000-0000-0000DE000000}"/>
    <cellStyle name="Название 2" xfId="224" xr:uid="{00000000-0005-0000-0000-0000DF000000}"/>
    <cellStyle name="Название 3" xfId="225" xr:uid="{00000000-0005-0000-0000-0000E0000000}"/>
    <cellStyle name="Нейтральный 2" xfId="226" xr:uid="{00000000-0005-0000-0000-0000E1000000}"/>
    <cellStyle name="Нейтральный 3" xfId="227" xr:uid="{00000000-0005-0000-0000-0000E2000000}"/>
    <cellStyle name="Обычный" xfId="0" builtinId="0"/>
    <cellStyle name="Обычный 10" xfId="228" xr:uid="{00000000-0005-0000-0000-0000E4000000}"/>
    <cellStyle name="Обычный 11" xfId="229" xr:uid="{00000000-0005-0000-0000-0000E5000000}"/>
    <cellStyle name="Обычный 12" xfId="230" xr:uid="{00000000-0005-0000-0000-0000E6000000}"/>
    <cellStyle name="Обычный 13" xfId="231" xr:uid="{00000000-0005-0000-0000-0000E7000000}"/>
    <cellStyle name="Обычный 14" xfId="232" xr:uid="{00000000-0005-0000-0000-0000E8000000}"/>
    <cellStyle name="Обычный 15" xfId="233" xr:uid="{00000000-0005-0000-0000-0000E9000000}"/>
    <cellStyle name="Обычный 16" xfId="234" xr:uid="{00000000-0005-0000-0000-0000EA000000}"/>
    <cellStyle name="Обычный 17" xfId="235" xr:uid="{00000000-0005-0000-0000-0000EB000000}"/>
    <cellStyle name="Обычный 18" xfId="236" xr:uid="{00000000-0005-0000-0000-0000EC000000}"/>
    <cellStyle name="Обычный 2" xfId="237" xr:uid="{00000000-0005-0000-0000-0000ED000000}"/>
    <cellStyle name="Обычный 2 10" xfId="238" xr:uid="{00000000-0005-0000-0000-0000EE000000}"/>
    <cellStyle name="Обычный 2 11" xfId="239" xr:uid="{00000000-0005-0000-0000-0000EF000000}"/>
    <cellStyle name="Обычный 2 12" xfId="240" xr:uid="{00000000-0005-0000-0000-0000F0000000}"/>
    <cellStyle name="Обычный 2 13" xfId="241" xr:uid="{00000000-0005-0000-0000-0000F1000000}"/>
    <cellStyle name="Обычный 2 14" xfId="242" xr:uid="{00000000-0005-0000-0000-0000F2000000}"/>
    <cellStyle name="Обычный 2 15" xfId="243" xr:uid="{00000000-0005-0000-0000-0000F3000000}"/>
    <cellStyle name="Обычный 2 16" xfId="244" xr:uid="{00000000-0005-0000-0000-0000F4000000}"/>
    <cellStyle name="Обычный 2 2" xfId="245" xr:uid="{00000000-0005-0000-0000-0000F5000000}"/>
    <cellStyle name="Обычный 2 2 2" xfId="246" xr:uid="{00000000-0005-0000-0000-0000F6000000}"/>
    <cellStyle name="Обычный 2 2 3" xfId="247" xr:uid="{00000000-0005-0000-0000-0000F7000000}"/>
    <cellStyle name="Обычный 2 2_Расшифровка прочих" xfId="248" xr:uid="{00000000-0005-0000-0000-0000F8000000}"/>
    <cellStyle name="Обычный 2 3" xfId="249" xr:uid="{00000000-0005-0000-0000-0000F9000000}"/>
    <cellStyle name="Обычный 2 4" xfId="250" xr:uid="{00000000-0005-0000-0000-0000FA000000}"/>
    <cellStyle name="Обычный 2 5" xfId="251" xr:uid="{00000000-0005-0000-0000-0000FB000000}"/>
    <cellStyle name="Обычный 2 6" xfId="252" xr:uid="{00000000-0005-0000-0000-0000FC000000}"/>
    <cellStyle name="Обычный 2 7" xfId="253" xr:uid="{00000000-0005-0000-0000-0000FD000000}"/>
    <cellStyle name="Обычный 2 8" xfId="254" xr:uid="{00000000-0005-0000-0000-0000FE000000}"/>
    <cellStyle name="Обычный 2 9" xfId="255" xr:uid="{00000000-0005-0000-0000-0000FF000000}"/>
    <cellStyle name="Обычный 2_2604-2010" xfId="256" xr:uid="{00000000-0005-0000-0000-000000010000}"/>
    <cellStyle name="Обычный 3" xfId="257" xr:uid="{00000000-0005-0000-0000-000001010000}"/>
    <cellStyle name="Обычный 3 10" xfId="258" xr:uid="{00000000-0005-0000-0000-000002010000}"/>
    <cellStyle name="Обычный 3 11" xfId="259" xr:uid="{00000000-0005-0000-0000-000003010000}"/>
    <cellStyle name="Обычный 3 12" xfId="260" xr:uid="{00000000-0005-0000-0000-000004010000}"/>
    <cellStyle name="Обычный 3 13" xfId="261" xr:uid="{00000000-0005-0000-0000-000005010000}"/>
    <cellStyle name="Обычный 3 14" xfId="262" xr:uid="{00000000-0005-0000-0000-000006010000}"/>
    <cellStyle name="Обычный 3 2" xfId="263" xr:uid="{00000000-0005-0000-0000-000007010000}"/>
    <cellStyle name="Обычный 3 3" xfId="264" xr:uid="{00000000-0005-0000-0000-000008010000}"/>
    <cellStyle name="Обычный 3 4" xfId="265" xr:uid="{00000000-0005-0000-0000-000009010000}"/>
    <cellStyle name="Обычный 3 5" xfId="266" xr:uid="{00000000-0005-0000-0000-00000A010000}"/>
    <cellStyle name="Обычный 3 6" xfId="267" xr:uid="{00000000-0005-0000-0000-00000B010000}"/>
    <cellStyle name="Обычный 3 7" xfId="268" xr:uid="{00000000-0005-0000-0000-00000C010000}"/>
    <cellStyle name="Обычный 3 8" xfId="269" xr:uid="{00000000-0005-0000-0000-00000D010000}"/>
    <cellStyle name="Обычный 3 9" xfId="270" xr:uid="{00000000-0005-0000-0000-00000E010000}"/>
    <cellStyle name="Обычный 3_Дефицит_7 млрд_0608_бс" xfId="271" xr:uid="{00000000-0005-0000-0000-00000F010000}"/>
    <cellStyle name="Обычный 4" xfId="272" xr:uid="{00000000-0005-0000-0000-000010010000}"/>
    <cellStyle name="Обычный 5" xfId="273" xr:uid="{00000000-0005-0000-0000-000011010000}"/>
    <cellStyle name="Обычный 5 2" xfId="274" xr:uid="{00000000-0005-0000-0000-000012010000}"/>
    <cellStyle name="Обычный 6" xfId="275" xr:uid="{00000000-0005-0000-0000-000013010000}"/>
    <cellStyle name="Обычный 6 2" xfId="276" xr:uid="{00000000-0005-0000-0000-000014010000}"/>
    <cellStyle name="Обычный 6 3" xfId="277" xr:uid="{00000000-0005-0000-0000-000015010000}"/>
    <cellStyle name="Обычный 6 4" xfId="278" xr:uid="{00000000-0005-0000-0000-000016010000}"/>
    <cellStyle name="Обычный 6_Дефицит_7 млрд_0608_бс" xfId="279" xr:uid="{00000000-0005-0000-0000-000017010000}"/>
    <cellStyle name="Обычный 7" xfId="280" xr:uid="{00000000-0005-0000-0000-000018010000}"/>
    <cellStyle name="Обычный 7 2" xfId="281" xr:uid="{00000000-0005-0000-0000-000019010000}"/>
    <cellStyle name="Обычный 8" xfId="282" xr:uid="{00000000-0005-0000-0000-00001A010000}"/>
    <cellStyle name="Обычный 9" xfId="283" xr:uid="{00000000-0005-0000-0000-00001B010000}"/>
    <cellStyle name="Обычный 9 2" xfId="284" xr:uid="{00000000-0005-0000-0000-00001C010000}"/>
    <cellStyle name="Плохой 2" xfId="285" xr:uid="{00000000-0005-0000-0000-00001D010000}"/>
    <cellStyle name="Плохой 3" xfId="286" xr:uid="{00000000-0005-0000-0000-00001E010000}"/>
    <cellStyle name="Пояснение 2" xfId="287" xr:uid="{00000000-0005-0000-0000-00001F010000}"/>
    <cellStyle name="Пояснение 3" xfId="288" xr:uid="{00000000-0005-0000-0000-000020010000}"/>
    <cellStyle name="Примечание 2" xfId="289" xr:uid="{00000000-0005-0000-0000-000021010000}"/>
    <cellStyle name="Примечание 3" xfId="290" xr:uid="{00000000-0005-0000-0000-000022010000}"/>
    <cellStyle name="Процентный" xfId="291" builtinId="5"/>
    <cellStyle name="Процентный 2" xfId="292" xr:uid="{00000000-0005-0000-0000-000024010000}"/>
    <cellStyle name="Процентный 2 10" xfId="293" xr:uid="{00000000-0005-0000-0000-000025010000}"/>
    <cellStyle name="Процентный 2 11" xfId="294" xr:uid="{00000000-0005-0000-0000-000026010000}"/>
    <cellStyle name="Процентный 2 12" xfId="295" xr:uid="{00000000-0005-0000-0000-000027010000}"/>
    <cellStyle name="Процентный 2 13" xfId="296" xr:uid="{00000000-0005-0000-0000-000028010000}"/>
    <cellStyle name="Процентный 2 14" xfId="297" xr:uid="{00000000-0005-0000-0000-000029010000}"/>
    <cellStyle name="Процентный 2 15" xfId="298" xr:uid="{00000000-0005-0000-0000-00002A010000}"/>
    <cellStyle name="Процентный 2 16" xfId="299" xr:uid="{00000000-0005-0000-0000-00002B010000}"/>
    <cellStyle name="Процентный 2 2" xfId="300" xr:uid="{00000000-0005-0000-0000-00002C010000}"/>
    <cellStyle name="Процентный 2 3" xfId="301" xr:uid="{00000000-0005-0000-0000-00002D010000}"/>
    <cellStyle name="Процентный 2 4" xfId="302" xr:uid="{00000000-0005-0000-0000-00002E010000}"/>
    <cellStyle name="Процентный 2 5" xfId="303" xr:uid="{00000000-0005-0000-0000-00002F010000}"/>
    <cellStyle name="Процентный 2 6" xfId="304" xr:uid="{00000000-0005-0000-0000-000030010000}"/>
    <cellStyle name="Процентный 2 7" xfId="305" xr:uid="{00000000-0005-0000-0000-000031010000}"/>
    <cellStyle name="Процентный 2 8" xfId="306" xr:uid="{00000000-0005-0000-0000-000032010000}"/>
    <cellStyle name="Процентный 2 9" xfId="307" xr:uid="{00000000-0005-0000-0000-000033010000}"/>
    <cellStyle name="Процентный 3" xfId="308" xr:uid="{00000000-0005-0000-0000-000034010000}"/>
    <cellStyle name="Процентный 4" xfId="309" xr:uid="{00000000-0005-0000-0000-000035010000}"/>
    <cellStyle name="Процентный 4 2" xfId="310" xr:uid="{00000000-0005-0000-0000-000036010000}"/>
    <cellStyle name="Связанная ячейка 2" xfId="311" xr:uid="{00000000-0005-0000-0000-000037010000}"/>
    <cellStyle name="Связанная ячейка 3" xfId="312" xr:uid="{00000000-0005-0000-0000-000038010000}"/>
    <cellStyle name="Стиль 1" xfId="313" xr:uid="{00000000-0005-0000-0000-000039010000}"/>
    <cellStyle name="Стиль 1 2" xfId="314" xr:uid="{00000000-0005-0000-0000-00003A010000}"/>
    <cellStyle name="Стиль 1 3" xfId="315" xr:uid="{00000000-0005-0000-0000-00003B010000}"/>
    <cellStyle name="Стиль 1 4" xfId="316" xr:uid="{00000000-0005-0000-0000-00003C010000}"/>
    <cellStyle name="Стиль 1 5" xfId="317" xr:uid="{00000000-0005-0000-0000-00003D010000}"/>
    <cellStyle name="Стиль 1 6" xfId="318" xr:uid="{00000000-0005-0000-0000-00003E010000}"/>
    <cellStyle name="Стиль 1 7" xfId="319" xr:uid="{00000000-0005-0000-0000-00003F010000}"/>
    <cellStyle name="Текст предупреждения 2" xfId="320" xr:uid="{00000000-0005-0000-0000-000040010000}"/>
    <cellStyle name="Текст предупреждения 3" xfId="321" xr:uid="{00000000-0005-0000-0000-000041010000}"/>
    <cellStyle name="Тысячи [0]_1.62" xfId="322" xr:uid="{00000000-0005-0000-0000-000042010000}"/>
    <cellStyle name="Тысячи_1.62" xfId="323" xr:uid="{00000000-0005-0000-0000-000043010000}"/>
    <cellStyle name="Финансовый" xfId="324" builtinId="3"/>
    <cellStyle name="Финансовый 2" xfId="325" xr:uid="{00000000-0005-0000-0000-000045010000}"/>
    <cellStyle name="Финансовый 2 10" xfId="326" xr:uid="{00000000-0005-0000-0000-000046010000}"/>
    <cellStyle name="Финансовый 2 11" xfId="327" xr:uid="{00000000-0005-0000-0000-000047010000}"/>
    <cellStyle name="Финансовый 2 12" xfId="328" xr:uid="{00000000-0005-0000-0000-000048010000}"/>
    <cellStyle name="Финансовый 2 13" xfId="329" xr:uid="{00000000-0005-0000-0000-000049010000}"/>
    <cellStyle name="Финансовый 2 14" xfId="330" xr:uid="{00000000-0005-0000-0000-00004A010000}"/>
    <cellStyle name="Финансовый 2 15" xfId="331" xr:uid="{00000000-0005-0000-0000-00004B010000}"/>
    <cellStyle name="Финансовый 2 16" xfId="332" xr:uid="{00000000-0005-0000-0000-00004C010000}"/>
    <cellStyle name="Финансовый 2 17" xfId="333" xr:uid="{00000000-0005-0000-0000-00004D010000}"/>
    <cellStyle name="Финансовый 2 2" xfId="334" xr:uid="{00000000-0005-0000-0000-00004E010000}"/>
    <cellStyle name="Финансовый 2 3" xfId="335" xr:uid="{00000000-0005-0000-0000-00004F010000}"/>
    <cellStyle name="Финансовый 2 4" xfId="336" xr:uid="{00000000-0005-0000-0000-000050010000}"/>
    <cellStyle name="Финансовый 2 5" xfId="337" xr:uid="{00000000-0005-0000-0000-000051010000}"/>
    <cellStyle name="Финансовый 2 6" xfId="338" xr:uid="{00000000-0005-0000-0000-000052010000}"/>
    <cellStyle name="Финансовый 2 7" xfId="339" xr:uid="{00000000-0005-0000-0000-000053010000}"/>
    <cellStyle name="Финансовый 2 8" xfId="340" xr:uid="{00000000-0005-0000-0000-000054010000}"/>
    <cellStyle name="Финансовый 2 9" xfId="341" xr:uid="{00000000-0005-0000-0000-000055010000}"/>
    <cellStyle name="Финансовый 3" xfId="342" xr:uid="{00000000-0005-0000-0000-000056010000}"/>
    <cellStyle name="Финансовый 3 2" xfId="343" xr:uid="{00000000-0005-0000-0000-000057010000}"/>
    <cellStyle name="Финансовый 4" xfId="344" xr:uid="{00000000-0005-0000-0000-000058010000}"/>
    <cellStyle name="Финансовый 4 2" xfId="345" xr:uid="{00000000-0005-0000-0000-000059010000}"/>
    <cellStyle name="Финансовый 4 3" xfId="346" xr:uid="{00000000-0005-0000-0000-00005A010000}"/>
    <cellStyle name="Финансовый 5" xfId="347" xr:uid="{00000000-0005-0000-0000-00005B010000}"/>
    <cellStyle name="Финансовый 6" xfId="348" xr:uid="{00000000-0005-0000-0000-00005C010000}"/>
    <cellStyle name="Финансовый 7" xfId="349" xr:uid="{00000000-0005-0000-0000-00005D010000}"/>
    <cellStyle name="Хороший 2" xfId="350" xr:uid="{00000000-0005-0000-0000-00005E010000}"/>
    <cellStyle name="Хороший 3" xfId="351" xr:uid="{00000000-0005-0000-0000-00005F010000}"/>
    <cellStyle name="числовой" xfId="352" xr:uid="{00000000-0005-0000-0000-000060010000}"/>
    <cellStyle name="Ю" xfId="353" xr:uid="{00000000-0005-0000-0000-000061010000}"/>
    <cellStyle name="Ю-FreeSet_10" xfId="354" xr:uid="{00000000-0005-0000-0000-000062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  <sheetName val="_ф3"/>
      <sheetName val="_Ф4"/>
      <sheetName val="_Ф5"/>
      <sheetName val="Ф7_цены"/>
      <sheetName val="Ф8_цены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 refreshError="1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I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  <sheetName val="812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  <sheetName val="банк"/>
      <sheetName val="дез"/>
      <sheetName val="связь"/>
      <sheetName val="компод"/>
      <sheetName val="пож"/>
      <sheetName val="проезд"/>
      <sheetName val="стр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  <sheetName val="рік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L434"/>
  <sheetViews>
    <sheetView tabSelected="1" view="pageBreakPreview" topLeftCell="A6" zoomScale="70" zoomScaleNormal="51" zoomScaleSheetLayoutView="70" zoomScalePageLayoutView="73" workbookViewId="0">
      <selection activeCell="G75" sqref="G75"/>
    </sheetView>
  </sheetViews>
  <sheetFormatPr defaultColWidth="9.109375" defaultRowHeight="18"/>
  <cols>
    <col min="1" max="1" width="86.109375" style="2" customWidth="1"/>
    <col min="2" max="2" width="17.109375" style="3" customWidth="1"/>
    <col min="3" max="3" width="24.6640625" style="3" customWidth="1"/>
    <col min="4" max="4" width="20.5546875" style="3" customWidth="1"/>
    <col min="5" max="5" width="18.44140625" style="3" customWidth="1"/>
    <col min="6" max="6" width="21.109375" style="3" customWidth="1"/>
    <col min="7" max="7" width="15.77734375" style="3" customWidth="1"/>
    <col min="8" max="8" width="16.21875" style="3" customWidth="1"/>
    <col min="9" max="9" width="10" style="2" customWidth="1"/>
    <col min="10" max="10" width="9.5546875" style="2" customWidth="1"/>
    <col min="11" max="16384" width="9.109375" style="2"/>
  </cols>
  <sheetData>
    <row r="1" spans="1:12" ht="18.75" customHeight="1">
      <c r="B1" s="17"/>
      <c r="C1" s="17"/>
      <c r="D1" s="17"/>
      <c r="E1" s="2"/>
      <c r="F1" s="19" t="s">
        <v>120</v>
      </c>
      <c r="G1" s="19"/>
      <c r="H1" s="19"/>
      <c r="I1"/>
      <c r="J1"/>
      <c r="K1"/>
      <c r="L1"/>
    </row>
    <row r="2" spans="1:12" ht="18.75" customHeight="1">
      <c r="A2" s="46"/>
      <c r="E2" s="2"/>
      <c r="F2" s="19" t="s">
        <v>72</v>
      </c>
      <c r="G2" s="19"/>
      <c r="H2" s="19"/>
      <c r="I2"/>
      <c r="J2"/>
      <c r="K2"/>
      <c r="L2"/>
    </row>
    <row r="3" spans="1:12" ht="18.75" customHeight="1">
      <c r="A3" s="3"/>
      <c r="E3" s="19"/>
      <c r="F3" s="19" t="s">
        <v>129</v>
      </c>
      <c r="G3" s="19"/>
      <c r="H3" s="19"/>
      <c r="I3"/>
      <c r="J3"/>
      <c r="K3"/>
      <c r="L3"/>
    </row>
    <row r="4" spans="1:12" ht="18.75" customHeight="1">
      <c r="A4" s="3"/>
      <c r="E4" s="19"/>
      <c r="F4" s="19" t="s">
        <v>130</v>
      </c>
      <c r="G4" s="19"/>
      <c r="H4" s="19"/>
      <c r="I4"/>
      <c r="J4"/>
      <c r="K4"/>
      <c r="L4"/>
    </row>
    <row r="5" spans="1:12" ht="18.75" customHeight="1">
      <c r="A5" s="3"/>
      <c r="E5" s="19"/>
      <c r="F5" s="19" t="s">
        <v>302</v>
      </c>
      <c r="G5" s="19"/>
      <c r="H5" s="19"/>
      <c r="I5"/>
      <c r="J5"/>
      <c r="K5"/>
      <c r="L5"/>
    </row>
    <row r="6" spans="1:12" ht="18.75" customHeight="1">
      <c r="A6" s="3"/>
      <c r="E6" s="19"/>
      <c r="F6" s="19"/>
      <c r="G6" s="19"/>
      <c r="H6" s="19"/>
      <c r="I6"/>
      <c r="J6"/>
      <c r="K6"/>
      <c r="L6"/>
    </row>
    <row r="7" spans="1:12" ht="18.75" customHeight="1">
      <c r="A7" s="3"/>
      <c r="E7" s="19"/>
      <c r="F7" s="19"/>
      <c r="G7" s="19"/>
      <c r="H7" s="19"/>
      <c r="I7"/>
      <c r="J7"/>
      <c r="K7"/>
      <c r="L7"/>
    </row>
    <row r="8" spans="1:12" ht="18.75" customHeight="1">
      <c r="A8" s="3"/>
      <c r="E8" s="19"/>
      <c r="F8" s="19"/>
      <c r="G8" s="19"/>
      <c r="H8" s="19"/>
      <c r="I8"/>
      <c r="J8"/>
      <c r="K8"/>
      <c r="L8"/>
    </row>
    <row r="9" spans="1:12" ht="39.75" customHeight="1">
      <c r="B9" s="187"/>
      <c r="C9" s="187"/>
      <c r="D9" s="187"/>
      <c r="E9" s="244" t="s">
        <v>395</v>
      </c>
      <c r="F9" s="245"/>
      <c r="G9" s="246" t="s">
        <v>396</v>
      </c>
      <c r="H9" s="247"/>
    </row>
    <row r="10" spans="1:12" ht="28.2" customHeight="1">
      <c r="A10" s="11" t="s">
        <v>11</v>
      </c>
      <c r="B10" s="248" t="s">
        <v>484</v>
      </c>
      <c r="C10" s="249"/>
      <c r="D10" s="250"/>
      <c r="E10" s="14" t="s">
        <v>87</v>
      </c>
      <c r="F10" s="188" t="s">
        <v>408</v>
      </c>
      <c r="G10" s="189" t="s">
        <v>397</v>
      </c>
      <c r="H10" s="5"/>
    </row>
    <row r="11" spans="1:12" ht="20.100000000000001" customHeight="1">
      <c r="A11" s="14" t="s">
        <v>12</v>
      </c>
      <c r="B11" s="232" t="s">
        <v>403</v>
      </c>
      <c r="C11" s="234"/>
      <c r="D11" s="233"/>
      <c r="E11" s="11" t="s">
        <v>86</v>
      </c>
      <c r="F11" s="189">
        <v>150</v>
      </c>
      <c r="G11" s="189" t="s">
        <v>397</v>
      </c>
      <c r="H11" s="5"/>
    </row>
    <row r="12" spans="1:12" ht="20.100000000000001" customHeight="1">
      <c r="A12" s="7" t="s">
        <v>303</v>
      </c>
      <c r="B12" s="232" t="s">
        <v>404</v>
      </c>
      <c r="C12" s="234"/>
      <c r="D12" s="233"/>
      <c r="E12" s="14" t="s">
        <v>8</v>
      </c>
      <c r="F12" s="189"/>
      <c r="G12" s="189" t="s">
        <v>397</v>
      </c>
      <c r="H12" s="5"/>
    </row>
    <row r="13" spans="1:12" ht="20.100000000000001" customHeight="1">
      <c r="A13" s="11" t="s">
        <v>13</v>
      </c>
      <c r="B13" s="232" t="s">
        <v>401</v>
      </c>
      <c r="C13" s="234"/>
      <c r="D13" s="233"/>
      <c r="E13" s="11" t="s">
        <v>9</v>
      </c>
      <c r="F13" s="7" t="s">
        <v>402</v>
      </c>
      <c r="G13" s="189" t="s">
        <v>397</v>
      </c>
      <c r="H13" s="5"/>
    </row>
    <row r="14" spans="1:12" ht="20.100000000000001" customHeight="1">
      <c r="A14" s="11" t="s">
        <v>398</v>
      </c>
      <c r="B14" s="232" t="s">
        <v>405</v>
      </c>
      <c r="C14" s="234"/>
      <c r="D14" s="234"/>
      <c r="E14" s="234"/>
      <c r="F14" s="234"/>
      <c r="G14" s="234"/>
      <c r="H14" s="233"/>
    </row>
    <row r="15" spans="1:12" ht="20.100000000000001" customHeight="1">
      <c r="A15" s="11" t="s">
        <v>239</v>
      </c>
      <c r="B15" s="244"/>
      <c r="C15" s="252"/>
      <c r="D15" s="252"/>
      <c r="E15" s="252"/>
      <c r="F15" s="252"/>
      <c r="G15" s="252"/>
      <c r="H15" s="245"/>
    </row>
    <row r="16" spans="1:12" ht="20.100000000000001" customHeight="1">
      <c r="A16" s="11" t="s">
        <v>369</v>
      </c>
      <c r="B16" s="244"/>
      <c r="C16" s="252"/>
      <c r="D16" s="252"/>
      <c r="E16" s="252"/>
      <c r="F16" s="252"/>
      <c r="G16" s="252"/>
      <c r="H16" s="245"/>
    </row>
    <row r="17" spans="1:8" ht="20.100000000000001" customHeight="1">
      <c r="A17" s="11" t="s">
        <v>71</v>
      </c>
      <c r="B17" s="235">
        <v>181</v>
      </c>
      <c r="C17" s="236"/>
      <c r="D17" s="236"/>
      <c r="E17" s="236"/>
      <c r="F17" s="236"/>
      <c r="G17" s="236"/>
      <c r="H17" s="237"/>
    </row>
    <row r="18" spans="1:8" ht="20.100000000000001" customHeight="1">
      <c r="A18" s="14" t="s">
        <v>399</v>
      </c>
      <c r="B18" s="232" t="s">
        <v>406</v>
      </c>
      <c r="C18" s="234"/>
      <c r="D18" s="234"/>
      <c r="E18" s="234"/>
      <c r="F18" s="234"/>
      <c r="G18" s="234"/>
      <c r="H18" s="233"/>
    </row>
    <row r="19" spans="1:8" ht="20.100000000000001" customHeight="1">
      <c r="A19" s="11" t="s">
        <v>10</v>
      </c>
      <c r="B19" s="232">
        <v>35032</v>
      </c>
      <c r="C19" s="234"/>
      <c r="D19" s="234"/>
      <c r="E19" s="233"/>
      <c r="F19" s="232" t="s">
        <v>104</v>
      </c>
      <c r="G19" s="233"/>
      <c r="H19" s="11"/>
    </row>
    <row r="20" spans="1:8" ht="19.5" customHeight="1">
      <c r="A20" s="14" t="s">
        <v>368</v>
      </c>
      <c r="B20" s="235" t="s">
        <v>407</v>
      </c>
      <c r="C20" s="236"/>
      <c r="D20" s="236"/>
      <c r="E20" s="237"/>
      <c r="F20" s="242" t="s">
        <v>105</v>
      </c>
      <c r="G20" s="243"/>
      <c r="H20" s="11"/>
    </row>
    <row r="21" spans="1:8" ht="20.100000000000001" customHeight="1">
      <c r="B21" s="33"/>
      <c r="C21" s="33"/>
      <c r="D21" s="33"/>
      <c r="E21" s="33"/>
      <c r="F21" s="2"/>
      <c r="G21" s="2"/>
      <c r="H21" s="2"/>
    </row>
    <row r="22" spans="1:8" ht="19.5" customHeight="1">
      <c r="A22" s="19"/>
      <c r="B22" s="2"/>
      <c r="C22" s="2"/>
      <c r="D22" s="2"/>
      <c r="E22" s="2"/>
      <c r="F22" s="2"/>
      <c r="G22" s="2"/>
      <c r="H22" s="2"/>
    </row>
    <row r="23" spans="1:8" ht="19.5" customHeight="1">
      <c r="A23" s="251" t="s">
        <v>121</v>
      </c>
      <c r="B23" s="251"/>
      <c r="C23" s="251"/>
      <c r="D23" s="251"/>
      <c r="E23" s="251"/>
      <c r="F23" s="251"/>
      <c r="G23" s="251"/>
      <c r="H23" s="251"/>
    </row>
    <row r="24" spans="1:8">
      <c r="A24" s="251" t="s">
        <v>287</v>
      </c>
      <c r="B24" s="251"/>
      <c r="C24" s="251"/>
      <c r="D24" s="251"/>
      <c r="E24" s="251"/>
      <c r="F24" s="251"/>
      <c r="G24" s="251"/>
      <c r="H24" s="251"/>
    </row>
    <row r="25" spans="1:8" ht="20.399999999999999">
      <c r="A25" s="253" t="s">
        <v>493</v>
      </c>
      <c r="B25" s="253"/>
      <c r="C25" s="253"/>
      <c r="D25" s="253"/>
      <c r="E25" s="253"/>
      <c r="F25" s="253"/>
      <c r="G25" s="253"/>
      <c r="H25" s="253"/>
    </row>
    <row r="26" spans="1:8">
      <c r="A26" s="259" t="s">
        <v>305</v>
      </c>
      <c r="B26" s="259"/>
      <c r="C26" s="259"/>
      <c r="D26" s="259"/>
      <c r="E26" s="259"/>
      <c r="F26" s="259"/>
      <c r="G26" s="259"/>
      <c r="H26" s="259"/>
    </row>
    <row r="27" spans="1:8" ht="9" customHeight="1">
      <c r="A27" s="12"/>
      <c r="B27" s="12"/>
      <c r="C27" s="12"/>
      <c r="D27" s="12"/>
      <c r="E27" s="12"/>
      <c r="F27" s="12"/>
      <c r="G27" s="12"/>
      <c r="H27" s="12"/>
    </row>
    <row r="28" spans="1:8">
      <c r="A28" s="251" t="s">
        <v>107</v>
      </c>
      <c r="B28" s="251"/>
      <c r="C28" s="251"/>
      <c r="D28" s="251"/>
      <c r="E28" s="251"/>
      <c r="F28" s="251"/>
      <c r="G28" s="251"/>
      <c r="H28" s="251"/>
    </row>
    <row r="29" spans="1:8" ht="12" customHeight="1" thickBot="1">
      <c r="B29" s="19"/>
      <c r="C29" s="19"/>
      <c r="D29" s="19"/>
      <c r="E29" s="19"/>
      <c r="F29" s="19"/>
      <c r="G29" s="19"/>
      <c r="H29" s="19"/>
    </row>
    <row r="30" spans="1:8" ht="43.5" customHeight="1">
      <c r="A30" s="254" t="s">
        <v>146</v>
      </c>
      <c r="B30" s="241" t="s">
        <v>14</v>
      </c>
      <c r="C30" s="241" t="s">
        <v>118</v>
      </c>
      <c r="D30" s="241"/>
      <c r="E30" s="264" t="s">
        <v>494</v>
      </c>
      <c r="F30" s="264"/>
      <c r="G30" s="264"/>
      <c r="H30" s="265"/>
    </row>
    <row r="31" spans="1:8" ht="44.25" customHeight="1">
      <c r="A31" s="255"/>
      <c r="B31" s="272"/>
      <c r="C31" s="6" t="s">
        <v>134</v>
      </c>
      <c r="D31" s="6" t="s">
        <v>135</v>
      </c>
      <c r="E31" s="44" t="s">
        <v>136</v>
      </c>
      <c r="F31" s="44" t="s">
        <v>127</v>
      </c>
      <c r="G31" s="44" t="s">
        <v>141</v>
      </c>
      <c r="H31" s="93" t="s">
        <v>142</v>
      </c>
    </row>
    <row r="32" spans="1:8" ht="18.600000000000001" thickBot="1">
      <c r="A32" s="129">
        <v>1</v>
      </c>
      <c r="B32" s="130">
        <v>2</v>
      </c>
      <c r="C32" s="104">
        <v>3</v>
      </c>
      <c r="D32" s="130">
        <v>4</v>
      </c>
      <c r="E32" s="104">
        <v>5</v>
      </c>
      <c r="F32" s="130">
        <v>6</v>
      </c>
      <c r="G32" s="104">
        <v>7</v>
      </c>
      <c r="H32" s="131">
        <v>8</v>
      </c>
    </row>
    <row r="33" spans="1:8" s="4" customFormat="1" ht="25.5" customHeight="1" thickBot="1">
      <c r="A33" s="256" t="s">
        <v>67</v>
      </c>
      <c r="B33" s="257"/>
      <c r="C33" s="257"/>
      <c r="D33" s="257"/>
      <c r="E33" s="257"/>
      <c r="F33" s="257"/>
      <c r="G33" s="257"/>
      <c r="H33" s="258"/>
    </row>
    <row r="34" spans="1:8" s="4" customFormat="1" ht="20.100000000000001" customHeight="1">
      <c r="A34" s="125" t="s">
        <v>108</v>
      </c>
      <c r="B34" s="126">
        <v>1000</v>
      </c>
      <c r="C34" s="144">
        <f>'І. Інф. до звіт.'!C26</f>
        <v>16361</v>
      </c>
      <c r="D34" s="144">
        <f>'І. Інф. до звіт.'!D26</f>
        <v>16402.599999999999</v>
      </c>
      <c r="E34" s="144">
        <f>'І. Інф. до звіт.'!E26</f>
        <v>16357.1</v>
      </c>
      <c r="F34" s="144">
        <f>'І. Інф. до звіт.'!F26</f>
        <v>16402.599999999999</v>
      </c>
      <c r="G34" s="144">
        <f>F34-E34</f>
        <v>45.499999999998181</v>
      </c>
      <c r="H34" s="190">
        <f>(F34/E34)*100</f>
        <v>100.27816666768558</v>
      </c>
    </row>
    <row r="35" spans="1:8" s="4" customFormat="1" ht="20.100000000000001" customHeight="1">
      <c r="A35" s="109" t="s">
        <v>100</v>
      </c>
      <c r="B35" s="6">
        <v>1010</v>
      </c>
      <c r="C35" s="71">
        <f>'І. Інф. до звіт.'!C27</f>
        <v>14504.999999999998</v>
      </c>
      <c r="D35" s="71">
        <f>'І. Інф. до звіт.'!D27</f>
        <v>14705.7</v>
      </c>
      <c r="E35" s="71">
        <f>'І. Інф. до звіт.'!E27</f>
        <v>15826.900000000001</v>
      </c>
      <c r="F35" s="71">
        <f>'І. Інф. до звіт.'!F27</f>
        <v>14705.7</v>
      </c>
      <c r="G35" s="138">
        <f>F35-E35</f>
        <v>-1121.2000000000007</v>
      </c>
      <c r="H35" s="191">
        <f>(F35/E35)*100</f>
        <v>92.91585844353601</v>
      </c>
    </row>
    <row r="36" spans="1:8" s="4" customFormat="1" ht="20.100000000000001" customHeight="1">
      <c r="A36" s="110" t="s">
        <v>137</v>
      </c>
      <c r="B36" s="84">
        <v>1020</v>
      </c>
      <c r="C36" s="138">
        <f>C34-C35</f>
        <v>1856.0000000000018</v>
      </c>
      <c r="D36" s="138">
        <f>D34-D35</f>
        <v>1696.8999999999978</v>
      </c>
      <c r="E36" s="138">
        <f>E34-E35</f>
        <v>530.19999999999891</v>
      </c>
      <c r="F36" s="138">
        <f>F34-F35</f>
        <v>1696.8999999999978</v>
      </c>
      <c r="G36" s="138">
        <f>F36-E36</f>
        <v>1166.6999999999989</v>
      </c>
      <c r="H36" s="191">
        <f>(F36/E36)*100</f>
        <v>320.04903809883086</v>
      </c>
    </row>
    <row r="37" spans="1:8" s="4" customFormat="1" ht="20.100000000000001" customHeight="1">
      <c r="A37" s="111" t="s">
        <v>91</v>
      </c>
      <c r="B37" s="84">
        <v>1310</v>
      </c>
      <c r="C37" s="138">
        <f>'І. Інф. до звіт.'!C142</f>
        <v>341.10000000000184</v>
      </c>
      <c r="D37" s="138">
        <f>'І. Інф. до звіт.'!D142</f>
        <v>-362.06200000000229</v>
      </c>
      <c r="E37" s="138">
        <f>'І. Інф. до звіт.'!E142</f>
        <v>166.49999999999977</v>
      </c>
      <c r="F37" s="138">
        <f>'І. Інф. до звіт.'!F142</f>
        <v>-362.06200000000229</v>
      </c>
      <c r="G37" s="138">
        <f>F37-E37</f>
        <v>-528.56200000000206</v>
      </c>
      <c r="H37" s="191">
        <f>(F37/E37)*100</f>
        <v>-217.45465465465634</v>
      </c>
    </row>
    <row r="38" spans="1:8" s="4" customFormat="1" ht="20.100000000000001" customHeight="1" thickBot="1">
      <c r="A38" s="127" t="s">
        <v>187</v>
      </c>
      <c r="B38" s="128">
        <v>1200</v>
      </c>
      <c r="C38" s="145">
        <f>'І. Інф. до звіт.'!C129</f>
        <v>89.200000000001893</v>
      </c>
      <c r="D38" s="145">
        <f>'І. Інф. до звіт.'!D129</f>
        <v>-508.16200000000225</v>
      </c>
      <c r="E38" s="145">
        <f>'І. Інф. до звіт.'!E129</f>
        <v>-1426.6000000000013</v>
      </c>
      <c r="F38" s="145">
        <f>'І. Інф. до звіт.'!F129</f>
        <v>-508.16200000000225</v>
      </c>
      <c r="G38" s="145">
        <f>F38-E38</f>
        <v>918.43799999999896</v>
      </c>
      <c r="H38" s="192">
        <f>(F38/E38)*100</f>
        <v>35.620496284873248</v>
      </c>
    </row>
    <row r="39" spans="1:8" s="4" customFormat="1" ht="28.5" customHeight="1" thickBot="1">
      <c r="A39" s="256" t="s">
        <v>306</v>
      </c>
      <c r="B39" s="257"/>
      <c r="C39" s="257"/>
      <c r="D39" s="257"/>
      <c r="E39" s="257"/>
      <c r="F39" s="257"/>
      <c r="G39" s="257"/>
      <c r="H39" s="258"/>
    </row>
    <row r="40" spans="1:8" s="4" customFormat="1">
      <c r="A40" s="123" t="s">
        <v>172</v>
      </c>
      <c r="B40" s="103">
        <v>2111</v>
      </c>
      <c r="C40" s="146">
        <f>'ІІ. Розр. з бюджетом'!C24</f>
        <v>0</v>
      </c>
      <c r="D40" s="146">
        <f>'ІІ. Розр. з бюджетом'!D24</f>
        <v>0</v>
      </c>
      <c r="E40" s="146">
        <f>'ІІ. Розр. з бюджетом'!E24</f>
        <v>0</v>
      </c>
      <c r="F40" s="146">
        <f>'ІІ. Розр. з бюджетом'!F24</f>
        <v>0</v>
      </c>
      <c r="G40" s="144">
        <f t="shared" ref="G40:G45" si="0">F40-E40</f>
        <v>0</v>
      </c>
      <c r="H40" s="190"/>
    </row>
    <row r="41" spans="1:8" s="4" customFormat="1" ht="36">
      <c r="A41" s="112" t="s">
        <v>355</v>
      </c>
      <c r="B41" s="5">
        <v>2112</v>
      </c>
      <c r="C41" s="91">
        <f>'ІІ. Розр. з бюджетом'!C25</f>
        <v>2375.5</v>
      </c>
      <c r="D41" s="91">
        <f>'ІІ. Розр. з бюджетом'!D25</f>
        <v>2059.6</v>
      </c>
      <c r="E41" s="91">
        <f>'ІІ. Розр. з бюджетом'!E25</f>
        <v>2291.4</v>
      </c>
      <c r="F41" s="91">
        <f>'ІІ. Розр. з бюджетом'!F25</f>
        <v>2059.6</v>
      </c>
      <c r="G41" s="138">
        <f t="shared" si="0"/>
        <v>-231.80000000000018</v>
      </c>
      <c r="H41" s="191">
        <f>(F41/E41)*100</f>
        <v>89.883913764510766</v>
      </c>
    </row>
    <row r="42" spans="1:8" s="4" customFormat="1" ht="36.75" customHeight="1">
      <c r="A42" s="113" t="s">
        <v>354</v>
      </c>
      <c r="B42" s="6">
        <v>2113</v>
      </c>
      <c r="C42" s="91" t="str">
        <f>'ІІ. Розр. з бюджетом'!C26</f>
        <v>(    )</v>
      </c>
      <c r="D42" s="91" t="str">
        <f>'ІІ. Розр. з бюджетом'!D26</f>
        <v>(    )</v>
      </c>
      <c r="E42" s="91" t="str">
        <f>'ІІ. Розр. з бюджетом'!E26</f>
        <v>(    )</v>
      </c>
      <c r="F42" s="91" t="str">
        <f>'ІІ. Розр. з бюджетом'!F26</f>
        <v>(    )</v>
      </c>
      <c r="G42" s="138"/>
      <c r="H42" s="191"/>
    </row>
    <row r="43" spans="1:8" s="4" customFormat="1" ht="42" customHeight="1">
      <c r="A43" s="113" t="s">
        <v>224</v>
      </c>
      <c r="B43" s="6">
        <v>2115</v>
      </c>
      <c r="C43" s="91">
        <f>'ІІ. Розр. з бюджетом'!C28</f>
        <v>0</v>
      </c>
      <c r="D43" s="91">
        <f>'ІІ. Розр. з бюджетом'!D28</f>
        <v>0</v>
      </c>
      <c r="E43" s="91">
        <f>'ІІ. Розр. з бюджетом'!E28</f>
        <v>0</v>
      </c>
      <c r="F43" s="91">
        <f>'ІІ. Розр. з бюджетом'!F28</f>
        <v>0</v>
      </c>
      <c r="G43" s="138">
        <f t="shared" si="0"/>
        <v>0</v>
      </c>
      <c r="H43" s="191"/>
    </row>
    <row r="44" spans="1:8" s="4" customFormat="1" ht="60.75" customHeight="1">
      <c r="A44" s="114" t="s">
        <v>301</v>
      </c>
      <c r="B44" s="6">
        <v>2131</v>
      </c>
      <c r="C44" s="71">
        <f>'ІІ. Розр. з бюджетом'!C39</f>
        <v>0</v>
      </c>
      <c r="D44" s="71">
        <f>'ІІ. Розр. з бюджетом'!D39</f>
        <v>0</v>
      </c>
      <c r="E44" s="71">
        <f>'ІІ. Розр. з бюджетом'!E39</f>
        <v>0</v>
      </c>
      <c r="F44" s="71">
        <f>'ІІ. Розр. з бюджетом'!F39</f>
        <v>0</v>
      </c>
      <c r="G44" s="138">
        <f t="shared" si="0"/>
        <v>0</v>
      </c>
      <c r="H44" s="191"/>
    </row>
    <row r="45" spans="1:8" s="4" customFormat="1" ht="22.5" customHeight="1" thickBot="1">
      <c r="A45" s="117" t="s">
        <v>225</v>
      </c>
      <c r="B45" s="124">
        <v>2200</v>
      </c>
      <c r="C45" s="147">
        <f>'ІІ. Розр. з бюджетом'!C46</f>
        <v>5640.9</v>
      </c>
      <c r="D45" s="147">
        <f>'ІІ. Розр. з бюджетом'!D46</f>
        <v>5239.7999999999993</v>
      </c>
      <c r="E45" s="147">
        <f>'ІІ. Розр. з бюджетом'!E46</f>
        <v>5822.9</v>
      </c>
      <c r="F45" s="147">
        <f>'ІІ. Розр. з бюджетом'!F46</f>
        <v>5239.7999999999993</v>
      </c>
      <c r="G45" s="145">
        <f t="shared" si="0"/>
        <v>-583.10000000000036</v>
      </c>
      <c r="H45" s="192">
        <f>(F45/E45)*100</f>
        <v>89.986089405622621</v>
      </c>
    </row>
    <row r="46" spans="1:8" s="4" customFormat="1" ht="28.5" customHeight="1" thickBot="1">
      <c r="A46" s="266" t="s">
        <v>318</v>
      </c>
      <c r="B46" s="267"/>
      <c r="C46" s="267"/>
      <c r="D46" s="267"/>
      <c r="E46" s="267"/>
      <c r="F46" s="267"/>
      <c r="G46" s="267"/>
      <c r="H46" s="268"/>
    </row>
    <row r="47" spans="1:8" s="4" customFormat="1" ht="20.100000000000001" customHeight="1" thickBot="1">
      <c r="A47" s="121" t="s">
        <v>156</v>
      </c>
      <c r="B47" s="122">
        <v>4000</v>
      </c>
      <c r="C47" s="169">
        <f>'IV кап.інв. V кред.'!H6</f>
        <v>221.40000000000003</v>
      </c>
      <c r="D47" s="169">
        <f>'IV кап.інв. V кред.'!J6</f>
        <v>173.2</v>
      </c>
      <c r="E47" s="169">
        <f>'IV кап.інв. V кред.'!L6</f>
        <v>145</v>
      </c>
      <c r="F47" s="169">
        <f>'IV кап.інв. V кред.'!N6</f>
        <v>173.2</v>
      </c>
      <c r="G47" s="169">
        <f>F47-E47</f>
        <v>28.199999999999989</v>
      </c>
      <c r="H47" s="203">
        <f>(F47/E47)*100</f>
        <v>119.44827586206897</v>
      </c>
    </row>
    <row r="48" spans="1:8" s="4" customFormat="1" ht="27" customHeight="1" thickBot="1">
      <c r="A48" s="260" t="s">
        <v>319</v>
      </c>
      <c r="B48" s="261"/>
      <c r="C48" s="261"/>
      <c r="D48" s="261"/>
      <c r="E48" s="261"/>
      <c r="F48" s="261"/>
      <c r="G48" s="261"/>
      <c r="H48" s="262"/>
    </row>
    <row r="49" spans="1:8" s="4" customFormat="1" ht="54">
      <c r="A49" s="148" t="s">
        <v>259</v>
      </c>
      <c r="B49" s="149">
        <v>5010</v>
      </c>
      <c r="C49" s="138">
        <f>(C38/C34)*100</f>
        <v>0.54519894871952745</v>
      </c>
      <c r="D49" s="138">
        <f>(D38/D34)*100</f>
        <v>-3.098057625010683</v>
      </c>
      <c r="E49" s="138">
        <f>(E38/E34)*100</f>
        <v>-8.7215949037421137</v>
      </c>
      <c r="F49" s="138">
        <f>(F38/F34)*100</f>
        <v>-3.098057625010683</v>
      </c>
      <c r="G49" s="146" t="s">
        <v>238</v>
      </c>
      <c r="H49" s="193" t="s">
        <v>238</v>
      </c>
    </row>
    <row r="50" spans="1:8" s="4" customFormat="1" ht="54">
      <c r="A50" s="150" t="s">
        <v>257</v>
      </c>
      <c r="B50" s="151">
        <v>5020</v>
      </c>
      <c r="C50" s="138">
        <f>(C38/C64)*100</f>
        <v>6.8828753752017316E-2</v>
      </c>
      <c r="D50" s="138">
        <f>(D38/D64)*100</f>
        <v>-0.39283080419607624</v>
      </c>
      <c r="E50" s="138">
        <f>(E38/E64)*100</f>
        <v>-1.1055906493659486</v>
      </c>
      <c r="F50" s="138"/>
      <c r="G50" s="91" t="s">
        <v>238</v>
      </c>
      <c r="H50" s="194" t="s">
        <v>238</v>
      </c>
    </row>
    <row r="51" spans="1:8" s="4" customFormat="1" ht="54">
      <c r="A51" s="152" t="s">
        <v>258</v>
      </c>
      <c r="B51" s="153">
        <v>5030</v>
      </c>
      <c r="C51" s="138">
        <f>(C38/C72)*100</f>
        <v>7.4436924720237246E-2</v>
      </c>
      <c r="D51" s="138">
        <f>(D38/D72)*100</f>
        <v>-0.42352127349252172</v>
      </c>
      <c r="E51" s="138">
        <f>(E38/E72)*100</f>
        <v>-1.2551204268078109</v>
      </c>
      <c r="F51" s="138"/>
      <c r="G51" s="91" t="s">
        <v>238</v>
      </c>
      <c r="H51" s="194" t="s">
        <v>238</v>
      </c>
    </row>
    <row r="52" spans="1:8" s="4" customFormat="1" ht="54">
      <c r="A52" s="152" t="s">
        <v>256</v>
      </c>
      <c r="B52" s="153">
        <v>5040</v>
      </c>
      <c r="C52" s="138">
        <f>(C37/C34)*100</f>
        <v>2.0848358902267701</v>
      </c>
      <c r="D52" s="138">
        <f>(D37/D34)*100</f>
        <v>-2.2073451769841506</v>
      </c>
      <c r="E52" s="138">
        <f>(E37/E34)*100</f>
        <v>1.0179065971351877</v>
      </c>
      <c r="F52" s="138">
        <f>(F37/F34)*100</f>
        <v>-2.2073451769841506</v>
      </c>
      <c r="G52" s="91" t="s">
        <v>238</v>
      </c>
      <c r="H52" s="194" t="s">
        <v>238</v>
      </c>
    </row>
    <row r="53" spans="1:8" s="4" customFormat="1" ht="54">
      <c r="A53" s="154" t="s">
        <v>251</v>
      </c>
      <c r="B53" s="155">
        <v>5050</v>
      </c>
      <c r="C53" s="138">
        <f>C72/(C65+C66)</f>
        <v>12.272941417451865</v>
      </c>
      <c r="D53" s="138">
        <f>D72/(D65+D66)</f>
        <v>12.799765308299552</v>
      </c>
      <c r="E53" s="138">
        <f>E72/(E65+E66)</f>
        <v>7.3937824845342712</v>
      </c>
      <c r="F53" s="138"/>
      <c r="G53" s="91" t="s">
        <v>238</v>
      </c>
      <c r="H53" s="194" t="s">
        <v>238</v>
      </c>
    </row>
    <row r="54" spans="1:8" s="4" customFormat="1" ht="51.75" customHeight="1" thickBot="1">
      <c r="A54" s="156" t="s">
        <v>252</v>
      </c>
      <c r="B54" s="157">
        <v>5060</v>
      </c>
      <c r="C54" s="138">
        <f>C59/C58</f>
        <v>0.64177114743691477</v>
      </c>
      <c r="D54" s="138">
        <f>D59/D58</f>
        <v>0.69224306916830025</v>
      </c>
      <c r="E54" s="138">
        <f>E59/E58</f>
        <v>0.72055334750593092</v>
      </c>
      <c r="F54" s="138"/>
      <c r="G54" s="171" t="s">
        <v>238</v>
      </c>
      <c r="H54" s="195" t="s">
        <v>238</v>
      </c>
    </row>
    <row r="55" spans="1:8" s="4" customFormat="1" ht="30" customHeight="1" thickBot="1">
      <c r="A55" s="269" t="s">
        <v>317</v>
      </c>
      <c r="B55" s="270"/>
      <c r="C55" s="270"/>
      <c r="D55" s="270"/>
      <c r="E55" s="270"/>
      <c r="F55" s="270"/>
      <c r="G55" s="270"/>
      <c r="H55" s="271"/>
    </row>
    <row r="56" spans="1:8" s="4" customFormat="1" ht="20.100000000000001" customHeight="1">
      <c r="A56" s="115" t="s">
        <v>207</v>
      </c>
      <c r="B56" s="103">
        <v>6000</v>
      </c>
      <c r="C56" s="146">
        <v>105855</v>
      </c>
      <c r="D56" s="395">
        <v>104666</v>
      </c>
      <c r="E56" s="395">
        <v>103709</v>
      </c>
      <c r="F56" s="106" t="s">
        <v>238</v>
      </c>
      <c r="G56" s="146">
        <f>D56-E56</f>
        <v>957</v>
      </c>
      <c r="H56" s="193">
        <f>(D56/E56)*100</f>
        <v>100.92277430116962</v>
      </c>
    </row>
    <row r="57" spans="1:8" s="4" customFormat="1" ht="20.100000000000001" customHeight="1">
      <c r="A57" s="116" t="s">
        <v>307</v>
      </c>
      <c r="B57" s="60">
        <v>6001</v>
      </c>
      <c r="C57" s="170">
        <f>C58-C59</f>
        <v>11286</v>
      </c>
      <c r="D57" s="396">
        <f>D58-D59</f>
        <v>9891</v>
      </c>
      <c r="E57" s="396">
        <f>E58-E59</f>
        <v>9070</v>
      </c>
      <c r="F57" s="49" t="s">
        <v>238</v>
      </c>
      <c r="G57" s="71">
        <f t="shared" ref="G57:G72" si="1">D57-E57</f>
        <v>821</v>
      </c>
      <c r="H57" s="204">
        <f t="shared" ref="H57:H72" si="2">(D57/E57)*100</f>
        <v>109.05181918412347</v>
      </c>
    </row>
    <row r="58" spans="1:8" s="4" customFormat="1" ht="20.100000000000001" customHeight="1">
      <c r="A58" s="116" t="s">
        <v>208</v>
      </c>
      <c r="B58" s="60">
        <v>6002</v>
      </c>
      <c r="C58" s="71">
        <v>31505</v>
      </c>
      <c r="D58" s="397">
        <v>32139</v>
      </c>
      <c r="E58" s="397">
        <v>32457</v>
      </c>
      <c r="F58" s="49" t="s">
        <v>238</v>
      </c>
      <c r="G58" s="71">
        <f t="shared" si="1"/>
        <v>-318</v>
      </c>
      <c r="H58" s="204">
        <f t="shared" si="2"/>
        <v>99.02024216655883</v>
      </c>
    </row>
    <row r="59" spans="1:8" s="4" customFormat="1" ht="20.100000000000001" customHeight="1">
      <c r="A59" s="116" t="s">
        <v>209</v>
      </c>
      <c r="B59" s="60">
        <v>6003</v>
      </c>
      <c r="C59" s="71">
        <v>20219</v>
      </c>
      <c r="D59" s="397">
        <v>22248</v>
      </c>
      <c r="E59" s="397">
        <v>23387</v>
      </c>
      <c r="F59" s="49" t="s">
        <v>238</v>
      </c>
      <c r="G59" s="71">
        <f t="shared" si="1"/>
        <v>-1139</v>
      </c>
      <c r="H59" s="204">
        <f t="shared" si="2"/>
        <v>95.129772950784613</v>
      </c>
    </row>
    <row r="60" spans="1:8" s="4" customFormat="1" ht="20.100000000000001" customHeight="1">
      <c r="A60" s="114" t="s">
        <v>210</v>
      </c>
      <c r="B60" s="5">
        <v>6010</v>
      </c>
      <c r="C60" s="71">
        <v>23742</v>
      </c>
      <c r="D60" s="397">
        <v>24693</v>
      </c>
      <c r="E60" s="397">
        <v>25326.1</v>
      </c>
      <c r="F60" s="49" t="s">
        <v>238</v>
      </c>
      <c r="G60" s="71">
        <f t="shared" si="1"/>
        <v>-633.09999999999854</v>
      </c>
      <c r="H60" s="204">
        <f t="shared" si="2"/>
        <v>97.500207296030581</v>
      </c>
    </row>
    <row r="61" spans="1:8" s="4" customFormat="1" ht="20.100000000000001" customHeight="1">
      <c r="A61" s="114" t="s">
        <v>308</v>
      </c>
      <c r="B61" s="5">
        <v>6011</v>
      </c>
      <c r="C61" s="71">
        <v>20297</v>
      </c>
      <c r="D61" s="397">
        <v>20981</v>
      </c>
      <c r="E61" s="397">
        <v>21401.3</v>
      </c>
      <c r="F61" s="49" t="s">
        <v>238</v>
      </c>
      <c r="G61" s="71">
        <f t="shared" si="1"/>
        <v>-420.29999999999927</v>
      </c>
      <c r="H61" s="204">
        <f t="shared" si="2"/>
        <v>98.036100610710562</v>
      </c>
    </row>
    <row r="62" spans="1:8" s="4" customFormat="1" ht="20.100000000000001" customHeight="1">
      <c r="A62" s="114" t="s">
        <v>309</v>
      </c>
      <c r="B62" s="5">
        <v>6012</v>
      </c>
      <c r="C62" s="71">
        <v>105</v>
      </c>
      <c r="D62" s="397">
        <v>0</v>
      </c>
      <c r="E62" s="397">
        <v>0</v>
      </c>
      <c r="F62" s="49" t="s">
        <v>238</v>
      </c>
      <c r="G62" s="71">
        <f t="shared" si="1"/>
        <v>0</v>
      </c>
      <c r="H62" s="204"/>
    </row>
    <row r="63" spans="1:8" s="4" customFormat="1">
      <c r="A63" s="114" t="s">
        <v>310</v>
      </c>
      <c r="B63" s="5">
        <v>6013</v>
      </c>
      <c r="C63" s="71">
        <v>1099.7</v>
      </c>
      <c r="D63" s="397">
        <f>'ІІІ. Рух грош. коштів'!F85</f>
        <v>1155.2000000000032</v>
      </c>
      <c r="E63" s="397">
        <v>1565.8</v>
      </c>
      <c r="F63" s="49" t="s">
        <v>238</v>
      </c>
      <c r="G63" s="71">
        <f t="shared" si="1"/>
        <v>-410.59999999999673</v>
      </c>
      <c r="H63" s="204">
        <f t="shared" si="2"/>
        <v>73.776983011879111</v>
      </c>
    </row>
    <row r="64" spans="1:8" s="4" customFormat="1" ht="20.100000000000001" customHeight="1">
      <c r="A64" s="111" t="s">
        <v>138</v>
      </c>
      <c r="B64" s="68">
        <v>6020</v>
      </c>
      <c r="C64" s="170">
        <v>129597</v>
      </c>
      <c r="D64" s="396">
        <v>129359</v>
      </c>
      <c r="E64" s="396">
        <v>129035.1</v>
      </c>
      <c r="F64" s="85" t="s">
        <v>238</v>
      </c>
      <c r="G64" s="170">
        <f t="shared" si="1"/>
        <v>323.89999999999418</v>
      </c>
      <c r="H64" s="205">
        <f t="shared" si="2"/>
        <v>100.25101697135119</v>
      </c>
    </row>
    <row r="65" spans="1:8" s="4" customFormat="1" ht="20.100000000000001" customHeight="1">
      <c r="A65" s="114" t="s">
        <v>99</v>
      </c>
      <c r="B65" s="5">
        <v>6030</v>
      </c>
      <c r="C65" s="71"/>
      <c r="D65" s="397"/>
      <c r="E65" s="397">
        <v>0</v>
      </c>
      <c r="F65" s="49" t="s">
        <v>238</v>
      </c>
      <c r="G65" s="71">
        <f t="shared" si="1"/>
        <v>0</v>
      </c>
      <c r="H65" s="197"/>
    </row>
    <row r="66" spans="1:8" s="4" customFormat="1" ht="20.100000000000001" customHeight="1">
      <c r="A66" s="114" t="s">
        <v>311</v>
      </c>
      <c r="B66" s="5">
        <v>6040</v>
      </c>
      <c r="C66" s="71">
        <v>9764</v>
      </c>
      <c r="D66" s="397">
        <v>9374</v>
      </c>
      <c r="E66" s="397">
        <v>15372.7</v>
      </c>
      <c r="F66" s="49" t="s">
        <v>238</v>
      </c>
      <c r="G66" s="71">
        <f t="shared" si="1"/>
        <v>-5998.7000000000007</v>
      </c>
      <c r="H66" s="204">
        <f t="shared" si="2"/>
        <v>60.978227637305096</v>
      </c>
    </row>
    <row r="67" spans="1:8" s="4" customFormat="1" ht="20.100000000000001" customHeight="1">
      <c r="A67" s="114" t="s">
        <v>312</v>
      </c>
      <c r="B67" s="5">
        <v>6041</v>
      </c>
      <c r="C67" s="71">
        <v>3792</v>
      </c>
      <c r="D67" s="397">
        <v>4048</v>
      </c>
      <c r="E67" s="397">
        <v>10007.200000000001</v>
      </c>
      <c r="F67" s="49" t="s">
        <v>238</v>
      </c>
      <c r="G67" s="71">
        <f t="shared" si="1"/>
        <v>-5959.2000000000007</v>
      </c>
      <c r="H67" s="204">
        <f t="shared" si="2"/>
        <v>40.450875369733794</v>
      </c>
    </row>
    <row r="68" spans="1:8" s="4" customFormat="1" ht="20.100000000000001" customHeight="1">
      <c r="A68" s="114" t="s">
        <v>313</v>
      </c>
      <c r="B68" s="5">
        <v>6042</v>
      </c>
      <c r="C68" s="71">
        <v>946</v>
      </c>
      <c r="D68" s="397">
        <v>908</v>
      </c>
      <c r="E68" s="397">
        <v>1200</v>
      </c>
      <c r="F68" s="49" t="s">
        <v>238</v>
      </c>
      <c r="G68" s="71">
        <f t="shared" si="1"/>
        <v>-292</v>
      </c>
      <c r="H68" s="204">
        <f t="shared" si="2"/>
        <v>75.666666666666671</v>
      </c>
    </row>
    <row r="69" spans="1:8" s="4" customFormat="1" ht="20.100000000000001" customHeight="1">
      <c r="A69" s="111" t="s">
        <v>314</v>
      </c>
      <c r="B69" s="68">
        <v>6050</v>
      </c>
      <c r="C69" s="170">
        <v>9764</v>
      </c>
      <c r="D69" s="396">
        <v>9374</v>
      </c>
      <c r="E69" s="396">
        <f>E66</f>
        <v>15372.7</v>
      </c>
      <c r="F69" s="85" t="s">
        <v>238</v>
      </c>
      <c r="G69" s="170">
        <f t="shared" si="1"/>
        <v>-5998.7000000000007</v>
      </c>
      <c r="H69" s="205">
        <f t="shared" si="2"/>
        <v>60.978227637305096</v>
      </c>
    </row>
    <row r="70" spans="1:8" s="4" customFormat="1" ht="20.100000000000001" customHeight="1">
      <c r="A70" s="114" t="s">
        <v>315</v>
      </c>
      <c r="B70" s="5">
        <v>6060</v>
      </c>
      <c r="C70" s="71"/>
      <c r="D70" s="397"/>
      <c r="E70" s="397"/>
      <c r="F70" s="49" t="s">
        <v>238</v>
      </c>
      <c r="G70" s="71">
        <f t="shared" si="1"/>
        <v>0</v>
      </c>
      <c r="H70" s="204"/>
    </row>
    <row r="71" spans="1:8" s="4" customFormat="1">
      <c r="A71" s="114" t="s">
        <v>316</v>
      </c>
      <c r="B71" s="5">
        <v>6070</v>
      </c>
      <c r="C71" s="71"/>
      <c r="D71" s="397"/>
      <c r="E71" s="397"/>
      <c r="F71" s="49" t="s">
        <v>238</v>
      </c>
      <c r="G71" s="71">
        <f t="shared" si="1"/>
        <v>0</v>
      </c>
      <c r="H71" s="204"/>
    </row>
    <row r="72" spans="1:8" s="4" customFormat="1" ht="20.100000000000001" customHeight="1" thickBot="1">
      <c r="A72" s="117" t="s">
        <v>92</v>
      </c>
      <c r="B72" s="89">
        <v>6080</v>
      </c>
      <c r="C72" s="145">
        <v>119833</v>
      </c>
      <c r="D72" s="398">
        <v>119985</v>
      </c>
      <c r="E72" s="398">
        <v>113662.39999999999</v>
      </c>
      <c r="F72" s="90" t="s">
        <v>238</v>
      </c>
      <c r="G72" s="147">
        <f t="shared" si="1"/>
        <v>6322.6000000000058</v>
      </c>
      <c r="H72" s="206">
        <f t="shared" si="2"/>
        <v>105.56261349399627</v>
      </c>
    </row>
    <row r="73" spans="1:8" s="4" customFormat="1" ht="24" customHeight="1" thickBot="1">
      <c r="A73" s="238" t="s">
        <v>320</v>
      </c>
      <c r="B73" s="239"/>
      <c r="C73" s="239"/>
      <c r="D73" s="239"/>
      <c r="E73" s="239"/>
      <c r="F73" s="239"/>
      <c r="G73" s="239"/>
      <c r="H73" s="240"/>
    </row>
    <row r="74" spans="1:8" s="4" customFormat="1" ht="24" customHeight="1">
      <c r="A74" s="118" t="s">
        <v>322</v>
      </c>
      <c r="B74" s="107">
        <v>7000</v>
      </c>
      <c r="C74" s="108"/>
      <c r="D74" s="108"/>
      <c r="E74" s="108"/>
      <c r="F74" s="59">
        <f>'IV кап.інв. V кред.'!C38</f>
        <v>0</v>
      </c>
      <c r="G74" s="105">
        <f>F74-E74</f>
        <v>0</v>
      </c>
      <c r="H74" s="196"/>
    </row>
    <row r="75" spans="1:8" s="4" customFormat="1" ht="20.100000000000001" customHeight="1">
      <c r="A75" s="111" t="s">
        <v>219</v>
      </c>
      <c r="B75" s="88" t="s">
        <v>193</v>
      </c>
      <c r="C75" s="59">
        <f>SUM(C76:C78)</f>
        <v>0</v>
      </c>
      <c r="D75" s="59">
        <f>SUM(D76:D78)</f>
        <v>0</v>
      </c>
      <c r="E75" s="59">
        <f>SUM(E76:E78)</f>
        <v>0</v>
      </c>
      <c r="F75" s="59">
        <f>SUM(F76:F78)</f>
        <v>0</v>
      </c>
      <c r="G75" s="58">
        <f>F75-E75</f>
        <v>0</v>
      </c>
      <c r="H75" s="197"/>
    </row>
    <row r="76" spans="1:8" s="4" customFormat="1" ht="20.100000000000001" customHeight="1">
      <c r="A76" s="114" t="s">
        <v>241</v>
      </c>
      <c r="B76" s="87" t="s">
        <v>194</v>
      </c>
      <c r="C76" s="54">
        <f>'ІІІ. Рух грош. коштів'!C66</f>
        <v>0</v>
      </c>
      <c r="D76" s="54">
        <f>'ІІІ. Рух грош. коштів'!D66</f>
        <v>0</v>
      </c>
      <c r="E76" s="54">
        <f>'ІІІ. Рух грош. коштів'!E66</f>
        <v>0</v>
      </c>
      <c r="F76" s="54">
        <f>'ІІІ. Рух грош. коштів'!F66</f>
        <v>0</v>
      </c>
      <c r="G76" s="58">
        <f t="shared" ref="G76:G83" si="3">F76-E76</f>
        <v>0</v>
      </c>
      <c r="H76" s="197"/>
    </row>
    <row r="77" spans="1:8" s="4" customFormat="1" ht="20.100000000000001" customHeight="1">
      <c r="A77" s="114" t="s">
        <v>242</v>
      </c>
      <c r="B77" s="87" t="s">
        <v>195</v>
      </c>
      <c r="C77" s="54">
        <f>'ІІІ. Рух грош. коштів'!C15</f>
        <v>0</v>
      </c>
      <c r="D77" s="54">
        <f>'ІІІ. Рух грош. коштів'!D15</f>
        <v>0</v>
      </c>
      <c r="E77" s="54">
        <f>'ІІІ. Рух грош. коштів'!E15</f>
        <v>0</v>
      </c>
      <c r="F77" s="54">
        <f>'ІІІ. Рух грош. коштів'!F15</f>
        <v>0</v>
      </c>
      <c r="G77" s="58">
        <f t="shared" si="3"/>
        <v>0</v>
      </c>
      <c r="H77" s="197"/>
    </row>
    <row r="78" spans="1:8" s="4" customFormat="1" ht="19.5" customHeight="1">
      <c r="A78" s="114" t="s">
        <v>243</v>
      </c>
      <c r="B78" s="87" t="s">
        <v>196</v>
      </c>
      <c r="C78" s="54"/>
      <c r="D78" s="54"/>
      <c r="E78" s="54"/>
      <c r="F78" s="54"/>
      <c r="G78" s="58">
        <f t="shared" si="3"/>
        <v>0</v>
      </c>
      <c r="H78" s="197"/>
    </row>
    <row r="79" spans="1:8" s="4" customFormat="1" ht="20.100000000000001" customHeight="1">
      <c r="A79" s="111" t="s">
        <v>220</v>
      </c>
      <c r="B79" s="88" t="s">
        <v>323</v>
      </c>
      <c r="C79" s="59">
        <f>SUM(C80:C83)</f>
        <v>0</v>
      </c>
      <c r="D79" s="59">
        <f>SUM(D80:D83)</f>
        <v>0</v>
      </c>
      <c r="E79" s="59">
        <f>SUM(E80:E83)</f>
        <v>0</v>
      </c>
      <c r="F79" s="59">
        <f>SUM(F80:F83)</f>
        <v>0</v>
      </c>
      <c r="G79" s="58">
        <f t="shared" si="3"/>
        <v>0</v>
      </c>
      <c r="H79" s="197"/>
    </row>
    <row r="80" spans="1:8" s="4" customFormat="1" ht="20.100000000000001" customHeight="1">
      <c r="A80" s="114" t="s">
        <v>241</v>
      </c>
      <c r="B80" s="87" t="s">
        <v>324</v>
      </c>
      <c r="C80" s="54">
        <f>'ІІІ. Рух грош. коштів'!C73</f>
        <v>0</v>
      </c>
      <c r="D80" s="54">
        <f>'ІІІ. Рух грош. коштів'!D73</f>
        <v>0</v>
      </c>
      <c r="E80" s="54">
        <f>'ІІІ. Рух грош. коштів'!E73</f>
        <v>0</v>
      </c>
      <c r="F80" s="54">
        <f>'ІІІ. Рух грош. коштів'!F73</f>
        <v>0</v>
      </c>
      <c r="G80" s="58">
        <f t="shared" si="3"/>
        <v>0</v>
      </c>
      <c r="H80" s="197"/>
    </row>
    <row r="81" spans="1:11" s="4" customFormat="1" ht="20.100000000000001" customHeight="1">
      <c r="A81" s="114" t="s">
        <v>242</v>
      </c>
      <c r="B81" s="87" t="s">
        <v>325</v>
      </c>
      <c r="C81" s="54">
        <f>'ІІІ. Рух грош. коштів'!C24</f>
        <v>0</v>
      </c>
      <c r="D81" s="54">
        <f>'ІІІ. Рух грош. коштів'!D24</f>
        <v>0</v>
      </c>
      <c r="E81" s="54">
        <f>'ІІІ. Рух грош. коштів'!E24</f>
        <v>0</v>
      </c>
      <c r="F81" s="54">
        <f>'ІІІ. Рух грош. коштів'!F24</f>
        <v>0</v>
      </c>
      <c r="G81" s="58">
        <f t="shared" si="3"/>
        <v>0</v>
      </c>
      <c r="H81" s="197"/>
    </row>
    <row r="82" spans="1:11" s="4" customFormat="1" ht="20.100000000000001" customHeight="1">
      <c r="A82" s="114" t="s">
        <v>243</v>
      </c>
      <c r="B82" s="87" t="s">
        <v>326</v>
      </c>
      <c r="C82" s="54"/>
      <c r="D82" s="54"/>
      <c r="E82" s="54"/>
      <c r="F82" s="54"/>
      <c r="G82" s="58">
        <f t="shared" si="3"/>
        <v>0</v>
      </c>
      <c r="H82" s="197"/>
    </row>
    <row r="83" spans="1:11" s="4" customFormat="1" ht="20.100000000000001" customHeight="1" thickBot="1">
      <c r="A83" s="211" t="s">
        <v>327</v>
      </c>
      <c r="B83" s="212">
        <v>7050</v>
      </c>
      <c r="C83" s="213"/>
      <c r="D83" s="213"/>
      <c r="E83" s="213"/>
      <c r="F83" s="213">
        <f>'IV кап.інв. V кред.'!R38</f>
        <v>0</v>
      </c>
      <c r="G83" s="214">
        <f t="shared" si="3"/>
        <v>0</v>
      </c>
      <c r="H83" s="215"/>
    </row>
    <row r="84" spans="1:11" s="4" customFormat="1" ht="27" customHeight="1" thickBot="1">
      <c r="A84" s="256" t="s">
        <v>321</v>
      </c>
      <c r="B84" s="257"/>
      <c r="C84" s="257"/>
      <c r="D84" s="257"/>
      <c r="E84" s="257"/>
      <c r="F84" s="257"/>
      <c r="G84" s="257"/>
      <c r="H84" s="258"/>
    </row>
    <row r="85" spans="1:11" s="4" customFormat="1" ht="63.75" customHeight="1">
      <c r="A85" s="119" t="s">
        <v>365</v>
      </c>
      <c r="B85" s="102" t="s">
        <v>197</v>
      </c>
      <c r="C85" s="198">
        <f>SUM(C86:C90)</f>
        <v>204</v>
      </c>
      <c r="D85" s="198">
        <f>SUM(D86:D90)</f>
        <v>181</v>
      </c>
      <c r="E85" s="198">
        <f>SUM(E86:E90)</f>
        <v>204</v>
      </c>
      <c r="F85" s="198">
        <f>SUM(F86:F90)</f>
        <v>181</v>
      </c>
      <c r="G85" s="198">
        <f>F85-E85</f>
        <v>-23</v>
      </c>
      <c r="H85" s="190">
        <f>(F85/E85)*100</f>
        <v>88.725490196078425</v>
      </c>
    </row>
    <row r="86" spans="1:11" s="4" customFormat="1" ht="18.75" customHeight="1">
      <c r="A86" s="114" t="s">
        <v>276</v>
      </c>
      <c r="B86" s="61" t="s">
        <v>198</v>
      </c>
      <c r="C86" s="54"/>
      <c r="D86" s="49"/>
      <c r="E86" s="54"/>
      <c r="F86" s="54"/>
      <c r="G86" s="58">
        <f t="shared" ref="G86:G105" si="4">F86-E86</f>
        <v>0</v>
      </c>
      <c r="H86" s="204"/>
    </row>
    <row r="87" spans="1:11" s="4" customFormat="1" ht="18.75" customHeight="1">
      <c r="A87" s="114" t="s">
        <v>282</v>
      </c>
      <c r="B87" s="61" t="s">
        <v>199</v>
      </c>
      <c r="C87" s="54"/>
      <c r="D87" s="49"/>
      <c r="E87" s="54"/>
      <c r="F87" s="54"/>
      <c r="G87" s="58">
        <f t="shared" si="4"/>
        <v>0</v>
      </c>
      <c r="H87" s="204"/>
    </row>
    <row r="88" spans="1:11" s="4" customFormat="1">
      <c r="A88" s="112" t="s">
        <v>290</v>
      </c>
      <c r="B88" s="61" t="s">
        <v>200</v>
      </c>
      <c r="C88" s="54">
        <v>1</v>
      </c>
      <c r="D88" s="177">
        <f>F88</f>
        <v>1</v>
      </c>
      <c r="E88" s="54">
        <v>1</v>
      </c>
      <c r="F88" s="54">
        <v>1</v>
      </c>
      <c r="G88" s="58">
        <f t="shared" si="4"/>
        <v>0</v>
      </c>
      <c r="H88" s="204">
        <f t="shared" ref="H88:H105" si="5">(F88/E88)*100</f>
        <v>100</v>
      </c>
    </row>
    <row r="89" spans="1:11" s="4" customFormat="1">
      <c r="A89" s="112" t="s">
        <v>147</v>
      </c>
      <c r="B89" s="61" t="s">
        <v>285</v>
      </c>
      <c r="C89" s="54">
        <v>43</v>
      </c>
      <c r="D89" s="177">
        <f>F89</f>
        <v>37</v>
      </c>
      <c r="E89" s="54">
        <v>41</v>
      </c>
      <c r="F89" s="54">
        <v>37</v>
      </c>
      <c r="G89" s="58">
        <f t="shared" si="4"/>
        <v>-4</v>
      </c>
      <c r="H89" s="204">
        <f t="shared" si="5"/>
        <v>90.243902439024396</v>
      </c>
    </row>
    <row r="90" spans="1:11" s="4" customFormat="1">
      <c r="A90" s="112" t="s">
        <v>148</v>
      </c>
      <c r="B90" s="61" t="s">
        <v>286</v>
      </c>
      <c r="C90" s="54">
        <v>160</v>
      </c>
      <c r="D90" s="177">
        <f>F90</f>
        <v>143</v>
      </c>
      <c r="E90" s="54">
        <v>162</v>
      </c>
      <c r="F90" s="54">
        <v>143</v>
      </c>
      <c r="G90" s="58">
        <f t="shared" si="4"/>
        <v>-19</v>
      </c>
      <c r="H90" s="204">
        <f t="shared" si="5"/>
        <v>88.271604938271608</v>
      </c>
    </row>
    <row r="91" spans="1:11" s="4" customFormat="1" ht="20.100000000000001" customHeight="1">
      <c r="A91" s="111" t="s">
        <v>5</v>
      </c>
      <c r="B91" s="86" t="s">
        <v>201</v>
      </c>
      <c r="C91" s="138">
        <f>SUM(C92:C96)</f>
        <v>7665.3</v>
      </c>
      <c r="D91" s="138">
        <f>SUM(D92:D96)</f>
        <v>7614.9</v>
      </c>
      <c r="E91" s="138">
        <f>SUM(E92:E96)</f>
        <v>8343.2999999999993</v>
      </c>
      <c r="F91" s="138">
        <f>SUM(F92:F96)</f>
        <v>7614.9</v>
      </c>
      <c r="G91" s="170">
        <f t="shared" si="4"/>
        <v>-728.39999999999964</v>
      </c>
      <c r="H91" s="205">
        <f t="shared" si="5"/>
        <v>91.269641508755527</v>
      </c>
      <c r="J91" s="4">
        <f>'І. Інф. до звіт.'!E147</f>
        <v>8343.2999999999993</v>
      </c>
      <c r="K91" s="4">
        <f>'І. Інф. до звіт.'!F147</f>
        <v>7614.9</v>
      </c>
    </row>
    <row r="92" spans="1:11" s="4" customFormat="1" ht="20.100000000000001" customHeight="1">
      <c r="A92" s="114" t="s">
        <v>276</v>
      </c>
      <c r="B92" s="61" t="s">
        <v>356</v>
      </c>
      <c r="C92" s="91"/>
      <c r="D92" s="49"/>
      <c r="E92" s="91"/>
      <c r="F92" s="91"/>
      <c r="G92" s="58">
        <f t="shared" si="4"/>
        <v>0</v>
      </c>
      <c r="H92" s="197"/>
    </row>
    <row r="93" spans="1:11" s="4" customFormat="1" ht="20.100000000000001" customHeight="1">
      <c r="A93" s="114" t="s">
        <v>282</v>
      </c>
      <c r="B93" s="61" t="s">
        <v>357</v>
      </c>
      <c r="C93" s="91"/>
      <c r="D93" s="49"/>
      <c r="E93" s="91"/>
      <c r="F93" s="91"/>
      <c r="G93" s="58">
        <f t="shared" si="4"/>
        <v>0</v>
      </c>
      <c r="H93" s="197"/>
    </row>
    <row r="94" spans="1:11" s="4" customFormat="1" ht="20.100000000000001" customHeight="1">
      <c r="A94" s="114" t="s">
        <v>290</v>
      </c>
      <c r="B94" s="61" t="s">
        <v>358</v>
      </c>
      <c r="C94" s="91">
        <v>127.2</v>
      </c>
      <c r="D94" s="78">
        <f>F94</f>
        <v>148</v>
      </c>
      <c r="E94" s="91">
        <v>130</v>
      </c>
      <c r="F94" s="91">
        <v>148</v>
      </c>
      <c r="G94" s="71">
        <f t="shared" si="4"/>
        <v>18</v>
      </c>
      <c r="H94" s="204">
        <f t="shared" si="5"/>
        <v>113.84615384615384</v>
      </c>
    </row>
    <row r="95" spans="1:11" s="4" customFormat="1" ht="20.100000000000001" customHeight="1">
      <c r="A95" s="114" t="s">
        <v>147</v>
      </c>
      <c r="B95" s="61" t="s">
        <v>359</v>
      </c>
      <c r="C95" s="91">
        <f>2413.3-C94</f>
        <v>2286.1000000000004</v>
      </c>
      <c r="D95" s="78">
        <f>F95</f>
        <v>2294.9</v>
      </c>
      <c r="E95" s="91">
        <f>2462.8-E94</f>
        <v>2332.8000000000002</v>
      </c>
      <c r="F95" s="91">
        <f>2442.9-F94</f>
        <v>2294.9</v>
      </c>
      <c r="G95" s="71">
        <f t="shared" si="4"/>
        <v>-37.900000000000091</v>
      </c>
      <c r="H95" s="204">
        <f t="shared" si="5"/>
        <v>98.375342935528124</v>
      </c>
    </row>
    <row r="96" spans="1:11" s="4" customFormat="1" ht="20.100000000000001" customHeight="1">
      <c r="A96" s="114" t="s">
        <v>148</v>
      </c>
      <c r="B96" s="61" t="s">
        <v>360</v>
      </c>
      <c r="C96" s="91">
        <v>5252</v>
      </c>
      <c r="D96" s="78">
        <f>F96</f>
        <v>5172</v>
      </c>
      <c r="E96" s="91">
        <v>5880.5</v>
      </c>
      <c r="F96" s="91">
        <v>5172</v>
      </c>
      <c r="G96" s="71">
        <f t="shared" si="4"/>
        <v>-708.5</v>
      </c>
      <c r="H96" s="204">
        <f t="shared" si="5"/>
        <v>87.951704787007913</v>
      </c>
    </row>
    <row r="97" spans="1:10" s="4" customFormat="1" ht="43.5" customHeight="1">
      <c r="A97" s="111" t="s">
        <v>328</v>
      </c>
      <c r="B97" s="86" t="s">
        <v>202</v>
      </c>
      <c r="C97" s="138">
        <f>C91/3/C85*1000</f>
        <v>12525</v>
      </c>
      <c r="D97" s="138">
        <f>F97</f>
        <v>14023.756906077348</v>
      </c>
      <c r="E97" s="138">
        <f>E91/3/E85*1000</f>
        <v>13632.843137254902</v>
      </c>
      <c r="F97" s="138">
        <f>F91/3/F85*1000</f>
        <v>14023.756906077348</v>
      </c>
      <c r="G97" s="170">
        <f t="shared" si="4"/>
        <v>390.91376882244549</v>
      </c>
      <c r="H97" s="205">
        <f t="shared" si="5"/>
        <v>102.86744125848688</v>
      </c>
    </row>
    <row r="98" spans="1:10" s="4" customFormat="1" ht="20.100000000000001" customHeight="1">
      <c r="A98" s="114" t="s">
        <v>288</v>
      </c>
      <c r="B98" s="61" t="s">
        <v>203</v>
      </c>
      <c r="C98" s="71"/>
      <c r="D98" s="49"/>
      <c r="E98" s="71"/>
      <c r="F98" s="71"/>
      <c r="G98" s="58">
        <f t="shared" si="4"/>
        <v>0</v>
      </c>
      <c r="H98" s="197"/>
    </row>
    <row r="99" spans="1:10" s="4" customFormat="1" ht="20.100000000000001" customHeight="1">
      <c r="A99" s="114" t="s">
        <v>289</v>
      </c>
      <c r="B99" s="61" t="s">
        <v>204</v>
      </c>
      <c r="C99" s="71"/>
      <c r="D99" s="49"/>
      <c r="E99" s="71"/>
      <c r="F99" s="71"/>
      <c r="G99" s="58">
        <f t="shared" si="4"/>
        <v>0</v>
      </c>
      <c r="H99" s="197"/>
    </row>
    <row r="100" spans="1:10" s="4" customFormat="1" ht="20.100000000000001" customHeight="1">
      <c r="A100" s="112" t="s">
        <v>290</v>
      </c>
      <c r="B100" s="61" t="s">
        <v>205</v>
      </c>
      <c r="C100" s="138">
        <f>C94/3*1000</f>
        <v>42400</v>
      </c>
      <c r="D100" s="138">
        <f t="shared" ref="D100:D105" si="6">F100</f>
        <v>49334</v>
      </c>
      <c r="E100" s="138">
        <f>SUM(E101:E103)</f>
        <v>43333</v>
      </c>
      <c r="F100" s="138">
        <f>F101+F102+F103</f>
        <v>49334</v>
      </c>
      <c r="G100" s="71">
        <f t="shared" si="4"/>
        <v>6001</v>
      </c>
      <c r="H100" s="204">
        <f t="shared" si="5"/>
        <v>113.8485680659082</v>
      </c>
    </row>
    <row r="101" spans="1:10" s="24" customFormat="1" ht="20.100000000000001" customHeight="1">
      <c r="A101" s="199" t="s">
        <v>389</v>
      </c>
      <c r="B101" s="200" t="s">
        <v>390</v>
      </c>
      <c r="C101" s="179">
        <f>48872.34/3</f>
        <v>16290.779999999999</v>
      </c>
      <c r="D101" s="184">
        <f t="shared" si="6"/>
        <v>22667</v>
      </c>
      <c r="E101" s="179">
        <v>20000</v>
      </c>
      <c r="F101" s="179">
        <v>22667</v>
      </c>
      <c r="G101" s="71">
        <f>F101-E101</f>
        <v>2667</v>
      </c>
      <c r="H101" s="204">
        <f>(F101/E101)*100</f>
        <v>113.33500000000001</v>
      </c>
    </row>
    <row r="102" spans="1:10" s="24" customFormat="1" ht="20.100000000000001" customHeight="1">
      <c r="A102" s="199" t="s">
        <v>391</v>
      </c>
      <c r="B102" s="200" t="s">
        <v>392</v>
      </c>
      <c r="C102" s="179">
        <f>70000/3</f>
        <v>23333.333333333332</v>
      </c>
      <c r="D102" s="184">
        <f t="shared" si="6"/>
        <v>16667</v>
      </c>
      <c r="E102" s="179">
        <v>13333</v>
      </c>
      <c r="F102" s="179">
        <v>16667</v>
      </c>
      <c r="G102" s="71">
        <f>F102-E102</f>
        <v>3334</v>
      </c>
      <c r="H102" s="204">
        <f>(F102/E102)*100</f>
        <v>125.00562514062852</v>
      </c>
    </row>
    <row r="103" spans="1:10" s="24" customFormat="1" ht="20.100000000000001" customHeight="1">
      <c r="A103" s="199" t="s">
        <v>393</v>
      </c>
      <c r="B103" s="200" t="s">
        <v>394</v>
      </c>
      <c r="C103" s="179">
        <f>(48872.34+70000)*0.07/3+2.2</f>
        <v>2775.887933333333</v>
      </c>
      <c r="D103" s="184">
        <f t="shared" si="6"/>
        <v>10000</v>
      </c>
      <c r="E103" s="179">
        <v>10000</v>
      </c>
      <c r="F103" s="179">
        <v>10000</v>
      </c>
      <c r="G103" s="71">
        <f>F103-E103</f>
        <v>0</v>
      </c>
      <c r="H103" s="204">
        <f>(F103/E103)*100</f>
        <v>100</v>
      </c>
    </row>
    <row r="104" spans="1:10" s="4" customFormat="1" ht="20.100000000000001" customHeight="1">
      <c r="A104" s="112" t="s">
        <v>292</v>
      </c>
      <c r="B104" s="61" t="s">
        <v>283</v>
      </c>
      <c r="C104" s="91">
        <f>C95/3/C89*1000</f>
        <v>17721.705426356591</v>
      </c>
      <c r="D104" s="91">
        <f t="shared" si="6"/>
        <v>20674.774774774774</v>
      </c>
      <c r="E104" s="91">
        <f>E95/3/E89*1000</f>
        <v>18965.853658536584</v>
      </c>
      <c r="F104" s="91">
        <f>F95/3/F89*1000</f>
        <v>20674.774774774774</v>
      </c>
      <c r="G104" s="71">
        <f t="shared" si="4"/>
        <v>1708.9211162381907</v>
      </c>
      <c r="H104" s="204">
        <f t="shared" si="5"/>
        <v>109.01051514477442</v>
      </c>
      <c r="J104" s="4">
        <f>D104/C104</f>
        <v>1.1666357315716485</v>
      </c>
    </row>
    <row r="105" spans="1:10" s="4" customFormat="1" ht="20.100000000000001" customHeight="1" thickBot="1">
      <c r="A105" s="120" t="s">
        <v>291</v>
      </c>
      <c r="B105" s="92" t="s">
        <v>284</v>
      </c>
      <c r="C105" s="171">
        <f>C96/3/C90*1000</f>
        <v>10941.666666666666</v>
      </c>
      <c r="D105" s="171">
        <f t="shared" si="6"/>
        <v>12055.944055944057</v>
      </c>
      <c r="E105" s="171">
        <f>E96/3/E90*1000</f>
        <v>12099.794238683127</v>
      </c>
      <c r="F105" s="171">
        <f>F96/3/F90*1000</f>
        <v>12055.944055944057</v>
      </c>
      <c r="G105" s="221">
        <f t="shared" si="4"/>
        <v>-43.850182739070078</v>
      </c>
      <c r="H105" s="207">
        <f t="shared" si="5"/>
        <v>99.637595632834149</v>
      </c>
      <c r="J105" s="4">
        <f>D105/C105</f>
        <v>1.1018379944503327</v>
      </c>
    </row>
    <row r="106" spans="1:10" s="4" customFormat="1" ht="20.100000000000001" customHeight="1">
      <c r="A106" s="20"/>
      <c r="B106" s="74"/>
      <c r="C106" s="75"/>
      <c r="D106" s="75"/>
      <c r="E106" s="76"/>
      <c r="F106" s="76"/>
      <c r="G106" s="76"/>
      <c r="H106" s="77"/>
    </row>
    <row r="107" spans="1:10" s="4" customFormat="1" ht="20.100000000000001" customHeight="1">
      <c r="A107" s="20"/>
      <c r="B107" s="74"/>
      <c r="C107" s="75"/>
      <c r="D107" s="75"/>
      <c r="E107" s="76"/>
      <c r="F107" s="76"/>
      <c r="G107" s="76"/>
      <c r="H107" s="77"/>
    </row>
    <row r="108" spans="1:10">
      <c r="A108" s="40"/>
    </row>
    <row r="109" spans="1:10" ht="18.75" customHeight="1">
      <c r="A109" s="36" t="s">
        <v>485</v>
      </c>
      <c r="B109" s="1"/>
      <c r="C109" s="263" t="s">
        <v>70</v>
      </c>
      <c r="D109" s="263"/>
      <c r="E109" s="263"/>
      <c r="F109" s="263"/>
      <c r="G109" s="251" t="s">
        <v>486</v>
      </c>
      <c r="H109" s="251"/>
      <c r="I109" s="251"/>
    </row>
    <row r="110" spans="1:10" ht="20.100000000000001" customHeight="1">
      <c r="A110" s="19" t="s">
        <v>54</v>
      </c>
      <c r="B110" s="2"/>
      <c r="C110" s="259" t="s">
        <v>55</v>
      </c>
      <c r="D110" s="259"/>
      <c r="E110" s="259"/>
      <c r="F110" s="259"/>
      <c r="G110" s="259"/>
      <c r="H110" s="259"/>
      <c r="I110" s="259"/>
    </row>
    <row r="111" spans="1:10">
      <c r="A111" s="40"/>
    </row>
    <row r="112" spans="1:10">
      <c r="A112" s="40"/>
    </row>
    <row r="113" spans="1:1">
      <c r="A113" s="40"/>
    </row>
    <row r="114" spans="1:1">
      <c r="A114" s="40"/>
    </row>
    <row r="115" spans="1:1">
      <c r="A115" s="40"/>
    </row>
    <row r="116" spans="1:1">
      <c r="A116" s="40"/>
    </row>
    <row r="117" spans="1:1">
      <c r="A117" s="40"/>
    </row>
    <row r="118" spans="1:1">
      <c r="A118" s="40"/>
    </row>
    <row r="119" spans="1:1">
      <c r="A119" s="40"/>
    </row>
    <row r="120" spans="1:1">
      <c r="A120" s="40"/>
    </row>
    <row r="121" spans="1:1">
      <c r="A121" s="40"/>
    </row>
    <row r="122" spans="1:1">
      <c r="A122" s="40"/>
    </row>
    <row r="123" spans="1:1">
      <c r="A123" s="40"/>
    </row>
    <row r="124" spans="1:1">
      <c r="A124" s="40"/>
    </row>
    <row r="125" spans="1:1">
      <c r="A125" s="40"/>
    </row>
    <row r="126" spans="1:1">
      <c r="A126" s="40"/>
    </row>
    <row r="127" spans="1:1">
      <c r="A127" s="40"/>
    </row>
    <row r="128" spans="1:1">
      <c r="A128" s="40"/>
    </row>
    <row r="129" spans="1:1">
      <c r="A129" s="40"/>
    </row>
    <row r="130" spans="1:1">
      <c r="A130" s="40"/>
    </row>
    <row r="131" spans="1:1">
      <c r="A131" s="40"/>
    </row>
    <row r="132" spans="1:1">
      <c r="A132" s="40"/>
    </row>
    <row r="133" spans="1:1">
      <c r="A133" s="40"/>
    </row>
    <row r="134" spans="1:1">
      <c r="A134" s="40"/>
    </row>
    <row r="135" spans="1:1">
      <c r="A135" s="40"/>
    </row>
    <row r="136" spans="1:1">
      <c r="A136" s="40"/>
    </row>
    <row r="137" spans="1:1">
      <c r="A137" s="40"/>
    </row>
    <row r="138" spans="1:1">
      <c r="A138" s="40"/>
    </row>
    <row r="139" spans="1:1">
      <c r="A139" s="40"/>
    </row>
    <row r="140" spans="1:1">
      <c r="A140" s="40"/>
    </row>
    <row r="141" spans="1:1">
      <c r="A141" s="40"/>
    </row>
    <row r="142" spans="1:1">
      <c r="A142" s="40"/>
    </row>
    <row r="143" spans="1:1">
      <c r="A143" s="40"/>
    </row>
    <row r="144" spans="1:1">
      <c r="A144" s="40"/>
    </row>
    <row r="145" spans="1:1">
      <c r="A145" s="40"/>
    </row>
    <row r="146" spans="1:1">
      <c r="A146" s="40"/>
    </row>
    <row r="147" spans="1:1">
      <c r="A147" s="40"/>
    </row>
    <row r="148" spans="1:1">
      <c r="A148" s="40"/>
    </row>
    <row r="149" spans="1:1">
      <c r="A149" s="40"/>
    </row>
    <row r="150" spans="1:1">
      <c r="A150" s="40"/>
    </row>
    <row r="151" spans="1:1">
      <c r="A151" s="40"/>
    </row>
    <row r="152" spans="1:1">
      <c r="A152" s="40"/>
    </row>
    <row r="153" spans="1:1">
      <c r="A153" s="40"/>
    </row>
    <row r="154" spans="1:1">
      <c r="A154" s="40"/>
    </row>
    <row r="155" spans="1:1">
      <c r="A155" s="40"/>
    </row>
    <row r="156" spans="1:1">
      <c r="A156" s="40"/>
    </row>
    <row r="157" spans="1:1">
      <c r="A157" s="40"/>
    </row>
    <row r="158" spans="1:1">
      <c r="A158" s="40"/>
    </row>
    <row r="159" spans="1:1">
      <c r="A159" s="40"/>
    </row>
    <row r="160" spans="1:1">
      <c r="A160" s="40"/>
    </row>
    <row r="161" spans="1:1">
      <c r="A161" s="40"/>
    </row>
    <row r="162" spans="1:1">
      <c r="A162" s="40"/>
    </row>
    <row r="163" spans="1:1">
      <c r="A163" s="40"/>
    </row>
    <row r="164" spans="1:1">
      <c r="A164" s="40"/>
    </row>
    <row r="165" spans="1:1">
      <c r="A165" s="40"/>
    </row>
    <row r="166" spans="1:1">
      <c r="A166" s="40"/>
    </row>
    <row r="167" spans="1:1">
      <c r="A167" s="40"/>
    </row>
    <row r="168" spans="1:1">
      <c r="A168" s="40"/>
    </row>
    <row r="169" spans="1:1">
      <c r="A169" s="40"/>
    </row>
    <row r="170" spans="1:1">
      <c r="A170" s="40"/>
    </row>
    <row r="171" spans="1:1">
      <c r="A171" s="40"/>
    </row>
    <row r="172" spans="1:1">
      <c r="A172" s="40"/>
    </row>
    <row r="173" spans="1:1">
      <c r="A173" s="40"/>
    </row>
    <row r="174" spans="1:1">
      <c r="A174" s="40"/>
    </row>
    <row r="175" spans="1:1">
      <c r="A175" s="40"/>
    </row>
    <row r="176" spans="1:1">
      <c r="A176" s="40"/>
    </row>
    <row r="177" spans="1:1">
      <c r="A177" s="40"/>
    </row>
    <row r="178" spans="1:1">
      <c r="A178" s="40"/>
    </row>
    <row r="179" spans="1:1">
      <c r="A179" s="40"/>
    </row>
    <row r="180" spans="1:1">
      <c r="A180" s="40"/>
    </row>
    <row r="181" spans="1:1">
      <c r="A181" s="40"/>
    </row>
    <row r="182" spans="1:1">
      <c r="A182" s="40"/>
    </row>
    <row r="183" spans="1:1">
      <c r="A183" s="40"/>
    </row>
    <row r="184" spans="1:1">
      <c r="A184" s="40"/>
    </row>
    <row r="185" spans="1:1">
      <c r="A185" s="40"/>
    </row>
    <row r="186" spans="1:1">
      <c r="A186" s="40"/>
    </row>
    <row r="187" spans="1:1">
      <c r="A187" s="40"/>
    </row>
    <row r="188" spans="1:1">
      <c r="A188" s="40"/>
    </row>
    <row r="189" spans="1:1">
      <c r="A189" s="40"/>
    </row>
    <row r="190" spans="1:1">
      <c r="A190" s="40"/>
    </row>
    <row r="191" spans="1:1">
      <c r="A191" s="40"/>
    </row>
    <row r="192" spans="1:1">
      <c r="A192" s="40"/>
    </row>
    <row r="193" spans="1:1">
      <c r="A193" s="40"/>
    </row>
    <row r="194" spans="1:1">
      <c r="A194" s="40"/>
    </row>
    <row r="195" spans="1:1">
      <c r="A195" s="40"/>
    </row>
    <row r="196" spans="1:1">
      <c r="A196" s="40"/>
    </row>
    <row r="197" spans="1:1">
      <c r="A197" s="40"/>
    </row>
    <row r="198" spans="1:1">
      <c r="A198" s="40"/>
    </row>
    <row r="199" spans="1:1">
      <c r="A199" s="40"/>
    </row>
    <row r="200" spans="1:1">
      <c r="A200" s="40"/>
    </row>
    <row r="201" spans="1:1">
      <c r="A201" s="40"/>
    </row>
    <row r="202" spans="1:1">
      <c r="A202" s="40"/>
    </row>
    <row r="203" spans="1:1">
      <c r="A203" s="40"/>
    </row>
    <row r="204" spans="1:1">
      <c r="A204" s="40"/>
    </row>
    <row r="205" spans="1:1">
      <c r="A205" s="40"/>
    </row>
    <row r="206" spans="1:1">
      <c r="A206" s="40"/>
    </row>
    <row r="207" spans="1:1">
      <c r="A207" s="40"/>
    </row>
    <row r="208" spans="1:1">
      <c r="A208" s="40"/>
    </row>
    <row r="209" spans="1:1">
      <c r="A209" s="40"/>
    </row>
    <row r="210" spans="1:1">
      <c r="A210" s="40"/>
    </row>
    <row r="211" spans="1:1">
      <c r="A211" s="40"/>
    </row>
    <row r="212" spans="1:1">
      <c r="A212" s="40"/>
    </row>
    <row r="213" spans="1:1">
      <c r="A213" s="40"/>
    </row>
    <row r="214" spans="1:1">
      <c r="A214" s="40"/>
    </row>
    <row r="215" spans="1:1">
      <c r="A215" s="40"/>
    </row>
    <row r="216" spans="1:1">
      <c r="A216" s="40"/>
    </row>
    <row r="217" spans="1:1">
      <c r="A217" s="40"/>
    </row>
    <row r="218" spans="1:1">
      <c r="A218" s="40"/>
    </row>
    <row r="219" spans="1:1">
      <c r="A219" s="40"/>
    </row>
    <row r="220" spans="1:1">
      <c r="A220" s="40"/>
    </row>
    <row r="221" spans="1:1">
      <c r="A221" s="40"/>
    </row>
    <row r="222" spans="1:1">
      <c r="A222" s="40"/>
    </row>
    <row r="223" spans="1:1">
      <c r="A223" s="40"/>
    </row>
    <row r="224" spans="1:1">
      <c r="A224" s="40"/>
    </row>
    <row r="225" spans="1:1">
      <c r="A225" s="40"/>
    </row>
    <row r="226" spans="1:1">
      <c r="A226" s="40"/>
    </row>
    <row r="227" spans="1:1">
      <c r="A227" s="40"/>
    </row>
    <row r="228" spans="1:1">
      <c r="A228" s="40"/>
    </row>
    <row r="229" spans="1:1">
      <c r="A229" s="40"/>
    </row>
    <row r="230" spans="1:1">
      <c r="A230" s="40"/>
    </row>
    <row r="231" spans="1:1">
      <c r="A231" s="40"/>
    </row>
    <row r="232" spans="1:1">
      <c r="A232" s="40"/>
    </row>
    <row r="233" spans="1:1">
      <c r="A233" s="40"/>
    </row>
    <row r="234" spans="1:1">
      <c r="A234" s="40"/>
    </row>
    <row r="235" spans="1:1">
      <c r="A235" s="40"/>
    </row>
    <row r="236" spans="1:1">
      <c r="A236" s="40"/>
    </row>
    <row r="237" spans="1:1">
      <c r="A237" s="40"/>
    </row>
    <row r="238" spans="1:1">
      <c r="A238" s="40"/>
    </row>
    <row r="239" spans="1:1">
      <c r="A239" s="40"/>
    </row>
    <row r="240" spans="1:1">
      <c r="A240" s="40"/>
    </row>
    <row r="241" spans="1:1">
      <c r="A241" s="40"/>
    </row>
    <row r="242" spans="1:1">
      <c r="A242" s="40"/>
    </row>
    <row r="243" spans="1:1">
      <c r="A243" s="40"/>
    </row>
    <row r="244" spans="1:1">
      <c r="A244" s="40"/>
    </row>
    <row r="245" spans="1:1">
      <c r="A245" s="40"/>
    </row>
    <row r="246" spans="1:1">
      <c r="A246" s="40"/>
    </row>
    <row r="247" spans="1:1">
      <c r="A247" s="40"/>
    </row>
    <row r="248" spans="1:1">
      <c r="A248" s="40"/>
    </row>
    <row r="249" spans="1:1">
      <c r="A249" s="40"/>
    </row>
    <row r="250" spans="1:1">
      <c r="A250" s="40"/>
    </row>
    <row r="251" spans="1:1">
      <c r="A251" s="40"/>
    </row>
    <row r="252" spans="1:1">
      <c r="A252" s="40"/>
    </row>
    <row r="253" spans="1:1">
      <c r="A253" s="40"/>
    </row>
    <row r="254" spans="1:1">
      <c r="A254" s="40"/>
    </row>
    <row r="255" spans="1:1">
      <c r="A255" s="40"/>
    </row>
    <row r="256" spans="1:1">
      <c r="A256" s="40"/>
    </row>
    <row r="257" spans="1:1">
      <c r="A257" s="40"/>
    </row>
    <row r="258" spans="1:1">
      <c r="A258" s="40"/>
    </row>
    <row r="259" spans="1:1">
      <c r="A259" s="40"/>
    </row>
    <row r="260" spans="1:1">
      <c r="A260" s="40"/>
    </row>
    <row r="261" spans="1:1">
      <c r="A261" s="40"/>
    </row>
    <row r="262" spans="1:1">
      <c r="A262" s="40"/>
    </row>
    <row r="263" spans="1:1">
      <c r="A263" s="40"/>
    </row>
    <row r="264" spans="1:1">
      <c r="A264" s="40"/>
    </row>
    <row r="265" spans="1:1">
      <c r="A265" s="40"/>
    </row>
    <row r="266" spans="1:1">
      <c r="A266" s="40"/>
    </row>
    <row r="267" spans="1:1">
      <c r="A267" s="40"/>
    </row>
    <row r="268" spans="1:1">
      <c r="A268" s="40"/>
    </row>
    <row r="269" spans="1:1">
      <c r="A269" s="33"/>
    </row>
    <row r="270" spans="1:1">
      <c r="A270" s="33"/>
    </row>
    <row r="271" spans="1:1">
      <c r="A271" s="33"/>
    </row>
    <row r="272" spans="1:1">
      <c r="A272" s="33"/>
    </row>
    <row r="273" spans="1:1">
      <c r="A273" s="33"/>
    </row>
    <row r="274" spans="1:1">
      <c r="A274" s="33"/>
    </row>
    <row r="275" spans="1:1">
      <c r="A275" s="33"/>
    </row>
    <row r="276" spans="1:1">
      <c r="A276" s="33"/>
    </row>
    <row r="277" spans="1:1">
      <c r="A277" s="33"/>
    </row>
    <row r="278" spans="1:1">
      <c r="A278" s="33"/>
    </row>
    <row r="279" spans="1:1">
      <c r="A279" s="33"/>
    </row>
    <row r="280" spans="1:1">
      <c r="A280" s="33"/>
    </row>
    <row r="281" spans="1:1">
      <c r="A281" s="33"/>
    </row>
    <row r="282" spans="1:1">
      <c r="A282" s="33"/>
    </row>
    <row r="283" spans="1:1">
      <c r="A283" s="33"/>
    </row>
    <row r="284" spans="1:1">
      <c r="A284" s="33"/>
    </row>
    <row r="285" spans="1:1">
      <c r="A285" s="33"/>
    </row>
    <row r="286" spans="1:1">
      <c r="A286" s="33"/>
    </row>
    <row r="287" spans="1:1">
      <c r="A287" s="33"/>
    </row>
    <row r="288" spans="1:1">
      <c r="A288" s="33"/>
    </row>
    <row r="289" spans="1:1">
      <c r="A289" s="33"/>
    </row>
    <row r="290" spans="1:1">
      <c r="A290" s="33"/>
    </row>
    <row r="291" spans="1:1">
      <c r="A291" s="33"/>
    </row>
    <row r="292" spans="1:1">
      <c r="A292" s="33"/>
    </row>
    <row r="293" spans="1:1">
      <c r="A293" s="33"/>
    </row>
    <row r="294" spans="1:1">
      <c r="A294" s="33"/>
    </row>
    <row r="295" spans="1:1">
      <c r="A295" s="33"/>
    </row>
    <row r="296" spans="1:1">
      <c r="A296" s="33"/>
    </row>
    <row r="297" spans="1:1">
      <c r="A297" s="33"/>
    </row>
    <row r="298" spans="1:1">
      <c r="A298" s="33"/>
    </row>
    <row r="299" spans="1:1">
      <c r="A299" s="33"/>
    </row>
    <row r="300" spans="1:1">
      <c r="A300" s="33"/>
    </row>
    <row r="301" spans="1:1">
      <c r="A301" s="33"/>
    </row>
    <row r="302" spans="1:1">
      <c r="A302" s="33"/>
    </row>
    <row r="303" spans="1:1">
      <c r="A303" s="33"/>
    </row>
    <row r="304" spans="1:1">
      <c r="A304" s="33"/>
    </row>
    <row r="305" spans="1:1">
      <c r="A305" s="33"/>
    </row>
    <row r="306" spans="1:1">
      <c r="A306" s="33"/>
    </row>
    <row r="307" spans="1:1">
      <c r="A307" s="33"/>
    </row>
    <row r="308" spans="1:1">
      <c r="A308" s="33"/>
    </row>
    <row r="309" spans="1:1">
      <c r="A309" s="33"/>
    </row>
    <row r="310" spans="1:1">
      <c r="A310" s="33"/>
    </row>
    <row r="311" spans="1:1">
      <c r="A311" s="33"/>
    </row>
    <row r="312" spans="1:1">
      <c r="A312" s="33"/>
    </row>
    <row r="313" spans="1:1">
      <c r="A313" s="33"/>
    </row>
    <row r="314" spans="1:1">
      <c r="A314" s="33"/>
    </row>
    <row r="315" spans="1:1">
      <c r="A315" s="33"/>
    </row>
    <row r="316" spans="1:1">
      <c r="A316" s="33"/>
    </row>
    <row r="317" spans="1:1">
      <c r="A317" s="33"/>
    </row>
    <row r="318" spans="1:1">
      <c r="A318" s="33"/>
    </row>
    <row r="319" spans="1:1">
      <c r="A319" s="33"/>
    </row>
    <row r="320" spans="1:1">
      <c r="A320" s="33"/>
    </row>
    <row r="321" spans="1:1">
      <c r="A321" s="33"/>
    </row>
    <row r="322" spans="1:1">
      <c r="A322" s="33"/>
    </row>
    <row r="323" spans="1:1">
      <c r="A323" s="33"/>
    </row>
    <row r="324" spans="1:1">
      <c r="A324" s="33"/>
    </row>
    <row r="325" spans="1:1">
      <c r="A325" s="33"/>
    </row>
    <row r="326" spans="1:1">
      <c r="A326" s="33"/>
    </row>
    <row r="327" spans="1:1">
      <c r="A327" s="33"/>
    </row>
    <row r="328" spans="1:1">
      <c r="A328" s="33"/>
    </row>
    <row r="329" spans="1:1">
      <c r="A329" s="33"/>
    </row>
    <row r="330" spans="1:1">
      <c r="A330" s="33"/>
    </row>
    <row r="331" spans="1:1">
      <c r="A331" s="33"/>
    </row>
    <row r="332" spans="1:1">
      <c r="A332" s="33"/>
    </row>
    <row r="333" spans="1:1">
      <c r="A333" s="33"/>
    </row>
    <row r="334" spans="1:1">
      <c r="A334" s="33"/>
    </row>
    <row r="335" spans="1:1">
      <c r="A335" s="33"/>
    </row>
    <row r="336" spans="1:1">
      <c r="A336" s="33"/>
    </row>
    <row r="337" spans="1:1">
      <c r="A337" s="33"/>
    </row>
    <row r="338" spans="1:1">
      <c r="A338" s="33"/>
    </row>
    <row r="339" spans="1:1">
      <c r="A339" s="33"/>
    </row>
    <row r="340" spans="1:1">
      <c r="A340" s="33"/>
    </row>
    <row r="341" spans="1:1">
      <c r="A341" s="33"/>
    </row>
    <row r="342" spans="1:1">
      <c r="A342" s="33"/>
    </row>
    <row r="343" spans="1:1">
      <c r="A343" s="33"/>
    </row>
    <row r="344" spans="1:1">
      <c r="A344" s="33"/>
    </row>
    <row r="345" spans="1:1">
      <c r="A345" s="33"/>
    </row>
    <row r="346" spans="1:1">
      <c r="A346" s="33"/>
    </row>
    <row r="347" spans="1:1">
      <c r="A347" s="33"/>
    </row>
    <row r="348" spans="1:1">
      <c r="A348" s="33"/>
    </row>
    <row r="349" spans="1:1">
      <c r="A349" s="33"/>
    </row>
    <row r="350" spans="1:1">
      <c r="A350" s="33"/>
    </row>
    <row r="351" spans="1:1">
      <c r="A351" s="33"/>
    </row>
    <row r="352" spans="1:1">
      <c r="A352" s="33"/>
    </row>
    <row r="353" spans="1:1">
      <c r="A353" s="33"/>
    </row>
    <row r="354" spans="1:1">
      <c r="A354" s="33"/>
    </row>
    <row r="355" spans="1:1">
      <c r="A355" s="33"/>
    </row>
    <row r="356" spans="1:1">
      <c r="A356" s="33"/>
    </row>
    <row r="357" spans="1:1">
      <c r="A357" s="33"/>
    </row>
    <row r="358" spans="1:1">
      <c r="A358" s="33"/>
    </row>
    <row r="359" spans="1:1">
      <c r="A359" s="33"/>
    </row>
    <row r="360" spans="1:1">
      <c r="A360" s="33"/>
    </row>
    <row r="361" spans="1:1">
      <c r="A361" s="33"/>
    </row>
    <row r="362" spans="1:1">
      <c r="A362" s="33"/>
    </row>
    <row r="363" spans="1:1">
      <c r="A363" s="33"/>
    </row>
    <row r="364" spans="1:1">
      <c r="A364" s="33"/>
    </row>
    <row r="365" spans="1:1">
      <c r="A365" s="33"/>
    </row>
    <row r="366" spans="1:1">
      <c r="A366" s="33"/>
    </row>
    <row r="367" spans="1:1">
      <c r="A367" s="33"/>
    </row>
    <row r="368" spans="1:1">
      <c r="A368" s="33"/>
    </row>
    <row r="369" spans="1:1">
      <c r="A369" s="33"/>
    </row>
    <row r="370" spans="1:1">
      <c r="A370" s="33"/>
    </row>
    <row r="371" spans="1:1">
      <c r="A371" s="33"/>
    </row>
    <row r="372" spans="1:1">
      <c r="A372" s="33"/>
    </row>
    <row r="373" spans="1:1">
      <c r="A373" s="33"/>
    </row>
    <row r="374" spans="1:1">
      <c r="A374" s="33"/>
    </row>
    <row r="375" spans="1:1">
      <c r="A375" s="33"/>
    </row>
    <row r="376" spans="1:1">
      <c r="A376" s="33"/>
    </row>
    <row r="377" spans="1:1">
      <c r="A377" s="33"/>
    </row>
    <row r="378" spans="1:1">
      <c r="A378" s="33"/>
    </row>
    <row r="379" spans="1:1">
      <c r="A379" s="33"/>
    </row>
    <row r="380" spans="1:1">
      <c r="A380" s="33"/>
    </row>
    <row r="381" spans="1:1">
      <c r="A381" s="33"/>
    </row>
    <row r="382" spans="1:1">
      <c r="A382" s="33"/>
    </row>
    <row r="383" spans="1:1">
      <c r="A383" s="33"/>
    </row>
    <row r="384" spans="1:1">
      <c r="A384" s="33"/>
    </row>
    <row r="385" spans="1:1">
      <c r="A385" s="33"/>
    </row>
    <row r="386" spans="1:1">
      <c r="A386" s="33"/>
    </row>
    <row r="387" spans="1:1">
      <c r="A387" s="33"/>
    </row>
    <row r="388" spans="1:1">
      <c r="A388" s="33"/>
    </row>
    <row r="389" spans="1:1">
      <c r="A389" s="33"/>
    </row>
    <row r="390" spans="1:1">
      <c r="A390" s="33"/>
    </row>
    <row r="391" spans="1:1">
      <c r="A391" s="33"/>
    </row>
    <row r="392" spans="1:1">
      <c r="A392" s="33"/>
    </row>
    <row r="393" spans="1:1">
      <c r="A393" s="33"/>
    </row>
    <row r="394" spans="1:1">
      <c r="A394" s="33"/>
    </row>
    <row r="395" spans="1:1">
      <c r="A395" s="33"/>
    </row>
    <row r="396" spans="1:1">
      <c r="A396" s="33"/>
    </row>
    <row r="397" spans="1:1">
      <c r="A397" s="33"/>
    </row>
    <row r="398" spans="1:1">
      <c r="A398" s="33"/>
    </row>
    <row r="399" spans="1:1">
      <c r="A399" s="33"/>
    </row>
    <row r="400" spans="1:1">
      <c r="A400" s="33"/>
    </row>
    <row r="401" spans="1:1">
      <c r="A401" s="33"/>
    </row>
    <row r="402" spans="1:1">
      <c r="A402" s="33"/>
    </row>
    <row r="403" spans="1:1">
      <c r="A403" s="33"/>
    </row>
    <row r="404" spans="1:1">
      <c r="A404" s="33"/>
    </row>
    <row r="405" spans="1:1">
      <c r="A405" s="33"/>
    </row>
    <row r="406" spans="1:1">
      <c r="A406" s="33"/>
    </row>
    <row r="407" spans="1:1">
      <c r="A407" s="33"/>
    </row>
    <row r="408" spans="1:1">
      <c r="A408" s="33"/>
    </row>
    <row r="409" spans="1:1">
      <c r="A409" s="33"/>
    </row>
    <row r="410" spans="1:1">
      <c r="A410" s="33"/>
    </row>
    <row r="411" spans="1:1">
      <c r="A411" s="33"/>
    </row>
    <row r="412" spans="1:1">
      <c r="A412" s="33"/>
    </row>
    <row r="413" spans="1:1">
      <c r="A413" s="33"/>
    </row>
    <row r="414" spans="1:1">
      <c r="A414" s="33"/>
    </row>
    <row r="415" spans="1:1">
      <c r="A415" s="33"/>
    </row>
    <row r="416" spans="1:1">
      <c r="A416" s="33"/>
    </row>
    <row r="417" spans="1:1">
      <c r="A417" s="33"/>
    </row>
    <row r="418" spans="1:1">
      <c r="A418" s="33"/>
    </row>
    <row r="419" spans="1:1">
      <c r="A419" s="33"/>
    </row>
    <row r="420" spans="1:1">
      <c r="A420" s="33"/>
    </row>
    <row r="421" spans="1:1">
      <c r="A421" s="33"/>
    </row>
    <row r="422" spans="1:1">
      <c r="A422" s="33"/>
    </row>
    <row r="423" spans="1:1">
      <c r="A423" s="33"/>
    </row>
    <row r="424" spans="1:1">
      <c r="A424" s="33"/>
    </row>
    <row r="425" spans="1:1">
      <c r="A425" s="33"/>
    </row>
    <row r="426" spans="1:1">
      <c r="A426" s="33"/>
    </row>
    <row r="427" spans="1:1">
      <c r="A427" s="33"/>
    </row>
    <row r="428" spans="1:1">
      <c r="A428" s="33"/>
    </row>
    <row r="429" spans="1:1">
      <c r="A429" s="33"/>
    </row>
    <row r="430" spans="1:1">
      <c r="A430" s="33"/>
    </row>
    <row r="431" spans="1:1">
      <c r="A431" s="33"/>
    </row>
    <row r="432" spans="1:1">
      <c r="A432" s="33"/>
    </row>
    <row r="433" spans="1:1">
      <c r="A433" s="33"/>
    </row>
    <row r="434" spans="1:1">
      <c r="A434" s="33"/>
    </row>
  </sheetData>
  <mergeCells count="35">
    <mergeCell ref="G110:I110"/>
    <mergeCell ref="A84:H84"/>
    <mergeCell ref="A48:H48"/>
    <mergeCell ref="C109:F109"/>
    <mergeCell ref="C110:F110"/>
    <mergeCell ref="A55:H55"/>
    <mergeCell ref="G109:I109"/>
    <mergeCell ref="B13:D13"/>
    <mergeCell ref="A23:H23"/>
    <mergeCell ref="B14:H14"/>
    <mergeCell ref="B15:H15"/>
    <mergeCell ref="A24:H24"/>
    <mergeCell ref="B16:H16"/>
    <mergeCell ref="B17:H17"/>
    <mergeCell ref="B18:H18"/>
    <mergeCell ref="E9:F9"/>
    <mergeCell ref="G9:H9"/>
    <mergeCell ref="B10:D10"/>
    <mergeCell ref="B11:D11"/>
    <mergeCell ref="B12:D12"/>
    <mergeCell ref="F19:G19"/>
    <mergeCell ref="B19:E19"/>
    <mergeCell ref="B20:E20"/>
    <mergeCell ref="A73:H73"/>
    <mergeCell ref="C30:D30"/>
    <mergeCell ref="F20:G20"/>
    <mergeCell ref="A25:H25"/>
    <mergeCell ref="A30:A31"/>
    <mergeCell ref="A39:H39"/>
    <mergeCell ref="A33:H33"/>
    <mergeCell ref="A26:H26"/>
    <mergeCell ref="E30:H30"/>
    <mergeCell ref="A46:H46"/>
    <mergeCell ref="A28:H28"/>
    <mergeCell ref="B30:B31"/>
  </mergeCells>
  <phoneticPr fontId="3" type="noConversion"/>
  <pageMargins left="0.59055118110236227" right="0.39370078740157483" top="0.39370078740157483" bottom="0.39370078740157483" header="0.31496062992125984" footer="0.19685039370078741"/>
  <pageSetup paperSize="9" scale="55" orientation="landscape" r:id="rId1"/>
  <headerFooter alignWithMargins="0">
    <oddHeader>&amp;R&amp;"Times New Roman,звичайний"&amp;14Продовження додатка 3</oddHeader>
  </headerFooter>
  <rowBreaks count="2" manualBreakCount="2">
    <brk id="42" max="8" man="1"/>
    <brk id="72" max="16383" man="1"/>
  </rowBreaks>
  <ignoredErrors>
    <ignoredError sqref="H85 H3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N381"/>
  <sheetViews>
    <sheetView view="pageBreakPreview" zoomScale="70" zoomScaleNormal="60" zoomScaleSheetLayoutView="70" workbookViewId="0">
      <selection activeCell="I40" sqref="I40:N40"/>
    </sheetView>
  </sheetViews>
  <sheetFormatPr defaultColWidth="9.109375" defaultRowHeight="18" outlineLevelRow="1"/>
  <cols>
    <col min="1" max="1" width="84.6640625" style="2" customWidth="1"/>
    <col min="2" max="2" width="14" style="3" customWidth="1"/>
    <col min="3" max="3" width="16.6640625" style="3" customWidth="1"/>
    <col min="4" max="4" width="19.109375" style="3" customWidth="1"/>
    <col min="5" max="5" width="16.6640625" style="3" customWidth="1"/>
    <col min="6" max="6" width="16.6640625" style="172" customWidth="1"/>
    <col min="7" max="7" width="19.21875" style="3" customWidth="1"/>
    <col min="8" max="9" width="16.6640625" style="3" customWidth="1"/>
    <col min="10" max="14" width="16.6640625" style="2" customWidth="1"/>
    <col min="15" max="16384" width="9.109375" style="2"/>
  </cols>
  <sheetData>
    <row r="1" spans="1:14" outlineLevel="1">
      <c r="A1" s="251" t="s">
        <v>345</v>
      </c>
      <c r="B1" s="251"/>
      <c r="C1" s="251"/>
      <c r="D1" s="251"/>
      <c r="E1" s="251"/>
      <c r="F1" s="251"/>
      <c r="G1" s="251"/>
      <c r="H1" s="251"/>
      <c r="I1" s="251"/>
    </row>
    <row r="2" spans="1:14" ht="12.75" customHeight="1" outlineLevel="1"/>
    <row r="3" spans="1:14" outlineLevel="1">
      <c r="A3" s="279" t="s">
        <v>346</v>
      </c>
      <c r="B3" s="279"/>
      <c r="C3" s="279"/>
      <c r="D3" s="279"/>
      <c r="E3" s="279"/>
      <c r="F3" s="279"/>
      <c r="G3" s="279"/>
      <c r="H3" s="279"/>
      <c r="I3" s="279"/>
    </row>
    <row r="4" spans="1:14" ht="5.25" customHeight="1" outlineLevel="1">
      <c r="A4" s="25"/>
      <c r="B4" s="25"/>
      <c r="C4" s="25"/>
      <c r="D4" s="25"/>
      <c r="E4" s="25"/>
      <c r="F4" s="173"/>
      <c r="G4" s="25"/>
      <c r="H4" s="25"/>
      <c r="I4" s="25"/>
    </row>
    <row r="5" spans="1:14" ht="30.75" customHeight="1" outlineLevel="1">
      <c r="A5" s="5" t="s">
        <v>90</v>
      </c>
      <c r="B5" s="280" t="s">
        <v>153</v>
      </c>
      <c r="C5" s="280"/>
      <c r="D5" s="280"/>
      <c r="E5" s="280"/>
      <c r="F5" s="280"/>
      <c r="G5" s="280"/>
      <c r="H5" s="287" t="s">
        <v>60</v>
      </c>
      <c r="I5" s="287"/>
      <c r="J5" s="287"/>
      <c r="K5" s="287"/>
      <c r="L5" s="287"/>
      <c r="M5" s="287"/>
      <c r="N5" s="287"/>
    </row>
    <row r="6" spans="1:14" outlineLevel="1">
      <c r="A6" s="5">
        <v>1</v>
      </c>
      <c r="B6" s="280">
        <v>2</v>
      </c>
      <c r="C6" s="280"/>
      <c r="D6" s="280"/>
      <c r="E6" s="280"/>
      <c r="F6" s="280"/>
      <c r="G6" s="280"/>
      <c r="H6" s="280">
        <v>3</v>
      </c>
      <c r="I6" s="280"/>
      <c r="J6" s="280"/>
      <c r="K6" s="280"/>
      <c r="L6" s="280"/>
      <c r="M6" s="280"/>
      <c r="N6" s="280"/>
    </row>
    <row r="7" spans="1:14" outlineLevel="1">
      <c r="A7" s="5"/>
      <c r="B7" s="242" t="s">
        <v>460</v>
      </c>
      <c r="C7" s="282"/>
      <c r="D7" s="282"/>
      <c r="E7" s="282"/>
      <c r="F7" s="282"/>
      <c r="G7" s="243"/>
      <c r="H7" s="283"/>
      <c r="I7" s="284"/>
      <c r="J7" s="284"/>
      <c r="K7" s="284"/>
      <c r="L7" s="284"/>
      <c r="M7" s="284"/>
      <c r="N7" s="285"/>
    </row>
    <row r="8" spans="1:14" outlineLevel="1">
      <c r="A8" s="6"/>
      <c r="B8" s="272"/>
      <c r="C8" s="272"/>
      <c r="D8" s="272"/>
      <c r="E8" s="272"/>
      <c r="F8" s="272"/>
      <c r="G8" s="272"/>
      <c r="H8" s="275"/>
      <c r="I8" s="275"/>
      <c r="J8" s="275"/>
      <c r="K8" s="275"/>
      <c r="L8" s="275"/>
      <c r="M8" s="275"/>
      <c r="N8" s="275"/>
    </row>
    <row r="9" spans="1:14" ht="17.25" customHeight="1" outlineLevel="1"/>
    <row r="10" spans="1:14" outlineLevel="1">
      <c r="A10" s="279" t="s">
        <v>347</v>
      </c>
      <c r="B10" s="279"/>
      <c r="C10" s="279"/>
      <c r="D10" s="279"/>
      <c r="E10" s="279"/>
      <c r="F10" s="279"/>
      <c r="G10" s="279"/>
      <c r="H10" s="279"/>
      <c r="I10" s="279"/>
    </row>
    <row r="11" spans="1:14" ht="11.25" customHeight="1" outlineLevel="1">
      <c r="A11" s="25"/>
      <c r="B11" s="25"/>
      <c r="C11" s="25"/>
      <c r="D11" s="25"/>
      <c r="E11" s="25"/>
      <c r="F11" s="173"/>
      <c r="G11" s="25"/>
      <c r="H11" s="25"/>
      <c r="I11" s="25"/>
    </row>
    <row r="12" spans="1:14" ht="39.75" customHeight="1" outlineLevel="1">
      <c r="A12" s="286" t="s">
        <v>178</v>
      </c>
      <c r="B12" s="286"/>
      <c r="C12" s="245" t="s">
        <v>122</v>
      </c>
      <c r="D12" s="272"/>
      <c r="E12" s="272"/>
      <c r="F12" s="272" t="s">
        <v>119</v>
      </c>
      <c r="G12" s="272"/>
      <c r="H12" s="272"/>
      <c r="I12" s="272" t="s">
        <v>351</v>
      </c>
      <c r="J12" s="272"/>
      <c r="K12" s="272"/>
      <c r="L12" s="244" t="s">
        <v>352</v>
      </c>
      <c r="M12" s="252"/>
      <c r="N12" s="245"/>
    </row>
    <row r="13" spans="1:14" ht="163.5" customHeight="1" outlineLevel="1">
      <c r="A13" s="286"/>
      <c r="B13" s="286"/>
      <c r="C13" s="6" t="s">
        <v>253</v>
      </c>
      <c r="D13" s="6" t="s">
        <v>151</v>
      </c>
      <c r="E13" s="6" t="s">
        <v>254</v>
      </c>
      <c r="F13" s="78" t="s">
        <v>253</v>
      </c>
      <c r="G13" s="6" t="s">
        <v>151</v>
      </c>
      <c r="H13" s="6" t="s">
        <v>254</v>
      </c>
      <c r="I13" s="6" t="s">
        <v>253</v>
      </c>
      <c r="J13" s="6" t="s">
        <v>151</v>
      </c>
      <c r="K13" s="6" t="s">
        <v>254</v>
      </c>
      <c r="L13" s="57" t="s">
        <v>123</v>
      </c>
      <c r="M13" s="57" t="s">
        <v>124</v>
      </c>
      <c r="N13" s="57" t="s">
        <v>155</v>
      </c>
    </row>
    <row r="14" spans="1:14" outlineLevel="1">
      <c r="A14" s="286">
        <v>1</v>
      </c>
      <c r="B14" s="286"/>
      <c r="C14" s="6">
        <v>2</v>
      </c>
      <c r="D14" s="6">
        <v>3</v>
      </c>
      <c r="E14" s="6">
        <v>4</v>
      </c>
      <c r="F14" s="177">
        <v>5</v>
      </c>
      <c r="G14" s="5">
        <v>6</v>
      </c>
      <c r="H14" s="209">
        <v>7</v>
      </c>
      <c r="I14" s="5">
        <v>8</v>
      </c>
      <c r="J14" s="5">
        <v>9</v>
      </c>
      <c r="K14" s="5">
        <v>10</v>
      </c>
      <c r="L14" s="5">
        <v>11</v>
      </c>
      <c r="M14" s="5">
        <v>12</v>
      </c>
      <c r="N14" s="5">
        <v>13</v>
      </c>
    </row>
    <row r="15" spans="1:14" ht="24" outlineLevel="1">
      <c r="A15" s="242" t="s">
        <v>458</v>
      </c>
      <c r="B15" s="243"/>
      <c r="C15" s="56">
        <f>14946.1+585</f>
        <v>15531.1</v>
      </c>
      <c r="D15" s="143" t="s">
        <v>462</v>
      </c>
      <c r="E15" s="230">
        <f>C15/3/1007</f>
        <v>5.1410460112545522</v>
      </c>
      <c r="F15" s="78">
        <f>14948.8+589</f>
        <v>15537.8</v>
      </c>
      <c r="G15" s="208" t="s">
        <v>462</v>
      </c>
      <c r="H15" s="231">
        <f>F15/3/1007</f>
        <v>5.1432638199271761</v>
      </c>
      <c r="I15" s="217">
        <f t="shared" ref="I15:K17" si="0">F15-C15</f>
        <v>6.6999999999989086</v>
      </c>
      <c r="J15" s="54"/>
      <c r="K15" s="399">
        <f t="shared" si="0"/>
        <v>2.2178086726238888E-3</v>
      </c>
      <c r="L15" s="91">
        <f>(F15/C15)*100</f>
        <v>100.04313924963459</v>
      </c>
      <c r="M15" s="54"/>
      <c r="N15" s="219">
        <f>H15/E15</f>
        <v>1.0004313924963459</v>
      </c>
    </row>
    <row r="16" spans="1:14" outlineLevel="1">
      <c r="A16" s="242" t="s">
        <v>459</v>
      </c>
      <c r="B16" s="243"/>
      <c r="C16" s="56">
        <f>826</f>
        <v>826</v>
      </c>
      <c r="D16" s="143" t="s">
        <v>463</v>
      </c>
      <c r="E16" s="230"/>
      <c r="F16" s="78">
        <f>836.3+28.5</f>
        <v>864.8</v>
      </c>
      <c r="G16" s="202"/>
      <c r="H16" s="216"/>
      <c r="I16" s="217">
        <f t="shared" si="0"/>
        <v>38.799999999999955</v>
      </c>
      <c r="J16" s="54"/>
      <c r="K16" s="54"/>
      <c r="L16" s="91">
        <f>(F16/C16)*100</f>
        <v>104.69733656174334</v>
      </c>
      <c r="M16" s="54"/>
      <c r="N16" s="54"/>
    </row>
    <row r="17" spans="1:14" outlineLevel="1">
      <c r="A17" s="280"/>
      <c r="B17" s="280"/>
      <c r="C17" s="56"/>
      <c r="D17" s="55"/>
      <c r="E17" s="56"/>
      <c r="F17" s="78"/>
      <c r="G17" s="55"/>
      <c r="H17" s="210"/>
      <c r="I17" s="91">
        <f t="shared" si="0"/>
        <v>0</v>
      </c>
      <c r="J17" s="54">
        <f t="shared" si="0"/>
        <v>0</v>
      </c>
      <c r="K17" s="54">
        <f t="shared" si="0"/>
        <v>0</v>
      </c>
      <c r="L17" s="91"/>
      <c r="M17" s="54"/>
      <c r="N17" s="54"/>
    </row>
    <row r="18" spans="1:14" s="4" customFormat="1" ht="17.399999999999999" outlineLevel="1">
      <c r="A18" s="281" t="s">
        <v>461</v>
      </c>
      <c r="B18" s="281"/>
      <c r="C18" s="168">
        <f>SUM(C15:C17)</f>
        <v>16357.1</v>
      </c>
      <c r="D18" s="67"/>
      <c r="E18" s="168"/>
      <c r="F18" s="79">
        <f>SUM(F15:F17)</f>
        <v>16402.599999999999</v>
      </c>
      <c r="G18" s="67"/>
      <c r="H18" s="168"/>
      <c r="I18" s="138">
        <f>F18-C18</f>
        <v>45.499999999998181</v>
      </c>
      <c r="J18" s="67"/>
      <c r="K18" s="168"/>
      <c r="L18" s="138">
        <f>(F18/C18)*100</f>
        <v>100.27816666768558</v>
      </c>
      <c r="M18" s="67"/>
      <c r="N18" s="168"/>
    </row>
    <row r="19" spans="1:14" ht="11.25" customHeight="1">
      <c r="A19" s="25"/>
      <c r="B19" s="25"/>
      <c r="C19" s="25"/>
      <c r="D19" s="25"/>
      <c r="E19" s="25"/>
      <c r="F19" s="173"/>
      <c r="G19" s="25"/>
      <c r="H19" s="25"/>
      <c r="I19" s="25"/>
    </row>
    <row r="20" spans="1:14" s="4" customFormat="1" ht="21" customHeight="1">
      <c r="A20" s="291" t="s">
        <v>366</v>
      </c>
      <c r="B20" s="291"/>
      <c r="C20" s="291"/>
      <c r="D20" s="291"/>
      <c r="E20" s="291"/>
      <c r="F20" s="291"/>
      <c r="G20" s="291"/>
      <c r="H20" s="291"/>
      <c r="I20" s="291"/>
    </row>
    <row r="21" spans="1:14" s="4" customFormat="1" ht="9" customHeight="1">
      <c r="A21" s="99"/>
      <c r="B21" s="100"/>
      <c r="C21" s="100"/>
      <c r="D21" s="100"/>
      <c r="E21" s="100"/>
      <c r="F21" s="174"/>
      <c r="G21" s="100"/>
      <c r="H21" s="100"/>
      <c r="I21" s="100"/>
    </row>
    <row r="22" spans="1:14" s="4" customFormat="1" ht="42" customHeight="1">
      <c r="A22" s="280" t="s">
        <v>146</v>
      </c>
      <c r="B22" s="272" t="s">
        <v>353</v>
      </c>
      <c r="C22" s="272" t="s">
        <v>217</v>
      </c>
      <c r="D22" s="272"/>
      <c r="E22" s="294" t="s">
        <v>494</v>
      </c>
      <c r="F22" s="295"/>
      <c r="G22" s="295"/>
      <c r="H22" s="295"/>
      <c r="I22" s="295"/>
      <c r="J22" s="295"/>
      <c r="K22" s="295"/>
      <c r="L22" s="295"/>
      <c r="M22" s="295"/>
      <c r="N22" s="295"/>
    </row>
    <row r="23" spans="1:14" s="4" customFormat="1" ht="27.6" customHeight="1">
      <c r="A23" s="280"/>
      <c r="B23" s="272"/>
      <c r="C23" s="6" t="s">
        <v>348</v>
      </c>
      <c r="D23" s="6" t="s">
        <v>349</v>
      </c>
      <c r="E23" s="6" t="s">
        <v>136</v>
      </c>
      <c r="F23" s="49" t="s">
        <v>127</v>
      </c>
      <c r="G23" s="6" t="s">
        <v>141</v>
      </c>
      <c r="H23" s="6" t="s">
        <v>350</v>
      </c>
      <c r="I23" s="272" t="s">
        <v>140</v>
      </c>
      <c r="J23" s="272"/>
      <c r="K23" s="272"/>
      <c r="L23" s="272"/>
      <c r="M23" s="272"/>
      <c r="N23" s="272"/>
    </row>
    <row r="24" spans="1:14" s="12" customFormat="1" ht="24.9" customHeight="1">
      <c r="A24" s="5">
        <v>1</v>
      </c>
      <c r="B24" s="6">
        <v>2</v>
      </c>
      <c r="C24" s="5">
        <v>3</v>
      </c>
      <c r="D24" s="6">
        <v>4</v>
      </c>
      <c r="E24" s="5">
        <v>5</v>
      </c>
      <c r="F24" s="50">
        <v>6</v>
      </c>
      <c r="G24" s="5">
        <v>7</v>
      </c>
      <c r="H24" s="6">
        <v>8</v>
      </c>
      <c r="I24" s="280">
        <v>9</v>
      </c>
      <c r="J24" s="280"/>
      <c r="K24" s="280"/>
      <c r="L24" s="280"/>
      <c r="M24" s="280"/>
      <c r="N24" s="280"/>
    </row>
    <row r="25" spans="1:14" s="4" customFormat="1" ht="24.9" customHeight="1">
      <c r="A25" s="296" t="s">
        <v>139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</row>
    <row r="26" spans="1:14" s="4" customFormat="1" ht="36" customHeight="1">
      <c r="A26" s="9" t="s">
        <v>108</v>
      </c>
      <c r="B26" s="10">
        <v>1000</v>
      </c>
      <c r="C26" s="79">
        <v>16361</v>
      </c>
      <c r="D26" s="138">
        <f>F26</f>
        <v>16402.599999999999</v>
      </c>
      <c r="E26" s="138">
        <f>C18</f>
        <v>16357.1</v>
      </c>
      <c r="F26" s="79">
        <f>F18</f>
        <v>16402.599999999999</v>
      </c>
      <c r="G26" s="138">
        <f>F26-E26</f>
        <v>45.499999999998181</v>
      </c>
      <c r="H26" s="73">
        <f t="shared" ref="H26:H34" si="1">(F26/E26)*100</f>
        <v>100.27816666768558</v>
      </c>
      <c r="I26" s="297"/>
      <c r="J26" s="297"/>
      <c r="K26" s="297"/>
      <c r="L26" s="297"/>
      <c r="M26" s="297"/>
      <c r="N26" s="297"/>
    </row>
    <row r="27" spans="1:14" s="4" customFormat="1" ht="20.100000000000001" customHeight="1">
      <c r="A27" s="9" t="s">
        <v>100</v>
      </c>
      <c r="B27" s="10">
        <v>1010</v>
      </c>
      <c r="C27" s="79">
        <f>SUM(C28:C36)</f>
        <v>14504.999999999998</v>
      </c>
      <c r="D27" s="138">
        <f t="shared" ref="D27:D82" si="2">F27</f>
        <v>14705.7</v>
      </c>
      <c r="E27" s="79">
        <f>SUM(E28:E36)</f>
        <v>15826.900000000001</v>
      </c>
      <c r="F27" s="79">
        <f>SUM(F28:F36)</f>
        <v>14705.7</v>
      </c>
      <c r="G27" s="138">
        <f t="shared" ref="G27:G124" si="3">F27-E27</f>
        <v>-1121.2000000000007</v>
      </c>
      <c r="H27" s="73">
        <f t="shared" si="1"/>
        <v>92.91585844353601</v>
      </c>
      <c r="I27" s="274"/>
      <c r="J27" s="274"/>
      <c r="K27" s="274"/>
      <c r="L27" s="274"/>
      <c r="M27" s="274"/>
      <c r="N27" s="274"/>
    </row>
    <row r="28" spans="1:14" ht="20.100000000000001" customHeight="1">
      <c r="A28" s="7" t="s">
        <v>244</v>
      </c>
      <c r="B28" s="6">
        <v>1011</v>
      </c>
      <c r="C28" s="78">
        <f>4268.4-0.9</f>
        <v>4267.5</v>
      </c>
      <c r="D28" s="91">
        <f t="shared" si="2"/>
        <v>4515.6000000000004</v>
      </c>
      <c r="E28" s="91">
        <v>4243.8</v>
      </c>
      <c r="F28" s="78">
        <v>4515.6000000000004</v>
      </c>
      <c r="G28" s="91">
        <f t="shared" si="3"/>
        <v>271.80000000000018</v>
      </c>
      <c r="H28" s="72">
        <f t="shared" si="1"/>
        <v>106.40463735331542</v>
      </c>
      <c r="I28" s="273" t="s">
        <v>496</v>
      </c>
      <c r="J28" s="273"/>
      <c r="K28" s="273"/>
      <c r="L28" s="273"/>
      <c r="M28" s="273"/>
      <c r="N28" s="273"/>
    </row>
    <row r="29" spans="1:14" ht="20.100000000000001" customHeight="1">
      <c r="A29" s="7" t="s">
        <v>245</v>
      </c>
      <c r="B29" s="6">
        <v>1012</v>
      </c>
      <c r="C29" s="78">
        <v>893.5</v>
      </c>
      <c r="D29" s="91">
        <f t="shared" si="2"/>
        <v>838.2</v>
      </c>
      <c r="E29" s="91">
        <v>1091.9000000000001</v>
      </c>
      <c r="F29" s="78">
        <v>838.2</v>
      </c>
      <c r="G29" s="91">
        <f t="shared" si="3"/>
        <v>-253.70000000000005</v>
      </c>
      <c r="H29" s="72">
        <f t="shared" si="1"/>
        <v>76.765271545013277</v>
      </c>
      <c r="I29" s="273" t="s">
        <v>497</v>
      </c>
      <c r="J29" s="273"/>
      <c r="K29" s="273"/>
      <c r="L29" s="273"/>
      <c r="M29" s="273"/>
      <c r="N29" s="273"/>
    </row>
    <row r="30" spans="1:14" ht="20.100000000000001" customHeight="1">
      <c r="A30" s="7" t="s">
        <v>246</v>
      </c>
      <c r="B30" s="6">
        <v>1013</v>
      </c>
      <c r="C30" s="78">
        <v>546</v>
      </c>
      <c r="D30" s="91">
        <f t="shared" si="2"/>
        <v>793.8</v>
      </c>
      <c r="E30" s="91">
        <v>963.3</v>
      </c>
      <c r="F30" s="78">
        <v>793.8</v>
      </c>
      <c r="G30" s="91">
        <f t="shared" si="3"/>
        <v>-169.5</v>
      </c>
      <c r="H30" s="72">
        <f t="shared" si="1"/>
        <v>82.404235440672693</v>
      </c>
      <c r="I30" s="273"/>
      <c r="J30" s="273"/>
      <c r="K30" s="273"/>
      <c r="L30" s="273"/>
      <c r="M30" s="273"/>
      <c r="N30" s="273"/>
    </row>
    <row r="31" spans="1:14" ht="20.100000000000001" customHeight="1">
      <c r="A31" s="7" t="s">
        <v>5</v>
      </c>
      <c r="B31" s="6">
        <v>1014</v>
      </c>
      <c r="C31" s="78">
        <f>6478.8+0.2</f>
        <v>6479</v>
      </c>
      <c r="D31" s="91">
        <f t="shared" si="2"/>
        <v>6337.6</v>
      </c>
      <c r="E31" s="91">
        <v>7090.1</v>
      </c>
      <c r="F31" s="78">
        <v>6337.6</v>
      </c>
      <c r="G31" s="91">
        <f t="shared" si="3"/>
        <v>-752.5</v>
      </c>
      <c r="H31" s="72">
        <f t="shared" si="1"/>
        <v>89.386609497750385</v>
      </c>
      <c r="I31" s="273" t="s">
        <v>498</v>
      </c>
      <c r="J31" s="273"/>
      <c r="K31" s="273"/>
      <c r="L31" s="273"/>
      <c r="M31" s="273"/>
      <c r="N31" s="273"/>
    </row>
    <row r="32" spans="1:14" ht="20.100000000000001" customHeight="1">
      <c r="A32" s="7" t="s">
        <v>6</v>
      </c>
      <c r="B32" s="6">
        <v>1015</v>
      </c>
      <c r="C32" s="78">
        <v>1394.1</v>
      </c>
      <c r="D32" s="91">
        <f t="shared" si="2"/>
        <v>1370.7</v>
      </c>
      <c r="E32" s="91">
        <v>1524.4</v>
      </c>
      <c r="F32" s="78">
        <v>1370.7</v>
      </c>
      <c r="G32" s="91">
        <f t="shared" si="3"/>
        <v>-153.70000000000005</v>
      </c>
      <c r="H32" s="72">
        <f t="shared" si="1"/>
        <v>89.917344528995017</v>
      </c>
      <c r="I32" s="274"/>
      <c r="J32" s="274"/>
      <c r="K32" s="274"/>
      <c r="L32" s="274"/>
      <c r="M32" s="274"/>
      <c r="N32" s="274"/>
    </row>
    <row r="33" spans="1:14" ht="36">
      <c r="A33" s="7" t="s">
        <v>247</v>
      </c>
      <c r="B33" s="6">
        <v>1016</v>
      </c>
      <c r="C33" s="78">
        <v>54.8</v>
      </c>
      <c r="D33" s="91">
        <f t="shared" si="2"/>
        <v>56.9</v>
      </c>
      <c r="E33" s="91">
        <v>60</v>
      </c>
      <c r="F33" s="78">
        <v>56.9</v>
      </c>
      <c r="G33" s="91">
        <f t="shared" si="3"/>
        <v>-3.1000000000000014</v>
      </c>
      <c r="H33" s="72">
        <f t="shared" si="1"/>
        <v>94.833333333333343</v>
      </c>
      <c r="I33" s="275"/>
      <c r="J33" s="275"/>
      <c r="K33" s="275"/>
      <c r="L33" s="275"/>
      <c r="M33" s="275"/>
      <c r="N33" s="275"/>
    </row>
    <row r="34" spans="1:14">
      <c r="A34" s="7" t="s">
        <v>361</v>
      </c>
      <c r="B34" s="6">
        <v>1017</v>
      </c>
      <c r="C34" s="78">
        <f>272-0.2</f>
        <v>271.8</v>
      </c>
      <c r="D34" s="91">
        <f t="shared" si="2"/>
        <v>170.3</v>
      </c>
      <c r="E34" s="91">
        <v>227.9</v>
      </c>
      <c r="F34" s="78">
        <v>170.3</v>
      </c>
      <c r="G34" s="91">
        <f>F34-E34</f>
        <v>-57.599999999999994</v>
      </c>
      <c r="H34" s="72">
        <f t="shared" si="1"/>
        <v>74.725756910925838</v>
      </c>
      <c r="I34" s="288"/>
      <c r="J34" s="289"/>
      <c r="K34" s="289"/>
      <c r="L34" s="289"/>
      <c r="M34" s="289"/>
      <c r="N34" s="290"/>
    </row>
    <row r="35" spans="1:14" ht="20.100000000000001" customHeight="1">
      <c r="A35" s="7" t="s">
        <v>329</v>
      </c>
      <c r="B35" s="6">
        <v>1018</v>
      </c>
      <c r="C35" s="91">
        <v>0</v>
      </c>
      <c r="D35" s="91">
        <f t="shared" si="2"/>
        <v>0</v>
      </c>
      <c r="E35" s="91">
        <v>0</v>
      </c>
      <c r="F35" s="91">
        <v>0</v>
      </c>
      <c r="G35" s="91">
        <f t="shared" si="3"/>
        <v>0</v>
      </c>
      <c r="H35" s="72"/>
      <c r="I35" s="275"/>
      <c r="J35" s="275"/>
      <c r="K35" s="275"/>
      <c r="L35" s="275"/>
      <c r="M35" s="275"/>
      <c r="N35" s="275"/>
    </row>
    <row r="36" spans="1:14" ht="20.100000000000001" customHeight="1">
      <c r="A36" s="7" t="s">
        <v>248</v>
      </c>
      <c r="B36" s="6">
        <v>1019</v>
      </c>
      <c r="C36" s="91">
        <f>C37+C38+C39+C40+C41+C42+C43+C44</f>
        <v>598.30000000000007</v>
      </c>
      <c r="D36" s="91">
        <f t="shared" si="2"/>
        <v>622.6</v>
      </c>
      <c r="E36" s="91">
        <f>E37+E38+E39+E40+E41+E42+E43+E44</f>
        <v>625.50000000000011</v>
      </c>
      <c r="F36" s="91">
        <f>F37+F38+F39+F40+F41+F42+F43+F44</f>
        <v>622.6</v>
      </c>
      <c r="G36" s="91">
        <f t="shared" si="3"/>
        <v>-2.9000000000000909</v>
      </c>
      <c r="H36" s="72">
        <f>(F36/E36)*100</f>
        <v>99.536370903277358</v>
      </c>
      <c r="I36" s="275"/>
      <c r="J36" s="275"/>
      <c r="K36" s="275"/>
      <c r="L36" s="275"/>
      <c r="M36" s="275"/>
      <c r="N36" s="275"/>
    </row>
    <row r="37" spans="1:14" ht="20.100000000000001" customHeight="1">
      <c r="A37" s="142" t="s">
        <v>409</v>
      </c>
      <c r="B37" s="6" t="s">
        <v>417</v>
      </c>
      <c r="C37" s="78">
        <v>105.5</v>
      </c>
      <c r="D37" s="91">
        <f t="shared" si="2"/>
        <v>56.1</v>
      </c>
      <c r="E37" s="91">
        <v>105.6</v>
      </c>
      <c r="F37" s="78">
        <v>56.1</v>
      </c>
      <c r="G37" s="91">
        <f t="shared" ref="G37:G44" si="4">F37-E37</f>
        <v>-49.499999999999993</v>
      </c>
      <c r="H37" s="72">
        <f t="shared" ref="H37:H44" si="5">(F37/E37)*100</f>
        <v>53.125</v>
      </c>
      <c r="I37" s="276" t="s">
        <v>500</v>
      </c>
      <c r="J37" s="276"/>
      <c r="K37" s="276"/>
      <c r="L37" s="276"/>
      <c r="M37" s="276"/>
      <c r="N37" s="276"/>
    </row>
    <row r="38" spans="1:14" ht="20.100000000000001" customHeight="1">
      <c r="A38" s="142" t="s">
        <v>410</v>
      </c>
      <c r="B38" s="6" t="s">
        <v>418</v>
      </c>
      <c r="C38" s="78">
        <v>38.700000000000003</v>
      </c>
      <c r="D38" s="91">
        <f t="shared" si="2"/>
        <v>52.6</v>
      </c>
      <c r="E38" s="91">
        <v>52.4</v>
      </c>
      <c r="F38" s="78">
        <v>52.6</v>
      </c>
      <c r="G38" s="91">
        <f t="shared" si="4"/>
        <v>0.20000000000000284</v>
      </c>
      <c r="H38" s="72">
        <f t="shared" si="5"/>
        <v>100.38167938931298</v>
      </c>
      <c r="I38" s="276"/>
      <c r="J38" s="276"/>
      <c r="K38" s="276"/>
      <c r="L38" s="276"/>
      <c r="M38" s="276"/>
      <c r="N38" s="276"/>
    </row>
    <row r="39" spans="1:14" ht="20.100000000000001" customHeight="1">
      <c r="A39" s="142" t="s">
        <v>411</v>
      </c>
      <c r="B39" s="6" t="s">
        <v>419</v>
      </c>
      <c r="C39" s="78">
        <v>9.9</v>
      </c>
      <c r="D39" s="91">
        <f t="shared" si="2"/>
        <v>8.4</v>
      </c>
      <c r="E39" s="91">
        <v>10</v>
      </c>
      <c r="F39" s="78">
        <v>8.4</v>
      </c>
      <c r="G39" s="91">
        <f t="shared" si="4"/>
        <v>-1.5999999999999996</v>
      </c>
      <c r="H39" s="72">
        <f t="shared" si="5"/>
        <v>84.000000000000014</v>
      </c>
      <c r="I39" s="275"/>
      <c r="J39" s="275"/>
      <c r="K39" s="275"/>
      <c r="L39" s="275"/>
      <c r="M39" s="275"/>
      <c r="N39" s="275"/>
    </row>
    <row r="40" spans="1:14" ht="20.100000000000001" customHeight="1">
      <c r="A40" s="142" t="s">
        <v>412</v>
      </c>
      <c r="B40" s="6" t="s">
        <v>420</v>
      </c>
      <c r="C40" s="78">
        <v>2.6</v>
      </c>
      <c r="D40" s="91">
        <f t="shared" si="2"/>
        <v>6.8</v>
      </c>
      <c r="E40" s="91">
        <v>3.5</v>
      </c>
      <c r="F40" s="78">
        <v>6.8</v>
      </c>
      <c r="G40" s="91">
        <f t="shared" si="4"/>
        <v>3.3</v>
      </c>
      <c r="H40" s="72">
        <f t="shared" si="5"/>
        <v>194.28571428571428</v>
      </c>
      <c r="I40" s="276" t="s">
        <v>499</v>
      </c>
      <c r="J40" s="276"/>
      <c r="K40" s="276"/>
      <c r="L40" s="276"/>
      <c r="M40" s="276"/>
      <c r="N40" s="276"/>
    </row>
    <row r="41" spans="1:14" ht="20.100000000000001" customHeight="1">
      <c r="A41" s="142" t="s">
        <v>413</v>
      </c>
      <c r="B41" s="6" t="s">
        <v>421</v>
      </c>
      <c r="C41" s="78">
        <v>159.9</v>
      </c>
      <c r="D41" s="91">
        <f t="shared" si="2"/>
        <v>162.5</v>
      </c>
      <c r="E41" s="91">
        <v>166.1</v>
      </c>
      <c r="F41" s="78">
        <v>162.5</v>
      </c>
      <c r="G41" s="91">
        <f t="shared" si="4"/>
        <v>-3.5999999999999943</v>
      </c>
      <c r="H41" s="72">
        <f t="shared" si="5"/>
        <v>97.832630945213722</v>
      </c>
      <c r="I41" s="275"/>
      <c r="J41" s="275"/>
      <c r="K41" s="275"/>
      <c r="L41" s="275"/>
      <c r="M41" s="275"/>
      <c r="N41" s="275"/>
    </row>
    <row r="42" spans="1:14" ht="20.100000000000001" customHeight="1">
      <c r="A42" s="142" t="s">
        <v>414</v>
      </c>
      <c r="B42" s="6" t="s">
        <v>422</v>
      </c>
      <c r="C42" s="78">
        <v>6</v>
      </c>
      <c r="D42" s="91">
        <f t="shared" si="2"/>
        <v>7.5</v>
      </c>
      <c r="E42" s="91">
        <v>7.5</v>
      </c>
      <c r="F42" s="78">
        <v>7.5</v>
      </c>
      <c r="G42" s="91">
        <f t="shared" si="4"/>
        <v>0</v>
      </c>
      <c r="H42" s="72">
        <f t="shared" si="5"/>
        <v>100</v>
      </c>
      <c r="I42" s="275"/>
      <c r="J42" s="275"/>
      <c r="K42" s="275"/>
      <c r="L42" s="275"/>
      <c r="M42" s="275"/>
      <c r="N42" s="275"/>
    </row>
    <row r="43" spans="1:14" ht="20.100000000000001" customHeight="1">
      <c r="A43" s="142" t="s">
        <v>415</v>
      </c>
      <c r="B43" s="6" t="s">
        <v>423</v>
      </c>
      <c r="C43" s="78">
        <v>225.5</v>
      </c>
      <c r="D43" s="91">
        <f t="shared" si="2"/>
        <v>224.8</v>
      </c>
      <c r="E43" s="91">
        <v>224.8</v>
      </c>
      <c r="F43" s="78">
        <v>224.8</v>
      </c>
      <c r="G43" s="91">
        <f t="shared" si="4"/>
        <v>0</v>
      </c>
      <c r="H43" s="72">
        <f t="shared" si="5"/>
        <v>100</v>
      </c>
      <c r="I43" s="275"/>
      <c r="J43" s="275"/>
      <c r="K43" s="275"/>
      <c r="L43" s="275"/>
      <c r="M43" s="275"/>
      <c r="N43" s="275"/>
    </row>
    <row r="44" spans="1:14" ht="34.799999999999997" customHeight="1">
      <c r="A44" s="142" t="s">
        <v>416</v>
      </c>
      <c r="B44" s="6" t="s">
        <v>424</v>
      </c>
      <c r="C44" s="78">
        <f>30.3+6.2+13.7</f>
        <v>50.2</v>
      </c>
      <c r="D44" s="91">
        <f t="shared" si="2"/>
        <v>103.9</v>
      </c>
      <c r="E44" s="91">
        <v>55.6</v>
      </c>
      <c r="F44" s="78">
        <f>35.1+5+7.1+56.7</f>
        <v>103.9</v>
      </c>
      <c r="G44" s="91">
        <f t="shared" si="4"/>
        <v>48.300000000000004</v>
      </c>
      <c r="H44" s="72">
        <f t="shared" si="5"/>
        <v>186.87050359712231</v>
      </c>
      <c r="I44" s="276" t="s">
        <v>516</v>
      </c>
      <c r="J44" s="276"/>
      <c r="K44" s="276"/>
      <c r="L44" s="276"/>
      <c r="M44" s="276"/>
      <c r="N44" s="276"/>
    </row>
    <row r="45" spans="1:14" s="4" customFormat="1" ht="20.100000000000001" customHeight="1">
      <c r="A45" s="9" t="s">
        <v>18</v>
      </c>
      <c r="B45" s="10">
        <v>1020</v>
      </c>
      <c r="C45" s="138">
        <f>C26-C27</f>
        <v>1856.0000000000018</v>
      </c>
      <c r="D45" s="138">
        <f>D26-D27</f>
        <v>1696.8999999999978</v>
      </c>
      <c r="E45" s="138">
        <f>E26-E27</f>
        <v>530.19999999999891</v>
      </c>
      <c r="F45" s="138">
        <f>F26-F27</f>
        <v>1696.8999999999978</v>
      </c>
      <c r="G45" s="138">
        <f t="shared" si="3"/>
        <v>1166.6999999999989</v>
      </c>
      <c r="H45" s="73">
        <f>(F45/E45)*100</f>
        <v>320.04903809883086</v>
      </c>
      <c r="I45" s="278"/>
      <c r="J45" s="278"/>
      <c r="K45" s="278"/>
      <c r="L45" s="278"/>
      <c r="M45" s="278"/>
      <c r="N45" s="278"/>
    </row>
    <row r="46" spans="1:14" s="4" customFormat="1" ht="20.100000000000001" customHeight="1">
      <c r="A46" s="9" t="s">
        <v>115</v>
      </c>
      <c r="B46" s="10">
        <v>1030</v>
      </c>
      <c r="C46" s="79">
        <f>SUM(C47:C66,C68)</f>
        <v>1652</v>
      </c>
      <c r="D46" s="138">
        <f t="shared" si="2"/>
        <v>1756.5</v>
      </c>
      <c r="E46" s="79">
        <f>SUM(E47:E66,E68)</f>
        <v>1758.4</v>
      </c>
      <c r="F46" s="79">
        <f>SUM(F47:F66,F68)</f>
        <v>1756.5</v>
      </c>
      <c r="G46" s="138">
        <f t="shared" si="3"/>
        <v>-1.9000000000000909</v>
      </c>
      <c r="H46" s="73">
        <f>(F46/E46)*100</f>
        <v>99.891947224749771</v>
      </c>
      <c r="I46" s="278"/>
      <c r="J46" s="278"/>
      <c r="K46" s="278"/>
      <c r="L46" s="278"/>
      <c r="M46" s="278"/>
      <c r="N46" s="278"/>
    </row>
    <row r="47" spans="1:14" ht="20.100000000000001" customHeight="1">
      <c r="A47" s="7" t="s">
        <v>73</v>
      </c>
      <c r="B47" s="8">
        <v>1031</v>
      </c>
      <c r="C47" s="78">
        <v>37</v>
      </c>
      <c r="D47" s="91">
        <f t="shared" si="2"/>
        <v>31.7</v>
      </c>
      <c r="E47" s="91">
        <v>47.5</v>
      </c>
      <c r="F47" s="78">
        <v>31.7</v>
      </c>
      <c r="G47" s="91">
        <f t="shared" si="3"/>
        <v>-15.8</v>
      </c>
      <c r="H47" s="72">
        <f>(F47/E47)*100</f>
        <v>66.736842105263165</v>
      </c>
      <c r="I47" s="273" t="s">
        <v>501</v>
      </c>
      <c r="J47" s="273"/>
      <c r="K47" s="273"/>
      <c r="L47" s="273"/>
      <c r="M47" s="273"/>
      <c r="N47" s="273"/>
    </row>
    <row r="48" spans="1:14" ht="20.100000000000001" customHeight="1">
      <c r="A48" s="7" t="s">
        <v>110</v>
      </c>
      <c r="B48" s="8">
        <v>1032</v>
      </c>
      <c r="C48" s="78">
        <v>0</v>
      </c>
      <c r="D48" s="91">
        <f t="shared" si="2"/>
        <v>0</v>
      </c>
      <c r="E48" s="91">
        <v>0</v>
      </c>
      <c r="F48" s="78">
        <v>0</v>
      </c>
      <c r="G48" s="91">
        <f t="shared" si="3"/>
        <v>0</v>
      </c>
      <c r="H48" s="72"/>
      <c r="I48" s="277"/>
      <c r="J48" s="277"/>
      <c r="K48" s="277"/>
      <c r="L48" s="277"/>
      <c r="M48" s="277"/>
      <c r="N48" s="277"/>
    </row>
    <row r="49" spans="1:14" ht="20.100000000000001" customHeight="1">
      <c r="A49" s="7" t="s">
        <v>46</v>
      </c>
      <c r="B49" s="8">
        <v>1033</v>
      </c>
      <c r="C49" s="78">
        <v>0</v>
      </c>
      <c r="D49" s="91">
        <f t="shared" si="2"/>
        <v>0</v>
      </c>
      <c r="E49" s="91">
        <v>0</v>
      </c>
      <c r="F49" s="78">
        <v>0</v>
      </c>
      <c r="G49" s="91">
        <f t="shared" si="3"/>
        <v>0</v>
      </c>
      <c r="H49" s="72"/>
      <c r="I49" s="277"/>
      <c r="J49" s="277"/>
      <c r="K49" s="277"/>
      <c r="L49" s="277"/>
      <c r="M49" s="277"/>
      <c r="N49" s="277"/>
    </row>
    <row r="50" spans="1:14" ht="20.100000000000001" customHeight="1">
      <c r="A50" s="7" t="s">
        <v>16</v>
      </c>
      <c r="B50" s="8">
        <v>1034</v>
      </c>
      <c r="C50" s="78">
        <v>0</v>
      </c>
      <c r="D50" s="91">
        <f t="shared" si="2"/>
        <v>0</v>
      </c>
      <c r="E50" s="91">
        <v>0</v>
      </c>
      <c r="F50" s="78">
        <v>0</v>
      </c>
      <c r="G50" s="91">
        <f t="shared" si="3"/>
        <v>0</v>
      </c>
      <c r="H50" s="72"/>
      <c r="I50" s="277"/>
      <c r="J50" s="277"/>
      <c r="K50" s="277"/>
      <c r="L50" s="277"/>
      <c r="M50" s="277"/>
      <c r="N50" s="277"/>
    </row>
    <row r="51" spans="1:14" ht="20.100000000000001" customHeight="1">
      <c r="A51" s="7" t="s">
        <v>17</v>
      </c>
      <c r="B51" s="8">
        <v>1035</v>
      </c>
      <c r="C51" s="78">
        <v>0</v>
      </c>
      <c r="D51" s="91">
        <f t="shared" si="2"/>
        <v>0</v>
      </c>
      <c r="E51" s="91">
        <v>0</v>
      </c>
      <c r="F51" s="78">
        <v>0</v>
      </c>
      <c r="G51" s="91">
        <f t="shared" si="3"/>
        <v>0</v>
      </c>
      <c r="H51" s="72"/>
      <c r="I51" s="277"/>
      <c r="J51" s="277"/>
      <c r="K51" s="277"/>
      <c r="L51" s="277"/>
      <c r="M51" s="277"/>
      <c r="N51" s="277"/>
    </row>
    <row r="52" spans="1:14" ht="20.100000000000001" customHeight="1">
      <c r="A52" s="7" t="s">
        <v>25</v>
      </c>
      <c r="B52" s="8">
        <v>1036</v>
      </c>
      <c r="C52" s="78">
        <v>0</v>
      </c>
      <c r="D52" s="91">
        <f t="shared" si="2"/>
        <v>0</v>
      </c>
      <c r="E52" s="91">
        <v>0</v>
      </c>
      <c r="F52" s="78">
        <v>0</v>
      </c>
      <c r="G52" s="91">
        <f t="shared" si="3"/>
        <v>0</v>
      </c>
      <c r="H52" s="72"/>
      <c r="I52" s="277"/>
      <c r="J52" s="277"/>
      <c r="K52" s="277"/>
      <c r="L52" s="277"/>
      <c r="M52" s="277"/>
      <c r="N52" s="277"/>
    </row>
    <row r="53" spans="1:14" ht="20.100000000000001" customHeight="1">
      <c r="A53" s="7" t="s">
        <v>26</v>
      </c>
      <c r="B53" s="8">
        <v>1037</v>
      </c>
      <c r="C53" s="78">
        <v>7.9</v>
      </c>
      <c r="D53" s="91">
        <f t="shared" si="2"/>
        <v>10.199999999999999</v>
      </c>
      <c r="E53" s="91">
        <v>9</v>
      </c>
      <c r="F53" s="78">
        <v>10.199999999999999</v>
      </c>
      <c r="G53" s="91">
        <f t="shared" si="3"/>
        <v>1.1999999999999993</v>
      </c>
      <c r="H53" s="72">
        <f>(F53/E53)*100</f>
        <v>113.33333333333333</v>
      </c>
      <c r="I53" s="277"/>
      <c r="J53" s="277"/>
      <c r="K53" s="277"/>
      <c r="L53" s="277"/>
      <c r="M53" s="277"/>
      <c r="N53" s="277"/>
    </row>
    <row r="54" spans="1:14" ht="20.100000000000001" customHeight="1">
      <c r="A54" s="7" t="s">
        <v>27</v>
      </c>
      <c r="B54" s="8">
        <v>1038</v>
      </c>
      <c r="C54" s="78">
        <v>1107.0999999999999</v>
      </c>
      <c r="D54" s="91">
        <f t="shared" si="2"/>
        <v>1171.3</v>
      </c>
      <c r="E54" s="91">
        <v>1142</v>
      </c>
      <c r="F54" s="78">
        <v>1171.3</v>
      </c>
      <c r="G54" s="91">
        <f t="shared" si="3"/>
        <v>29.299999999999955</v>
      </c>
      <c r="H54" s="72">
        <f>(F54/E54)*100</f>
        <v>102.56567425569176</v>
      </c>
      <c r="I54" s="277"/>
      <c r="J54" s="277"/>
      <c r="K54" s="277"/>
      <c r="L54" s="277"/>
      <c r="M54" s="277"/>
      <c r="N54" s="277"/>
    </row>
    <row r="55" spans="1:14" ht="20.100000000000001" customHeight="1">
      <c r="A55" s="7" t="s">
        <v>28</v>
      </c>
      <c r="B55" s="8">
        <v>1039</v>
      </c>
      <c r="C55" s="78">
        <v>217</v>
      </c>
      <c r="D55" s="91">
        <f t="shared" si="2"/>
        <v>220.9</v>
      </c>
      <c r="E55" s="91">
        <v>223.7</v>
      </c>
      <c r="F55" s="78">
        <v>220.9</v>
      </c>
      <c r="G55" s="91">
        <f t="shared" si="3"/>
        <v>-2.7999999999999829</v>
      </c>
      <c r="H55" s="72">
        <f>(F55/E55)*100</f>
        <v>98.748323647742524</v>
      </c>
      <c r="I55" s="277"/>
      <c r="J55" s="277"/>
      <c r="K55" s="277"/>
      <c r="L55" s="277"/>
      <c r="M55" s="277"/>
      <c r="N55" s="277"/>
    </row>
    <row r="56" spans="1:14" ht="42.75" customHeight="1">
      <c r="A56" s="7" t="s">
        <v>29</v>
      </c>
      <c r="B56" s="8">
        <v>1040</v>
      </c>
      <c r="C56" s="78">
        <v>49.1</v>
      </c>
      <c r="D56" s="91">
        <f t="shared" si="2"/>
        <v>48.8</v>
      </c>
      <c r="E56" s="91">
        <v>55</v>
      </c>
      <c r="F56" s="78">
        <v>48.8</v>
      </c>
      <c r="G56" s="91">
        <f t="shared" si="3"/>
        <v>-6.2000000000000028</v>
      </c>
      <c r="H56" s="72">
        <f>(F56/E56)*100</f>
        <v>88.72727272727272</v>
      </c>
      <c r="I56" s="277"/>
      <c r="J56" s="277"/>
      <c r="K56" s="277"/>
      <c r="L56" s="277"/>
      <c r="M56" s="277"/>
      <c r="N56" s="277"/>
    </row>
    <row r="57" spans="1:14" ht="42.75" customHeight="1">
      <c r="A57" s="7" t="s">
        <v>30</v>
      </c>
      <c r="B57" s="8">
        <v>1041</v>
      </c>
      <c r="C57" s="78">
        <v>0</v>
      </c>
      <c r="D57" s="91">
        <f t="shared" si="2"/>
        <v>0</v>
      </c>
      <c r="E57" s="91">
        <v>0</v>
      </c>
      <c r="F57" s="78">
        <v>0</v>
      </c>
      <c r="G57" s="91">
        <f t="shared" si="3"/>
        <v>0</v>
      </c>
      <c r="H57" s="72"/>
      <c r="I57" s="277"/>
      <c r="J57" s="277"/>
      <c r="K57" s="277"/>
      <c r="L57" s="277"/>
      <c r="M57" s="277"/>
      <c r="N57" s="277"/>
    </row>
    <row r="58" spans="1:14" ht="20.100000000000001" customHeight="1">
      <c r="A58" s="7" t="s">
        <v>31</v>
      </c>
      <c r="B58" s="8">
        <v>1042</v>
      </c>
      <c r="C58" s="78">
        <v>0</v>
      </c>
      <c r="D58" s="91">
        <f t="shared" si="2"/>
        <v>0</v>
      </c>
      <c r="E58" s="91">
        <v>0</v>
      </c>
      <c r="F58" s="78">
        <v>0</v>
      </c>
      <c r="G58" s="91">
        <f t="shared" si="3"/>
        <v>0</v>
      </c>
      <c r="H58" s="72"/>
      <c r="I58" s="277"/>
      <c r="J58" s="277"/>
      <c r="K58" s="277"/>
      <c r="L58" s="277"/>
      <c r="M58" s="277"/>
      <c r="N58" s="277"/>
    </row>
    <row r="59" spans="1:14" ht="20.100000000000001" customHeight="1">
      <c r="A59" s="7" t="s">
        <v>32</v>
      </c>
      <c r="B59" s="8">
        <v>1043</v>
      </c>
      <c r="C59" s="78">
        <v>0</v>
      </c>
      <c r="D59" s="91">
        <f t="shared" si="2"/>
        <v>0</v>
      </c>
      <c r="E59" s="91">
        <v>0</v>
      </c>
      <c r="F59" s="78">
        <v>0</v>
      </c>
      <c r="G59" s="91">
        <f t="shared" si="3"/>
        <v>0</v>
      </c>
      <c r="H59" s="72"/>
      <c r="I59" s="277"/>
      <c r="J59" s="277"/>
      <c r="K59" s="277"/>
      <c r="L59" s="277"/>
      <c r="M59" s="277"/>
      <c r="N59" s="277"/>
    </row>
    <row r="60" spans="1:14" ht="20.100000000000001" customHeight="1">
      <c r="A60" s="7" t="s">
        <v>33</v>
      </c>
      <c r="B60" s="8">
        <v>1044</v>
      </c>
      <c r="C60" s="78">
        <v>6.2</v>
      </c>
      <c r="D60" s="91">
        <f t="shared" si="2"/>
        <v>16.8</v>
      </c>
      <c r="E60" s="91">
        <v>25</v>
      </c>
      <c r="F60" s="78">
        <v>16.8</v>
      </c>
      <c r="G60" s="91">
        <f t="shared" si="3"/>
        <v>-8.1999999999999993</v>
      </c>
      <c r="H60" s="72">
        <f>(F60/E60)*100</f>
        <v>67.2</v>
      </c>
      <c r="I60" s="273"/>
      <c r="J60" s="273"/>
      <c r="K60" s="273"/>
      <c r="L60" s="273"/>
      <c r="M60" s="273"/>
      <c r="N60" s="273"/>
    </row>
    <row r="61" spans="1:14" ht="20.100000000000001" customHeight="1">
      <c r="A61" s="7" t="s">
        <v>48</v>
      </c>
      <c r="B61" s="8">
        <v>1045</v>
      </c>
      <c r="C61" s="91">
        <v>0</v>
      </c>
      <c r="D61" s="91">
        <f t="shared" si="2"/>
        <v>0</v>
      </c>
      <c r="E61" s="91">
        <v>0</v>
      </c>
      <c r="F61" s="91">
        <v>0</v>
      </c>
      <c r="G61" s="91">
        <f t="shared" si="3"/>
        <v>0</v>
      </c>
      <c r="H61" s="72"/>
      <c r="I61" s="273"/>
      <c r="J61" s="273"/>
      <c r="K61" s="273"/>
      <c r="L61" s="273"/>
      <c r="M61" s="273"/>
      <c r="N61" s="273"/>
    </row>
    <row r="62" spans="1:14" ht="20.100000000000001" customHeight="1">
      <c r="A62" s="7" t="s">
        <v>34</v>
      </c>
      <c r="B62" s="8">
        <v>1046</v>
      </c>
      <c r="C62" s="78">
        <v>0</v>
      </c>
      <c r="D62" s="91">
        <f t="shared" si="2"/>
        <v>0</v>
      </c>
      <c r="E62" s="91">
        <v>0</v>
      </c>
      <c r="F62" s="78">
        <v>0</v>
      </c>
      <c r="G62" s="91">
        <f t="shared" si="3"/>
        <v>0</v>
      </c>
      <c r="H62" s="72"/>
      <c r="I62" s="273"/>
      <c r="J62" s="273"/>
      <c r="K62" s="273"/>
      <c r="L62" s="273"/>
      <c r="M62" s="273"/>
      <c r="N62" s="273"/>
    </row>
    <row r="63" spans="1:14" ht="20.100000000000001" customHeight="1">
      <c r="A63" s="7" t="s">
        <v>35</v>
      </c>
      <c r="B63" s="8">
        <v>1047</v>
      </c>
      <c r="C63" s="78">
        <v>0</v>
      </c>
      <c r="D63" s="91">
        <f t="shared" si="2"/>
        <v>0</v>
      </c>
      <c r="E63" s="91">
        <v>0</v>
      </c>
      <c r="F63" s="78">
        <v>0</v>
      </c>
      <c r="G63" s="91">
        <f t="shared" si="3"/>
        <v>0</v>
      </c>
      <c r="H63" s="72"/>
      <c r="I63" s="273"/>
      <c r="J63" s="273"/>
      <c r="K63" s="273"/>
      <c r="L63" s="273"/>
      <c r="M63" s="273"/>
      <c r="N63" s="273"/>
    </row>
    <row r="64" spans="1:14" ht="20.100000000000001" customHeight="1">
      <c r="A64" s="7" t="s">
        <v>36</v>
      </c>
      <c r="B64" s="8">
        <v>1048</v>
      </c>
      <c r="C64" s="78">
        <v>0.3</v>
      </c>
      <c r="D64" s="91">
        <f t="shared" si="2"/>
        <v>0.3</v>
      </c>
      <c r="E64" s="91">
        <v>0</v>
      </c>
      <c r="F64" s="78">
        <v>0.3</v>
      </c>
      <c r="G64" s="91">
        <f t="shared" si="3"/>
        <v>0.3</v>
      </c>
      <c r="H64" s="72"/>
      <c r="I64" s="273"/>
      <c r="J64" s="273"/>
      <c r="K64" s="273"/>
      <c r="L64" s="273"/>
      <c r="M64" s="273"/>
      <c r="N64" s="273"/>
    </row>
    <row r="65" spans="1:14" ht="20.100000000000001" customHeight="1">
      <c r="A65" s="7" t="s">
        <v>37</v>
      </c>
      <c r="B65" s="8">
        <v>1049</v>
      </c>
      <c r="C65" s="78">
        <v>1.7</v>
      </c>
      <c r="D65" s="91">
        <f t="shared" si="2"/>
        <v>1</v>
      </c>
      <c r="E65" s="91">
        <v>2</v>
      </c>
      <c r="F65" s="78">
        <v>1</v>
      </c>
      <c r="G65" s="91">
        <f t="shared" si="3"/>
        <v>-1</v>
      </c>
      <c r="H65" s="72">
        <f>(F65/E65)*100</f>
        <v>50</v>
      </c>
      <c r="I65" s="273"/>
      <c r="J65" s="273"/>
      <c r="K65" s="273"/>
      <c r="L65" s="273"/>
      <c r="M65" s="273"/>
      <c r="N65" s="273"/>
    </row>
    <row r="66" spans="1:14" ht="34.799999999999997" customHeight="1">
      <c r="A66" s="7" t="s">
        <v>53</v>
      </c>
      <c r="B66" s="8">
        <v>1050</v>
      </c>
      <c r="C66" s="78">
        <v>23.9</v>
      </c>
      <c r="D66" s="91">
        <f t="shared" si="2"/>
        <v>33.6</v>
      </c>
      <c r="E66" s="91">
        <v>33.799999999999997</v>
      </c>
      <c r="F66" s="78">
        <v>33.6</v>
      </c>
      <c r="G66" s="91">
        <f t="shared" si="3"/>
        <v>-0.19999999999999574</v>
      </c>
      <c r="H66" s="72">
        <f>(F66/E66)*100</f>
        <v>99.408284023668642</v>
      </c>
      <c r="I66" s="273"/>
      <c r="J66" s="273"/>
      <c r="K66" s="273"/>
      <c r="L66" s="273"/>
      <c r="M66" s="273"/>
      <c r="N66" s="273"/>
    </row>
    <row r="67" spans="1:14" ht="20.100000000000001" customHeight="1">
      <c r="A67" s="7" t="s">
        <v>38</v>
      </c>
      <c r="B67" s="5" t="s">
        <v>206</v>
      </c>
      <c r="C67" s="78">
        <v>0.3</v>
      </c>
      <c r="D67" s="91">
        <f t="shared" si="2"/>
        <v>0.4</v>
      </c>
      <c r="E67" s="91">
        <v>5</v>
      </c>
      <c r="F67" s="78">
        <v>0.4</v>
      </c>
      <c r="G67" s="91">
        <f t="shared" si="3"/>
        <v>-4.5999999999999996</v>
      </c>
      <c r="H67" s="72"/>
      <c r="I67" s="273"/>
      <c r="J67" s="273"/>
      <c r="K67" s="273"/>
      <c r="L67" s="273"/>
      <c r="M67" s="273"/>
      <c r="N67" s="273"/>
    </row>
    <row r="68" spans="1:14" ht="20.100000000000001" customHeight="1">
      <c r="A68" s="7" t="s">
        <v>76</v>
      </c>
      <c r="B68" s="8">
        <v>1051</v>
      </c>
      <c r="C68" s="91">
        <f>C69+C70+C71+C72+C73+C74</f>
        <v>201.79999999999998</v>
      </c>
      <c r="D68" s="91">
        <f t="shared" si="2"/>
        <v>221.9</v>
      </c>
      <c r="E68" s="91">
        <f>E69+E70+E71+E72+E73+E74</f>
        <v>220.4</v>
      </c>
      <c r="F68" s="91">
        <f>F69+F70+F71+F72+F73+F74</f>
        <v>221.9</v>
      </c>
      <c r="G68" s="91">
        <f t="shared" si="3"/>
        <v>1.5</v>
      </c>
      <c r="H68" s="72">
        <f>(F68/E68)*100</f>
        <v>100.68058076225046</v>
      </c>
      <c r="I68" s="273"/>
      <c r="J68" s="273"/>
      <c r="K68" s="273"/>
      <c r="L68" s="273"/>
      <c r="M68" s="273"/>
      <c r="N68" s="273"/>
    </row>
    <row r="69" spans="1:14" ht="20.100000000000001" customHeight="1">
      <c r="A69" s="142" t="s">
        <v>409</v>
      </c>
      <c r="B69" s="8" t="s">
        <v>425</v>
      </c>
      <c r="C69" s="91">
        <v>0</v>
      </c>
      <c r="D69" s="91">
        <f t="shared" si="2"/>
        <v>0</v>
      </c>
      <c r="E69" s="91">
        <v>0</v>
      </c>
      <c r="F69" s="91">
        <v>0</v>
      </c>
      <c r="G69" s="91">
        <f t="shared" ref="G69:G74" si="6">F69-E69</f>
        <v>0</v>
      </c>
      <c r="H69" s="72"/>
      <c r="I69" s="273"/>
      <c r="J69" s="273"/>
      <c r="K69" s="273"/>
      <c r="L69" s="273"/>
      <c r="M69" s="273"/>
      <c r="N69" s="273"/>
    </row>
    <row r="70" spans="1:14" ht="20.100000000000001" customHeight="1">
      <c r="A70" s="142" t="s">
        <v>426</v>
      </c>
      <c r="B70" s="8" t="s">
        <v>427</v>
      </c>
      <c r="C70" s="78">
        <v>16</v>
      </c>
      <c r="D70" s="91">
        <f t="shared" si="2"/>
        <v>21.2</v>
      </c>
      <c r="E70" s="91">
        <v>15</v>
      </c>
      <c r="F70" s="78">
        <v>21.2</v>
      </c>
      <c r="G70" s="91">
        <f t="shared" si="6"/>
        <v>6.1999999999999993</v>
      </c>
      <c r="H70" s="72">
        <f>(F70/E70)*100</f>
        <v>141.33333333333334</v>
      </c>
      <c r="I70" s="273" t="s">
        <v>503</v>
      </c>
      <c r="J70" s="273"/>
      <c r="K70" s="273"/>
      <c r="L70" s="273"/>
      <c r="M70" s="273"/>
      <c r="N70" s="273"/>
    </row>
    <row r="71" spans="1:14" ht="20.100000000000001" customHeight="1">
      <c r="A71" s="142" t="s">
        <v>428</v>
      </c>
      <c r="B71" s="8" t="s">
        <v>429</v>
      </c>
      <c r="C71" s="78">
        <v>163.6</v>
      </c>
      <c r="D71" s="91">
        <f t="shared" si="2"/>
        <v>167.9</v>
      </c>
      <c r="E71" s="91">
        <v>178.3</v>
      </c>
      <c r="F71" s="78">
        <v>167.9</v>
      </c>
      <c r="G71" s="91">
        <f t="shared" si="6"/>
        <v>-10.400000000000006</v>
      </c>
      <c r="H71" s="72">
        <f>(F71/E71)*100</f>
        <v>94.167134043746486</v>
      </c>
      <c r="I71" s="273"/>
      <c r="J71" s="273"/>
      <c r="K71" s="273"/>
      <c r="L71" s="273"/>
      <c r="M71" s="273"/>
      <c r="N71" s="273"/>
    </row>
    <row r="72" spans="1:14" ht="20.100000000000001" customHeight="1">
      <c r="A72" s="142" t="s">
        <v>430</v>
      </c>
      <c r="B72" s="8" t="s">
        <v>431</v>
      </c>
      <c r="C72" s="78">
        <v>11.6</v>
      </c>
      <c r="D72" s="91">
        <f t="shared" si="2"/>
        <v>21.3</v>
      </c>
      <c r="E72" s="91">
        <v>15</v>
      </c>
      <c r="F72" s="78">
        <v>21.3</v>
      </c>
      <c r="G72" s="91">
        <f t="shared" si="6"/>
        <v>6.3000000000000007</v>
      </c>
      <c r="H72" s="72">
        <f>(F72/E72)*100</f>
        <v>142.00000000000003</v>
      </c>
      <c r="I72" s="273"/>
      <c r="J72" s="273"/>
      <c r="K72" s="273"/>
      <c r="L72" s="273"/>
      <c r="M72" s="273"/>
      <c r="N72" s="273"/>
    </row>
    <row r="73" spans="1:14" ht="20.100000000000001" customHeight="1">
      <c r="A73" s="142" t="s">
        <v>432</v>
      </c>
      <c r="B73" s="8" t="s">
        <v>433</v>
      </c>
      <c r="C73" s="78">
        <v>7.6</v>
      </c>
      <c r="D73" s="91">
        <f t="shared" si="2"/>
        <v>9.1</v>
      </c>
      <c r="E73" s="91">
        <v>9.1</v>
      </c>
      <c r="F73" s="78">
        <v>9.1</v>
      </c>
      <c r="G73" s="91">
        <f t="shared" si="6"/>
        <v>0</v>
      </c>
      <c r="H73" s="72">
        <f>(F73/E73)*100</f>
        <v>100</v>
      </c>
      <c r="I73" s="273"/>
      <c r="J73" s="273"/>
      <c r="K73" s="273"/>
      <c r="L73" s="273"/>
      <c r="M73" s="273"/>
      <c r="N73" s="273"/>
    </row>
    <row r="74" spans="1:14" ht="20.100000000000001" customHeight="1">
      <c r="A74" s="142" t="s">
        <v>434</v>
      </c>
      <c r="B74" s="8" t="s">
        <v>435</v>
      </c>
      <c r="C74" s="78">
        <v>3</v>
      </c>
      <c r="D74" s="91">
        <f t="shared" si="2"/>
        <v>2.4</v>
      </c>
      <c r="E74" s="91">
        <v>3</v>
      </c>
      <c r="F74" s="78">
        <v>2.4</v>
      </c>
      <c r="G74" s="91">
        <f t="shared" si="6"/>
        <v>-0.60000000000000009</v>
      </c>
      <c r="H74" s="72">
        <f>(F74/E74)*100</f>
        <v>80</v>
      </c>
      <c r="I74" s="273" t="s">
        <v>502</v>
      </c>
      <c r="J74" s="273"/>
      <c r="K74" s="273"/>
      <c r="L74" s="273"/>
      <c r="M74" s="273"/>
      <c r="N74" s="273"/>
    </row>
    <row r="75" spans="1:14" s="4" customFormat="1" ht="20.100000000000001" customHeight="1">
      <c r="A75" s="9" t="s">
        <v>116</v>
      </c>
      <c r="B75" s="10">
        <v>1060</v>
      </c>
      <c r="C75" s="136">
        <f>SUM(C76:C82)</f>
        <v>0</v>
      </c>
      <c r="D75" s="91">
        <f t="shared" si="2"/>
        <v>0</v>
      </c>
      <c r="E75" s="136">
        <f>SUM(E76:E82)</f>
        <v>0</v>
      </c>
      <c r="F75" s="136">
        <f>SUM(F76:F82)</f>
        <v>0</v>
      </c>
      <c r="G75" s="138">
        <f t="shared" si="3"/>
        <v>0</v>
      </c>
      <c r="H75" s="73"/>
      <c r="I75" s="278"/>
      <c r="J75" s="278"/>
      <c r="K75" s="278"/>
      <c r="L75" s="278"/>
      <c r="M75" s="278"/>
      <c r="N75" s="278"/>
    </row>
    <row r="76" spans="1:14" ht="20.100000000000001" customHeight="1">
      <c r="A76" s="7" t="s">
        <v>102</v>
      </c>
      <c r="B76" s="8">
        <v>1061</v>
      </c>
      <c r="C76" s="137">
        <v>0</v>
      </c>
      <c r="D76" s="91">
        <f t="shared" si="2"/>
        <v>0</v>
      </c>
      <c r="E76" s="137">
        <v>0</v>
      </c>
      <c r="F76" s="137">
        <v>0</v>
      </c>
      <c r="G76" s="91">
        <f t="shared" si="3"/>
        <v>0</v>
      </c>
      <c r="H76" s="72"/>
      <c r="I76" s="277"/>
      <c r="J76" s="277"/>
      <c r="K76" s="277"/>
      <c r="L76" s="277"/>
      <c r="M76" s="277"/>
      <c r="N76" s="277"/>
    </row>
    <row r="77" spans="1:14" ht="20.100000000000001" customHeight="1">
      <c r="A77" s="7" t="s">
        <v>103</v>
      </c>
      <c r="B77" s="8">
        <v>1062</v>
      </c>
      <c r="C77" s="137">
        <v>0</v>
      </c>
      <c r="D77" s="91">
        <f t="shared" si="2"/>
        <v>0</v>
      </c>
      <c r="E77" s="137">
        <v>0</v>
      </c>
      <c r="F77" s="137">
        <v>0</v>
      </c>
      <c r="G77" s="91">
        <f t="shared" si="3"/>
        <v>0</v>
      </c>
      <c r="H77" s="72"/>
      <c r="I77" s="277"/>
      <c r="J77" s="277"/>
      <c r="K77" s="277"/>
      <c r="L77" s="277"/>
      <c r="M77" s="277"/>
      <c r="N77" s="277"/>
    </row>
    <row r="78" spans="1:14" ht="20.100000000000001" customHeight="1">
      <c r="A78" s="7" t="s">
        <v>27</v>
      </c>
      <c r="B78" s="8">
        <v>1063</v>
      </c>
      <c r="C78" s="137">
        <v>0</v>
      </c>
      <c r="D78" s="91">
        <f t="shared" si="2"/>
        <v>0</v>
      </c>
      <c r="E78" s="137">
        <v>0</v>
      </c>
      <c r="F78" s="137">
        <v>0</v>
      </c>
      <c r="G78" s="91">
        <f t="shared" si="3"/>
        <v>0</v>
      </c>
      <c r="H78" s="72"/>
      <c r="I78" s="277"/>
      <c r="J78" s="277"/>
      <c r="K78" s="277"/>
      <c r="L78" s="277"/>
      <c r="M78" s="277"/>
      <c r="N78" s="277"/>
    </row>
    <row r="79" spans="1:14" ht="20.100000000000001" customHeight="1">
      <c r="A79" s="7" t="s">
        <v>28</v>
      </c>
      <c r="B79" s="8">
        <v>1064</v>
      </c>
      <c r="C79" s="137">
        <v>0</v>
      </c>
      <c r="D79" s="91">
        <f t="shared" si="2"/>
        <v>0</v>
      </c>
      <c r="E79" s="137">
        <v>0</v>
      </c>
      <c r="F79" s="137">
        <v>0</v>
      </c>
      <c r="G79" s="91">
        <f t="shared" si="3"/>
        <v>0</v>
      </c>
      <c r="H79" s="72"/>
      <c r="I79" s="277"/>
      <c r="J79" s="277"/>
      <c r="K79" s="277"/>
      <c r="L79" s="277"/>
      <c r="M79" s="277"/>
      <c r="N79" s="277"/>
    </row>
    <row r="80" spans="1:14" ht="20.100000000000001" customHeight="1">
      <c r="A80" s="7" t="s">
        <v>47</v>
      </c>
      <c r="B80" s="8">
        <v>1065</v>
      </c>
      <c r="C80" s="137">
        <v>0</v>
      </c>
      <c r="D80" s="91">
        <f t="shared" si="2"/>
        <v>0</v>
      </c>
      <c r="E80" s="137">
        <v>0</v>
      </c>
      <c r="F80" s="137">
        <v>0</v>
      </c>
      <c r="G80" s="91">
        <f t="shared" si="3"/>
        <v>0</v>
      </c>
      <c r="H80" s="72"/>
      <c r="I80" s="277"/>
      <c r="J80" s="277"/>
      <c r="K80" s="277"/>
      <c r="L80" s="277"/>
      <c r="M80" s="277"/>
      <c r="N80" s="277"/>
    </row>
    <row r="81" spans="1:14" ht="20.100000000000001" customHeight="1">
      <c r="A81" s="7" t="s">
        <v>56</v>
      </c>
      <c r="B81" s="8">
        <v>1066</v>
      </c>
      <c r="C81" s="137">
        <v>0</v>
      </c>
      <c r="D81" s="91">
        <f t="shared" si="2"/>
        <v>0</v>
      </c>
      <c r="E81" s="137">
        <v>0</v>
      </c>
      <c r="F81" s="137">
        <v>0</v>
      </c>
      <c r="G81" s="91">
        <f t="shared" si="3"/>
        <v>0</v>
      </c>
      <c r="H81" s="72"/>
      <c r="I81" s="277"/>
      <c r="J81" s="277"/>
      <c r="K81" s="277"/>
      <c r="L81" s="277"/>
      <c r="M81" s="277"/>
      <c r="N81" s="277"/>
    </row>
    <row r="82" spans="1:14" ht="20.100000000000001" customHeight="1">
      <c r="A82" s="7" t="s">
        <v>84</v>
      </c>
      <c r="B82" s="8">
        <v>1067</v>
      </c>
      <c r="C82" s="137">
        <v>0</v>
      </c>
      <c r="D82" s="91">
        <f t="shared" si="2"/>
        <v>0</v>
      </c>
      <c r="E82" s="137">
        <v>0</v>
      </c>
      <c r="F82" s="137">
        <v>0</v>
      </c>
      <c r="G82" s="91">
        <f t="shared" si="3"/>
        <v>0</v>
      </c>
      <c r="H82" s="72"/>
      <c r="I82" s="277"/>
      <c r="J82" s="277"/>
      <c r="K82" s="277"/>
      <c r="L82" s="277"/>
      <c r="M82" s="277"/>
      <c r="N82" s="277"/>
    </row>
    <row r="83" spans="1:14" s="4" customFormat="1" ht="20.100000000000001" customHeight="1">
      <c r="A83" s="9" t="s">
        <v>162</v>
      </c>
      <c r="B83" s="10">
        <v>1070</v>
      </c>
      <c r="C83" s="79">
        <f>SUM(C84:C86)</f>
        <v>67.099999999999994</v>
      </c>
      <c r="D83" s="138">
        <f>F83</f>
        <v>31.538</v>
      </c>
      <c r="E83" s="79">
        <f>SUM(E84:E86)</f>
        <v>9</v>
      </c>
      <c r="F83" s="79">
        <f>SUM(F84:F86)</f>
        <v>31.538</v>
      </c>
      <c r="G83" s="138">
        <f t="shared" si="3"/>
        <v>22.538</v>
      </c>
      <c r="H83" s="73">
        <f>(F83/E83)*100</f>
        <v>350.42222222222222</v>
      </c>
      <c r="I83" s="278"/>
      <c r="J83" s="278"/>
      <c r="K83" s="278"/>
      <c r="L83" s="278"/>
      <c r="M83" s="278"/>
      <c r="N83" s="278"/>
    </row>
    <row r="84" spans="1:14" ht="20.100000000000001" customHeight="1">
      <c r="A84" s="7" t="s">
        <v>112</v>
      </c>
      <c r="B84" s="8">
        <v>1071</v>
      </c>
      <c r="C84" s="78"/>
      <c r="D84" s="91"/>
      <c r="E84" s="91"/>
      <c r="F84" s="78"/>
      <c r="G84" s="91">
        <f t="shared" si="3"/>
        <v>0</v>
      </c>
      <c r="H84" s="72"/>
      <c r="I84" s="277"/>
      <c r="J84" s="277"/>
      <c r="K84" s="277"/>
      <c r="L84" s="277"/>
      <c r="M84" s="277"/>
      <c r="N84" s="277"/>
    </row>
    <row r="85" spans="1:14" ht="20.100000000000001" customHeight="1">
      <c r="A85" s="7" t="s">
        <v>186</v>
      </c>
      <c r="B85" s="8">
        <v>1072</v>
      </c>
      <c r="C85" s="78"/>
      <c r="D85" s="91"/>
      <c r="E85" s="91"/>
      <c r="F85" s="78"/>
      <c r="G85" s="91">
        <f t="shared" si="3"/>
        <v>0</v>
      </c>
      <c r="H85" s="72"/>
      <c r="I85" s="277"/>
      <c r="J85" s="277"/>
      <c r="K85" s="277"/>
      <c r="L85" s="277"/>
      <c r="M85" s="277"/>
      <c r="N85" s="277"/>
    </row>
    <row r="86" spans="1:14" s="4" customFormat="1" ht="20.100000000000001" customHeight="1">
      <c r="A86" s="9" t="s">
        <v>163</v>
      </c>
      <c r="B86" s="10">
        <v>1073</v>
      </c>
      <c r="C86" s="138">
        <f>C87+C88+C90+C89</f>
        <v>67.099999999999994</v>
      </c>
      <c r="D86" s="138">
        <f t="shared" ref="D86:D91" si="7">F86</f>
        <v>31.538</v>
      </c>
      <c r="E86" s="138">
        <f>E87+E88+E90</f>
        <v>9</v>
      </c>
      <c r="F86" s="138">
        <f>F87+F88+F90+F89</f>
        <v>31.538</v>
      </c>
      <c r="G86" s="138">
        <f t="shared" si="3"/>
        <v>22.538</v>
      </c>
      <c r="H86" s="73">
        <f>(F86/E86)*100</f>
        <v>350.42222222222222</v>
      </c>
      <c r="I86" s="278"/>
      <c r="J86" s="278"/>
      <c r="K86" s="278"/>
      <c r="L86" s="278"/>
      <c r="M86" s="278"/>
      <c r="N86" s="278"/>
    </row>
    <row r="87" spans="1:14" ht="20.100000000000001" customHeight="1">
      <c r="A87" s="142" t="s">
        <v>436</v>
      </c>
      <c r="B87" s="8" t="s">
        <v>437</v>
      </c>
      <c r="C87" s="78">
        <v>24</v>
      </c>
      <c r="D87" s="91">
        <f t="shared" si="7"/>
        <v>2.5</v>
      </c>
      <c r="E87" s="91">
        <v>2</v>
      </c>
      <c r="F87" s="78">
        <v>2.5</v>
      </c>
      <c r="G87" s="91">
        <f>F87-E87</f>
        <v>0.5</v>
      </c>
      <c r="H87" s="72">
        <f>(F87/E87)*100</f>
        <v>125</v>
      </c>
      <c r="I87" s="273"/>
      <c r="J87" s="273"/>
      <c r="K87" s="273"/>
      <c r="L87" s="273"/>
      <c r="M87" s="273"/>
      <c r="N87" s="273"/>
    </row>
    <row r="88" spans="1:14" ht="20.100000000000001" customHeight="1">
      <c r="A88" s="142" t="s">
        <v>230</v>
      </c>
      <c r="B88" s="8" t="s">
        <v>438</v>
      </c>
      <c r="C88" s="78">
        <v>19.5</v>
      </c>
      <c r="D88" s="91">
        <f t="shared" si="7"/>
        <v>18.3</v>
      </c>
      <c r="E88" s="91">
        <v>7</v>
      </c>
      <c r="F88" s="78">
        <v>18.3</v>
      </c>
      <c r="G88" s="91">
        <f>F88-E88</f>
        <v>11.3</v>
      </c>
      <c r="H88" s="72">
        <f>(F88/E88)*100</f>
        <v>261.42857142857144</v>
      </c>
      <c r="I88" s="273"/>
      <c r="J88" s="273"/>
      <c r="K88" s="273"/>
      <c r="L88" s="273"/>
      <c r="M88" s="273"/>
      <c r="N88" s="273"/>
    </row>
    <row r="89" spans="1:14" ht="20.100000000000001" customHeight="1">
      <c r="A89" s="142" t="s">
        <v>490</v>
      </c>
      <c r="B89" s="8"/>
      <c r="C89" s="78">
        <v>13.8</v>
      </c>
      <c r="D89" s="91">
        <f t="shared" si="7"/>
        <v>0</v>
      </c>
      <c r="E89" s="91"/>
      <c r="F89" s="78"/>
      <c r="G89" s="91"/>
      <c r="H89" s="72"/>
      <c r="I89" s="273"/>
      <c r="J89" s="273"/>
      <c r="K89" s="273"/>
      <c r="L89" s="273"/>
      <c r="M89" s="273"/>
      <c r="N89" s="273"/>
    </row>
    <row r="90" spans="1:14" ht="19.2" customHeight="1">
      <c r="A90" s="142" t="s">
        <v>416</v>
      </c>
      <c r="B90" s="8" t="s">
        <v>439</v>
      </c>
      <c r="C90" s="78">
        <f>18.9+4.8-0.1-13.8</f>
        <v>9.7999999999999972</v>
      </c>
      <c r="D90" s="91">
        <f t="shared" si="7"/>
        <v>10.738</v>
      </c>
      <c r="E90" s="91">
        <v>0</v>
      </c>
      <c r="F90" s="78">
        <f>3.638+7.1</f>
        <v>10.738</v>
      </c>
      <c r="G90" s="91">
        <f>F90-E90</f>
        <v>10.738</v>
      </c>
      <c r="H90" s="72"/>
      <c r="I90" s="273" t="s">
        <v>504</v>
      </c>
      <c r="J90" s="273"/>
      <c r="K90" s="273"/>
      <c r="L90" s="273"/>
      <c r="M90" s="273"/>
      <c r="N90" s="273"/>
    </row>
    <row r="91" spans="1:14" s="4" customFormat="1" ht="20.100000000000001" customHeight="1">
      <c r="A91" s="101" t="s">
        <v>57</v>
      </c>
      <c r="B91" s="10">
        <v>1080</v>
      </c>
      <c r="C91" s="79">
        <f>SUM(C92:C97)</f>
        <v>681</v>
      </c>
      <c r="D91" s="138">
        <f t="shared" si="7"/>
        <v>798.90000000000009</v>
      </c>
      <c r="E91" s="79">
        <f>SUM(E92:E97)</f>
        <v>493.9</v>
      </c>
      <c r="F91" s="79">
        <f>SUM(F92:F97)</f>
        <v>798.90000000000009</v>
      </c>
      <c r="G91" s="138">
        <f t="shared" si="3"/>
        <v>305.00000000000011</v>
      </c>
      <c r="H91" s="73">
        <f>(F91/E91)*100</f>
        <v>161.75339137477224</v>
      </c>
      <c r="I91" s="278"/>
      <c r="J91" s="278"/>
      <c r="K91" s="278"/>
      <c r="L91" s="278"/>
      <c r="M91" s="278"/>
      <c r="N91" s="278"/>
    </row>
    <row r="92" spans="1:14" ht="20.100000000000001" customHeight="1">
      <c r="A92" s="7" t="s">
        <v>112</v>
      </c>
      <c r="B92" s="8">
        <v>1081</v>
      </c>
      <c r="C92" s="137">
        <v>0</v>
      </c>
      <c r="D92" s="137">
        <v>0</v>
      </c>
      <c r="E92" s="137">
        <v>0</v>
      </c>
      <c r="F92" s="137">
        <v>0</v>
      </c>
      <c r="G92" s="138">
        <f t="shared" si="3"/>
        <v>0</v>
      </c>
      <c r="H92" s="73"/>
      <c r="I92" s="277"/>
      <c r="J92" s="277"/>
      <c r="K92" s="277"/>
      <c r="L92" s="277"/>
      <c r="M92" s="277"/>
      <c r="N92" s="277"/>
    </row>
    <row r="93" spans="1:14" ht="20.100000000000001" customHeight="1">
      <c r="A93" s="7" t="s">
        <v>237</v>
      </c>
      <c r="B93" s="8">
        <v>1082</v>
      </c>
      <c r="C93" s="137">
        <v>0</v>
      </c>
      <c r="D93" s="137">
        <v>0</v>
      </c>
      <c r="E93" s="137">
        <v>0</v>
      </c>
      <c r="F93" s="137">
        <v>0</v>
      </c>
      <c r="G93" s="138">
        <f t="shared" si="3"/>
        <v>0</v>
      </c>
      <c r="H93" s="73"/>
      <c r="I93" s="277"/>
      <c r="J93" s="277"/>
      <c r="K93" s="277"/>
      <c r="L93" s="277"/>
      <c r="M93" s="277"/>
      <c r="N93" s="277"/>
    </row>
    <row r="94" spans="1:14" ht="20.100000000000001" customHeight="1">
      <c r="A94" s="7" t="s">
        <v>52</v>
      </c>
      <c r="B94" s="8">
        <v>1083</v>
      </c>
      <c r="C94" s="137">
        <v>0</v>
      </c>
      <c r="D94" s="137">
        <v>0</v>
      </c>
      <c r="E94" s="137">
        <v>0</v>
      </c>
      <c r="F94" s="137">
        <v>0</v>
      </c>
      <c r="G94" s="138">
        <f t="shared" si="3"/>
        <v>0</v>
      </c>
      <c r="H94" s="73"/>
      <c r="I94" s="277"/>
      <c r="J94" s="277"/>
      <c r="K94" s="277"/>
      <c r="L94" s="277"/>
      <c r="M94" s="277"/>
      <c r="N94" s="277"/>
    </row>
    <row r="95" spans="1:14" ht="20.100000000000001" customHeight="1">
      <c r="A95" s="7" t="s">
        <v>39</v>
      </c>
      <c r="B95" s="8">
        <v>1084</v>
      </c>
      <c r="C95" s="137">
        <v>0</v>
      </c>
      <c r="D95" s="137">
        <v>0</v>
      </c>
      <c r="E95" s="137">
        <v>0</v>
      </c>
      <c r="F95" s="137">
        <v>0</v>
      </c>
      <c r="G95" s="138">
        <f t="shared" si="3"/>
        <v>0</v>
      </c>
      <c r="H95" s="73"/>
      <c r="I95" s="277"/>
      <c r="J95" s="277"/>
      <c r="K95" s="277"/>
      <c r="L95" s="277"/>
      <c r="M95" s="277"/>
      <c r="N95" s="277"/>
    </row>
    <row r="96" spans="1:14" ht="20.100000000000001" customHeight="1">
      <c r="A96" s="7" t="s">
        <v>45</v>
      </c>
      <c r="B96" s="8">
        <v>1085</v>
      </c>
      <c r="C96" s="137">
        <v>0</v>
      </c>
      <c r="D96" s="137">
        <v>0</v>
      </c>
      <c r="E96" s="137">
        <v>0</v>
      </c>
      <c r="F96" s="137">
        <v>0</v>
      </c>
      <c r="G96" s="138">
        <f t="shared" si="3"/>
        <v>0</v>
      </c>
      <c r="H96" s="73"/>
      <c r="I96" s="274"/>
      <c r="J96" s="274"/>
      <c r="K96" s="274"/>
      <c r="L96" s="274"/>
      <c r="M96" s="274"/>
      <c r="N96" s="274"/>
    </row>
    <row r="97" spans="1:14" s="4" customFormat="1" ht="20.100000000000001" customHeight="1">
      <c r="A97" s="9" t="s">
        <v>132</v>
      </c>
      <c r="B97" s="10">
        <v>1086</v>
      </c>
      <c r="C97" s="138">
        <f>C98+C99+C101+C102+C103+C104+C105+C106+C107+C109+C100</f>
        <v>681</v>
      </c>
      <c r="D97" s="138">
        <f t="shared" ref="D97:D109" si="8">F97</f>
        <v>798.90000000000009</v>
      </c>
      <c r="E97" s="138">
        <f>E98+E99+E101+E102+E103+E104+E105+E106+E107+E109</f>
        <v>493.9</v>
      </c>
      <c r="F97" s="138">
        <f>F98+F99+F100+F101+F102+F103+F104+F105+F106+F107+F108+F109</f>
        <v>798.90000000000009</v>
      </c>
      <c r="G97" s="138">
        <f t="shared" si="3"/>
        <v>305.00000000000011</v>
      </c>
      <c r="H97" s="73">
        <f>(F97/E97)*100</f>
        <v>161.75339137477224</v>
      </c>
      <c r="I97" s="274"/>
      <c r="J97" s="274"/>
      <c r="K97" s="274"/>
      <c r="L97" s="274"/>
      <c r="M97" s="274"/>
      <c r="N97" s="274"/>
    </row>
    <row r="98" spans="1:14" ht="20.100000000000001" customHeight="1">
      <c r="A98" s="142" t="s">
        <v>436</v>
      </c>
      <c r="B98" s="8" t="s">
        <v>440</v>
      </c>
      <c r="C98" s="78">
        <v>24</v>
      </c>
      <c r="D98" s="91">
        <f t="shared" si="8"/>
        <v>2.5</v>
      </c>
      <c r="E98" s="91">
        <v>3</v>
      </c>
      <c r="F98" s="78">
        <v>2.5</v>
      </c>
      <c r="G98" s="91">
        <f t="shared" ref="G98:G109" si="9">F98-E98</f>
        <v>-0.5</v>
      </c>
      <c r="H98" s="72">
        <f t="shared" ref="H98:H109" si="10">(F98/E98)*100</f>
        <v>83.333333333333343</v>
      </c>
      <c r="I98" s="273"/>
      <c r="J98" s="273"/>
      <c r="K98" s="273"/>
      <c r="L98" s="273"/>
      <c r="M98" s="273"/>
      <c r="N98" s="273"/>
    </row>
    <row r="99" spans="1:14" ht="20.100000000000001" customHeight="1">
      <c r="A99" s="142" t="s">
        <v>489</v>
      </c>
      <c r="B99" s="8" t="s">
        <v>441</v>
      </c>
      <c r="C99" s="78">
        <v>213.1</v>
      </c>
      <c r="D99" s="91">
        <f t="shared" si="8"/>
        <v>209.1</v>
      </c>
      <c r="E99" s="91">
        <v>210</v>
      </c>
      <c r="F99" s="78">
        <v>209.1</v>
      </c>
      <c r="G99" s="91">
        <f t="shared" si="9"/>
        <v>-0.90000000000000568</v>
      </c>
      <c r="H99" s="72">
        <f t="shared" si="10"/>
        <v>99.571428571428569</v>
      </c>
      <c r="I99" s="273"/>
      <c r="J99" s="273"/>
      <c r="K99" s="273"/>
      <c r="L99" s="273"/>
      <c r="M99" s="273"/>
      <c r="N99" s="273"/>
    </row>
    <row r="100" spans="1:14" ht="20.100000000000001" customHeight="1">
      <c r="A100" s="142" t="s">
        <v>492</v>
      </c>
      <c r="B100" s="8"/>
      <c r="C100" s="78">
        <v>217</v>
      </c>
      <c r="D100" s="91">
        <f t="shared" si="8"/>
        <v>36.700000000000003</v>
      </c>
      <c r="E100" s="91">
        <v>0</v>
      </c>
      <c r="F100" s="78">
        <v>36.700000000000003</v>
      </c>
      <c r="G100" s="91"/>
      <c r="H100" s="72"/>
      <c r="I100" s="273" t="s">
        <v>511</v>
      </c>
      <c r="J100" s="273"/>
      <c r="K100" s="273"/>
      <c r="L100" s="273"/>
      <c r="M100" s="273"/>
      <c r="N100" s="273"/>
    </row>
    <row r="101" spans="1:14" ht="20.100000000000001" customHeight="1">
      <c r="A101" s="142" t="s">
        <v>442</v>
      </c>
      <c r="B101" s="8" t="s">
        <v>443</v>
      </c>
      <c r="C101" s="78">
        <v>0.4</v>
      </c>
      <c r="D101" s="91">
        <f t="shared" si="8"/>
        <v>0</v>
      </c>
      <c r="E101" s="91">
        <v>0</v>
      </c>
      <c r="F101" s="78">
        <v>0</v>
      </c>
      <c r="G101" s="91">
        <f t="shared" si="9"/>
        <v>0</v>
      </c>
      <c r="H101" s="72"/>
      <c r="I101" s="273"/>
      <c r="J101" s="273"/>
      <c r="K101" s="273"/>
      <c r="L101" s="273"/>
      <c r="M101" s="273"/>
      <c r="N101" s="273"/>
    </row>
    <row r="102" spans="1:14" ht="20.100000000000001" customHeight="1">
      <c r="A102" s="142" t="s">
        <v>480</v>
      </c>
      <c r="B102" s="8" t="s">
        <v>444</v>
      </c>
      <c r="C102" s="78">
        <f>6.7+38.1</f>
        <v>44.800000000000004</v>
      </c>
      <c r="D102" s="91">
        <f t="shared" si="8"/>
        <v>46.2</v>
      </c>
      <c r="E102" s="91">
        <v>49.5</v>
      </c>
      <c r="F102" s="78">
        <f>9.6+36.6</f>
        <v>46.2</v>
      </c>
      <c r="G102" s="91">
        <f t="shared" si="9"/>
        <v>-3.2999999999999972</v>
      </c>
      <c r="H102" s="72">
        <f t="shared" si="10"/>
        <v>93.333333333333329</v>
      </c>
      <c r="I102" s="273" t="s">
        <v>506</v>
      </c>
      <c r="J102" s="273"/>
      <c r="K102" s="273"/>
      <c r="L102" s="273"/>
      <c r="M102" s="273"/>
      <c r="N102" s="273"/>
    </row>
    <row r="103" spans="1:14" ht="20.100000000000001" customHeight="1">
      <c r="A103" s="142" t="s">
        <v>445</v>
      </c>
      <c r="B103" s="8" t="s">
        <v>446</v>
      </c>
      <c r="C103" s="78">
        <v>18</v>
      </c>
      <c r="D103" s="91">
        <f t="shared" si="8"/>
        <v>13.3</v>
      </c>
      <c r="E103" s="91">
        <v>15</v>
      </c>
      <c r="F103" s="78">
        <v>13.3</v>
      </c>
      <c r="G103" s="91">
        <f t="shared" si="9"/>
        <v>-1.6999999999999993</v>
      </c>
      <c r="H103" s="72">
        <f t="shared" si="10"/>
        <v>88.666666666666671</v>
      </c>
      <c r="I103" s="278"/>
      <c r="J103" s="278"/>
      <c r="K103" s="278"/>
      <c r="L103" s="278"/>
      <c r="M103" s="278"/>
      <c r="N103" s="278"/>
    </row>
    <row r="104" spans="1:14" ht="20.100000000000001" customHeight="1">
      <c r="A104" s="142" t="s">
        <v>447</v>
      </c>
      <c r="B104" s="8" t="s">
        <v>448</v>
      </c>
      <c r="C104" s="91">
        <v>0</v>
      </c>
      <c r="D104" s="91">
        <f t="shared" si="8"/>
        <v>0</v>
      </c>
      <c r="E104" s="91">
        <v>0</v>
      </c>
      <c r="F104" s="91">
        <v>0</v>
      </c>
      <c r="G104" s="91">
        <f t="shared" si="9"/>
        <v>0</v>
      </c>
      <c r="H104" s="72"/>
      <c r="I104" s="278"/>
      <c r="J104" s="278"/>
      <c r="K104" s="278"/>
      <c r="L104" s="278"/>
      <c r="M104" s="278"/>
      <c r="N104" s="278"/>
    </row>
    <row r="105" spans="1:14" ht="20.100000000000001" customHeight="1">
      <c r="A105" s="142" t="s">
        <v>449</v>
      </c>
      <c r="B105" s="8" t="s">
        <v>450</v>
      </c>
      <c r="C105" s="78">
        <v>70.8</v>
      </c>
      <c r="D105" s="91">
        <f t="shared" si="8"/>
        <v>112.2</v>
      </c>
      <c r="E105" s="91">
        <v>115.2</v>
      </c>
      <c r="F105" s="78">
        <v>112.2</v>
      </c>
      <c r="G105" s="91">
        <f t="shared" si="9"/>
        <v>-3</v>
      </c>
      <c r="H105" s="72">
        <f t="shared" si="10"/>
        <v>97.395833333333343</v>
      </c>
      <c r="I105" s="278"/>
      <c r="J105" s="278"/>
      <c r="K105" s="278"/>
      <c r="L105" s="278"/>
      <c r="M105" s="278"/>
      <c r="N105" s="278"/>
    </row>
    <row r="106" spans="1:14" ht="20.100000000000001" customHeight="1">
      <c r="A106" s="142" t="s">
        <v>451</v>
      </c>
      <c r="B106" s="8" t="s">
        <v>452</v>
      </c>
      <c r="C106" s="78">
        <v>17.5</v>
      </c>
      <c r="D106" s="91">
        <f t="shared" si="8"/>
        <v>19.3</v>
      </c>
      <c r="E106" s="91">
        <v>19.399999999999999</v>
      </c>
      <c r="F106" s="78">
        <v>19.3</v>
      </c>
      <c r="G106" s="91">
        <f t="shared" si="9"/>
        <v>-9.9999999999997868E-2</v>
      </c>
      <c r="H106" s="72">
        <f t="shared" si="10"/>
        <v>99.484536082474236</v>
      </c>
      <c r="I106" s="278"/>
      <c r="J106" s="278"/>
      <c r="K106" s="278"/>
      <c r="L106" s="278"/>
      <c r="M106" s="278"/>
      <c r="N106" s="278"/>
    </row>
    <row r="107" spans="1:14" ht="20.100000000000001" customHeight="1">
      <c r="A107" s="142" t="s">
        <v>453</v>
      </c>
      <c r="B107" s="8" t="s">
        <v>454</v>
      </c>
      <c r="C107" s="78">
        <v>70.400000000000006</v>
      </c>
      <c r="D107" s="91">
        <f t="shared" si="8"/>
        <v>104.4</v>
      </c>
      <c r="E107" s="91">
        <v>79</v>
      </c>
      <c r="F107" s="78">
        <v>104.4</v>
      </c>
      <c r="G107" s="91">
        <f t="shared" si="9"/>
        <v>25.400000000000006</v>
      </c>
      <c r="H107" s="72">
        <f t="shared" si="10"/>
        <v>132.15189873417722</v>
      </c>
      <c r="I107" s="273" t="s">
        <v>507</v>
      </c>
      <c r="J107" s="273"/>
      <c r="K107" s="273"/>
      <c r="L107" s="273"/>
      <c r="M107" s="273"/>
      <c r="N107" s="273"/>
    </row>
    <row r="108" spans="1:14" ht="20.100000000000001" customHeight="1">
      <c r="A108" s="142" t="s">
        <v>490</v>
      </c>
      <c r="B108" s="8" t="s">
        <v>455</v>
      </c>
      <c r="C108" s="78"/>
      <c r="D108" s="91">
        <f t="shared" si="8"/>
        <v>223.5</v>
      </c>
      <c r="E108" s="91">
        <v>0</v>
      </c>
      <c r="F108" s="78">
        <v>223.5</v>
      </c>
      <c r="G108" s="91">
        <f t="shared" si="9"/>
        <v>223.5</v>
      </c>
      <c r="H108" s="72"/>
      <c r="I108" s="273" t="s">
        <v>512</v>
      </c>
      <c r="J108" s="273"/>
      <c r="K108" s="273"/>
      <c r="L108" s="273"/>
      <c r="M108" s="273"/>
      <c r="N108" s="273"/>
    </row>
    <row r="109" spans="1:14" ht="20.100000000000001" customHeight="1">
      <c r="A109" s="142" t="s">
        <v>416</v>
      </c>
      <c r="B109" s="8" t="s">
        <v>491</v>
      </c>
      <c r="C109" s="78">
        <v>5</v>
      </c>
      <c r="D109" s="91">
        <f t="shared" si="8"/>
        <v>31.7</v>
      </c>
      <c r="E109" s="91">
        <v>2.8</v>
      </c>
      <c r="F109" s="78">
        <f>0.4+30.5+0.3+0.5</f>
        <v>31.7</v>
      </c>
      <c r="G109" s="138">
        <f t="shared" si="9"/>
        <v>28.9</v>
      </c>
      <c r="H109" s="73">
        <f t="shared" si="10"/>
        <v>1132.1428571428571</v>
      </c>
      <c r="I109" s="273" t="s">
        <v>513</v>
      </c>
      <c r="J109" s="273"/>
      <c r="K109" s="273"/>
      <c r="L109" s="273"/>
      <c r="M109" s="273"/>
      <c r="N109" s="273"/>
    </row>
    <row r="110" spans="1:14" s="4" customFormat="1" ht="20.100000000000001" customHeight="1">
      <c r="A110" s="9" t="s">
        <v>4</v>
      </c>
      <c r="B110" s="10">
        <v>1100</v>
      </c>
      <c r="C110" s="136">
        <f>C45-C46+C83-C91</f>
        <v>-409.89999999999816</v>
      </c>
      <c r="D110" s="136">
        <f>D45-D46+D83-D91</f>
        <v>-826.96200000000226</v>
      </c>
      <c r="E110" s="136">
        <f>E45-E46+E83-E91</f>
        <v>-1713.1000000000013</v>
      </c>
      <c r="F110" s="136">
        <f>F45-F46+F83-F91</f>
        <v>-826.96200000000226</v>
      </c>
      <c r="G110" s="138">
        <f t="shared" si="3"/>
        <v>886.13799999999901</v>
      </c>
      <c r="H110" s="73">
        <f>(F110/E110)*100</f>
        <v>48.272838713443562</v>
      </c>
      <c r="I110" s="278"/>
      <c r="J110" s="278"/>
      <c r="K110" s="278"/>
      <c r="L110" s="278"/>
      <c r="M110" s="278"/>
      <c r="N110" s="278"/>
    </row>
    <row r="111" spans="1:14" s="4" customFormat="1" ht="20.100000000000001" customHeight="1">
      <c r="A111" s="9" t="s">
        <v>74</v>
      </c>
      <c r="B111" s="10">
        <v>1110</v>
      </c>
      <c r="C111" s="79"/>
      <c r="D111" s="59"/>
      <c r="E111" s="138"/>
      <c r="F111" s="79"/>
      <c r="G111" s="138">
        <f t="shared" si="3"/>
        <v>0</v>
      </c>
      <c r="H111" s="73"/>
      <c r="I111" s="278"/>
      <c r="J111" s="278"/>
      <c r="K111" s="278"/>
      <c r="L111" s="278"/>
      <c r="M111" s="278"/>
      <c r="N111" s="278"/>
    </row>
    <row r="112" spans="1:14" s="4" customFormat="1" ht="20.100000000000001" customHeight="1">
      <c r="A112" s="9" t="s">
        <v>78</v>
      </c>
      <c r="B112" s="10">
        <v>1120</v>
      </c>
      <c r="C112" s="79">
        <v>0</v>
      </c>
      <c r="D112" s="59">
        <v>0</v>
      </c>
      <c r="E112" s="138">
        <v>0</v>
      </c>
      <c r="F112" s="79">
        <v>0</v>
      </c>
      <c r="G112" s="138">
        <f t="shared" si="3"/>
        <v>0</v>
      </c>
      <c r="H112" s="73"/>
      <c r="I112" s="278"/>
      <c r="J112" s="278"/>
      <c r="K112" s="278"/>
      <c r="L112" s="278"/>
      <c r="M112" s="278"/>
      <c r="N112" s="278"/>
    </row>
    <row r="113" spans="1:14" s="4" customFormat="1" ht="20.100000000000001" customHeight="1">
      <c r="A113" s="9" t="s">
        <v>75</v>
      </c>
      <c r="B113" s="10">
        <v>1130</v>
      </c>
      <c r="C113" s="79"/>
      <c r="D113" s="59"/>
      <c r="E113" s="138"/>
      <c r="F113" s="79"/>
      <c r="G113" s="138">
        <f t="shared" si="3"/>
        <v>0</v>
      </c>
      <c r="H113" s="73"/>
      <c r="I113" s="278"/>
      <c r="J113" s="278"/>
      <c r="K113" s="278"/>
      <c r="L113" s="278"/>
      <c r="M113" s="278"/>
      <c r="N113" s="278"/>
    </row>
    <row r="114" spans="1:14" s="4" customFormat="1" ht="20.100000000000001" customHeight="1">
      <c r="A114" s="9" t="s">
        <v>77</v>
      </c>
      <c r="B114" s="10">
        <v>1140</v>
      </c>
      <c r="C114" s="79">
        <v>0</v>
      </c>
      <c r="D114" s="59">
        <v>0</v>
      </c>
      <c r="E114" s="138">
        <v>0</v>
      </c>
      <c r="F114" s="79">
        <v>0</v>
      </c>
      <c r="G114" s="138">
        <f t="shared" si="3"/>
        <v>0</v>
      </c>
      <c r="H114" s="73"/>
      <c r="I114" s="278"/>
      <c r="J114" s="278"/>
      <c r="K114" s="278"/>
      <c r="L114" s="278"/>
      <c r="M114" s="278"/>
      <c r="N114" s="278"/>
    </row>
    <row r="115" spans="1:14" s="4" customFormat="1" ht="20.100000000000001" customHeight="1">
      <c r="A115" s="9" t="s">
        <v>164</v>
      </c>
      <c r="B115" s="10">
        <v>1150</v>
      </c>
      <c r="C115" s="79">
        <f>SUM(C116:C117)</f>
        <v>519.20000000000005</v>
      </c>
      <c r="D115" s="138">
        <f>F115</f>
        <v>318.8</v>
      </c>
      <c r="E115" s="79">
        <f>SUM(E116:E117)</f>
        <v>286.5</v>
      </c>
      <c r="F115" s="79">
        <f>SUM(F116:F117)</f>
        <v>318.8</v>
      </c>
      <c r="G115" s="138">
        <f t="shared" si="3"/>
        <v>32.300000000000011</v>
      </c>
      <c r="H115" s="73">
        <f>(F115/E115)*100</f>
        <v>111.27399650959862</v>
      </c>
      <c r="I115" s="278"/>
      <c r="J115" s="278"/>
      <c r="K115" s="278"/>
      <c r="L115" s="278"/>
      <c r="M115" s="278"/>
      <c r="N115" s="278"/>
    </row>
    <row r="116" spans="1:14" ht="20.100000000000001" customHeight="1">
      <c r="A116" s="7" t="s">
        <v>112</v>
      </c>
      <c r="B116" s="8">
        <v>1151</v>
      </c>
      <c r="C116" s="78"/>
      <c r="D116" s="138"/>
      <c r="E116" s="91"/>
      <c r="F116" s="78"/>
      <c r="G116" s="91">
        <f t="shared" si="3"/>
        <v>0</v>
      </c>
      <c r="H116" s="72"/>
      <c r="I116" s="277"/>
      <c r="J116" s="277"/>
      <c r="K116" s="277"/>
      <c r="L116" s="277"/>
      <c r="M116" s="277"/>
      <c r="N116" s="277"/>
    </row>
    <row r="117" spans="1:14" s="4" customFormat="1" ht="20.100000000000001" customHeight="1">
      <c r="A117" s="9" t="s">
        <v>165</v>
      </c>
      <c r="B117" s="10">
        <v>1152</v>
      </c>
      <c r="C117" s="138">
        <f>C118+C120+C119</f>
        <v>519.20000000000005</v>
      </c>
      <c r="D117" s="138">
        <f>F117</f>
        <v>318.8</v>
      </c>
      <c r="E117" s="138">
        <f>E118+E120</f>
        <v>286.5</v>
      </c>
      <c r="F117" s="138">
        <f>F118+F120+F119</f>
        <v>318.8</v>
      </c>
      <c r="G117" s="138">
        <f t="shared" si="3"/>
        <v>32.300000000000011</v>
      </c>
      <c r="H117" s="73">
        <f>(F117/E117)*100</f>
        <v>111.27399650959862</v>
      </c>
      <c r="I117" s="278"/>
      <c r="J117" s="278"/>
      <c r="K117" s="278"/>
      <c r="L117" s="278"/>
      <c r="M117" s="278"/>
      <c r="N117" s="278"/>
    </row>
    <row r="118" spans="1:14" ht="20.100000000000001" customHeight="1">
      <c r="A118" s="142" t="s">
        <v>489</v>
      </c>
      <c r="B118" s="8" t="s">
        <v>456</v>
      </c>
      <c r="C118" s="78">
        <f>502.5-217</f>
        <v>285.5</v>
      </c>
      <c r="D118" s="91">
        <f>F118</f>
        <v>280.60000000000002</v>
      </c>
      <c r="E118" s="91">
        <v>280.5</v>
      </c>
      <c r="F118" s="78">
        <v>280.60000000000002</v>
      </c>
      <c r="G118" s="91">
        <f>F118-E118</f>
        <v>0.10000000000002274</v>
      </c>
      <c r="H118" s="72">
        <f>(F118/E118)*100</f>
        <v>100.03565062388593</v>
      </c>
      <c r="I118" s="278"/>
      <c r="J118" s="278"/>
      <c r="K118" s="278"/>
      <c r="L118" s="278"/>
      <c r="M118" s="278"/>
      <c r="N118" s="278"/>
    </row>
    <row r="119" spans="1:14" ht="20.100000000000001" customHeight="1">
      <c r="A119" s="142" t="s">
        <v>510</v>
      </c>
      <c r="B119" s="8"/>
      <c r="C119" s="78">
        <v>217</v>
      </c>
      <c r="D119" s="91">
        <f>F119</f>
        <v>36.700000000000003</v>
      </c>
      <c r="E119" s="91"/>
      <c r="F119" s="78">
        <v>36.700000000000003</v>
      </c>
      <c r="G119" s="91"/>
      <c r="H119" s="72"/>
      <c r="I119" s="273" t="s">
        <v>505</v>
      </c>
      <c r="J119" s="273"/>
      <c r="K119" s="273"/>
      <c r="L119" s="273"/>
      <c r="M119" s="273"/>
      <c r="N119" s="273"/>
    </row>
    <row r="120" spans="1:14" ht="20.100000000000001" customHeight="1">
      <c r="A120" s="142" t="s">
        <v>416</v>
      </c>
      <c r="B120" s="8" t="s">
        <v>457</v>
      </c>
      <c r="C120" s="78">
        <v>16.7</v>
      </c>
      <c r="D120" s="91">
        <f>F120</f>
        <v>1.5</v>
      </c>
      <c r="E120" s="91">
        <v>6</v>
      </c>
      <c r="F120" s="78">
        <v>1.5</v>
      </c>
      <c r="G120" s="91"/>
      <c r="H120" s="72"/>
      <c r="I120" s="273" t="s">
        <v>481</v>
      </c>
      <c r="J120" s="273"/>
      <c r="K120" s="273"/>
      <c r="L120" s="273"/>
      <c r="M120" s="273"/>
      <c r="N120" s="273"/>
    </row>
    <row r="121" spans="1:14" s="4" customFormat="1" ht="20.100000000000001" customHeight="1">
      <c r="A121" s="9" t="s">
        <v>166</v>
      </c>
      <c r="B121" s="10">
        <v>1160</v>
      </c>
      <c r="C121" s="79">
        <f>SUM(C122:C123)</f>
        <v>0</v>
      </c>
      <c r="D121" s="91">
        <f>F121</f>
        <v>0</v>
      </c>
      <c r="E121" s="138">
        <v>0</v>
      </c>
      <c r="F121" s="79">
        <f>SUM(F122:F123)</f>
        <v>0</v>
      </c>
      <c r="G121" s="138">
        <f t="shared" si="3"/>
        <v>0</v>
      </c>
      <c r="H121" s="73"/>
      <c r="I121" s="278"/>
      <c r="J121" s="278"/>
      <c r="K121" s="278"/>
      <c r="L121" s="278"/>
      <c r="M121" s="278"/>
      <c r="N121" s="278"/>
    </row>
    <row r="122" spans="1:14" ht="20.100000000000001" customHeight="1">
      <c r="A122" s="7" t="s">
        <v>112</v>
      </c>
      <c r="B122" s="8">
        <v>1161</v>
      </c>
      <c r="C122" s="137">
        <v>0</v>
      </c>
      <c r="D122" s="137">
        <v>0</v>
      </c>
      <c r="E122" s="137">
        <v>0</v>
      </c>
      <c r="F122" s="137">
        <v>0</v>
      </c>
      <c r="G122" s="138">
        <f t="shared" si="3"/>
        <v>0</v>
      </c>
      <c r="H122" s="73"/>
      <c r="I122" s="277"/>
      <c r="J122" s="277"/>
      <c r="K122" s="277"/>
      <c r="L122" s="277"/>
      <c r="M122" s="277"/>
      <c r="N122" s="277"/>
    </row>
    <row r="123" spans="1:14" ht="20.100000000000001" customHeight="1">
      <c r="A123" s="7" t="s">
        <v>83</v>
      </c>
      <c r="B123" s="8">
        <v>1162</v>
      </c>
      <c r="C123" s="137">
        <v>0</v>
      </c>
      <c r="D123" s="137">
        <v>0</v>
      </c>
      <c r="E123" s="137">
        <v>0</v>
      </c>
      <c r="F123" s="137">
        <v>0</v>
      </c>
      <c r="G123" s="138">
        <f t="shared" si="3"/>
        <v>0</v>
      </c>
      <c r="H123" s="73"/>
      <c r="I123" s="277"/>
      <c r="J123" s="277"/>
      <c r="K123" s="277"/>
      <c r="L123" s="277"/>
      <c r="M123" s="277"/>
      <c r="N123" s="277"/>
    </row>
    <row r="124" spans="1:14" s="4" customFormat="1" ht="20.100000000000001" customHeight="1">
      <c r="A124" s="9" t="s">
        <v>66</v>
      </c>
      <c r="B124" s="10">
        <v>1170</v>
      </c>
      <c r="C124" s="79">
        <f>SUM(C110:C115,C121)</f>
        <v>109.30000000000189</v>
      </c>
      <c r="D124" s="79">
        <f>SUM(D110:D115,D121)</f>
        <v>-508.16200000000225</v>
      </c>
      <c r="E124" s="79">
        <f>SUM(E110:E115,E121)</f>
        <v>-1426.6000000000013</v>
      </c>
      <c r="F124" s="79">
        <f>SUM(F110:F115,F121)</f>
        <v>-508.16200000000225</v>
      </c>
      <c r="G124" s="138">
        <f t="shared" si="3"/>
        <v>918.43799999999896</v>
      </c>
      <c r="H124" s="73">
        <f>(F124/E124)*100</f>
        <v>35.620496284873248</v>
      </c>
      <c r="I124" s="278"/>
      <c r="J124" s="278"/>
      <c r="K124" s="278"/>
      <c r="L124" s="278"/>
      <c r="M124" s="278"/>
      <c r="N124" s="278"/>
    </row>
    <row r="125" spans="1:14" ht="20.100000000000001" customHeight="1">
      <c r="A125" s="7" t="s">
        <v>157</v>
      </c>
      <c r="B125" s="6">
        <v>1180</v>
      </c>
      <c r="C125" s="79">
        <v>20.100000000000001</v>
      </c>
      <c r="D125" s="138">
        <f>F125</f>
        <v>0</v>
      </c>
      <c r="E125" s="91"/>
      <c r="F125" s="79"/>
      <c r="G125" s="91">
        <f t="shared" ref="G125:G134" si="11">F125-E125</f>
        <v>0</v>
      </c>
      <c r="H125" s="72"/>
      <c r="I125" s="277"/>
      <c r="J125" s="277"/>
      <c r="K125" s="277"/>
      <c r="L125" s="277"/>
      <c r="M125" s="277"/>
      <c r="N125" s="277"/>
    </row>
    <row r="126" spans="1:14" ht="20.100000000000001" customHeight="1">
      <c r="A126" s="7" t="s">
        <v>158</v>
      </c>
      <c r="B126" s="6">
        <v>1181</v>
      </c>
      <c r="C126" s="78"/>
      <c r="D126" s="91"/>
      <c r="E126" s="91"/>
      <c r="F126" s="78"/>
      <c r="G126" s="91">
        <f t="shared" si="11"/>
        <v>0</v>
      </c>
      <c r="H126" s="72"/>
      <c r="I126" s="277"/>
      <c r="J126" s="277"/>
      <c r="K126" s="277"/>
      <c r="L126" s="277"/>
      <c r="M126" s="277"/>
      <c r="N126" s="277"/>
    </row>
    <row r="127" spans="1:14" ht="20.100000000000001" customHeight="1">
      <c r="A127" s="7" t="s">
        <v>159</v>
      </c>
      <c r="B127" s="8">
        <v>1190</v>
      </c>
      <c r="C127" s="78"/>
      <c r="D127" s="91"/>
      <c r="E127" s="91"/>
      <c r="F127" s="78"/>
      <c r="G127" s="91">
        <f t="shared" si="11"/>
        <v>0</v>
      </c>
      <c r="H127" s="72"/>
      <c r="I127" s="277"/>
      <c r="J127" s="277"/>
      <c r="K127" s="277"/>
      <c r="L127" s="277"/>
      <c r="M127" s="277"/>
      <c r="N127" s="277"/>
    </row>
    <row r="128" spans="1:14" ht="20.100000000000001" customHeight="1">
      <c r="A128" s="7" t="s">
        <v>160</v>
      </c>
      <c r="B128" s="5">
        <v>1191</v>
      </c>
      <c r="C128" s="78"/>
      <c r="D128" s="91"/>
      <c r="E128" s="91"/>
      <c r="F128" s="78"/>
      <c r="G128" s="91">
        <f t="shared" si="11"/>
        <v>0</v>
      </c>
      <c r="H128" s="72"/>
      <c r="I128" s="277"/>
      <c r="J128" s="277"/>
      <c r="K128" s="277"/>
      <c r="L128" s="277"/>
      <c r="M128" s="277"/>
      <c r="N128" s="277"/>
    </row>
    <row r="129" spans="1:14" s="4" customFormat="1" ht="20.100000000000001" customHeight="1">
      <c r="A129" s="9" t="s">
        <v>179</v>
      </c>
      <c r="B129" s="10">
        <v>1200</v>
      </c>
      <c r="C129" s="79">
        <f>C124-C125</f>
        <v>89.200000000001893</v>
      </c>
      <c r="D129" s="136">
        <f>D124-D125</f>
        <v>-508.16200000000225</v>
      </c>
      <c r="E129" s="79">
        <f>SUM(E124:E128)</f>
        <v>-1426.6000000000013</v>
      </c>
      <c r="F129" s="79">
        <f>F124-F125</f>
        <v>-508.16200000000225</v>
      </c>
      <c r="G129" s="138">
        <f t="shared" si="11"/>
        <v>918.43799999999896</v>
      </c>
      <c r="H129" s="73">
        <f>(F129/E129)*100</f>
        <v>35.620496284873248</v>
      </c>
      <c r="I129" s="278"/>
      <c r="J129" s="278"/>
      <c r="K129" s="278"/>
      <c r="L129" s="278"/>
      <c r="M129" s="278"/>
      <c r="N129" s="278"/>
    </row>
    <row r="130" spans="1:14" ht="20.100000000000001" customHeight="1">
      <c r="A130" s="7" t="s">
        <v>19</v>
      </c>
      <c r="B130" s="5">
        <v>1201</v>
      </c>
      <c r="C130" s="79">
        <f>C129</f>
        <v>89.200000000001893</v>
      </c>
      <c r="D130" s="138">
        <f>D129</f>
        <v>-508.16200000000225</v>
      </c>
      <c r="E130" s="139">
        <v>0</v>
      </c>
      <c r="F130" s="79"/>
      <c r="G130" s="138"/>
      <c r="H130" s="73"/>
      <c r="I130" s="275"/>
      <c r="J130" s="275"/>
      <c r="K130" s="275"/>
      <c r="L130" s="275"/>
      <c r="M130" s="275"/>
      <c r="N130" s="275"/>
    </row>
    <row r="131" spans="1:14" ht="20.100000000000001" customHeight="1">
      <c r="A131" s="7" t="s">
        <v>20</v>
      </c>
      <c r="B131" s="5">
        <v>1202</v>
      </c>
      <c r="C131" s="78"/>
      <c r="D131" s="78"/>
      <c r="E131" s="78">
        <f>E129</f>
        <v>-1426.6000000000013</v>
      </c>
      <c r="F131" s="78">
        <f>F129</f>
        <v>-508.16200000000225</v>
      </c>
      <c r="G131" s="138">
        <f t="shared" ref="G131" si="12">F131-E131</f>
        <v>918.43799999999896</v>
      </c>
      <c r="H131" s="73">
        <f t="shared" ref="H131" si="13">(F131/E131)*100</f>
        <v>35.620496284873248</v>
      </c>
      <c r="I131" s="275"/>
      <c r="J131" s="275"/>
      <c r="K131" s="275"/>
      <c r="L131" s="275"/>
      <c r="M131" s="275"/>
      <c r="N131" s="275"/>
    </row>
    <row r="132" spans="1:14" s="4" customFormat="1" ht="20.100000000000001" customHeight="1">
      <c r="A132" s="9" t="s">
        <v>15</v>
      </c>
      <c r="B132" s="10">
        <v>1210</v>
      </c>
      <c r="C132" s="79">
        <f>SUM(C26,C83,C111,C113,C115,C126,C127)</f>
        <v>16947.3</v>
      </c>
      <c r="D132" s="138">
        <f>SUM(D26,D83,D111,D113,D115,D126,D127)</f>
        <v>16752.937999999998</v>
      </c>
      <c r="E132" s="79">
        <f>SUM(E26,E83,E111,E113,E115,E126,E127)</f>
        <v>16652.599999999999</v>
      </c>
      <c r="F132" s="79">
        <f>SUM(F26,F83,F111,F113,F115,F126,F127)</f>
        <v>16752.937999999998</v>
      </c>
      <c r="G132" s="138">
        <f t="shared" si="11"/>
        <v>100.33799999999974</v>
      </c>
      <c r="H132" s="73">
        <f>(F132/E132)*100</f>
        <v>100.60253654084046</v>
      </c>
      <c r="I132" s="278"/>
      <c r="J132" s="278"/>
      <c r="K132" s="278"/>
      <c r="L132" s="278"/>
      <c r="M132" s="278"/>
      <c r="N132" s="278"/>
    </row>
    <row r="133" spans="1:14" s="4" customFormat="1" ht="20.100000000000001" customHeight="1">
      <c r="A133" s="9" t="s">
        <v>81</v>
      </c>
      <c r="B133" s="10">
        <v>1220</v>
      </c>
      <c r="C133" s="79">
        <f>SUM(C27,C46,C75,C91,C112,C114,C121,C125,C128)</f>
        <v>16858.099999999999</v>
      </c>
      <c r="D133" s="138">
        <f>SUM(D27,D46,D75,D91,D112,D114,D121,D125,D128)</f>
        <v>17261.100000000002</v>
      </c>
      <c r="E133" s="79">
        <f>SUM(E27,E46,E75,E91,E112,E114,E121,E125,E128)</f>
        <v>18079.200000000004</v>
      </c>
      <c r="F133" s="79">
        <f>SUM(F27,F46,F75,F91,F112,F114,F121,F125,F128)</f>
        <v>17261.100000000002</v>
      </c>
      <c r="G133" s="138">
        <f t="shared" si="11"/>
        <v>-818.10000000000218</v>
      </c>
      <c r="H133" s="73">
        <f>(F133/E133)*100</f>
        <v>95.474910394265223</v>
      </c>
      <c r="I133" s="278"/>
      <c r="J133" s="278"/>
      <c r="K133" s="278"/>
      <c r="L133" s="278"/>
      <c r="M133" s="278"/>
      <c r="N133" s="278"/>
    </row>
    <row r="134" spans="1:14" ht="20.100000000000001" customHeight="1">
      <c r="A134" s="7" t="s">
        <v>133</v>
      </c>
      <c r="B134" s="8">
        <v>1230</v>
      </c>
      <c r="C134" s="78"/>
      <c r="D134" s="54"/>
      <c r="E134" s="54"/>
      <c r="F134" s="78"/>
      <c r="G134" s="91">
        <f t="shared" si="11"/>
        <v>0</v>
      </c>
      <c r="H134" s="72"/>
      <c r="I134" s="277"/>
      <c r="J134" s="277"/>
      <c r="K134" s="277"/>
      <c r="L134" s="277"/>
      <c r="M134" s="277"/>
      <c r="N134" s="277"/>
    </row>
    <row r="135" spans="1:14" s="4" customFormat="1" ht="24.9" customHeight="1">
      <c r="A135" s="133" t="s">
        <v>97</v>
      </c>
      <c r="B135" s="135"/>
      <c r="C135" s="175"/>
      <c r="D135" s="135"/>
      <c r="E135" s="140"/>
      <c r="F135" s="175"/>
      <c r="G135" s="180"/>
      <c r="H135" s="135"/>
      <c r="I135" s="135"/>
      <c r="J135" s="135"/>
      <c r="K135" s="135"/>
      <c r="L135" s="135"/>
      <c r="M135" s="135"/>
      <c r="N135" s="134"/>
    </row>
    <row r="136" spans="1:14" ht="20.100000000000001" customHeight="1">
      <c r="A136" s="7" t="s">
        <v>143</v>
      </c>
      <c r="B136" s="8">
        <v>1300</v>
      </c>
      <c r="C136" s="78">
        <f>C110</f>
        <v>-409.89999999999816</v>
      </c>
      <c r="D136" s="91">
        <f>D110</f>
        <v>-826.96200000000226</v>
      </c>
      <c r="E136" s="78">
        <f>E110</f>
        <v>-1713.1000000000013</v>
      </c>
      <c r="F136" s="78">
        <f>F110</f>
        <v>-826.96200000000226</v>
      </c>
      <c r="G136" s="91">
        <f>F136-E136</f>
        <v>886.13799999999901</v>
      </c>
      <c r="H136" s="72">
        <f>(F136/E136)*100</f>
        <v>48.272838713443562</v>
      </c>
      <c r="I136" s="277"/>
      <c r="J136" s="277"/>
      <c r="K136" s="277"/>
      <c r="L136" s="277"/>
      <c r="M136" s="277"/>
      <c r="N136" s="277"/>
    </row>
    <row r="137" spans="1:14" ht="20.100000000000001" customHeight="1">
      <c r="A137" s="7" t="s">
        <v>212</v>
      </c>
      <c r="B137" s="8">
        <v>1301</v>
      </c>
      <c r="C137" s="78">
        <f>C149</f>
        <v>751</v>
      </c>
      <c r="D137" s="137">
        <f>D149</f>
        <v>464.9</v>
      </c>
      <c r="E137" s="91">
        <v>484</v>
      </c>
      <c r="F137" s="78">
        <f>F149</f>
        <v>464.9</v>
      </c>
      <c r="G137" s="91">
        <f t="shared" ref="G137:G151" si="14">F137-E137</f>
        <v>-19.100000000000023</v>
      </c>
      <c r="H137" s="72">
        <f t="shared" ref="H137:H151" si="15">(F137/E137)*100</f>
        <v>96.053719008264466</v>
      </c>
      <c r="I137" s="277"/>
      <c r="J137" s="277"/>
      <c r="K137" s="277"/>
      <c r="L137" s="277"/>
      <c r="M137" s="277"/>
      <c r="N137" s="277"/>
    </row>
    <row r="138" spans="1:14" ht="20.100000000000001" customHeight="1">
      <c r="A138" s="7" t="s">
        <v>213</v>
      </c>
      <c r="B138" s="8">
        <v>1302</v>
      </c>
      <c r="C138" s="78">
        <f>C84</f>
        <v>0</v>
      </c>
      <c r="D138" s="54">
        <f>D84</f>
        <v>0</v>
      </c>
      <c r="E138" s="91">
        <v>0</v>
      </c>
      <c r="F138" s="78">
        <f>F84</f>
        <v>0</v>
      </c>
      <c r="G138" s="91">
        <f t="shared" si="14"/>
        <v>0</v>
      </c>
      <c r="H138" s="72"/>
      <c r="I138" s="277"/>
      <c r="J138" s="277"/>
      <c r="K138" s="277"/>
      <c r="L138" s="277"/>
      <c r="M138" s="277"/>
      <c r="N138" s="277"/>
    </row>
    <row r="139" spans="1:14" ht="20.100000000000001" customHeight="1">
      <c r="A139" s="7" t="s">
        <v>214</v>
      </c>
      <c r="B139" s="8">
        <v>1303</v>
      </c>
      <c r="C139" s="78">
        <f>C92</f>
        <v>0</v>
      </c>
      <c r="D139" s="54">
        <v>0</v>
      </c>
      <c r="E139" s="91">
        <v>0</v>
      </c>
      <c r="F139" s="78">
        <f>F92</f>
        <v>0</v>
      </c>
      <c r="G139" s="91">
        <f t="shared" si="14"/>
        <v>0</v>
      </c>
      <c r="H139" s="72"/>
      <c r="I139" s="277"/>
      <c r="J139" s="277"/>
      <c r="K139" s="277"/>
      <c r="L139" s="277"/>
      <c r="M139" s="277"/>
      <c r="N139" s="277"/>
    </row>
    <row r="140" spans="1:14" ht="20.100000000000001" customHeight="1">
      <c r="A140" s="7" t="s">
        <v>215</v>
      </c>
      <c r="B140" s="8">
        <v>1304</v>
      </c>
      <c r="C140" s="78">
        <f>C85</f>
        <v>0</v>
      </c>
      <c r="D140" s="54">
        <f>D85</f>
        <v>0</v>
      </c>
      <c r="E140" s="91">
        <v>0</v>
      </c>
      <c r="F140" s="78">
        <f>F85</f>
        <v>0</v>
      </c>
      <c r="G140" s="91">
        <f t="shared" si="14"/>
        <v>0</v>
      </c>
      <c r="H140" s="72"/>
      <c r="I140" s="277"/>
      <c r="J140" s="277"/>
      <c r="K140" s="277"/>
      <c r="L140" s="277"/>
      <c r="M140" s="277"/>
      <c r="N140" s="277"/>
    </row>
    <row r="141" spans="1:14" ht="20.25" customHeight="1">
      <c r="A141" s="7" t="s">
        <v>216</v>
      </c>
      <c r="B141" s="8">
        <v>1305</v>
      </c>
      <c r="C141" s="78">
        <f>C93</f>
        <v>0</v>
      </c>
      <c r="D141" s="54">
        <v>0</v>
      </c>
      <c r="E141" s="91">
        <v>0</v>
      </c>
      <c r="F141" s="78">
        <f>F93</f>
        <v>0</v>
      </c>
      <c r="G141" s="91">
        <f t="shared" si="14"/>
        <v>0</v>
      </c>
      <c r="H141" s="72"/>
      <c r="I141" s="277"/>
      <c r="J141" s="277"/>
      <c r="K141" s="277"/>
      <c r="L141" s="277"/>
      <c r="M141" s="277"/>
      <c r="N141" s="277"/>
    </row>
    <row r="142" spans="1:14" s="4" customFormat="1" ht="20.100000000000001" customHeight="1">
      <c r="A142" s="9" t="s">
        <v>91</v>
      </c>
      <c r="B142" s="10">
        <v>1310</v>
      </c>
      <c r="C142" s="79">
        <f>C136+C137-C138-C139-C140-C141</f>
        <v>341.10000000000184</v>
      </c>
      <c r="D142" s="136">
        <f>D136+D137-D138-D139-D140-D141</f>
        <v>-362.06200000000229</v>
      </c>
      <c r="E142" s="138">
        <v>166.49999999999977</v>
      </c>
      <c r="F142" s="79">
        <f>F136+F137-F138-F139-F140-F141</f>
        <v>-362.06200000000229</v>
      </c>
      <c r="G142" s="91">
        <f t="shared" si="14"/>
        <v>-528.56200000000206</v>
      </c>
      <c r="H142" s="72">
        <f t="shared" si="15"/>
        <v>-217.45465465465634</v>
      </c>
      <c r="I142" s="278"/>
      <c r="J142" s="278"/>
      <c r="K142" s="278"/>
      <c r="L142" s="278"/>
      <c r="M142" s="278"/>
      <c r="N142" s="278"/>
    </row>
    <row r="143" spans="1:14" s="4" customFormat="1" ht="20.100000000000001" customHeight="1">
      <c r="A143" s="9" t="s">
        <v>117</v>
      </c>
      <c r="B143" s="9"/>
      <c r="C143" s="79"/>
      <c r="D143" s="9"/>
      <c r="E143" s="141"/>
      <c r="F143" s="79"/>
      <c r="G143" s="91">
        <f t="shared" si="14"/>
        <v>0</v>
      </c>
      <c r="H143" s="72"/>
      <c r="I143" s="298"/>
      <c r="J143" s="298"/>
      <c r="K143" s="298"/>
      <c r="L143" s="298"/>
      <c r="M143" s="298"/>
      <c r="N143" s="298"/>
    </row>
    <row r="144" spans="1:14" s="4" customFormat="1" ht="20.100000000000001" customHeight="1">
      <c r="A144" s="7" t="s">
        <v>144</v>
      </c>
      <c r="B144" s="8">
        <v>1400</v>
      </c>
      <c r="C144" s="137">
        <f>C145+C146</f>
        <v>6076.2</v>
      </c>
      <c r="D144" s="91">
        <f>F144</f>
        <v>6568.4</v>
      </c>
      <c r="E144" s="137">
        <f>E145+E146</f>
        <v>6717.9</v>
      </c>
      <c r="F144" s="137">
        <f>F145+F146</f>
        <v>6568.4</v>
      </c>
      <c r="G144" s="91">
        <f t="shared" si="14"/>
        <v>-149.5</v>
      </c>
      <c r="H144" s="72">
        <f t="shared" si="15"/>
        <v>97.774602182229557</v>
      </c>
      <c r="I144" s="277"/>
      <c r="J144" s="277"/>
      <c r="K144" s="277"/>
      <c r="L144" s="277"/>
      <c r="M144" s="277"/>
      <c r="N144" s="277"/>
    </row>
    <row r="145" spans="1:14" s="24" customFormat="1" ht="20.100000000000001" customHeight="1">
      <c r="A145" s="181" t="s">
        <v>145</v>
      </c>
      <c r="B145" s="182">
        <v>1401</v>
      </c>
      <c r="C145" s="183">
        <v>4445.2</v>
      </c>
      <c r="D145" s="184">
        <f t="shared" ref="D145:D150" si="16">F145</f>
        <v>4738.5</v>
      </c>
      <c r="E145" s="184">
        <v>4456.3</v>
      </c>
      <c r="F145" s="183">
        <v>4738.5</v>
      </c>
      <c r="G145" s="184">
        <f t="shared" si="14"/>
        <v>282.19999999999982</v>
      </c>
      <c r="H145" s="185">
        <f t="shared" si="15"/>
        <v>106.33260776877678</v>
      </c>
      <c r="I145" s="276" t="s">
        <v>508</v>
      </c>
      <c r="J145" s="276"/>
      <c r="K145" s="276"/>
      <c r="L145" s="276"/>
      <c r="M145" s="276"/>
      <c r="N145" s="276"/>
    </row>
    <row r="146" spans="1:14" s="24" customFormat="1" ht="20.100000000000001" customHeight="1">
      <c r="A146" s="181" t="s">
        <v>22</v>
      </c>
      <c r="B146" s="182">
        <v>1402</v>
      </c>
      <c r="C146" s="183">
        <v>1631</v>
      </c>
      <c r="D146" s="184">
        <f t="shared" si="16"/>
        <v>1829.9</v>
      </c>
      <c r="E146" s="184">
        <v>2261.6</v>
      </c>
      <c r="F146" s="183">
        <v>1829.9</v>
      </c>
      <c r="G146" s="184">
        <f t="shared" si="14"/>
        <v>-431.69999999999982</v>
      </c>
      <c r="H146" s="185">
        <f t="shared" si="15"/>
        <v>80.911743898125238</v>
      </c>
      <c r="I146" s="299"/>
      <c r="J146" s="299"/>
      <c r="K146" s="299"/>
      <c r="L146" s="299"/>
      <c r="M146" s="299"/>
      <c r="N146" s="299"/>
    </row>
    <row r="147" spans="1:14" s="4" customFormat="1" ht="20.100000000000001" customHeight="1">
      <c r="A147" s="7" t="s">
        <v>5</v>
      </c>
      <c r="B147" s="13">
        <v>1410</v>
      </c>
      <c r="C147" s="137">
        <v>7665.3</v>
      </c>
      <c r="D147" s="91">
        <f t="shared" si="16"/>
        <v>7614.9</v>
      </c>
      <c r="E147" s="91">
        <v>8343.2999999999993</v>
      </c>
      <c r="F147" s="137">
        <v>7614.9</v>
      </c>
      <c r="G147" s="91">
        <f t="shared" si="14"/>
        <v>-728.39999999999964</v>
      </c>
      <c r="H147" s="72">
        <f t="shared" si="15"/>
        <v>91.269641508755527</v>
      </c>
      <c r="I147" s="273" t="s">
        <v>509</v>
      </c>
      <c r="J147" s="273"/>
      <c r="K147" s="273"/>
      <c r="L147" s="273"/>
      <c r="M147" s="273"/>
      <c r="N147" s="273"/>
    </row>
    <row r="148" spans="1:14" s="4" customFormat="1" ht="20.100000000000001" customHeight="1">
      <c r="A148" s="7" t="s">
        <v>6</v>
      </c>
      <c r="B148" s="13">
        <v>1420</v>
      </c>
      <c r="C148" s="137">
        <v>1642</v>
      </c>
      <c r="D148" s="91">
        <f t="shared" si="16"/>
        <v>1639.5</v>
      </c>
      <c r="E148" s="91">
        <v>1799</v>
      </c>
      <c r="F148" s="137">
        <v>1639.5</v>
      </c>
      <c r="G148" s="91">
        <f t="shared" si="14"/>
        <v>-159.5</v>
      </c>
      <c r="H148" s="72">
        <f t="shared" si="15"/>
        <v>91.133963312951636</v>
      </c>
      <c r="I148" s="277"/>
      <c r="J148" s="277"/>
      <c r="K148" s="277"/>
      <c r="L148" s="277"/>
      <c r="M148" s="277"/>
      <c r="N148" s="277"/>
    </row>
    <row r="149" spans="1:14" s="4" customFormat="1" ht="20.100000000000001" customHeight="1">
      <c r="A149" s="7" t="s">
        <v>7</v>
      </c>
      <c r="B149" s="13">
        <v>1430</v>
      </c>
      <c r="C149" s="137">
        <v>751</v>
      </c>
      <c r="D149" s="91">
        <f t="shared" si="16"/>
        <v>464.9</v>
      </c>
      <c r="E149" s="91">
        <v>492.9</v>
      </c>
      <c r="F149" s="137">
        <v>464.9</v>
      </c>
      <c r="G149" s="91">
        <f t="shared" si="14"/>
        <v>-28</v>
      </c>
      <c r="H149" s="72">
        <f t="shared" si="15"/>
        <v>94.319334550618777</v>
      </c>
      <c r="I149" s="277"/>
      <c r="J149" s="277"/>
      <c r="K149" s="277"/>
      <c r="L149" s="277"/>
      <c r="M149" s="277"/>
      <c r="N149" s="277"/>
    </row>
    <row r="150" spans="1:14" s="4" customFormat="1" ht="20.100000000000001" customHeight="1">
      <c r="A150" s="7" t="s">
        <v>23</v>
      </c>
      <c r="B150" s="13">
        <v>1440</v>
      </c>
      <c r="C150" s="137">
        <v>679.5</v>
      </c>
      <c r="D150" s="91">
        <f t="shared" si="16"/>
        <v>970.9</v>
      </c>
      <c r="E150" s="91">
        <v>723.1</v>
      </c>
      <c r="F150" s="137">
        <v>970.9</v>
      </c>
      <c r="G150" s="91">
        <f t="shared" si="14"/>
        <v>247.79999999999995</v>
      </c>
      <c r="H150" s="72">
        <f t="shared" si="15"/>
        <v>134.26911907066795</v>
      </c>
      <c r="I150" s="273" t="s">
        <v>514</v>
      </c>
      <c r="J150" s="273"/>
      <c r="K150" s="273"/>
      <c r="L150" s="273"/>
      <c r="M150" s="273"/>
      <c r="N150" s="273"/>
    </row>
    <row r="151" spans="1:14" s="4" customFormat="1" ht="21.6" customHeight="1">
      <c r="A151" s="9" t="s">
        <v>41</v>
      </c>
      <c r="B151" s="32">
        <v>1450</v>
      </c>
      <c r="C151" s="79">
        <f>SUM(C144,C147:C150)</f>
        <v>16814</v>
      </c>
      <c r="D151" s="138">
        <f>SUM(D144,D147:D150)</f>
        <v>17258.599999999999</v>
      </c>
      <c r="E151" s="79">
        <f>SUM(E144,E147:E150)</f>
        <v>18076.199999999997</v>
      </c>
      <c r="F151" s="79">
        <f>SUM(F144,F147:F150)</f>
        <v>17258.599999999999</v>
      </c>
      <c r="G151" s="138">
        <f t="shared" si="14"/>
        <v>-817.59999999999854</v>
      </c>
      <c r="H151" s="73">
        <f t="shared" si="15"/>
        <v>95.476925459997133</v>
      </c>
      <c r="I151" s="278"/>
      <c r="J151" s="278"/>
      <c r="K151" s="278"/>
      <c r="L151" s="278"/>
      <c r="M151" s="278"/>
      <c r="N151" s="278"/>
    </row>
    <row r="152" spans="1:14" s="4" customFormat="1" ht="17.399999999999999">
      <c r="A152" s="36"/>
      <c r="B152" s="41"/>
      <c r="C152" s="41"/>
      <c r="D152" s="41"/>
      <c r="E152" s="41"/>
      <c r="F152" s="176"/>
      <c r="G152" s="41"/>
      <c r="H152" s="41"/>
      <c r="I152" s="41"/>
    </row>
    <row r="153" spans="1:14" s="4" customFormat="1" ht="17.399999999999999">
      <c r="A153" s="36"/>
      <c r="B153" s="41"/>
      <c r="C153" s="41"/>
      <c r="D153" s="41"/>
      <c r="E153" s="41"/>
      <c r="F153" s="176"/>
      <c r="G153" s="41"/>
      <c r="H153" s="41"/>
      <c r="I153" s="41"/>
    </row>
    <row r="154" spans="1:14">
      <c r="A154" s="20"/>
    </row>
    <row r="155" spans="1:14" ht="27.75" customHeight="1">
      <c r="A155" s="36" t="s">
        <v>485</v>
      </c>
      <c r="B155" s="1"/>
      <c r="C155" s="293" t="s">
        <v>476</v>
      </c>
      <c r="D155" s="293"/>
      <c r="E155" s="47"/>
      <c r="G155" s="12" t="s">
        <v>486</v>
      </c>
      <c r="I155" s="2"/>
    </row>
    <row r="156" spans="1:14">
      <c r="A156" s="19" t="s">
        <v>474</v>
      </c>
      <c r="B156" s="2"/>
      <c r="C156" s="292" t="s">
        <v>152</v>
      </c>
      <c r="D156" s="292"/>
      <c r="E156" s="2"/>
      <c r="F156" s="259" t="s">
        <v>342</v>
      </c>
      <c r="G156" s="259"/>
      <c r="H156" s="259"/>
      <c r="I156" s="2"/>
    </row>
    <row r="157" spans="1:14">
      <c r="A157" s="20"/>
      <c r="C157" s="178">
        <f>C27+C46+C97-C98</f>
        <v>16814</v>
      </c>
      <c r="D157" s="178">
        <f>D27+D46+D97-D98</f>
        <v>17258.600000000002</v>
      </c>
      <c r="E157" s="178">
        <f>E27+E46+E97-E98</f>
        <v>18076.200000000004</v>
      </c>
      <c r="F157" s="178">
        <f>F27+F46+F97-F98</f>
        <v>17258.600000000002</v>
      </c>
    </row>
    <row r="158" spans="1:14">
      <c r="A158" s="20"/>
    </row>
    <row r="159" spans="1:14">
      <c r="A159" s="20"/>
    </row>
    <row r="160" spans="1:14">
      <c r="A160" s="20"/>
    </row>
    <row r="161" spans="1:9">
      <c r="A161" s="20"/>
      <c r="G161" s="19"/>
    </row>
    <row r="162" spans="1:9">
      <c r="A162" s="20"/>
      <c r="G162" s="19"/>
    </row>
    <row r="163" spans="1:9">
      <c r="A163" s="20"/>
      <c r="G163" s="19"/>
    </row>
    <row r="164" spans="1:9">
      <c r="A164" s="20"/>
    </row>
    <row r="165" spans="1:9">
      <c r="A165" s="20"/>
    </row>
    <row r="166" spans="1:9">
      <c r="A166" s="20"/>
    </row>
    <row r="167" spans="1:9">
      <c r="A167" s="20"/>
    </row>
    <row r="168" spans="1:9">
      <c r="A168" s="20"/>
    </row>
    <row r="169" spans="1:9">
      <c r="A169" s="20"/>
      <c r="B169" s="2"/>
      <c r="C169" s="2"/>
      <c r="D169" s="2"/>
      <c r="E169" s="2"/>
      <c r="G169" s="2"/>
      <c r="H169" s="2"/>
      <c r="I169" s="2"/>
    </row>
    <row r="170" spans="1:9">
      <c r="A170" s="20"/>
      <c r="B170" s="2"/>
      <c r="C170" s="2"/>
      <c r="D170" s="2"/>
      <c r="E170" s="2"/>
      <c r="G170" s="2"/>
      <c r="H170" s="2"/>
      <c r="I170" s="2"/>
    </row>
    <row r="171" spans="1:9">
      <c r="A171" s="20"/>
      <c r="B171" s="2"/>
      <c r="C171" s="2"/>
      <c r="D171" s="2"/>
      <c r="E171" s="2"/>
      <c r="G171" s="2"/>
      <c r="H171" s="2"/>
      <c r="I171" s="2"/>
    </row>
    <row r="172" spans="1:9">
      <c r="A172" s="20"/>
      <c r="B172" s="2"/>
      <c r="C172" s="2"/>
      <c r="D172" s="2"/>
      <c r="E172" s="2"/>
      <c r="G172" s="2"/>
      <c r="H172" s="2"/>
      <c r="I172" s="2"/>
    </row>
    <row r="173" spans="1:9">
      <c r="A173" s="20"/>
      <c r="B173" s="2"/>
      <c r="C173" s="2"/>
      <c r="D173" s="2"/>
      <c r="E173" s="2"/>
      <c r="G173" s="2"/>
      <c r="H173" s="2"/>
      <c r="I173" s="2"/>
    </row>
    <row r="174" spans="1:9">
      <c r="A174" s="20"/>
      <c r="B174" s="2"/>
      <c r="C174" s="2"/>
      <c r="D174" s="2"/>
      <c r="E174" s="2"/>
      <c r="G174" s="2"/>
      <c r="H174" s="2"/>
      <c r="I174" s="2"/>
    </row>
    <row r="175" spans="1:9">
      <c r="A175" s="20"/>
      <c r="B175" s="2"/>
      <c r="C175" s="2"/>
      <c r="D175" s="2"/>
      <c r="E175" s="2"/>
      <c r="G175" s="2"/>
      <c r="H175" s="2"/>
      <c r="I175" s="2"/>
    </row>
    <row r="176" spans="1:9">
      <c r="A176" s="20"/>
      <c r="B176" s="2"/>
      <c r="C176" s="2"/>
      <c r="D176" s="2"/>
      <c r="E176" s="2"/>
      <c r="G176" s="2"/>
      <c r="H176" s="2"/>
      <c r="I176" s="2"/>
    </row>
    <row r="177" spans="1:9">
      <c r="A177" s="20"/>
      <c r="B177" s="2"/>
      <c r="C177" s="2"/>
      <c r="D177" s="2"/>
      <c r="E177" s="2"/>
      <c r="G177" s="2"/>
      <c r="H177" s="2"/>
      <c r="I177" s="2"/>
    </row>
    <row r="178" spans="1:9">
      <c r="A178" s="20"/>
      <c r="B178" s="2"/>
      <c r="C178" s="2"/>
      <c r="D178" s="2"/>
      <c r="E178" s="2"/>
      <c r="G178" s="2"/>
      <c r="H178" s="2"/>
      <c r="I178" s="2"/>
    </row>
    <row r="179" spans="1:9">
      <c r="A179" s="20"/>
      <c r="B179" s="2"/>
      <c r="C179" s="2"/>
      <c r="D179" s="2"/>
      <c r="E179" s="2"/>
      <c r="G179" s="2"/>
      <c r="H179" s="2"/>
      <c r="I179" s="2"/>
    </row>
    <row r="180" spans="1:9">
      <c r="A180" s="20"/>
      <c r="B180" s="2"/>
      <c r="C180" s="2"/>
      <c r="D180" s="2"/>
      <c r="E180" s="2"/>
      <c r="G180" s="2"/>
      <c r="H180" s="2"/>
      <c r="I180" s="2"/>
    </row>
    <row r="181" spans="1:9">
      <c r="A181" s="20"/>
      <c r="B181" s="2"/>
      <c r="C181" s="2"/>
      <c r="D181" s="2"/>
      <c r="E181" s="2"/>
      <c r="G181" s="2"/>
      <c r="H181" s="2"/>
      <c r="I181" s="2"/>
    </row>
    <row r="182" spans="1:9">
      <c r="A182" s="20"/>
      <c r="B182" s="2"/>
      <c r="C182" s="2"/>
      <c r="D182" s="2"/>
      <c r="E182" s="2"/>
      <c r="G182" s="2"/>
      <c r="H182" s="2"/>
      <c r="I182" s="2"/>
    </row>
    <row r="183" spans="1:9">
      <c r="A183" s="20"/>
      <c r="B183" s="2"/>
      <c r="C183" s="2"/>
      <c r="D183" s="2"/>
      <c r="E183" s="2"/>
      <c r="G183" s="2"/>
      <c r="H183" s="2"/>
      <c r="I183" s="2"/>
    </row>
    <row r="184" spans="1:9">
      <c r="A184" s="20"/>
      <c r="B184" s="2"/>
      <c r="C184" s="2"/>
      <c r="D184" s="2"/>
      <c r="E184" s="2"/>
      <c r="G184" s="2"/>
      <c r="H184" s="2"/>
      <c r="I184" s="2"/>
    </row>
    <row r="185" spans="1:9">
      <c r="A185" s="20"/>
      <c r="B185" s="2"/>
      <c r="C185" s="2"/>
      <c r="D185" s="2"/>
      <c r="E185" s="2"/>
      <c r="G185" s="2"/>
      <c r="H185" s="2"/>
      <c r="I185" s="2"/>
    </row>
    <row r="186" spans="1:9">
      <c r="A186" s="20"/>
      <c r="B186" s="2"/>
      <c r="C186" s="2"/>
      <c r="D186" s="2"/>
      <c r="E186" s="2"/>
      <c r="G186" s="2"/>
      <c r="H186" s="2"/>
      <c r="I186" s="2"/>
    </row>
    <row r="187" spans="1:9">
      <c r="A187" s="20"/>
      <c r="B187" s="2"/>
      <c r="C187" s="2"/>
      <c r="D187" s="2"/>
      <c r="E187" s="2"/>
      <c r="G187" s="2"/>
      <c r="H187" s="2"/>
      <c r="I187" s="2"/>
    </row>
    <row r="188" spans="1:9">
      <c r="A188" s="20"/>
      <c r="B188" s="2"/>
      <c r="C188" s="2"/>
      <c r="D188" s="2"/>
      <c r="E188" s="2"/>
      <c r="G188" s="2"/>
      <c r="H188" s="2"/>
      <c r="I188" s="2"/>
    </row>
    <row r="189" spans="1:9">
      <c r="A189" s="20"/>
      <c r="B189" s="2"/>
      <c r="C189" s="2"/>
      <c r="D189" s="2"/>
      <c r="E189" s="2"/>
      <c r="G189" s="2"/>
      <c r="H189" s="2"/>
      <c r="I189" s="2"/>
    </row>
    <row r="190" spans="1:9">
      <c r="A190" s="20"/>
      <c r="B190" s="2"/>
      <c r="C190" s="2"/>
      <c r="D190" s="2"/>
      <c r="E190" s="2"/>
      <c r="G190" s="2"/>
      <c r="H190" s="2"/>
      <c r="I190" s="2"/>
    </row>
    <row r="191" spans="1:9">
      <c r="A191" s="20"/>
      <c r="B191" s="2"/>
      <c r="C191" s="2"/>
      <c r="D191" s="2"/>
      <c r="E191" s="2"/>
      <c r="G191" s="2"/>
      <c r="H191" s="2"/>
      <c r="I191" s="2"/>
    </row>
    <row r="192" spans="1:9">
      <c r="A192" s="20"/>
      <c r="B192" s="2"/>
      <c r="C192" s="2"/>
      <c r="D192" s="2"/>
      <c r="E192" s="2"/>
      <c r="G192" s="2"/>
      <c r="H192" s="2"/>
      <c r="I192" s="2"/>
    </row>
    <row r="193" spans="1:9">
      <c r="A193" s="20"/>
      <c r="B193" s="2"/>
      <c r="C193" s="2"/>
      <c r="D193" s="2"/>
      <c r="E193" s="2"/>
      <c r="G193" s="2"/>
      <c r="H193" s="2"/>
      <c r="I193" s="2"/>
    </row>
    <row r="194" spans="1:9">
      <c r="A194" s="20"/>
      <c r="B194" s="2"/>
      <c r="C194" s="2"/>
      <c r="D194" s="2"/>
      <c r="E194" s="2"/>
      <c r="G194" s="2"/>
      <c r="H194" s="2"/>
      <c r="I194" s="2"/>
    </row>
    <row r="195" spans="1:9">
      <c r="A195" s="20"/>
      <c r="B195" s="2"/>
      <c r="C195" s="2"/>
      <c r="D195" s="2"/>
      <c r="E195" s="2"/>
      <c r="G195" s="2"/>
      <c r="H195" s="2"/>
      <c r="I195" s="2"/>
    </row>
    <row r="196" spans="1:9">
      <c r="A196" s="20"/>
      <c r="B196" s="2"/>
      <c r="C196" s="2"/>
      <c r="D196" s="2"/>
      <c r="E196" s="2"/>
      <c r="G196" s="2"/>
      <c r="H196" s="2"/>
      <c r="I196" s="2"/>
    </row>
    <row r="197" spans="1:9">
      <c r="A197" s="20"/>
      <c r="B197" s="2"/>
      <c r="C197" s="2"/>
      <c r="D197" s="2"/>
      <c r="E197" s="2"/>
      <c r="G197" s="2"/>
      <c r="H197" s="2"/>
      <c r="I197" s="2"/>
    </row>
    <row r="198" spans="1:9">
      <c r="A198" s="20"/>
      <c r="B198" s="2"/>
      <c r="C198" s="2"/>
      <c r="D198" s="2"/>
      <c r="E198" s="2"/>
      <c r="G198" s="2"/>
      <c r="H198" s="2"/>
      <c r="I198" s="2"/>
    </row>
    <row r="199" spans="1:9">
      <c r="A199" s="20"/>
      <c r="B199" s="2"/>
      <c r="C199" s="2"/>
      <c r="D199" s="2"/>
      <c r="E199" s="2"/>
      <c r="G199" s="2"/>
      <c r="H199" s="2"/>
      <c r="I199" s="2"/>
    </row>
    <row r="200" spans="1:9">
      <c r="A200" s="20"/>
      <c r="B200" s="2"/>
      <c r="C200" s="2"/>
      <c r="D200" s="2"/>
      <c r="E200" s="2"/>
      <c r="G200" s="2"/>
      <c r="H200" s="2"/>
      <c r="I200" s="2"/>
    </row>
    <row r="201" spans="1:9">
      <c r="A201" s="20"/>
      <c r="B201" s="2"/>
      <c r="C201" s="2"/>
      <c r="D201" s="2"/>
      <c r="E201" s="2"/>
      <c r="G201" s="2"/>
      <c r="H201" s="2"/>
      <c r="I201" s="2"/>
    </row>
    <row r="202" spans="1:9">
      <c r="A202" s="20"/>
      <c r="B202" s="2"/>
      <c r="C202" s="2"/>
      <c r="D202" s="2"/>
      <c r="E202" s="2"/>
      <c r="G202" s="2"/>
      <c r="H202" s="2"/>
      <c r="I202" s="2"/>
    </row>
    <row r="203" spans="1:9">
      <c r="A203" s="20"/>
      <c r="B203" s="2"/>
      <c r="C203" s="2"/>
      <c r="D203" s="2"/>
      <c r="E203" s="2"/>
      <c r="G203" s="2"/>
      <c r="H203" s="2"/>
      <c r="I203" s="2"/>
    </row>
    <row r="204" spans="1:9">
      <c r="A204" s="20"/>
      <c r="B204" s="2"/>
      <c r="C204" s="2"/>
      <c r="D204" s="2"/>
      <c r="E204" s="2"/>
      <c r="G204" s="2"/>
      <c r="H204" s="2"/>
      <c r="I204" s="2"/>
    </row>
    <row r="205" spans="1:9">
      <c r="A205" s="20"/>
      <c r="B205" s="2"/>
      <c r="C205" s="2"/>
      <c r="D205" s="2"/>
      <c r="E205" s="2"/>
      <c r="G205" s="2"/>
      <c r="H205" s="2"/>
      <c r="I205" s="2"/>
    </row>
    <row r="206" spans="1:9">
      <c r="A206" s="20"/>
      <c r="B206" s="2"/>
      <c r="C206" s="2"/>
      <c r="D206" s="2"/>
      <c r="E206" s="2"/>
      <c r="G206" s="2"/>
      <c r="H206" s="2"/>
      <c r="I206" s="2"/>
    </row>
    <row r="207" spans="1:9">
      <c r="A207" s="20"/>
      <c r="B207" s="2"/>
      <c r="C207" s="2"/>
      <c r="D207" s="2"/>
      <c r="E207" s="2"/>
      <c r="G207" s="2"/>
      <c r="H207" s="2"/>
      <c r="I207" s="2"/>
    </row>
    <row r="208" spans="1:9">
      <c r="A208" s="20"/>
      <c r="B208" s="2"/>
      <c r="C208" s="2"/>
      <c r="D208" s="2"/>
      <c r="E208" s="2"/>
      <c r="G208" s="2"/>
      <c r="H208" s="2"/>
      <c r="I208" s="2"/>
    </row>
    <row r="209" spans="1:9">
      <c r="A209" s="20"/>
      <c r="B209" s="2"/>
      <c r="C209" s="2"/>
      <c r="D209" s="2"/>
      <c r="E209" s="2"/>
      <c r="G209" s="2"/>
      <c r="H209" s="2"/>
      <c r="I209" s="2"/>
    </row>
    <row r="210" spans="1:9">
      <c r="A210" s="20"/>
      <c r="B210" s="2"/>
      <c r="C210" s="2"/>
      <c r="D210" s="2"/>
      <c r="E210" s="2"/>
      <c r="G210" s="2"/>
      <c r="H210" s="2"/>
      <c r="I210" s="2"/>
    </row>
    <row r="211" spans="1:9">
      <c r="A211" s="20"/>
      <c r="B211" s="2"/>
      <c r="C211" s="2"/>
      <c r="D211" s="2"/>
      <c r="E211" s="2"/>
      <c r="G211" s="2"/>
      <c r="H211" s="2"/>
      <c r="I211" s="2"/>
    </row>
    <row r="212" spans="1:9">
      <c r="A212" s="20"/>
      <c r="B212" s="2"/>
      <c r="C212" s="2"/>
      <c r="D212" s="2"/>
      <c r="E212" s="2"/>
      <c r="G212" s="2"/>
      <c r="H212" s="2"/>
      <c r="I212" s="2"/>
    </row>
    <row r="213" spans="1:9">
      <c r="A213" s="20"/>
      <c r="B213" s="2"/>
      <c r="C213" s="2"/>
      <c r="D213" s="2"/>
      <c r="E213" s="2"/>
      <c r="G213" s="2"/>
      <c r="H213" s="2"/>
      <c r="I213" s="2"/>
    </row>
    <row r="214" spans="1:9">
      <c r="A214" s="20"/>
      <c r="B214" s="2"/>
      <c r="C214" s="2"/>
      <c r="D214" s="2"/>
      <c r="E214" s="2"/>
      <c r="G214" s="2"/>
      <c r="H214" s="2"/>
      <c r="I214" s="2"/>
    </row>
    <row r="215" spans="1:9">
      <c r="A215" s="33"/>
      <c r="B215" s="2"/>
      <c r="C215" s="2"/>
      <c r="D215" s="2"/>
      <c r="E215" s="2"/>
      <c r="G215" s="2"/>
      <c r="H215" s="2"/>
      <c r="I215" s="2"/>
    </row>
    <row r="216" spans="1:9">
      <c r="A216" s="33"/>
      <c r="B216" s="2"/>
      <c r="C216" s="2"/>
      <c r="D216" s="2"/>
      <c r="E216" s="2"/>
      <c r="G216" s="2"/>
      <c r="H216" s="2"/>
      <c r="I216" s="2"/>
    </row>
    <row r="217" spans="1:9">
      <c r="A217" s="33"/>
      <c r="B217" s="2"/>
      <c r="C217" s="2"/>
      <c r="D217" s="2"/>
      <c r="E217" s="2"/>
      <c r="G217" s="2"/>
      <c r="H217" s="2"/>
      <c r="I217" s="2"/>
    </row>
    <row r="218" spans="1:9">
      <c r="A218" s="33"/>
      <c r="B218" s="2"/>
      <c r="C218" s="2"/>
      <c r="D218" s="2"/>
      <c r="E218" s="2"/>
      <c r="G218" s="2"/>
      <c r="H218" s="2"/>
      <c r="I218" s="2"/>
    </row>
    <row r="219" spans="1:9">
      <c r="A219" s="33"/>
      <c r="B219" s="2"/>
      <c r="C219" s="2"/>
      <c r="D219" s="2"/>
      <c r="E219" s="2"/>
      <c r="G219" s="2"/>
      <c r="H219" s="2"/>
      <c r="I219" s="2"/>
    </row>
    <row r="220" spans="1:9">
      <c r="A220" s="33"/>
      <c r="B220" s="2"/>
      <c r="C220" s="2"/>
      <c r="D220" s="2"/>
      <c r="E220" s="2"/>
      <c r="G220" s="2"/>
      <c r="H220" s="2"/>
      <c r="I220" s="2"/>
    </row>
    <row r="221" spans="1:9">
      <c r="A221" s="33"/>
      <c r="B221" s="2"/>
      <c r="C221" s="2"/>
      <c r="D221" s="2"/>
      <c r="E221" s="2"/>
      <c r="G221" s="2"/>
      <c r="H221" s="2"/>
      <c r="I221" s="2"/>
    </row>
    <row r="222" spans="1:9">
      <c r="A222" s="33"/>
      <c r="B222" s="2"/>
      <c r="C222" s="2"/>
      <c r="D222" s="2"/>
      <c r="E222" s="2"/>
      <c r="G222" s="2"/>
      <c r="H222" s="2"/>
      <c r="I222" s="2"/>
    </row>
    <row r="223" spans="1:9">
      <c r="A223" s="33"/>
      <c r="B223" s="2"/>
      <c r="C223" s="2"/>
      <c r="D223" s="2"/>
      <c r="E223" s="2"/>
      <c r="G223" s="2"/>
      <c r="H223" s="2"/>
      <c r="I223" s="2"/>
    </row>
    <row r="224" spans="1:9">
      <c r="A224" s="33"/>
      <c r="B224" s="2"/>
      <c r="C224" s="2"/>
      <c r="D224" s="2"/>
      <c r="E224" s="2"/>
      <c r="G224" s="2"/>
      <c r="H224" s="2"/>
      <c r="I224" s="2"/>
    </row>
    <row r="225" spans="1:9">
      <c r="A225" s="33"/>
      <c r="B225" s="2"/>
      <c r="C225" s="2"/>
      <c r="D225" s="2"/>
      <c r="E225" s="2"/>
      <c r="G225" s="2"/>
      <c r="H225" s="2"/>
      <c r="I225" s="2"/>
    </row>
    <row r="226" spans="1:9">
      <c r="A226" s="33"/>
      <c r="B226" s="2"/>
      <c r="C226" s="2"/>
      <c r="D226" s="2"/>
      <c r="E226" s="2"/>
      <c r="G226" s="2"/>
      <c r="H226" s="2"/>
      <c r="I226" s="2"/>
    </row>
    <row r="227" spans="1:9">
      <c r="A227" s="33"/>
      <c r="B227" s="2"/>
      <c r="C227" s="2"/>
      <c r="D227" s="2"/>
      <c r="E227" s="2"/>
      <c r="G227" s="2"/>
      <c r="H227" s="2"/>
      <c r="I227" s="2"/>
    </row>
    <row r="228" spans="1:9">
      <c r="A228" s="33"/>
      <c r="B228" s="2"/>
      <c r="C228" s="2"/>
      <c r="D228" s="2"/>
      <c r="E228" s="2"/>
      <c r="G228" s="2"/>
      <c r="H228" s="2"/>
      <c r="I228" s="2"/>
    </row>
    <row r="229" spans="1:9">
      <c r="A229" s="33"/>
      <c r="B229" s="2"/>
      <c r="C229" s="2"/>
      <c r="D229" s="2"/>
      <c r="E229" s="2"/>
      <c r="G229" s="2"/>
      <c r="H229" s="2"/>
      <c r="I229" s="2"/>
    </row>
    <row r="230" spans="1:9">
      <c r="A230" s="33"/>
      <c r="B230" s="2"/>
      <c r="C230" s="2"/>
      <c r="D230" s="2"/>
      <c r="E230" s="2"/>
      <c r="G230" s="2"/>
      <c r="H230" s="2"/>
      <c r="I230" s="2"/>
    </row>
    <row r="231" spans="1:9">
      <c r="A231" s="33"/>
      <c r="B231" s="2"/>
      <c r="C231" s="2"/>
      <c r="D231" s="2"/>
      <c r="E231" s="2"/>
      <c r="G231" s="2"/>
      <c r="H231" s="2"/>
      <c r="I231" s="2"/>
    </row>
    <row r="232" spans="1:9">
      <c r="A232" s="33"/>
      <c r="B232" s="2"/>
      <c r="C232" s="2"/>
      <c r="D232" s="2"/>
      <c r="E232" s="2"/>
      <c r="G232" s="2"/>
      <c r="H232" s="2"/>
      <c r="I232" s="2"/>
    </row>
    <row r="233" spans="1:9">
      <c r="A233" s="33"/>
      <c r="B233" s="2"/>
      <c r="C233" s="2"/>
      <c r="D233" s="2"/>
      <c r="E233" s="2"/>
      <c r="G233" s="2"/>
      <c r="H233" s="2"/>
      <c r="I233" s="2"/>
    </row>
    <row r="234" spans="1:9">
      <c r="A234" s="33"/>
      <c r="B234" s="2"/>
      <c r="C234" s="2"/>
      <c r="D234" s="2"/>
      <c r="E234" s="2"/>
      <c r="G234" s="2"/>
      <c r="H234" s="2"/>
      <c r="I234" s="2"/>
    </row>
    <row r="235" spans="1:9">
      <c r="A235" s="33"/>
      <c r="B235" s="2"/>
      <c r="C235" s="2"/>
      <c r="D235" s="2"/>
      <c r="E235" s="2"/>
      <c r="G235" s="2"/>
      <c r="H235" s="2"/>
      <c r="I235" s="2"/>
    </row>
    <row r="236" spans="1:9">
      <c r="A236" s="33"/>
      <c r="B236" s="2"/>
      <c r="C236" s="2"/>
      <c r="D236" s="2"/>
      <c r="E236" s="2"/>
      <c r="G236" s="2"/>
      <c r="H236" s="2"/>
      <c r="I236" s="2"/>
    </row>
    <row r="237" spans="1:9">
      <c r="A237" s="33"/>
      <c r="B237" s="2"/>
      <c r="C237" s="2"/>
      <c r="D237" s="2"/>
      <c r="E237" s="2"/>
      <c r="G237" s="2"/>
      <c r="H237" s="2"/>
      <c r="I237" s="2"/>
    </row>
    <row r="238" spans="1:9">
      <c r="A238" s="33"/>
      <c r="B238" s="2"/>
      <c r="C238" s="2"/>
      <c r="D238" s="2"/>
      <c r="E238" s="2"/>
      <c r="G238" s="2"/>
      <c r="H238" s="2"/>
      <c r="I238" s="2"/>
    </row>
    <row r="239" spans="1:9">
      <c r="A239" s="33"/>
      <c r="B239" s="2"/>
      <c r="C239" s="2"/>
      <c r="D239" s="2"/>
      <c r="E239" s="2"/>
      <c r="G239" s="2"/>
      <c r="H239" s="2"/>
      <c r="I239" s="2"/>
    </row>
    <row r="240" spans="1:9">
      <c r="A240" s="33"/>
      <c r="B240" s="2"/>
      <c r="C240" s="2"/>
      <c r="D240" s="2"/>
      <c r="E240" s="2"/>
      <c r="G240" s="2"/>
      <c r="H240" s="2"/>
      <c r="I240" s="2"/>
    </row>
    <row r="241" spans="1:9">
      <c r="A241" s="33"/>
      <c r="B241" s="2"/>
      <c r="C241" s="2"/>
      <c r="D241" s="2"/>
      <c r="E241" s="2"/>
      <c r="G241" s="2"/>
      <c r="H241" s="2"/>
      <c r="I241" s="2"/>
    </row>
    <row r="242" spans="1:9">
      <c r="A242" s="33"/>
      <c r="B242" s="2"/>
      <c r="C242" s="2"/>
      <c r="D242" s="2"/>
      <c r="E242" s="2"/>
      <c r="G242" s="2"/>
      <c r="H242" s="2"/>
      <c r="I242" s="2"/>
    </row>
    <row r="243" spans="1:9">
      <c r="A243" s="33"/>
      <c r="B243" s="2"/>
      <c r="C243" s="2"/>
      <c r="D243" s="2"/>
      <c r="E243" s="2"/>
      <c r="G243" s="2"/>
      <c r="H243" s="2"/>
      <c r="I243" s="2"/>
    </row>
    <row r="244" spans="1:9">
      <c r="A244" s="33"/>
      <c r="B244" s="2"/>
      <c r="C244" s="2"/>
      <c r="D244" s="2"/>
      <c r="E244" s="2"/>
      <c r="G244" s="2"/>
      <c r="H244" s="2"/>
      <c r="I244" s="2"/>
    </row>
    <row r="245" spans="1:9">
      <c r="A245" s="33"/>
      <c r="B245" s="2"/>
      <c r="C245" s="2"/>
      <c r="D245" s="2"/>
      <c r="E245" s="2"/>
      <c r="G245" s="2"/>
      <c r="H245" s="2"/>
      <c r="I245" s="2"/>
    </row>
    <row r="246" spans="1:9">
      <c r="A246" s="33"/>
      <c r="B246" s="2"/>
      <c r="C246" s="2"/>
      <c r="D246" s="2"/>
      <c r="E246" s="2"/>
      <c r="G246" s="2"/>
      <c r="H246" s="2"/>
      <c r="I246" s="2"/>
    </row>
    <row r="247" spans="1:9">
      <c r="A247" s="33"/>
      <c r="B247" s="2"/>
      <c r="C247" s="2"/>
      <c r="D247" s="2"/>
      <c r="E247" s="2"/>
      <c r="G247" s="2"/>
      <c r="H247" s="2"/>
      <c r="I247" s="2"/>
    </row>
    <row r="248" spans="1:9">
      <c r="A248" s="33"/>
      <c r="B248" s="2"/>
      <c r="C248" s="2"/>
      <c r="D248" s="2"/>
      <c r="E248" s="2"/>
      <c r="G248" s="2"/>
      <c r="H248" s="2"/>
      <c r="I248" s="2"/>
    </row>
    <row r="249" spans="1:9">
      <c r="A249" s="33"/>
      <c r="B249" s="2"/>
      <c r="C249" s="2"/>
      <c r="D249" s="2"/>
      <c r="E249" s="2"/>
      <c r="G249" s="2"/>
      <c r="H249" s="2"/>
      <c r="I249" s="2"/>
    </row>
    <row r="250" spans="1:9">
      <c r="A250" s="33"/>
      <c r="B250" s="2"/>
      <c r="C250" s="2"/>
      <c r="D250" s="2"/>
      <c r="E250" s="2"/>
      <c r="G250" s="2"/>
      <c r="H250" s="2"/>
      <c r="I250" s="2"/>
    </row>
    <row r="251" spans="1:9">
      <c r="A251" s="33"/>
      <c r="B251" s="2"/>
      <c r="C251" s="2"/>
      <c r="D251" s="2"/>
      <c r="E251" s="2"/>
      <c r="G251" s="2"/>
      <c r="H251" s="2"/>
      <c r="I251" s="2"/>
    </row>
    <row r="252" spans="1:9">
      <c r="A252" s="33"/>
      <c r="B252" s="2"/>
      <c r="C252" s="2"/>
      <c r="D252" s="2"/>
      <c r="E252" s="2"/>
      <c r="G252" s="2"/>
      <c r="H252" s="2"/>
      <c r="I252" s="2"/>
    </row>
    <row r="253" spans="1:9">
      <c r="A253" s="33"/>
      <c r="B253" s="2"/>
      <c r="C253" s="2"/>
      <c r="D253" s="2"/>
      <c r="E253" s="2"/>
      <c r="G253" s="2"/>
      <c r="H253" s="2"/>
      <c r="I253" s="2"/>
    </row>
    <row r="254" spans="1:9">
      <c r="A254" s="33"/>
      <c r="B254" s="2"/>
      <c r="C254" s="2"/>
      <c r="D254" s="2"/>
      <c r="E254" s="2"/>
      <c r="G254" s="2"/>
      <c r="H254" s="2"/>
      <c r="I254" s="2"/>
    </row>
    <row r="255" spans="1:9">
      <c r="A255" s="33"/>
      <c r="B255" s="2"/>
      <c r="C255" s="2"/>
      <c r="D255" s="2"/>
      <c r="E255" s="2"/>
      <c r="G255" s="2"/>
      <c r="H255" s="2"/>
      <c r="I255" s="2"/>
    </row>
    <row r="256" spans="1:9">
      <c r="A256" s="33"/>
      <c r="B256" s="2"/>
      <c r="C256" s="2"/>
      <c r="D256" s="2"/>
      <c r="E256" s="2"/>
      <c r="G256" s="2"/>
      <c r="H256" s="2"/>
      <c r="I256" s="2"/>
    </row>
    <row r="257" spans="1:9">
      <c r="A257" s="33"/>
      <c r="B257" s="2"/>
      <c r="C257" s="2"/>
      <c r="D257" s="2"/>
      <c r="E257" s="2"/>
      <c r="G257" s="2"/>
      <c r="H257" s="2"/>
      <c r="I257" s="2"/>
    </row>
    <row r="258" spans="1:9">
      <c r="A258" s="33"/>
      <c r="B258" s="2"/>
      <c r="C258" s="2"/>
      <c r="D258" s="2"/>
      <c r="E258" s="2"/>
      <c r="G258" s="2"/>
      <c r="H258" s="2"/>
      <c r="I258" s="2"/>
    </row>
    <row r="259" spans="1:9">
      <c r="A259" s="33"/>
      <c r="B259" s="2"/>
      <c r="C259" s="2"/>
      <c r="D259" s="2"/>
      <c r="E259" s="2"/>
      <c r="G259" s="2"/>
      <c r="H259" s="2"/>
      <c r="I259" s="2"/>
    </row>
    <row r="260" spans="1:9">
      <c r="A260" s="33"/>
      <c r="B260" s="2"/>
      <c r="C260" s="2"/>
      <c r="D260" s="2"/>
      <c r="E260" s="2"/>
      <c r="G260" s="2"/>
      <c r="H260" s="2"/>
      <c r="I260" s="2"/>
    </row>
    <row r="261" spans="1:9">
      <c r="A261" s="33"/>
      <c r="B261" s="2"/>
      <c r="C261" s="2"/>
      <c r="D261" s="2"/>
      <c r="E261" s="2"/>
      <c r="G261" s="2"/>
      <c r="H261" s="2"/>
      <c r="I261" s="2"/>
    </row>
    <row r="262" spans="1:9">
      <c r="A262" s="33"/>
      <c r="B262" s="2"/>
      <c r="C262" s="2"/>
      <c r="D262" s="2"/>
      <c r="E262" s="2"/>
      <c r="G262" s="2"/>
      <c r="H262" s="2"/>
      <c r="I262" s="2"/>
    </row>
    <row r="263" spans="1:9">
      <c r="A263" s="33"/>
      <c r="B263" s="2"/>
      <c r="C263" s="2"/>
      <c r="D263" s="2"/>
      <c r="E263" s="2"/>
      <c r="G263" s="2"/>
      <c r="H263" s="2"/>
      <c r="I263" s="2"/>
    </row>
    <row r="264" spans="1:9">
      <c r="A264" s="33"/>
      <c r="B264" s="2"/>
      <c r="C264" s="2"/>
      <c r="D264" s="2"/>
      <c r="E264" s="2"/>
      <c r="G264" s="2"/>
      <c r="H264" s="2"/>
      <c r="I264" s="2"/>
    </row>
    <row r="265" spans="1:9">
      <c r="A265" s="33"/>
      <c r="B265" s="2"/>
      <c r="C265" s="2"/>
      <c r="D265" s="2"/>
      <c r="E265" s="2"/>
      <c r="G265" s="2"/>
      <c r="H265" s="2"/>
      <c r="I265" s="2"/>
    </row>
    <row r="266" spans="1:9">
      <c r="A266" s="33"/>
      <c r="B266" s="2"/>
      <c r="C266" s="2"/>
      <c r="D266" s="2"/>
      <c r="E266" s="2"/>
      <c r="G266" s="2"/>
      <c r="H266" s="2"/>
      <c r="I266" s="2"/>
    </row>
    <row r="267" spans="1:9">
      <c r="A267" s="33"/>
      <c r="B267" s="2"/>
      <c r="C267" s="2"/>
      <c r="D267" s="2"/>
      <c r="E267" s="2"/>
      <c r="G267" s="2"/>
      <c r="H267" s="2"/>
      <c r="I267" s="2"/>
    </row>
    <row r="268" spans="1:9">
      <c r="A268" s="33"/>
      <c r="B268" s="2"/>
      <c r="C268" s="2"/>
      <c r="D268" s="2"/>
      <c r="E268" s="2"/>
      <c r="G268" s="2"/>
      <c r="H268" s="2"/>
      <c r="I268" s="2"/>
    </row>
    <row r="269" spans="1:9">
      <c r="A269" s="33"/>
      <c r="B269" s="2"/>
      <c r="C269" s="2"/>
      <c r="D269" s="2"/>
      <c r="E269" s="2"/>
      <c r="G269" s="2"/>
      <c r="H269" s="2"/>
      <c r="I269" s="2"/>
    </row>
    <row r="270" spans="1:9">
      <c r="A270" s="33"/>
      <c r="B270" s="2"/>
      <c r="C270" s="2"/>
      <c r="D270" s="2"/>
      <c r="E270" s="2"/>
      <c r="G270" s="2"/>
      <c r="H270" s="2"/>
      <c r="I270" s="2"/>
    </row>
    <row r="271" spans="1:9">
      <c r="A271" s="33"/>
      <c r="B271" s="2"/>
      <c r="C271" s="2"/>
      <c r="D271" s="2"/>
      <c r="E271" s="2"/>
      <c r="G271" s="2"/>
      <c r="H271" s="2"/>
      <c r="I271" s="2"/>
    </row>
    <row r="272" spans="1:9">
      <c r="A272" s="33"/>
      <c r="B272" s="2"/>
      <c r="C272" s="2"/>
      <c r="D272" s="2"/>
      <c r="E272" s="2"/>
      <c r="G272" s="2"/>
      <c r="H272" s="2"/>
      <c r="I272" s="2"/>
    </row>
    <row r="273" spans="1:9">
      <c r="A273" s="33"/>
      <c r="B273" s="2"/>
      <c r="C273" s="2"/>
      <c r="D273" s="2"/>
      <c r="E273" s="2"/>
      <c r="G273" s="2"/>
      <c r="H273" s="2"/>
      <c r="I273" s="2"/>
    </row>
    <row r="274" spans="1:9">
      <c r="A274" s="33"/>
      <c r="B274" s="2"/>
      <c r="C274" s="2"/>
      <c r="D274" s="2"/>
      <c r="E274" s="2"/>
      <c r="G274" s="2"/>
      <c r="H274" s="2"/>
      <c r="I274" s="2"/>
    </row>
    <row r="275" spans="1:9">
      <c r="A275" s="33"/>
      <c r="B275" s="2"/>
      <c r="C275" s="2"/>
      <c r="D275" s="2"/>
      <c r="E275" s="2"/>
      <c r="G275" s="2"/>
      <c r="H275" s="2"/>
      <c r="I275" s="2"/>
    </row>
    <row r="276" spans="1:9">
      <c r="A276" s="33"/>
      <c r="B276" s="2"/>
      <c r="C276" s="2"/>
      <c r="D276" s="2"/>
      <c r="E276" s="2"/>
      <c r="G276" s="2"/>
      <c r="H276" s="2"/>
      <c r="I276" s="2"/>
    </row>
    <row r="277" spans="1:9">
      <c r="A277" s="33"/>
      <c r="B277" s="2"/>
      <c r="C277" s="2"/>
      <c r="D277" s="2"/>
      <c r="E277" s="2"/>
      <c r="G277" s="2"/>
      <c r="H277" s="2"/>
      <c r="I277" s="2"/>
    </row>
    <row r="278" spans="1:9">
      <c r="A278" s="33"/>
      <c r="B278" s="2"/>
      <c r="C278" s="2"/>
      <c r="D278" s="2"/>
      <c r="E278" s="2"/>
      <c r="G278" s="2"/>
      <c r="H278" s="2"/>
      <c r="I278" s="2"/>
    </row>
    <row r="279" spans="1:9">
      <c r="A279" s="33"/>
      <c r="B279" s="2"/>
      <c r="C279" s="2"/>
      <c r="D279" s="2"/>
      <c r="E279" s="2"/>
      <c r="G279" s="2"/>
      <c r="H279" s="2"/>
      <c r="I279" s="2"/>
    </row>
    <row r="280" spans="1:9">
      <c r="A280" s="33"/>
      <c r="B280" s="2"/>
      <c r="C280" s="2"/>
      <c r="D280" s="2"/>
      <c r="E280" s="2"/>
      <c r="G280" s="2"/>
      <c r="H280" s="2"/>
      <c r="I280" s="2"/>
    </row>
    <row r="281" spans="1:9">
      <c r="A281" s="33"/>
      <c r="B281" s="2"/>
      <c r="C281" s="2"/>
      <c r="D281" s="2"/>
      <c r="E281" s="2"/>
      <c r="G281" s="2"/>
      <c r="H281" s="2"/>
      <c r="I281" s="2"/>
    </row>
    <row r="282" spans="1:9">
      <c r="A282" s="33"/>
      <c r="B282" s="2"/>
      <c r="C282" s="2"/>
      <c r="D282" s="2"/>
      <c r="E282" s="2"/>
      <c r="G282" s="2"/>
      <c r="H282" s="2"/>
      <c r="I282" s="2"/>
    </row>
    <row r="283" spans="1:9">
      <c r="A283" s="33"/>
      <c r="B283" s="2"/>
      <c r="C283" s="2"/>
      <c r="D283" s="2"/>
      <c r="E283" s="2"/>
      <c r="G283" s="2"/>
      <c r="H283" s="2"/>
      <c r="I283" s="2"/>
    </row>
    <row r="284" spans="1:9">
      <c r="A284" s="33"/>
      <c r="B284" s="2"/>
      <c r="C284" s="2"/>
      <c r="D284" s="2"/>
      <c r="E284" s="2"/>
      <c r="G284" s="2"/>
      <c r="H284" s="2"/>
      <c r="I284" s="2"/>
    </row>
    <row r="285" spans="1:9">
      <c r="A285" s="33"/>
      <c r="B285" s="2"/>
      <c r="C285" s="2"/>
      <c r="D285" s="2"/>
      <c r="E285" s="2"/>
      <c r="G285" s="2"/>
      <c r="H285" s="2"/>
      <c r="I285" s="2"/>
    </row>
    <row r="286" spans="1:9">
      <c r="A286" s="33"/>
      <c r="B286" s="2"/>
      <c r="C286" s="2"/>
      <c r="D286" s="2"/>
      <c r="E286" s="2"/>
      <c r="G286" s="2"/>
      <c r="H286" s="2"/>
      <c r="I286" s="2"/>
    </row>
    <row r="287" spans="1:9">
      <c r="A287" s="33"/>
      <c r="B287" s="2"/>
      <c r="C287" s="2"/>
      <c r="D287" s="2"/>
      <c r="E287" s="2"/>
      <c r="G287" s="2"/>
      <c r="H287" s="2"/>
      <c r="I287" s="2"/>
    </row>
    <row r="288" spans="1:9">
      <c r="A288" s="33"/>
      <c r="B288" s="2"/>
      <c r="C288" s="2"/>
      <c r="D288" s="2"/>
      <c r="E288" s="2"/>
      <c r="G288" s="2"/>
      <c r="H288" s="2"/>
      <c r="I288" s="2"/>
    </row>
    <row r="289" spans="1:9">
      <c r="A289" s="33"/>
      <c r="B289" s="2"/>
      <c r="C289" s="2"/>
      <c r="D289" s="2"/>
      <c r="E289" s="2"/>
      <c r="G289" s="2"/>
      <c r="H289" s="2"/>
      <c r="I289" s="2"/>
    </row>
    <row r="290" spans="1:9">
      <c r="A290" s="33"/>
      <c r="B290" s="2"/>
      <c r="C290" s="2"/>
      <c r="D290" s="2"/>
      <c r="E290" s="2"/>
      <c r="G290" s="2"/>
      <c r="H290" s="2"/>
      <c r="I290" s="2"/>
    </row>
    <row r="291" spans="1:9">
      <c r="A291" s="33"/>
      <c r="B291" s="2"/>
      <c r="C291" s="2"/>
      <c r="D291" s="2"/>
      <c r="E291" s="2"/>
      <c r="G291" s="2"/>
      <c r="H291" s="2"/>
      <c r="I291" s="2"/>
    </row>
    <row r="292" spans="1:9">
      <c r="A292" s="33"/>
      <c r="B292" s="2"/>
      <c r="C292" s="2"/>
      <c r="D292" s="2"/>
      <c r="E292" s="2"/>
      <c r="G292" s="2"/>
      <c r="H292" s="2"/>
      <c r="I292" s="2"/>
    </row>
    <row r="293" spans="1:9">
      <c r="A293" s="33"/>
      <c r="B293" s="2"/>
      <c r="C293" s="2"/>
      <c r="D293" s="2"/>
      <c r="E293" s="2"/>
      <c r="G293" s="2"/>
      <c r="H293" s="2"/>
      <c r="I293" s="2"/>
    </row>
    <row r="294" spans="1:9">
      <c r="A294" s="33"/>
      <c r="B294" s="2"/>
      <c r="C294" s="2"/>
      <c r="D294" s="2"/>
      <c r="E294" s="2"/>
      <c r="G294" s="2"/>
      <c r="H294" s="2"/>
      <c r="I294" s="2"/>
    </row>
    <row r="295" spans="1:9">
      <c r="A295" s="33"/>
      <c r="B295" s="2"/>
      <c r="C295" s="2"/>
      <c r="D295" s="2"/>
      <c r="E295" s="2"/>
      <c r="G295" s="2"/>
      <c r="H295" s="2"/>
      <c r="I295" s="2"/>
    </row>
    <row r="296" spans="1:9">
      <c r="A296" s="33"/>
      <c r="B296" s="2"/>
      <c r="C296" s="2"/>
      <c r="D296" s="2"/>
      <c r="E296" s="2"/>
      <c r="G296" s="2"/>
      <c r="H296" s="2"/>
      <c r="I296" s="2"/>
    </row>
    <row r="297" spans="1:9">
      <c r="A297" s="33"/>
      <c r="B297" s="2"/>
      <c r="C297" s="2"/>
      <c r="D297" s="2"/>
      <c r="E297" s="2"/>
      <c r="G297" s="2"/>
      <c r="H297" s="2"/>
      <c r="I297" s="2"/>
    </row>
    <row r="298" spans="1:9">
      <c r="A298" s="33"/>
      <c r="B298" s="2"/>
      <c r="C298" s="2"/>
      <c r="D298" s="2"/>
      <c r="E298" s="2"/>
      <c r="G298" s="2"/>
      <c r="H298" s="2"/>
      <c r="I298" s="2"/>
    </row>
    <row r="299" spans="1:9">
      <c r="A299" s="33"/>
      <c r="B299" s="2"/>
      <c r="C299" s="2"/>
      <c r="D299" s="2"/>
      <c r="E299" s="2"/>
      <c r="G299" s="2"/>
      <c r="H299" s="2"/>
      <c r="I299" s="2"/>
    </row>
    <row r="300" spans="1:9">
      <c r="A300" s="33"/>
      <c r="B300" s="2"/>
      <c r="C300" s="2"/>
      <c r="D300" s="2"/>
      <c r="E300" s="2"/>
      <c r="G300" s="2"/>
      <c r="H300" s="2"/>
      <c r="I300" s="2"/>
    </row>
    <row r="301" spans="1:9">
      <c r="A301" s="33"/>
      <c r="B301" s="2"/>
      <c r="C301" s="2"/>
      <c r="D301" s="2"/>
      <c r="E301" s="2"/>
      <c r="G301" s="2"/>
      <c r="H301" s="2"/>
      <c r="I301" s="2"/>
    </row>
    <row r="302" spans="1:9">
      <c r="A302" s="33"/>
      <c r="B302" s="2"/>
      <c r="C302" s="2"/>
      <c r="D302" s="2"/>
      <c r="E302" s="2"/>
      <c r="G302" s="2"/>
      <c r="H302" s="2"/>
      <c r="I302" s="2"/>
    </row>
    <row r="303" spans="1:9">
      <c r="A303" s="33"/>
      <c r="B303" s="2"/>
      <c r="C303" s="2"/>
      <c r="D303" s="2"/>
      <c r="E303" s="2"/>
      <c r="G303" s="2"/>
      <c r="H303" s="2"/>
      <c r="I303" s="2"/>
    </row>
    <row r="304" spans="1:9">
      <c r="A304" s="33"/>
      <c r="B304" s="2"/>
      <c r="C304" s="2"/>
      <c r="D304" s="2"/>
      <c r="E304" s="2"/>
      <c r="G304" s="2"/>
      <c r="H304" s="2"/>
      <c r="I304" s="2"/>
    </row>
    <row r="305" spans="1:9">
      <c r="A305" s="33"/>
      <c r="B305" s="2"/>
      <c r="C305" s="2"/>
      <c r="D305" s="2"/>
      <c r="E305" s="2"/>
      <c r="G305" s="2"/>
      <c r="H305" s="2"/>
      <c r="I305" s="2"/>
    </row>
    <row r="306" spans="1:9">
      <c r="A306" s="33"/>
      <c r="B306" s="2"/>
      <c r="C306" s="2"/>
      <c r="D306" s="2"/>
      <c r="E306" s="2"/>
      <c r="G306" s="2"/>
      <c r="H306" s="2"/>
      <c r="I306" s="2"/>
    </row>
    <row r="307" spans="1:9">
      <c r="A307" s="33"/>
      <c r="B307" s="2"/>
      <c r="C307" s="2"/>
      <c r="D307" s="2"/>
      <c r="E307" s="2"/>
      <c r="G307" s="2"/>
      <c r="H307" s="2"/>
      <c r="I307" s="2"/>
    </row>
    <row r="308" spans="1:9">
      <c r="A308" s="33"/>
      <c r="B308" s="2"/>
      <c r="C308" s="2"/>
      <c r="D308" s="2"/>
      <c r="E308" s="2"/>
      <c r="G308" s="2"/>
      <c r="H308" s="2"/>
      <c r="I308" s="2"/>
    </row>
    <row r="309" spans="1:9">
      <c r="A309" s="33"/>
      <c r="B309" s="2"/>
      <c r="C309" s="2"/>
      <c r="D309" s="2"/>
      <c r="E309" s="2"/>
      <c r="G309" s="2"/>
      <c r="H309" s="2"/>
      <c r="I309" s="2"/>
    </row>
    <row r="310" spans="1:9">
      <c r="A310" s="33"/>
      <c r="B310" s="2"/>
      <c r="C310" s="2"/>
      <c r="D310" s="2"/>
      <c r="E310" s="2"/>
      <c r="G310" s="2"/>
      <c r="H310" s="2"/>
      <c r="I310" s="2"/>
    </row>
    <row r="311" spans="1:9">
      <c r="A311" s="33"/>
      <c r="B311" s="2"/>
      <c r="C311" s="2"/>
      <c r="D311" s="2"/>
      <c r="E311" s="2"/>
      <c r="G311" s="2"/>
      <c r="H311" s="2"/>
      <c r="I311" s="2"/>
    </row>
    <row r="312" spans="1:9">
      <c r="A312" s="33"/>
      <c r="B312" s="2"/>
      <c r="C312" s="2"/>
      <c r="D312" s="2"/>
      <c r="E312" s="2"/>
      <c r="G312" s="2"/>
      <c r="H312" s="2"/>
      <c r="I312" s="2"/>
    </row>
    <row r="313" spans="1:9">
      <c r="A313" s="33"/>
      <c r="B313" s="2"/>
      <c r="C313" s="2"/>
      <c r="D313" s="2"/>
      <c r="E313" s="2"/>
      <c r="G313" s="2"/>
      <c r="H313" s="2"/>
      <c r="I313" s="2"/>
    </row>
    <row r="314" spans="1:9">
      <c r="A314" s="33"/>
      <c r="B314" s="2"/>
      <c r="C314" s="2"/>
      <c r="D314" s="2"/>
      <c r="E314" s="2"/>
      <c r="G314" s="2"/>
      <c r="H314" s="2"/>
      <c r="I314" s="2"/>
    </row>
    <row r="315" spans="1:9">
      <c r="A315" s="33"/>
      <c r="B315" s="2"/>
      <c r="C315" s="2"/>
      <c r="D315" s="2"/>
      <c r="E315" s="2"/>
      <c r="G315" s="2"/>
      <c r="H315" s="2"/>
      <c r="I315" s="2"/>
    </row>
    <row r="316" spans="1:9">
      <c r="A316" s="33"/>
      <c r="B316" s="2"/>
      <c r="C316" s="2"/>
      <c r="D316" s="2"/>
      <c r="E316" s="2"/>
      <c r="G316" s="2"/>
      <c r="H316" s="2"/>
      <c r="I316" s="2"/>
    </row>
    <row r="317" spans="1:9">
      <c r="A317" s="33"/>
      <c r="B317" s="2"/>
      <c r="C317" s="2"/>
      <c r="D317" s="2"/>
      <c r="E317" s="2"/>
      <c r="G317" s="2"/>
      <c r="H317" s="2"/>
      <c r="I317" s="2"/>
    </row>
    <row r="318" spans="1:9">
      <c r="A318" s="33"/>
      <c r="B318" s="2"/>
      <c r="C318" s="2"/>
      <c r="D318" s="2"/>
      <c r="E318" s="2"/>
      <c r="G318" s="2"/>
      <c r="H318" s="2"/>
      <c r="I318" s="2"/>
    </row>
    <row r="319" spans="1:9">
      <c r="A319" s="33"/>
      <c r="B319" s="2"/>
      <c r="C319" s="2"/>
      <c r="D319" s="2"/>
      <c r="E319" s="2"/>
      <c r="G319" s="2"/>
      <c r="H319" s="2"/>
      <c r="I319" s="2"/>
    </row>
    <row r="320" spans="1:9">
      <c r="A320" s="33"/>
      <c r="B320" s="2"/>
      <c r="C320" s="2"/>
      <c r="D320" s="2"/>
      <c r="E320" s="2"/>
      <c r="G320" s="2"/>
      <c r="H320" s="2"/>
      <c r="I320" s="2"/>
    </row>
    <row r="321" spans="1:9">
      <c r="A321" s="33"/>
      <c r="B321" s="2"/>
      <c r="C321" s="2"/>
      <c r="D321" s="2"/>
      <c r="E321" s="2"/>
      <c r="G321" s="2"/>
      <c r="H321" s="2"/>
      <c r="I321" s="2"/>
    </row>
    <row r="322" spans="1:9">
      <c r="A322" s="33"/>
      <c r="B322" s="2"/>
      <c r="C322" s="2"/>
      <c r="D322" s="2"/>
      <c r="E322" s="2"/>
      <c r="G322" s="2"/>
      <c r="H322" s="2"/>
      <c r="I322" s="2"/>
    </row>
    <row r="323" spans="1:9">
      <c r="A323" s="33"/>
      <c r="B323" s="2"/>
      <c r="C323" s="2"/>
      <c r="D323" s="2"/>
      <c r="E323" s="2"/>
      <c r="G323" s="2"/>
      <c r="H323" s="2"/>
      <c r="I323" s="2"/>
    </row>
    <row r="324" spans="1:9">
      <c r="A324" s="33"/>
      <c r="B324" s="2"/>
      <c r="C324" s="2"/>
      <c r="D324" s="2"/>
      <c r="E324" s="2"/>
      <c r="G324" s="2"/>
      <c r="H324" s="2"/>
      <c r="I324" s="2"/>
    </row>
    <row r="325" spans="1:9">
      <c r="A325" s="33"/>
      <c r="B325" s="2"/>
      <c r="C325" s="2"/>
      <c r="D325" s="2"/>
      <c r="E325" s="2"/>
      <c r="G325" s="2"/>
      <c r="H325" s="2"/>
      <c r="I325" s="2"/>
    </row>
    <row r="326" spans="1:9">
      <c r="A326" s="33"/>
      <c r="B326" s="2"/>
      <c r="C326" s="2"/>
      <c r="D326" s="2"/>
      <c r="E326" s="2"/>
      <c r="G326" s="2"/>
      <c r="H326" s="2"/>
      <c r="I326" s="2"/>
    </row>
    <row r="327" spans="1:9">
      <c r="A327" s="33"/>
      <c r="B327" s="2"/>
      <c r="C327" s="2"/>
      <c r="D327" s="2"/>
      <c r="E327" s="2"/>
      <c r="G327" s="2"/>
      <c r="H327" s="2"/>
      <c r="I327" s="2"/>
    </row>
    <row r="328" spans="1:9">
      <c r="A328" s="33"/>
      <c r="B328" s="2"/>
      <c r="C328" s="2"/>
      <c r="D328" s="2"/>
      <c r="E328" s="2"/>
      <c r="G328" s="2"/>
      <c r="H328" s="2"/>
      <c r="I328" s="2"/>
    </row>
    <row r="329" spans="1:9">
      <c r="A329" s="33"/>
      <c r="B329" s="2"/>
      <c r="C329" s="2"/>
      <c r="D329" s="2"/>
      <c r="E329" s="2"/>
      <c r="G329" s="2"/>
      <c r="H329" s="2"/>
      <c r="I329" s="2"/>
    </row>
    <row r="330" spans="1:9">
      <c r="A330" s="33"/>
      <c r="B330" s="2"/>
      <c r="C330" s="2"/>
      <c r="D330" s="2"/>
      <c r="E330" s="2"/>
      <c r="G330" s="2"/>
      <c r="H330" s="2"/>
      <c r="I330" s="2"/>
    </row>
    <row r="331" spans="1:9">
      <c r="A331" s="33"/>
      <c r="B331" s="2"/>
      <c r="C331" s="2"/>
      <c r="D331" s="2"/>
      <c r="E331" s="2"/>
      <c r="G331" s="2"/>
      <c r="H331" s="2"/>
      <c r="I331" s="2"/>
    </row>
    <row r="332" spans="1:9">
      <c r="A332" s="33"/>
      <c r="B332" s="2"/>
      <c r="C332" s="2"/>
      <c r="D332" s="2"/>
      <c r="E332" s="2"/>
      <c r="G332" s="2"/>
      <c r="H332" s="2"/>
      <c r="I332" s="2"/>
    </row>
    <row r="333" spans="1:9">
      <c r="A333" s="33"/>
      <c r="B333" s="2"/>
      <c r="C333" s="2"/>
      <c r="D333" s="2"/>
      <c r="E333" s="2"/>
      <c r="G333" s="2"/>
      <c r="H333" s="2"/>
      <c r="I333" s="2"/>
    </row>
    <row r="334" spans="1:9">
      <c r="A334" s="33"/>
      <c r="B334" s="2"/>
      <c r="C334" s="2"/>
      <c r="D334" s="2"/>
      <c r="E334" s="2"/>
      <c r="G334" s="2"/>
      <c r="H334" s="2"/>
      <c r="I334" s="2"/>
    </row>
    <row r="335" spans="1:9">
      <c r="A335" s="33"/>
      <c r="B335" s="2"/>
      <c r="C335" s="2"/>
      <c r="D335" s="2"/>
      <c r="E335" s="2"/>
      <c r="G335" s="2"/>
      <c r="H335" s="2"/>
      <c r="I335" s="2"/>
    </row>
    <row r="336" spans="1:9">
      <c r="A336" s="33"/>
      <c r="B336" s="2"/>
      <c r="C336" s="2"/>
      <c r="D336" s="2"/>
      <c r="E336" s="2"/>
      <c r="G336" s="2"/>
      <c r="H336" s="2"/>
      <c r="I336" s="2"/>
    </row>
    <row r="337" spans="1:9">
      <c r="A337" s="33"/>
      <c r="B337" s="2"/>
      <c r="C337" s="2"/>
      <c r="D337" s="2"/>
      <c r="E337" s="2"/>
      <c r="G337" s="2"/>
      <c r="H337" s="2"/>
      <c r="I337" s="2"/>
    </row>
    <row r="338" spans="1:9">
      <c r="A338" s="33"/>
      <c r="B338" s="2"/>
      <c r="C338" s="2"/>
      <c r="D338" s="2"/>
      <c r="E338" s="2"/>
      <c r="G338" s="2"/>
      <c r="H338" s="2"/>
      <c r="I338" s="2"/>
    </row>
    <row r="339" spans="1:9">
      <c r="A339" s="33"/>
      <c r="B339" s="2"/>
      <c r="C339" s="2"/>
      <c r="D339" s="2"/>
      <c r="E339" s="2"/>
      <c r="G339" s="2"/>
      <c r="H339" s="2"/>
      <c r="I339" s="2"/>
    </row>
    <row r="340" spans="1:9">
      <c r="A340" s="33"/>
      <c r="B340" s="2"/>
      <c r="C340" s="2"/>
      <c r="D340" s="2"/>
      <c r="E340" s="2"/>
      <c r="G340" s="2"/>
      <c r="H340" s="2"/>
      <c r="I340" s="2"/>
    </row>
    <row r="341" spans="1:9">
      <c r="A341" s="33"/>
      <c r="B341" s="2"/>
      <c r="C341" s="2"/>
      <c r="D341" s="2"/>
      <c r="E341" s="2"/>
      <c r="G341" s="2"/>
      <c r="H341" s="2"/>
      <c r="I341" s="2"/>
    </row>
    <row r="342" spans="1:9">
      <c r="A342" s="33"/>
      <c r="B342" s="2"/>
      <c r="C342" s="2"/>
      <c r="D342" s="2"/>
      <c r="E342" s="2"/>
      <c r="G342" s="2"/>
      <c r="H342" s="2"/>
      <c r="I342" s="2"/>
    </row>
    <row r="343" spans="1:9">
      <c r="A343" s="33"/>
      <c r="B343" s="2"/>
      <c r="C343" s="2"/>
      <c r="D343" s="2"/>
      <c r="E343" s="2"/>
      <c r="G343" s="2"/>
      <c r="H343" s="2"/>
      <c r="I343" s="2"/>
    </row>
    <row r="344" spans="1:9">
      <c r="A344" s="33"/>
      <c r="B344" s="2"/>
      <c r="C344" s="2"/>
      <c r="D344" s="2"/>
      <c r="E344" s="2"/>
      <c r="G344" s="2"/>
      <c r="H344" s="2"/>
      <c r="I344" s="2"/>
    </row>
    <row r="345" spans="1:9">
      <c r="A345" s="33"/>
      <c r="B345" s="2"/>
      <c r="C345" s="2"/>
      <c r="D345" s="2"/>
      <c r="E345" s="2"/>
      <c r="G345" s="2"/>
      <c r="H345" s="2"/>
      <c r="I345" s="2"/>
    </row>
    <row r="346" spans="1:9">
      <c r="A346" s="33"/>
      <c r="B346" s="2"/>
      <c r="C346" s="2"/>
      <c r="D346" s="2"/>
      <c r="E346" s="2"/>
      <c r="G346" s="2"/>
      <c r="H346" s="2"/>
      <c r="I346" s="2"/>
    </row>
    <row r="347" spans="1:9">
      <c r="A347" s="33"/>
      <c r="B347" s="2"/>
      <c r="C347" s="2"/>
      <c r="D347" s="2"/>
      <c r="E347" s="2"/>
      <c r="G347" s="2"/>
      <c r="H347" s="2"/>
      <c r="I347" s="2"/>
    </row>
    <row r="348" spans="1:9">
      <c r="A348" s="33"/>
      <c r="B348" s="2"/>
      <c r="C348" s="2"/>
      <c r="D348" s="2"/>
      <c r="E348" s="2"/>
      <c r="G348" s="2"/>
      <c r="H348" s="2"/>
      <c r="I348" s="2"/>
    </row>
    <row r="349" spans="1:9">
      <c r="A349" s="33"/>
      <c r="B349" s="2"/>
      <c r="C349" s="2"/>
      <c r="D349" s="2"/>
      <c r="E349" s="2"/>
      <c r="G349" s="2"/>
      <c r="H349" s="2"/>
      <c r="I349" s="2"/>
    </row>
    <row r="350" spans="1:9">
      <c r="A350" s="33"/>
      <c r="B350" s="2"/>
      <c r="C350" s="2"/>
      <c r="D350" s="2"/>
      <c r="E350" s="2"/>
      <c r="G350" s="2"/>
      <c r="H350" s="2"/>
      <c r="I350" s="2"/>
    </row>
    <row r="351" spans="1:9">
      <c r="A351" s="33"/>
      <c r="B351" s="2"/>
      <c r="C351" s="2"/>
      <c r="D351" s="2"/>
      <c r="E351" s="2"/>
      <c r="G351" s="2"/>
      <c r="H351" s="2"/>
      <c r="I351" s="2"/>
    </row>
    <row r="352" spans="1:9">
      <c r="A352" s="33"/>
      <c r="B352" s="2"/>
      <c r="C352" s="2"/>
      <c r="D352" s="2"/>
      <c r="E352" s="2"/>
      <c r="G352" s="2"/>
      <c r="H352" s="2"/>
      <c r="I352" s="2"/>
    </row>
    <row r="353" spans="1:9">
      <c r="A353" s="33"/>
      <c r="B353" s="2"/>
      <c r="C353" s="2"/>
      <c r="D353" s="2"/>
      <c r="E353" s="2"/>
      <c r="G353" s="2"/>
      <c r="H353" s="2"/>
      <c r="I353" s="2"/>
    </row>
    <row r="354" spans="1:9">
      <c r="A354" s="33"/>
      <c r="B354" s="2"/>
      <c r="C354" s="2"/>
      <c r="D354" s="2"/>
      <c r="E354" s="2"/>
      <c r="G354" s="2"/>
      <c r="H354" s="2"/>
      <c r="I354" s="2"/>
    </row>
    <row r="355" spans="1:9">
      <c r="A355" s="33"/>
      <c r="B355" s="2"/>
      <c r="C355" s="2"/>
      <c r="D355" s="2"/>
      <c r="E355" s="2"/>
      <c r="G355" s="2"/>
      <c r="H355" s="2"/>
      <c r="I355" s="2"/>
    </row>
    <row r="356" spans="1:9">
      <c r="A356" s="33"/>
      <c r="B356" s="2"/>
      <c r="C356" s="2"/>
      <c r="D356" s="2"/>
      <c r="E356" s="2"/>
      <c r="G356" s="2"/>
      <c r="H356" s="2"/>
      <c r="I356" s="2"/>
    </row>
    <row r="357" spans="1:9">
      <c r="A357" s="33"/>
      <c r="B357" s="2"/>
      <c r="C357" s="2"/>
      <c r="D357" s="2"/>
      <c r="E357" s="2"/>
      <c r="G357" s="2"/>
      <c r="H357" s="2"/>
      <c r="I357" s="2"/>
    </row>
    <row r="358" spans="1:9">
      <c r="A358" s="33"/>
      <c r="B358" s="2"/>
      <c r="C358" s="2"/>
      <c r="D358" s="2"/>
      <c r="E358" s="2"/>
      <c r="G358" s="2"/>
      <c r="H358" s="2"/>
      <c r="I358" s="2"/>
    </row>
    <row r="359" spans="1:9">
      <c r="A359" s="33"/>
      <c r="B359" s="2"/>
      <c r="C359" s="2"/>
      <c r="D359" s="2"/>
      <c r="E359" s="2"/>
      <c r="G359" s="2"/>
      <c r="H359" s="2"/>
      <c r="I359" s="2"/>
    </row>
    <row r="360" spans="1:9">
      <c r="A360" s="33"/>
      <c r="B360" s="2"/>
      <c r="C360" s="2"/>
      <c r="D360" s="2"/>
      <c r="E360" s="2"/>
      <c r="G360" s="2"/>
      <c r="H360" s="2"/>
      <c r="I360" s="2"/>
    </row>
    <row r="361" spans="1:9">
      <c r="A361" s="33"/>
      <c r="B361" s="2"/>
      <c r="C361" s="2"/>
      <c r="D361" s="2"/>
      <c r="E361" s="2"/>
      <c r="G361" s="2"/>
      <c r="H361" s="2"/>
      <c r="I361" s="2"/>
    </row>
    <row r="362" spans="1:9">
      <c r="A362" s="33"/>
      <c r="B362" s="2"/>
      <c r="C362" s="2"/>
      <c r="D362" s="2"/>
      <c r="E362" s="2"/>
      <c r="G362" s="2"/>
      <c r="H362" s="2"/>
      <c r="I362" s="2"/>
    </row>
    <row r="363" spans="1:9">
      <c r="A363" s="33"/>
      <c r="B363" s="2"/>
      <c r="C363" s="2"/>
      <c r="D363" s="2"/>
      <c r="E363" s="2"/>
      <c r="G363" s="2"/>
      <c r="H363" s="2"/>
      <c r="I363" s="2"/>
    </row>
    <row r="364" spans="1:9">
      <c r="A364" s="33"/>
      <c r="B364" s="2"/>
      <c r="C364" s="2"/>
      <c r="D364" s="2"/>
      <c r="E364" s="2"/>
      <c r="G364" s="2"/>
      <c r="H364" s="2"/>
      <c r="I364" s="2"/>
    </row>
    <row r="365" spans="1:9">
      <c r="A365" s="33"/>
      <c r="B365" s="2"/>
      <c r="C365" s="2"/>
      <c r="D365" s="2"/>
      <c r="E365" s="2"/>
      <c r="G365" s="2"/>
      <c r="H365" s="2"/>
      <c r="I365" s="2"/>
    </row>
    <row r="366" spans="1:9">
      <c r="A366" s="33"/>
      <c r="B366" s="2"/>
      <c r="C366" s="2"/>
      <c r="D366" s="2"/>
      <c r="E366" s="2"/>
      <c r="G366" s="2"/>
      <c r="H366" s="2"/>
      <c r="I366" s="2"/>
    </row>
    <row r="367" spans="1:9">
      <c r="A367" s="33"/>
      <c r="B367" s="2"/>
      <c r="C367" s="2"/>
      <c r="D367" s="2"/>
      <c r="E367" s="2"/>
      <c r="G367" s="2"/>
      <c r="H367" s="2"/>
      <c r="I367" s="2"/>
    </row>
    <row r="368" spans="1:9">
      <c r="A368" s="33"/>
      <c r="B368" s="2"/>
      <c r="C368" s="2"/>
      <c r="D368" s="2"/>
      <c r="E368" s="2"/>
      <c r="G368" s="2"/>
      <c r="H368" s="2"/>
      <c r="I368" s="2"/>
    </row>
    <row r="369" spans="1:9">
      <c r="A369" s="33"/>
      <c r="B369" s="2"/>
      <c r="C369" s="2"/>
      <c r="D369" s="2"/>
      <c r="E369" s="2"/>
      <c r="G369" s="2"/>
      <c r="H369" s="2"/>
      <c r="I369" s="2"/>
    </row>
    <row r="370" spans="1:9">
      <c r="A370" s="33"/>
      <c r="B370" s="2"/>
      <c r="C370" s="2"/>
      <c r="D370" s="2"/>
      <c r="E370" s="2"/>
      <c r="G370" s="2"/>
      <c r="H370" s="2"/>
      <c r="I370" s="2"/>
    </row>
    <row r="371" spans="1:9">
      <c r="A371" s="33"/>
      <c r="B371" s="2"/>
      <c r="C371" s="2"/>
      <c r="D371" s="2"/>
      <c r="E371" s="2"/>
      <c r="G371" s="2"/>
      <c r="H371" s="2"/>
      <c r="I371" s="2"/>
    </row>
    <row r="372" spans="1:9">
      <c r="A372" s="33"/>
      <c r="B372" s="2"/>
      <c r="C372" s="2"/>
      <c r="D372" s="2"/>
      <c r="E372" s="2"/>
      <c r="G372" s="2"/>
      <c r="H372" s="2"/>
      <c r="I372" s="2"/>
    </row>
    <row r="373" spans="1:9">
      <c r="A373" s="33"/>
      <c r="B373" s="2"/>
      <c r="C373" s="2"/>
      <c r="D373" s="2"/>
      <c r="E373" s="2"/>
      <c r="G373" s="2"/>
      <c r="H373" s="2"/>
      <c r="I373" s="2"/>
    </row>
    <row r="374" spans="1:9">
      <c r="A374" s="33"/>
      <c r="B374" s="2"/>
      <c r="C374" s="2"/>
      <c r="D374" s="2"/>
      <c r="E374" s="2"/>
      <c r="G374" s="2"/>
      <c r="H374" s="2"/>
      <c r="I374" s="2"/>
    </row>
    <row r="375" spans="1:9">
      <c r="A375" s="33"/>
      <c r="B375" s="2"/>
      <c r="C375" s="2"/>
      <c r="D375" s="2"/>
      <c r="E375" s="2"/>
      <c r="G375" s="2"/>
      <c r="H375" s="2"/>
      <c r="I375" s="2"/>
    </row>
    <row r="376" spans="1:9">
      <c r="A376" s="33"/>
      <c r="B376" s="2"/>
      <c r="C376" s="2"/>
      <c r="D376" s="2"/>
      <c r="E376" s="2"/>
      <c r="G376" s="2"/>
      <c r="H376" s="2"/>
      <c r="I376" s="2"/>
    </row>
    <row r="377" spans="1:9">
      <c r="A377" s="33"/>
      <c r="B377" s="2"/>
      <c r="C377" s="2"/>
      <c r="D377" s="2"/>
      <c r="E377" s="2"/>
      <c r="G377" s="2"/>
      <c r="H377" s="2"/>
      <c r="I377" s="2"/>
    </row>
    <row r="378" spans="1:9">
      <c r="A378" s="33"/>
      <c r="B378" s="2"/>
      <c r="C378" s="2"/>
      <c r="D378" s="2"/>
      <c r="E378" s="2"/>
      <c r="G378" s="2"/>
      <c r="H378" s="2"/>
      <c r="I378" s="2"/>
    </row>
    <row r="379" spans="1:9">
      <c r="A379" s="33"/>
      <c r="B379" s="2"/>
      <c r="C379" s="2"/>
      <c r="D379" s="2"/>
      <c r="E379" s="2"/>
      <c r="G379" s="2"/>
      <c r="H379" s="2"/>
      <c r="I379" s="2"/>
    </row>
    <row r="380" spans="1:9">
      <c r="A380" s="33"/>
      <c r="B380" s="2"/>
      <c r="C380" s="2"/>
      <c r="D380" s="2"/>
      <c r="E380" s="2"/>
      <c r="G380" s="2"/>
      <c r="H380" s="2"/>
      <c r="I380" s="2"/>
    </row>
    <row r="381" spans="1:9">
      <c r="A381" s="33"/>
      <c r="B381" s="2"/>
      <c r="C381" s="2"/>
      <c r="D381" s="2"/>
      <c r="E381" s="2"/>
      <c r="G381" s="2"/>
      <c r="H381" s="2"/>
      <c r="I381" s="2"/>
    </row>
  </sheetData>
  <mergeCells count="157">
    <mergeCell ref="I151:N151"/>
    <mergeCell ref="I150:N150"/>
    <mergeCell ref="I143:N143"/>
    <mergeCell ref="I144:N144"/>
    <mergeCell ref="I145:N145"/>
    <mergeCell ref="I146:N146"/>
    <mergeCell ref="I141:N141"/>
    <mergeCell ref="I140:N140"/>
    <mergeCell ref="I142:N142"/>
    <mergeCell ref="I63:N63"/>
    <mergeCell ref="I66:N66"/>
    <mergeCell ref="I136:N136"/>
    <mergeCell ref="I137:N137"/>
    <mergeCell ref="I100:N100"/>
    <mergeCell ref="I117:N117"/>
    <mergeCell ref="I108:N108"/>
    <mergeCell ref="I149:N149"/>
    <mergeCell ref="I131:N131"/>
    <mergeCell ref="I132:N132"/>
    <mergeCell ref="I133:N133"/>
    <mergeCell ref="I128:N128"/>
    <mergeCell ref="I134:N134"/>
    <mergeCell ref="I139:N139"/>
    <mergeCell ref="I129:N129"/>
    <mergeCell ref="I148:N148"/>
    <mergeCell ref="I147:N147"/>
    <mergeCell ref="I120:N120"/>
    <mergeCell ref="I105:N105"/>
    <mergeCell ref="I106:N106"/>
    <mergeCell ref="I115:N115"/>
    <mergeCell ref="I54:N54"/>
    <mergeCell ref="I55:N55"/>
    <mergeCell ref="I56:N56"/>
    <mergeCell ref="I50:N50"/>
    <mergeCell ref="A25:N25"/>
    <mergeCell ref="I26:N26"/>
    <mergeCell ref="I49:N49"/>
    <mergeCell ref="I40:N40"/>
    <mergeCell ref="I41:N41"/>
    <mergeCell ref="C156:D156"/>
    <mergeCell ref="C155:D155"/>
    <mergeCell ref="F156:H156"/>
    <mergeCell ref="I138:N138"/>
    <mergeCell ref="I99:N99"/>
    <mergeCell ref="I101:N101"/>
    <mergeCell ref="I102:N102"/>
    <mergeCell ref="I103:N103"/>
    <mergeCell ref="I104:N104"/>
    <mergeCell ref="I130:N130"/>
    <mergeCell ref="I116:N116"/>
    <mergeCell ref="I118:N118"/>
    <mergeCell ref="I121:N121"/>
    <mergeCell ref="I122:N122"/>
    <mergeCell ref="I123:N123"/>
    <mergeCell ref="I113:N113"/>
    <mergeCell ref="I112:N112"/>
    <mergeCell ref="I110:N110"/>
    <mergeCell ref="I111:N111"/>
    <mergeCell ref="I127:N127"/>
    <mergeCell ref="I114:N114"/>
    <mergeCell ref="I124:N124"/>
    <mergeCell ref="I125:N125"/>
    <mergeCell ref="I126:N126"/>
    <mergeCell ref="B5:G5"/>
    <mergeCell ref="B6:G6"/>
    <mergeCell ref="B8:G8"/>
    <mergeCell ref="C12:E12"/>
    <mergeCell ref="I23:N23"/>
    <mergeCell ref="I24:N24"/>
    <mergeCell ref="A20:I20"/>
    <mergeCell ref="A14:B14"/>
    <mergeCell ref="A22:A23"/>
    <mergeCell ref="B22:B23"/>
    <mergeCell ref="C22:D22"/>
    <mergeCell ref="A10:I10"/>
    <mergeCell ref="E22:N22"/>
    <mergeCell ref="A1:I1"/>
    <mergeCell ref="A3:I3"/>
    <mergeCell ref="A15:B15"/>
    <mergeCell ref="A16:B16"/>
    <mergeCell ref="A17:B17"/>
    <mergeCell ref="A18:B18"/>
    <mergeCell ref="I46:N46"/>
    <mergeCell ref="I47:N47"/>
    <mergeCell ref="I48:N48"/>
    <mergeCell ref="B7:G7"/>
    <mergeCell ref="H7:N7"/>
    <mergeCell ref="I27:N27"/>
    <mergeCell ref="I12:K12"/>
    <mergeCell ref="L12:N12"/>
    <mergeCell ref="A12:B13"/>
    <mergeCell ref="H5:N5"/>
    <mergeCell ref="H6:N6"/>
    <mergeCell ref="I45:N45"/>
    <mergeCell ref="H8:N8"/>
    <mergeCell ref="F12:H12"/>
    <mergeCell ref="I34:N34"/>
    <mergeCell ref="I37:N37"/>
    <mergeCell ref="I38:N38"/>
    <mergeCell ref="I39:N39"/>
    <mergeCell ref="I107:N107"/>
    <mergeCell ref="I64:N64"/>
    <mergeCell ref="I119:N119"/>
    <mergeCell ref="I109:N109"/>
    <mergeCell ref="I73:N73"/>
    <mergeCell ref="I74:N74"/>
    <mergeCell ref="I71:N71"/>
    <mergeCell ref="I97:N97"/>
    <mergeCell ref="I98:N98"/>
    <mergeCell ref="I67:N67"/>
    <mergeCell ref="I68:N68"/>
    <mergeCell ref="I81:N81"/>
    <mergeCell ref="I82:N82"/>
    <mergeCell ref="I83:N83"/>
    <mergeCell ref="I75:N75"/>
    <mergeCell ref="I76:N76"/>
    <mergeCell ref="I77:N77"/>
    <mergeCell ref="I91:N91"/>
    <mergeCell ref="I96:N96"/>
    <mergeCell ref="I95:N95"/>
    <mergeCell ref="I72:N72"/>
    <mergeCell ref="I92:N92"/>
    <mergeCell ref="I93:N93"/>
    <mergeCell ref="I94:N94"/>
    <mergeCell ref="I43:N43"/>
    <mergeCell ref="I44:N44"/>
    <mergeCell ref="I87:N87"/>
    <mergeCell ref="I88:N88"/>
    <mergeCell ref="I90:N90"/>
    <mergeCell ref="I78:N78"/>
    <mergeCell ref="I79:N79"/>
    <mergeCell ref="I80:N80"/>
    <mergeCell ref="I69:N69"/>
    <mergeCell ref="I70:N70"/>
    <mergeCell ref="I52:N52"/>
    <mergeCell ref="I53:N53"/>
    <mergeCell ref="I65:N65"/>
    <mergeCell ref="I61:N61"/>
    <mergeCell ref="I62:N62"/>
    <mergeCell ref="I84:N84"/>
    <mergeCell ref="I85:N85"/>
    <mergeCell ref="I86:N86"/>
    <mergeCell ref="I89:N89"/>
    <mergeCell ref="I51:N51"/>
    <mergeCell ref="I57:N57"/>
    <mergeCell ref="I58:N58"/>
    <mergeCell ref="I59:N59"/>
    <mergeCell ref="I60:N60"/>
    <mergeCell ref="I28:N28"/>
    <mergeCell ref="I29:N29"/>
    <mergeCell ref="I30:N30"/>
    <mergeCell ref="I31:N31"/>
    <mergeCell ref="I32:N32"/>
    <mergeCell ref="I42:N42"/>
    <mergeCell ref="I33:N33"/>
    <mergeCell ref="I35:N35"/>
    <mergeCell ref="I36:N36"/>
  </mergeCells>
  <phoneticPr fontId="0" type="noConversion"/>
  <pageMargins left="0.59055118110236227" right="0.19685039370078741" top="0.39370078740157483" bottom="0.39370078740157483" header="0.19685039370078741" footer="0.11811023622047245"/>
  <pageSetup paperSize="9" scale="46" orientation="landscape" r:id="rId1"/>
  <headerFooter alignWithMargins="0">
    <oddHeader>&amp;R&amp;"Times New Roman,звичайний"&amp;14Продовження додатка  3
Таблиця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J200"/>
  <sheetViews>
    <sheetView view="pageBreakPreview" zoomScale="80" zoomScaleNormal="73" zoomScaleSheetLayoutView="80" workbookViewId="0">
      <selection activeCell="F8" sqref="F8"/>
    </sheetView>
  </sheetViews>
  <sheetFormatPr defaultColWidth="9.109375" defaultRowHeight="18"/>
  <cols>
    <col min="1" max="1" width="100.5546875" style="27" customWidth="1"/>
    <col min="2" max="2" width="15.33203125" style="30" customWidth="1"/>
    <col min="3" max="8" width="17.109375" style="30" customWidth="1"/>
    <col min="9" max="9" width="10" style="27" customWidth="1"/>
    <col min="10" max="10" width="9.5546875" style="27" customWidth="1"/>
    <col min="11" max="16384" width="9.109375" style="27"/>
  </cols>
  <sheetData>
    <row r="1" spans="1:8">
      <c r="A1" s="301" t="s">
        <v>94</v>
      </c>
      <c r="B1" s="301"/>
      <c r="C1" s="301"/>
      <c r="D1" s="301"/>
      <c r="E1" s="301"/>
      <c r="F1" s="301"/>
      <c r="G1" s="301"/>
      <c r="H1" s="301"/>
    </row>
    <row r="2" spans="1:8">
      <c r="A2" s="301"/>
      <c r="B2" s="301"/>
      <c r="C2" s="301"/>
      <c r="D2" s="301"/>
      <c r="E2" s="301"/>
      <c r="F2" s="301"/>
      <c r="G2" s="301"/>
      <c r="H2" s="301"/>
    </row>
    <row r="3" spans="1:8" ht="66.75" customHeight="1">
      <c r="A3" s="305" t="s">
        <v>146</v>
      </c>
      <c r="B3" s="306" t="s">
        <v>14</v>
      </c>
      <c r="C3" s="272" t="s">
        <v>217</v>
      </c>
      <c r="D3" s="272"/>
      <c r="E3" s="300" t="s">
        <v>494</v>
      </c>
      <c r="F3" s="300"/>
      <c r="G3" s="300"/>
      <c r="H3" s="300"/>
    </row>
    <row r="4" spans="1:8" ht="39" customHeight="1">
      <c r="A4" s="305"/>
      <c r="B4" s="306"/>
      <c r="C4" s="6" t="s">
        <v>134</v>
      </c>
      <c r="D4" s="6" t="s">
        <v>135</v>
      </c>
      <c r="E4" s="6" t="s">
        <v>136</v>
      </c>
      <c r="F4" s="6" t="s">
        <v>127</v>
      </c>
      <c r="G4" s="44" t="s">
        <v>141</v>
      </c>
      <c r="H4" s="44" t="s">
        <v>350</v>
      </c>
    </row>
    <row r="5" spans="1:8">
      <c r="A5" s="34">
        <v>1</v>
      </c>
      <c r="B5" s="35">
        <v>2</v>
      </c>
      <c r="C5" s="34">
        <v>3</v>
      </c>
      <c r="D5" s="35">
        <v>4</v>
      </c>
      <c r="E5" s="34">
        <v>5</v>
      </c>
      <c r="F5" s="35">
        <v>6</v>
      </c>
      <c r="G5" s="34">
        <v>7</v>
      </c>
      <c r="H5" s="35">
        <v>8</v>
      </c>
    </row>
    <row r="6" spans="1:8" ht="22.5" customHeight="1">
      <c r="A6" s="302" t="s">
        <v>93</v>
      </c>
      <c r="B6" s="303"/>
      <c r="C6" s="303"/>
      <c r="D6" s="303"/>
      <c r="E6" s="303"/>
      <c r="F6" s="303"/>
      <c r="G6" s="303"/>
      <c r="H6" s="304"/>
    </row>
    <row r="7" spans="1:8" ht="22.5" customHeight="1">
      <c r="A7" s="45" t="s">
        <v>187</v>
      </c>
      <c r="B7" s="94">
        <v>1200</v>
      </c>
      <c r="C7" s="160">
        <v>89.200000000001893</v>
      </c>
      <c r="D7" s="160">
        <f>'І. Інф. до звіт.'!D129</f>
        <v>-508.16200000000225</v>
      </c>
      <c r="E7" s="160">
        <f>'І. Інф. до звіт.'!E129</f>
        <v>-1426.6000000000013</v>
      </c>
      <c r="F7" s="160">
        <f>'І. Інф. до звіт.'!F129</f>
        <v>-508.16200000000225</v>
      </c>
      <c r="G7" s="160">
        <f>F7-E7</f>
        <v>918.43799999999896</v>
      </c>
      <c r="H7" s="158">
        <f>(F7/E7)*100</f>
        <v>35.620496284873248</v>
      </c>
    </row>
    <row r="8" spans="1:8" ht="33.75" customHeight="1">
      <c r="A8" s="45" t="s">
        <v>43</v>
      </c>
      <c r="B8" s="68">
        <v>2000</v>
      </c>
      <c r="C8" s="85">
        <v>-4695</v>
      </c>
      <c r="D8" s="85">
        <f>F8</f>
        <v>-2998</v>
      </c>
      <c r="E8" s="85">
        <v>-4386.3999999999996</v>
      </c>
      <c r="F8" s="85">
        <v>-2998</v>
      </c>
      <c r="G8" s="160">
        <f>F8-E8</f>
        <v>1388.3999999999996</v>
      </c>
      <c r="H8" s="158">
        <f>(F8/E8)*100</f>
        <v>68.347619916104335</v>
      </c>
    </row>
    <row r="9" spans="1:8" ht="27" customHeight="1">
      <c r="A9" s="28" t="s">
        <v>370</v>
      </c>
      <c r="B9" s="5">
        <v>2005</v>
      </c>
      <c r="C9" s="49" t="s">
        <v>154</v>
      </c>
      <c r="D9" s="49" t="s">
        <v>154</v>
      </c>
      <c r="E9" s="49" t="s">
        <v>154</v>
      </c>
      <c r="F9" s="49" t="s">
        <v>154</v>
      </c>
      <c r="G9" s="161"/>
      <c r="H9" s="159"/>
    </row>
    <row r="10" spans="1:8" ht="34.5" customHeight="1">
      <c r="A10" s="45" t="s">
        <v>371</v>
      </c>
      <c r="B10" s="68">
        <v>2009</v>
      </c>
      <c r="C10" s="85">
        <v>-4695</v>
      </c>
      <c r="D10" s="85">
        <f>SUM(D8:D9)</f>
        <v>-2998</v>
      </c>
      <c r="E10" s="85">
        <f>SUM(E8:E9)</f>
        <v>-4386.3999999999996</v>
      </c>
      <c r="F10" s="85">
        <f>SUM(F8:F9)</f>
        <v>-2998</v>
      </c>
      <c r="G10" s="160">
        <f>F10-E10</f>
        <v>1388.3999999999996</v>
      </c>
      <c r="H10" s="158">
        <f>(F10/E10)*100</f>
        <v>68.347619916104335</v>
      </c>
    </row>
    <row r="11" spans="1:8" ht="22.5" customHeight="1">
      <c r="A11" s="28" t="s">
        <v>167</v>
      </c>
      <c r="B11" s="5">
        <v>2010</v>
      </c>
      <c r="C11" s="49">
        <v>0</v>
      </c>
      <c r="D11" s="49">
        <f>SUM(D12:D13)</f>
        <v>0</v>
      </c>
      <c r="E11" s="49">
        <f>SUM(E12:E13)</f>
        <v>0</v>
      </c>
      <c r="F11" s="49">
        <f>SUM(F12:F13)</f>
        <v>0</v>
      </c>
      <c r="G11" s="161"/>
      <c r="H11" s="159"/>
    </row>
    <row r="12" spans="1:8" ht="22.5" customHeight="1">
      <c r="A12" s="7" t="s">
        <v>109</v>
      </c>
      <c r="B12" s="5">
        <v>2011</v>
      </c>
      <c r="C12" s="49" t="s">
        <v>154</v>
      </c>
      <c r="D12" s="49" t="s">
        <v>154</v>
      </c>
      <c r="E12" s="49" t="s">
        <v>154</v>
      </c>
      <c r="F12" s="49" t="s">
        <v>154</v>
      </c>
      <c r="G12" s="161"/>
      <c r="H12" s="159"/>
    </row>
    <row r="13" spans="1:8" ht="41.25" customHeight="1">
      <c r="A13" s="7" t="s">
        <v>300</v>
      </c>
      <c r="B13" s="5">
        <v>2012</v>
      </c>
      <c r="C13" s="49" t="s">
        <v>154</v>
      </c>
      <c r="D13" s="49" t="s">
        <v>154</v>
      </c>
      <c r="E13" s="49" t="s">
        <v>154</v>
      </c>
      <c r="F13" s="49" t="s">
        <v>154</v>
      </c>
      <c r="G13" s="161"/>
      <c r="H13" s="159"/>
    </row>
    <row r="14" spans="1:8" ht="20.25" customHeight="1">
      <c r="A14" s="7" t="s">
        <v>101</v>
      </c>
      <c r="B14" s="5" t="s">
        <v>113</v>
      </c>
      <c r="C14" s="49" t="s">
        <v>154</v>
      </c>
      <c r="D14" s="49" t="s">
        <v>154</v>
      </c>
      <c r="E14" s="49" t="s">
        <v>154</v>
      </c>
      <c r="F14" s="49" t="s">
        <v>154</v>
      </c>
      <c r="G14" s="161"/>
      <c r="H14" s="159"/>
    </row>
    <row r="15" spans="1:8" ht="20.25" customHeight="1">
      <c r="A15" s="7" t="s">
        <v>106</v>
      </c>
      <c r="B15" s="5">
        <v>2020</v>
      </c>
      <c r="C15" s="49"/>
      <c r="D15" s="49"/>
      <c r="E15" s="49"/>
      <c r="F15" s="49"/>
      <c r="G15" s="161"/>
      <c r="H15" s="159"/>
    </row>
    <row r="16" spans="1:8" s="29" customFormat="1" ht="19.5" customHeight="1">
      <c r="A16" s="28" t="s">
        <v>51</v>
      </c>
      <c r="B16" s="5">
        <v>2030</v>
      </c>
      <c r="C16" s="49" t="s">
        <v>154</v>
      </c>
      <c r="D16" s="49" t="s">
        <v>154</v>
      </c>
      <c r="E16" s="49">
        <v>0</v>
      </c>
      <c r="F16" s="49" t="s">
        <v>154</v>
      </c>
      <c r="G16" s="161"/>
      <c r="H16" s="159"/>
    </row>
    <row r="17" spans="1:9" ht="20.25" customHeight="1">
      <c r="A17" s="28" t="s">
        <v>88</v>
      </c>
      <c r="B17" s="5">
        <v>2031</v>
      </c>
      <c r="C17" s="49" t="s">
        <v>154</v>
      </c>
      <c r="D17" s="49" t="s">
        <v>154</v>
      </c>
      <c r="E17" s="49" t="s">
        <v>154</v>
      </c>
      <c r="F17" s="49" t="s">
        <v>154</v>
      </c>
      <c r="G17" s="161"/>
      <c r="H17" s="159"/>
    </row>
    <row r="18" spans="1:9" ht="19.5" customHeight="1">
      <c r="A18" s="28" t="s">
        <v>21</v>
      </c>
      <c r="B18" s="5">
        <v>2040</v>
      </c>
      <c r="C18" s="49" t="s">
        <v>154</v>
      </c>
      <c r="D18" s="49" t="s">
        <v>154</v>
      </c>
      <c r="E18" s="49" t="s">
        <v>154</v>
      </c>
      <c r="F18" s="49" t="s">
        <v>154</v>
      </c>
      <c r="G18" s="161"/>
      <c r="H18" s="159"/>
    </row>
    <row r="19" spans="1:9" ht="18.75" customHeight="1">
      <c r="A19" s="28" t="s">
        <v>79</v>
      </c>
      <c r="B19" s="5">
        <v>2050</v>
      </c>
      <c r="C19" s="49" t="s">
        <v>154</v>
      </c>
      <c r="D19" s="49" t="s">
        <v>154</v>
      </c>
      <c r="E19" s="49">
        <v>0</v>
      </c>
      <c r="F19" s="49" t="s">
        <v>154</v>
      </c>
      <c r="G19" s="161"/>
      <c r="H19" s="159"/>
    </row>
    <row r="20" spans="1:9" ht="19.5" customHeight="1">
      <c r="A20" s="28" t="s">
        <v>80</v>
      </c>
      <c r="B20" s="5">
        <v>2060</v>
      </c>
      <c r="C20" s="49" t="s">
        <v>154</v>
      </c>
      <c r="D20" s="49" t="s">
        <v>154</v>
      </c>
      <c r="E20" s="49" t="s">
        <v>154</v>
      </c>
      <c r="F20" s="49" t="s">
        <v>154</v>
      </c>
      <c r="G20" s="161"/>
      <c r="H20" s="159"/>
    </row>
    <row r="21" spans="1:9" ht="41.25" customHeight="1">
      <c r="A21" s="45" t="s">
        <v>44</v>
      </c>
      <c r="B21" s="68">
        <v>2070</v>
      </c>
      <c r="C21" s="85">
        <v>-4605.7999999999984</v>
      </c>
      <c r="D21" s="85">
        <f>SUM(D7,D10:D11,D15:D16,D18:D20)</f>
        <v>-3506.1620000000021</v>
      </c>
      <c r="E21" s="85">
        <f>SUM(E7,E10:E11,E15:E16,E18:E20)</f>
        <v>-5813.0000000000009</v>
      </c>
      <c r="F21" s="85">
        <f>F7+F8</f>
        <v>-3506.1620000000021</v>
      </c>
      <c r="G21" s="160">
        <f>F21-E21</f>
        <v>2306.8379999999988</v>
      </c>
      <c r="H21" s="158">
        <f>(F21/E21)*100</f>
        <v>60.315878204025488</v>
      </c>
    </row>
    <row r="22" spans="1:9" ht="22.5" customHeight="1">
      <c r="A22" s="302" t="s">
        <v>226</v>
      </c>
      <c r="B22" s="303"/>
      <c r="C22" s="303"/>
      <c r="D22" s="303"/>
      <c r="E22" s="303"/>
      <c r="F22" s="303"/>
      <c r="G22" s="303"/>
      <c r="H22" s="304"/>
    </row>
    <row r="23" spans="1:9" s="29" customFormat="1" ht="40.5" customHeight="1">
      <c r="A23" s="45" t="s">
        <v>221</v>
      </c>
      <c r="B23" s="68">
        <v>2110</v>
      </c>
      <c r="C23" s="85">
        <f>SUM(C24:C32)</f>
        <v>2492.5</v>
      </c>
      <c r="D23" s="85">
        <f>SUM(D24:D32)</f>
        <v>2173.2999999999997</v>
      </c>
      <c r="E23" s="85">
        <f>SUM(E24:E32)</f>
        <v>2416.5</v>
      </c>
      <c r="F23" s="85">
        <f>SUM(F24:F32)</f>
        <v>2173.2999999999997</v>
      </c>
      <c r="G23" s="85">
        <f>F23-E23</f>
        <v>-243.20000000000027</v>
      </c>
      <c r="H23" s="73">
        <f>(F23/E23)*100</f>
        <v>89.935857645354844</v>
      </c>
    </row>
    <row r="24" spans="1:9" ht="19.5" customHeight="1">
      <c r="A24" s="7" t="s">
        <v>172</v>
      </c>
      <c r="B24" s="5">
        <v>2111</v>
      </c>
      <c r="C24" s="49"/>
      <c r="D24" s="49"/>
      <c r="E24" s="49"/>
      <c r="F24" s="49"/>
      <c r="G24" s="49"/>
      <c r="H24" s="72"/>
    </row>
    <row r="25" spans="1:9" ht="19.5" customHeight="1">
      <c r="A25" s="7" t="s">
        <v>222</v>
      </c>
      <c r="B25" s="5">
        <v>2112</v>
      </c>
      <c r="C25" s="49">
        <v>2375.5</v>
      </c>
      <c r="D25" s="49">
        <f>F25</f>
        <v>2059.6</v>
      </c>
      <c r="E25" s="49">
        <v>2291.4</v>
      </c>
      <c r="F25" s="49">
        <v>2059.6</v>
      </c>
      <c r="G25" s="49">
        <f>F25-E25</f>
        <v>-231.80000000000018</v>
      </c>
      <c r="H25" s="72">
        <f>(F25/E25)*100</f>
        <v>89.883913764510766</v>
      </c>
    </row>
    <row r="26" spans="1:9" s="29" customFormat="1" ht="19.5" customHeight="1">
      <c r="A26" s="28" t="s">
        <v>223</v>
      </c>
      <c r="B26" s="34">
        <v>2113</v>
      </c>
      <c r="C26" s="49" t="s">
        <v>154</v>
      </c>
      <c r="D26" s="49" t="s">
        <v>154</v>
      </c>
      <c r="E26" s="49" t="s">
        <v>154</v>
      </c>
      <c r="F26" s="49" t="s">
        <v>154</v>
      </c>
      <c r="G26" s="49"/>
      <c r="H26" s="72"/>
    </row>
    <row r="27" spans="1:9" ht="19.5" customHeight="1">
      <c r="A27" s="28" t="s">
        <v>59</v>
      </c>
      <c r="B27" s="34">
        <v>2114</v>
      </c>
      <c r="C27" s="49"/>
      <c r="D27" s="49"/>
      <c r="E27" s="49"/>
      <c r="F27" s="49"/>
      <c r="G27" s="49"/>
      <c r="H27" s="72"/>
    </row>
    <row r="28" spans="1:9" ht="35.25" customHeight="1">
      <c r="A28" s="28" t="s">
        <v>224</v>
      </c>
      <c r="B28" s="34">
        <v>2115</v>
      </c>
      <c r="C28" s="49"/>
      <c r="D28" s="49"/>
      <c r="E28" s="49"/>
      <c r="F28" s="49"/>
      <c r="G28" s="49"/>
      <c r="H28" s="72"/>
    </row>
    <row r="29" spans="1:9" s="31" customFormat="1" ht="20.25" customHeight="1">
      <c r="A29" s="28" t="s">
        <v>69</v>
      </c>
      <c r="B29" s="34">
        <v>2116</v>
      </c>
      <c r="C29" s="49"/>
      <c r="D29" s="49"/>
      <c r="E29" s="49"/>
      <c r="F29" s="49"/>
      <c r="G29" s="49"/>
      <c r="H29" s="72"/>
      <c r="I29" s="27"/>
    </row>
    <row r="30" spans="1:9" ht="20.25" customHeight="1">
      <c r="A30" s="28" t="s">
        <v>240</v>
      </c>
      <c r="B30" s="34">
        <v>2117</v>
      </c>
      <c r="C30" s="49"/>
      <c r="D30" s="49"/>
      <c r="E30" s="49"/>
      <c r="F30" s="49"/>
      <c r="G30" s="49"/>
      <c r="H30" s="72"/>
    </row>
    <row r="31" spans="1:9" ht="20.25" customHeight="1">
      <c r="A31" s="28" t="s">
        <v>58</v>
      </c>
      <c r="B31" s="34">
        <v>2118</v>
      </c>
      <c r="C31" s="49"/>
      <c r="D31" s="49"/>
      <c r="E31" s="49"/>
      <c r="F31" s="49"/>
      <c r="G31" s="49"/>
      <c r="H31" s="72"/>
    </row>
    <row r="32" spans="1:9" ht="20.25" customHeight="1">
      <c r="A32" s="28" t="s">
        <v>482</v>
      </c>
      <c r="B32" s="34">
        <v>2119</v>
      </c>
      <c r="C32" s="49">
        <v>117</v>
      </c>
      <c r="D32" s="49">
        <f>F32</f>
        <v>113.7</v>
      </c>
      <c r="E32" s="49">
        <v>125.1</v>
      </c>
      <c r="F32" s="49">
        <v>113.7</v>
      </c>
      <c r="G32" s="49">
        <f>F32-E32</f>
        <v>-11.399999999999991</v>
      </c>
      <c r="H32" s="72">
        <f>(F32/E32)*100</f>
        <v>90.887290167865714</v>
      </c>
    </row>
    <row r="33" spans="1:8" s="29" customFormat="1" ht="39" customHeight="1">
      <c r="A33" s="45" t="s">
        <v>228</v>
      </c>
      <c r="B33" s="37">
        <v>2120</v>
      </c>
      <c r="C33" s="85">
        <f>SUM(C34:C37)</f>
        <v>1496.4</v>
      </c>
      <c r="D33" s="85">
        <f>SUM(D34:D37)</f>
        <v>1429.6000000000001</v>
      </c>
      <c r="E33" s="85">
        <f>SUM(E34:E37)</f>
        <v>1607.3999999999999</v>
      </c>
      <c r="F33" s="85">
        <f>SUM(F34:F37)</f>
        <v>1429.6000000000001</v>
      </c>
      <c r="G33" s="85">
        <f>F33-E33</f>
        <v>-177.79999999999973</v>
      </c>
      <c r="H33" s="73">
        <f>(F33/E33)*100</f>
        <v>88.938658703496344</v>
      </c>
    </row>
    <row r="34" spans="1:8" ht="20.25" customHeight="1">
      <c r="A34" s="28" t="s">
        <v>58</v>
      </c>
      <c r="B34" s="34">
        <v>2121</v>
      </c>
      <c r="C34" s="49">
        <v>1409.7</v>
      </c>
      <c r="D34" s="49">
        <f>F34</f>
        <v>1375.7</v>
      </c>
      <c r="E34" s="49">
        <v>1501.8</v>
      </c>
      <c r="F34" s="49">
        <v>1375.7</v>
      </c>
      <c r="G34" s="49">
        <f>F34-E34</f>
        <v>-126.09999999999991</v>
      </c>
      <c r="H34" s="72">
        <f>(F34/E34)*100</f>
        <v>91.603409242242648</v>
      </c>
    </row>
    <row r="35" spans="1:8" ht="20.25" customHeight="1">
      <c r="A35" s="28" t="s">
        <v>229</v>
      </c>
      <c r="B35" s="34">
        <v>2122</v>
      </c>
      <c r="C35" s="49">
        <v>86.7</v>
      </c>
      <c r="D35" s="49">
        <f>F35</f>
        <v>53.9</v>
      </c>
      <c r="E35" s="49">
        <v>105.6</v>
      </c>
      <c r="F35" s="49">
        <v>53.9</v>
      </c>
      <c r="G35" s="49">
        <f>F35-E35</f>
        <v>-51.699999999999996</v>
      </c>
      <c r="H35" s="72">
        <f>(F35/E35)*100</f>
        <v>51.041666666666664</v>
      </c>
    </row>
    <row r="36" spans="1:8" ht="20.25" customHeight="1">
      <c r="A36" s="28" t="s">
        <v>230</v>
      </c>
      <c r="B36" s="34">
        <v>2123</v>
      </c>
      <c r="C36" s="49"/>
      <c r="D36" s="49"/>
      <c r="E36" s="49"/>
      <c r="F36" s="49"/>
      <c r="G36" s="49"/>
      <c r="H36" s="72"/>
    </row>
    <row r="37" spans="1:8" s="29" customFormat="1" ht="20.25" customHeight="1">
      <c r="A37" s="28" t="s">
        <v>227</v>
      </c>
      <c r="B37" s="34">
        <v>2124</v>
      </c>
      <c r="C37" s="49"/>
      <c r="D37" s="49"/>
      <c r="E37" s="49"/>
      <c r="F37" s="49"/>
      <c r="G37" s="49"/>
      <c r="H37" s="72"/>
    </row>
    <row r="38" spans="1:8" s="29" customFormat="1" ht="24.75" customHeight="1">
      <c r="A38" s="45" t="s">
        <v>231</v>
      </c>
      <c r="B38" s="37">
        <v>2130</v>
      </c>
      <c r="C38" s="85">
        <f>SUM(C39:C42)</f>
        <v>1652</v>
      </c>
      <c r="D38" s="85">
        <f>SUM(D39:D42)</f>
        <v>1636.9</v>
      </c>
      <c r="E38" s="85">
        <f>SUM(E39:E42)</f>
        <v>1799</v>
      </c>
      <c r="F38" s="85">
        <f>SUM(F39:F42)</f>
        <v>1636.9</v>
      </c>
      <c r="G38" s="85">
        <f>F38-E38</f>
        <v>-162.09999999999991</v>
      </c>
      <c r="H38" s="73">
        <f>(F38/E38)*100</f>
        <v>90.989438576987226</v>
      </c>
    </row>
    <row r="39" spans="1:8" ht="57.75" customHeight="1">
      <c r="A39" s="28" t="s">
        <v>301</v>
      </c>
      <c r="B39" s="34">
        <v>2131</v>
      </c>
      <c r="C39" s="49"/>
      <c r="D39" s="49"/>
      <c r="E39" s="49"/>
      <c r="F39" s="49"/>
      <c r="G39" s="49"/>
      <c r="H39" s="72"/>
    </row>
    <row r="40" spans="1:8" s="29" customFormat="1" ht="19.5" customHeight="1">
      <c r="A40" s="28" t="s">
        <v>232</v>
      </c>
      <c r="B40" s="34">
        <v>2132</v>
      </c>
      <c r="C40" s="49"/>
      <c r="D40" s="49"/>
      <c r="E40" s="49"/>
      <c r="F40" s="49"/>
      <c r="G40" s="49"/>
      <c r="H40" s="72"/>
    </row>
    <row r="41" spans="1:8" ht="19.5" customHeight="1">
      <c r="A41" s="28" t="s">
        <v>233</v>
      </c>
      <c r="B41" s="34">
        <v>2133</v>
      </c>
      <c r="C41" s="49">
        <v>1652</v>
      </c>
      <c r="D41" s="49">
        <f>F41</f>
        <v>1636.9</v>
      </c>
      <c r="E41" s="49">
        <v>1799</v>
      </c>
      <c r="F41" s="49">
        <v>1636.9</v>
      </c>
      <c r="G41" s="49">
        <f>F41-E41</f>
        <v>-162.09999999999991</v>
      </c>
      <c r="H41" s="72">
        <f>(F41/E41)*100</f>
        <v>90.989438576987226</v>
      </c>
    </row>
    <row r="42" spans="1:8" ht="19.5" customHeight="1">
      <c r="A42" s="28" t="s">
        <v>234</v>
      </c>
      <c r="B42" s="34">
        <v>2134</v>
      </c>
      <c r="C42" s="49"/>
      <c r="D42" s="49"/>
      <c r="E42" s="49"/>
      <c r="F42" s="49"/>
      <c r="G42" s="49"/>
      <c r="H42" s="72"/>
    </row>
    <row r="43" spans="1:8" s="29" customFormat="1" ht="19.5" customHeight="1">
      <c r="A43" s="45" t="s">
        <v>235</v>
      </c>
      <c r="B43" s="37">
        <v>2140</v>
      </c>
      <c r="C43" s="85">
        <f>SUM(C44:C45)</f>
        <v>0</v>
      </c>
      <c r="D43" s="85">
        <f>SUM(D44:D45)</f>
        <v>0</v>
      </c>
      <c r="E43" s="85">
        <f>SUM(E44:E45)</f>
        <v>0</v>
      </c>
      <c r="F43" s="85">
        <f>SUM(F44:F45)</f>
        <v>0</v>
      </c>
      <c r="G43" s="85"/>
      <c r="H43" s="73"/>
    </row>
    <row r="44" spans="1:8" ht="40.5" customHeight="1">
      <c r="A44" s="28" t="s">
        <v>89</v>
      </c>
      <c r="B44" s="34">
        <v>2141</v>
      </c>
      <c r="C44" s="49"/>
      <c r="D44" s="49"/>
      <c r="E44" s="49"/>
      <c r="F44" s="49"/>
      <c r="G44" s="49"/>
      <c r="H44" s="72"/>
    </row>
    <row r="45" spans="1:8" s="29" customFormat="1" ht="20.25" customHeight="1">
      <c r="A45" s="28" t="s">
        <v>236</v>
      </c>
      <c r="B45" s="34">
        <v>2142</v>
      </c>
      <c r="C45" s="49"/>
      <c r="D45" s="49"/>
      <c r="E45" s="49"/>
      <c r="F45" s="49"/>
      <c r="G45" s="49"/>
      <c r="H45" s="72"/>
    </row>
    <row r="46" spans="1:8" s="29" customFormat="1" ht="22.5" customHeight="1">
      <c r="A46" s="45" t="s">
        <v>225</v>
      </c>
      <c r="B46" s="37">
        <v>2200</v>
      </c>
      <c r="C46" s="85">
        <f>SUM(C23,C33,C38,C43)</f>
        <v>5640.9</v>
      </c>
      <c r="D46" s="85">
        <f>SUM(D23,D33,D38,D43)</f>
        <v>5239.7999999999993</v>
      </c>
      <c r="E46" s="85">
        <f>SUM(E23,E33,E38,E43)</f>
        <v>5822.9</v>
      </c>
      <c r="F46" s="85">
        <f>SUM(F23,F33,F38,F43)</f>
        <v>5239.7999999999993</v>
      </c>
      <c r="G46" s="85">
        <f>F46-E46</f>
        <v>-583.10000000000036</v>
      </c>
      <c r="H46" s="73">
        <f>(F46/E46)*100</f>
        <v>89.986089405622621</v>
      </c>
    </row>
    <row r="47" spans="1:8" s="29" customFormat="1">
      <c r="A47" s="42"/>
      <c r="B47" s="30"/>
      <c r="C47" s="30"/>
      <c r="D47" s="30"/>
      <c r="E47" s="30"/>
      <c r="F47" s="30"/>
      <c r="G47" s="30"/>
      <c r="H47" s="30"/>
    </row>
    <row r="48" spans="1:8" s="29" customFormat="1">
      <c r="A48" s="42"/>
      <c r="B48" s="30"/>
      <c r="C48" s="30"/>
      <c r="D48" s="30"/>
      <c r="E48" s="30"/>
      <c r="F48" s="30"/>
      <c r="G48" s="30"/>
      <c r="H48" s="30"/>
    </row>
    <row r="49" spans="1:10" s="2" customFormat="1" ht="27.75" customHeight="1">
      <c r="A49" s="36" t="s">
        <v>485</v>
      </c>
      <c r="B49" s="1"/>
      <c r="C49" s="293" t="s">
        <v>477</v>
      </c>
      <c r="D49" s="293"/>
      <c r="E49" s="47"/>
      <c r="G49" s="4" t="s">
        <v>486</v>
      </c>
    </row>
    <row r="50" spans="1:10" s="2" customFormat="1">
      <c r="A50" s="19" t="s">
        <v>475</v>
      </c>
      <c r="C50" s="292" t="s">
        <v>131</v>
      </c>
      <c r="D50" s="292"/>
      <c r="F50" s="259" t="s">
        <v>487</v>
      </c>
      <c r="G50" s="259"/>
      <c r="H50" s="259"/>
    </row>
    <row r="51" spans="1:10" s="30" customFormat="1">
      <c r="A51" s="39"/>
      <c r="I51" s="27"/>
      <c r="J51" s="27"/>
    </row>
    <row r="52" spans="1:10" s="30" customFormat="1">
      <c r="A52" s="39"/>
      <c r="I52" s="27"/>
      <c r="J52" s="27"/>
    </row>
    <row r="53" spans="1:10" s="30" customFormat="1">
      <c r="A53" s="39"/>
      <c r="I53" s="27"/>
      <c r="J53" s="27"/>
    </row>
    <row r="54" spans="1:10" s="30" customFormat="1">
      <c r="A54" s="39"/>
      <c r="I54" s="27"/>
      <c r="J54" s="27"/>
    </row>
    <row r="55" spans="1:10" s="30" customFormat="1">
      <c r="A55" s="39"/>
      <c r="I55" s="27"/>
      <c r="J55" s="27"/>
    </row>
    <row r="56" spans="1:10" s="30" customFormat="1">
      <c r="A56" s="39"/>
      <c r="I56" s="27"/>
      <c r="J56" s="27"/>
    </row>
    <row r="57" spans="1:10" s="30" customFormat="1">
      <c r="A57" s="39"/>
      <c r="I57" s="27"/>
      <c r="J57" s="27"/>
    </row>
    <row r="58" spans="1:10" s="30" customFormat="1">
      <c r="A58" s="39"/>
      <c r="I58" s="27"/>
      <c r="J58" s="27"/>
    </row>
    <row r="59" spans="1:10" s="30" customFormat="1">
      <c r="A59" s="39"/>
      <c r="I59" s="27"/>
      <c r="J59" s="27"/>
    </row>
    <row r="60" spans="1:10" s="30" customFormat="1">
      <c r="A60" s="39"/>
      <c r="I60" s="27"/>
      <c r="J60" s="27"/>
    </row>
    <row r="61" spans="1:10" s="30" customFormat="1">
      <c r="A61" s="39"/>
      <c r="I61" s="27"/>
      <c r="J61" s="27"/>
    </row>
    <row r="62" spans="1:10" s="30" customFormat="1">
      <c r="A62" s="39"/>
      <c r="I62" s="27"/>
      <c r="J62" s="27"/>
    </row>
    <row r="63" spans="1:10" s="30" customFormat="1">
      <c r="A63" s="39"/>
      <c r="I63" s="27"/>
      <c r="J63" s="27"/>
    </row>
    <row r="64" spans="1:10" s="30" customFormat="1">
      <c r="A64" s="39"/>
      <c r="I64" s="27"/>
      <c r="J64" s="27"/>
    </row>
    <row r="65" spans="1:10" s="30" customFormat="1">
      <c r="A65" s="39"/>
      <c r="I65" s="27"/>
      <c r="J65" s="27"/>
    </row>
    <row r="66" spans="1:10" s="30" customFormat="1">
      <c r="A66" s="39"/>
      <c r="I66" s="27"/>
      <c r="J66" s="27"/>
    </row>
    <row r="67" spans="1:10" s="30" customFormat="1">
      <c r="A67" s="39"/>
      <c r="I67" s="27"/>
      <c r="J67" s="27"/>
    </row>
    <row r="68" spans="1:10" s="30" customFormat="1">
      <c r="A68" s="39"/>
      <c r="I68" s="27"/>
      <c r="J68" s="27"/>
    </row>
    <row r="69" spans="1:10" s="30" customFormat="1">
      <c r="A69" s="39"/>
      <c r="I69" s="27"/>
      <c r="J69" s="27"/>
    </row>
    <row r="70" spans="1:10" s="30" customFormat="1">
      <c r="A70" s="39"/>
      <c r="I70" s="27"/>
      <c r="J70" s="27"/>
    </row>
    <row r="71" spans="1:10" s="30" customFormat="1">
      <c r="A71" s="39"/>
      <c r="I71" s="27"/>
      <c r="J71" s="27"/>
    </row>
    <row r="72" spans="1:10" s="30" customFormat="1">
      <c r="A72" s="39"/>
      <c r="I72" s="27"/>
      <c r="J72" s="27"/>
    </row>
    <row r="73" spans="1:10" s="30" customFormat="1">
      <c r="A73" s="39"/>
      <c r="I73" s="27"/>
      <c r="J73" s="27"/>
    </row>
    <row r="74" spans="1:10" s="30" customFormat="1">
      <c r="A74" s="39"/>
      <c r="I74" s="27"/>
      <c r="J74" s="27"/>
    </row>
    <row r="75" spans="1:10" s="30" customFormat="1">
      <c r="A75" s="39"/>
      <c r="I75" s="27"/>
      <c r="J75" s="27"/>
    </row>
    <row r="76" spans="1:10" s="30" customFormat="1">
      <c r="A76" s="39"/>
      <c r="I76" s="27"/>
      <c r="J76" s="27"/>
    </row>
    <row r="77" spans="1:10" s="30" customFormat="1">
      <c r="A77" s="39"/>
      <c r="I77" s="27"/>
      <c r="J77" s="27"/>
    </row>
    <row r="78" spans="1:10" s="30" customFormat="1">
      <c r="A78" s="39"/>
      <c r="I78" s="27"/>
      <c r="J78" s="27"/>
    </row>
    <row r="79" spans="1:10" s="30" customFormat="1">
      <c r="A79" s="39"/>
      <c r="I79" s="27"/>
      <c r="J79" s="27"/>
    </row>
    <row r="80" spans="1:10" s="30" customFormat="1">
      <c r="A80" s="39"/>
      <c r="I80" s="27"/>
      <c r="J80" s="27"/>
    </row>
    <row r="81" spans="1:10" s="30" customFormat="1">
      <c r="A81" s="39"/>
      <c r="I81" s="27"/>
      <c r="J81" s="27"/>
    </row>
    <row r="82" spans="1:10" s="30" customFormat="1">
      <c r="A82" s="39"/>
      <c r="I82" s="27"/>
      <c r="J82" s="27"/>
    </row>
    <row r="83" spans="1:10" s="30" customFormat="1">
      <c r="A83" s="39"/>
      <c r="I83" s="27"/>
      <c r="J83" s="27"/>
    </row>
    <row r="84" spans="1:10" s="30" customFormat="1">
      <c r="A84" s="39"/>
      <c r="I84" s="27"/>
      <c r="J84" s="27"/>
    </row>
    <row r="85" spans="1:10" s="30" customFormat="1">
      <c r="A85" s="39"/>
      <c r="I85" s="27"/>
      <c r="J85" s="27"/>
    </row>
    <row r="86" spans="1:10" s="30" customFormat="1">
      <c r="A86" s="39"/>
      <c r="I86" s="27"/>
      <c r="J86" s="27"/>
    </row>
    <row r="87" spans="1:10" s="30" customFormat="1">
      <c r="A87" s="39"/>
      <c r="I87" s="27"/>
      <c r="J87" s="27"/>
    </row>
    <row r="88" spans="1:10" s="30" customFormat="1">
      <c r="A88" s="39"/>
      <c r="I88" s="27"/>
      <c r="J88" s="27"/>
    </row>
    <row r="89" spans="1:10" s="30" customFormat="1">
      <c r="A89" s="39"/>
      <c r="I89" s="27"/>
      <c r="J89" s="27"/>
    </row>
    <row r="90" spans="1:10" s="30" customFormat="1">
      <c r="A90" s="39"/>
      <c r="I90" s="27"/>
      <c r="J90" s="27"/>
    </row>
    <row r="91" spans="1:10" s="30" customFormat="1">
      <c r="A91" s="39"/>
      <c r="I91" s="27"/>
      <c r="J91" s="27"/>
    </row>
    <row r="92" spans="1:10" s="30" customFormat="1">
      <c r="A92" s="39"/>
      <c r="I92" s="27"/>
      <c r="J92" s="27"/>
    </row>
    <row r="93" spans="1:10" s="30" customFormat="1">
      <c r="A93" s="39"/>
      <c r="I93" s="27"/>
      <c r="J93" s="27"/>
    </row>
    <row r="94" spans="1:10" s="30" customFormat="1">
      <c r="A94" s="39"/>
      <c r="I94" s="27"/>
      <c r="J94" s="27"/>
    </row>
    <row r="95" spans="1:10" s="30" customFormat="1">
      <c r="A95" s="39"/>
      <c r="I95" s="27"/>
      <c r="J95" s="27"/>
    </row>
    <row r="96" spans="1:10" s="30" customFormat="1">
      <c r="A96" s="39"/>
      <c r="I96" s="27"/>
      <c r="J96" s="27"/>
    </row>
    <row r="97" spans="1:10" s="30" customFormat="1">
      <c r="A97" s="39"/>
      <c r="I97" s="27"/>
      <c r="J97" s="27"/>
    </row>
    <row r="98" spans="1:10" s="30" customFormat="1">
      <c r="A98" s="39"/>
      <c r="I98" s="27"/>
      <c r="J98" s="27"/>
    </row>
    <row r="99" spans="1:10" s="30" customFormat="1">
      <c r="A99" s="39"/>
      <c r="I99" s="27"/>
      <c r="J99" s="27"/>
    </row>
    <row r="100" spans="1:10" s="30" customFormat="1">
      <c r="A100" s="39"/>
      <c r="I100" s="27"/>
      <c r="J100" s="27"/>
    </row>
    <row r="101" spans="1:10" s="30" customFormat="1">
      <c r="A101" s="39"/>
      <c r="I101" s="27"/>
      <c r="J101" s="27"/>
    </row>
    <row r="102" spans="1:10" s="30" customFormat="1">
      <c r="A102" s="39"/>
      <c r="I102" s="27"/>
      <c r="J102" s="27"/>
    </row>
    <row r="103" spans="1:10" s="30" customFormat="1">
      <c r="A103" s="39"/>
      <c r="I103" s="27"/>
      <c r="J103" s="27"/>
    </row>
    <row r="104" spans="1:10" s="30" customFormat="1">
      <c r="A104" s="39"/>
      <c r="I104" s="27"/>
      <c r="J104" s="27"/>
    </row>
    <row r="105" spans="1:10" s="30" customFormat="1">
      <c r="A105" s="39"/>
      <c r="I105" s="27"/>
      <c r="J105" s="27"/>
    </row>
    <row r="106" spans="1:10" s="30" customFormat="1">
      <c r="A106" s="39"/>
      <c r="I106" s="27"/>
      <c r="J106" s="27"/>
    </row>
    <row r="107" spans="1:10" s="30" customFormat="1">
      <c r="A107" s="39"/>
      <c r="I107" s="27"/>
      <c r="J107" s="27"/>
    </row>
    <row r="108" spans="1:10" s="30" customFormat="1">
      <c r="A108" s="39"/>
      <c r="I108" s="27"/>
      <c r="J108" s="27"/>
    </row>
    <row r="109" spans="1:10" s="30" customFormat="1">
      <c r="A109" s="39"/>
      <c r="I109" s="27"/>
      <c r="J109" s="27"/>
    </row>
    <row r="110" spans="1:10" s="30" customFormat="1">
      <c r="A110" s="39"/>
      <c r="I110" s="27"/>
      <c r="J110" s="27"/>
    </row>
    <row r="111" spans="1:10" s="30" customFormat="1">
      <c r="A111" s="39"/>
      <c r="I111" s="27"/>
      <c r="J111" s="27"/>
    </row>
    <row r="112" spans="1:10" s="30" customFormat="1">
      <c r="A112" s="39"/>
      <c r="I112" s="27"/>
      <c r="J112" s="27"/>
    </row>
    <row r="113" spans="1:10" s="30" customFormat="1">
      <c r="A113" s="39"/>
      <c r="I113" s="27"/>
      <c r="J113" s="27"/>
    </row>
    <row r="114" spans="1:10" s="30" customFormat="1">
      <c r="A114" s="39"/>
      <c r="I114" s="27"/>
      <c r="J114" s="27"/>
    </row>
    <row r="115" spans="1:10" s="30" customFormat="1">
      <c r="A115" s="39"/>
      <c r="I115" s="27"/>
      <c r="J115" s="27"/>
    </row>
    <row r="116" spans="1:10" s="30" customFormat="1">
      <c r="A116" s="39"/>
      <c r="I116" s="27"/>
      <c r="J116" s="27"/>
    </row>
    <row r="117" spans="1:10" s="30" customFormat="1">
      <c r="A117" s="39"/>
      <c r="I117" s="27"/>
      <c r="J117" s="27"/>
    </row>
    <row r="118" spans="1:10" s="30" customFormat="1">
      <c r="A118" s="39"/>
      <c r="I118" s="27"/>
      <c r="J118" s="27"/>
    </row>
    <row r="119" spans="1:10" s="30" customFormat="1">
      <c r="A119" s="39"/>
      <c r="I119" s="27"/>
      <c r="J119" s="27"/>
    </row>
    <row r="120" spans="1:10" s="30" customFormat="1">
      <c r="A120" s="39"/>
      <c r="I120" s="27"/>
      <c r="J120" s="27"/>
    </row>
    <row r="121" spans="1:10" s="30" customFormat="1">
      <c r="A121" s="39"/>
      <c r="I121" s="27"/>
      <c r="J121" s="27"/>
    </row>
    <row r="122" spans="1:10" s="30" customFormat="1">
      <c r="A122" s="39"/>
      <c r="I122" s="27"/>
      <c r="J122" s="27"/>
    </row>
    <row r="123" spans="1:10" s="30" customFormat="1">
      <c r="A123" s="39"/>
      <c r="I123" s="27"/>
      <c r="J123" s="27"/>
    </row>
    <row r="124" spans="1:10" s="30" customFormat="1">
      <c r="A124" s="39"/>
      <c r="I124" s="27"/>
      <c r="J124" s="27"/>
    </row>
    <row r="125" spans="1:10" s="30" customFormat="1">
      <c r="A125" s="39"/>
      <c r="I125" s="27"/>
      <c r="J125" s="27"/>
    </row>
    <row r="126" spans="1:10" s="30" customFormat="1">
      <c r="A126" s="39"/>
      <c r="I126" s="27"/>
      <c r="J126" s="27"/>
    </row>
    <row r="127" spans="1:10" s="30" customFormat="1">
      <c r="A127" s="39"/>
      <c r="I127" s="27"/>
      <c r="J127" s="27"/>
    </row>
    <row r="128" spans="1:10" s="30" customFormat="1">
      <c r="A128" s="39"/>
      <c r="I128" s="27"/>
      <c r="J128" s="27"/>
    </row>
    <row r="129" spans="1:10" s="30" customFormat="1">
      <c r="A129" s="39"/>
      <c r="I129" s="27"/>
      <c r="J129" s="27"/>
    </row>
    <row r="130" spans="1:10" s="30" customFormat="1">
      <c r="A130" s="39"/>
      <c r="I130" s="27"/>
      <c r="J130" s="27"/>
    </row>
    <row r="131" spans="1:10" s="30" customFormat="1">
      <c r="A131" s="39"/>
      <c r="I131" s="27"/>
      <c r="J131" s="27"/>
    </row>
    <row r="132" spans="1:10" s="30" customFormat="1">
      <c r="A132" s="39"/>
      <c r="I132" s="27"/>
      <c r="J132" s="27"/>
    </row>
    <row r="133" spans="1:10" s="30" customFormat="1">
      <c r="A133" s="39"/>
      <c r="I133" s="27"/>
      <c r="J133" s="27"/>
    </row>
    <row r="134" spans="1:10" s="30" customFormat="1">
      <c r="A134" s="39"/>
      <c r="I134" s="27"/>
      <c r="J134" s="27"/>
    </row>
    <row r="135" spans="1:10" s="30" customFormat="1">
      <c r="A135" s="39"/>
      <c r="I135" s="27"/>
      <c r="J135" s="27"/>
    </row>
    <row r="136" spans="1:10" s="30" customFormat="1">
      <c r="A136" s="39"/>
      <c r="I136" s="27"/>
      <c r="J136" s="27"/>
    </row>
    <row r="137" spans="1:10" s="30" customFormat="1">
      <c r="A137" s="39"/>
      <c r="I137" s="27"/>
      <c r="J137" s="27"/>
    </row>
    <row r="138" spans="1:10" s="30" customFormat="1">
      <c r="A138" s="39"/>
      <c r="I138" s="27"/>
      <c r="J138" s="27"/>
    </row>
    <row r="139" spans="1:10" s="30" customFormat="1">
      <c r="A139" s="39"/>
      <c r="I139" s="27"/>
      <c r="J139" s="27"/>
    </row>
    <row r="140" spans="1:10" s="30" customFormat="1">
      <c r="A140" s="39"/>
      <c r="I140" s="27"/>
      <c r="J140" s="27"/>
    </row>
    <row r="141" spans="1:10" s="30" customFormat="1">
      <c r="A141" s="39"/>
      <c r="I141" s="27"/>
      <c r="J141" s="27"/>
    </row>
    <row r="142" spans="1:10" s="30" customFormat="1">
      <c r="A142" s="39"/>
      <c r="I142" s="27"/>
      <c r="J142" s="27"/>
    </row>
    <row r="143" spans="1:10" s="30" customFormat="1">
      <c r="A143" s="39"/>
      <c r="I143" s="27"/>
      <c r="J143" s="27"/>
    </row>
    <row r="144" spans="1:10" s="30" customFormat="1">
      <c r="A144" s="39"/>
      <c r="I144" s="27"/>
      <c r="J144" s="27"/>
    </row>
    <row r="145" spans="1:10" s="30" customFormat="1">
      <c r="A145" s="39"/>
      <c r="I145" s="27"/>
      <c r="J145" s="27"/>
    </row>
    <row r="146" spans="1:10" s="30" customFormat="1">
      <c r="A146" s="39"/>
      <c r="I146" s="27"/>
      <c r="J146" s="27"/>
    </row>
    <row r="147" spans="1:10" s="30" customFormat="1">
      <c r="A147" s="39"/>
      <c r="I147" s="27"/>
      <c r="J147" s="27"/>
    </row>
    <row r="148" spans="1:10" s="30" customFormat="1">
      <c r="A148" s="39"/>
      <c r="I148" s="27"/>
      <c r="J148" s="27"/>
    </row>
    <row r="149" spans="1:10" s="30" customFormat="1">
      <c r="A149" s="39"/>
      <c r="I149" s="27"/>
      <c r="J149" s="27"/>
    </row>
    <row r="150" spans="1:10" s="30" customFormat="1">
      <c r="A150" s="39"/>
      <c r="I150" s="27"/>
      <c r="J150" s="27"/>
    </row>
    <row r="151" spans="1:10" s="30" customFormat="1">
      <c r="A151" s="39"/>
      <c r="I151" s="27"/>
      <c r="J151" s="27"/>
    </row>
    <row r="152" spans="1:10" s="30" customFormat="1">
      <c r="A152" s="39"/>
      <c r="I152" s="27"/>
      <c r="J152" s="27"/>
    </row>
    <row r="153" spans="1:10" s="30" customFormat="1">
      <c r="A153" s="39"/>
      <c r="I153" s="27"/>
      <c r="J153" s="27"/>
    </row>
    <row r="154" spans="1:10" s="30" customFormat="1">
      <c r="A154" s="39"/>
      <c r="I154" s="27"/>
      <c r="J154" s="27"/>
    </row>
    <row r="155" spans="1:10" s="30" customFormat="1">
      <c r="A155" s="39"/>
      <c r="I155" s="27"/>
      <c r="J155" s="27"/>
    </row>
    <row r="156" spans="1:10" s="30" customFormat="1">
      <c r="A156" s="39"/>
      <c r="I156" s="27"/>
      <c r="J156" s="27"/>
    </row>
    <row r="157" spans="1:10" s="30" customFormat="1">
      <c r="A157" s="39"/>
      <c r="I157" s="27"/>
      <c r="J157" s="27"/>
    </row>
    <row r="158" spans="1:10" s="30" customFormat="1">
      <c r="A158" s="39"/>
      <c r="I158" s="27"/>
      <c r="J158" s="27"/>
    </row>
    <row r="159" spans="1:10" s="30" customFormat="1">
      <c r="A159" s="39"/>
      <c r="I159" s="27"/>
      <c r="J159" s="27"/>
    </row>
    <row r="160" spans="1:10" s="30" customFormat="1">
      <c r="A160" s="39"/>
      <c r="I160" s="27"/>
      <c r="J160" s="27"/>
    </row>
    <row r="161" spans="1:10" s="30" customFormat="1">
      <c r="A161" s="39"/>
      <c r="I161" s="27"/>
      <c r="J161" s="27"/>
    </row>
    <row r="162" spans="1:10" s="30" customFormat="1">
      <c r="A162" s="39"/>
      <c r="I162" s="27"/>
      <c r="J162" s="27"/>
    </row>
    <row r="163" spans="1:10" s="30" customFormat="1">
      <c r="A163" s="39"/>
      <c r="I163" s="27"/>
      <c r="J163" s="27"/>
    </row>
    <row r="164" spans="1:10" s="30" customFormat="1">
      <c r="A164" s="39"/>
      <c r="I164" s="27"/>
      <c r="J164" s="27"/>
    </row>
    <row r="165" spans="1:10" s="30" customFormat="1">
      <c r="A165" s="39"/>
      <c r="I165" s="27"/>
      <c r="J165" s="27"/>
    </row>
    <row r="166" spans="1:10" s="30" customFormat="1">
      <c r="A166" s="39"/>
      <c r="I166" s="27"/>
      <c r="J166" s="27"/>
    </row>
    <row r="167" spans="1:10" s="30" customFormat="1">
      <c r="A167" s="39"/>
      <c r="I167" s="27"/>
      <c r="J167" s="27"/>
    </row>
    <row r="168" spans="1:10" s="30" customFormat="1">
      <c r="A168" s="39"/>
      <c r="I168" s="27"/>
      <c r="J168" s="27"/>
    </row>
    <row r="169" spans="1:10" s="30" customFormat="1">
      <c r="A169" s="39"/>
      <c r="I169" s="27"/>
      <c r="J169" s="27"/>
    </row>
    <row r="170" spans="1:10" s="30" customFormat="1">
      <c r="A170" s="39"/>
      <c r="I170" s="27"/>
      <c r="J170" s="27"/>
    </row>
    <row r="171" spans="1:10" s="30" customFormat="1">
      <c r="A171" s="39"/>
      <c r="I171" s="27"/>
      <c r="J171" s="27"/>
    </row>
    <row r="172" spans="1:10" s="30" customFormat="1">
      <c r="A172" s="39"/>
      <c r="I172" s="27"/>
      <c r="J172" s="27"/>
    </row>
    <row r="173" spans="1:10" s="30" customFormat="1">
      <c r="A173" s="39"/>
      <c r="I173" s="27"/>
      <c r="J173" s="27"/>
    </row>
    <row r="174" spans="1:10" s="30" customFormat="1">
      <c r="A174" s="39"/>
      <c r="I174" s="27"/>
      <c r="J174" s="27"/>
    </row>
    <row r="175" spans="1:10" s="30" customFormat="1">
      <c r="A175" s="39"/>
      <c r="I175" s="27"/>
      <c r="J175" s="27"/>
    </row>
    <row r="176" spans="1:10" s="30" customFormat="1">
      <c r="A176" s="39"/>
      <c r="I176" s="27"/>
      <c r="J176" s="27"/>
    </row>
    <row r="177" spans="1:10" s="30" customFormat="1">
      <c r="A177" s="39"/>
      <c r="I177" s="27"/>
      <c r="J177" s="27"/>
    </row>
    <row r="178" spans="1:10" s="30" customFormat="1">
      <c r="A178" s="39"/>
      <c r="I178" s="27"/>
      <c r="J178" s="27"/>
    </row>
    <row r="179" spans="1:10" s="30" customFormat="1">
      <c r="A179" s="39"/>
      <c r="I179" s="27"/>
      <c r="J179" s="27"/>
    </row>
    <row r="180" spans="1:10" s="30" customFormat="1">
      <c r="A180" s="39"/>
      <c r="I180" s="27"/>
      <c r="J180" s="27"/>
    </row>
    <row r="181" spans="1:10" s="30" customFormat="1">
      <c r="A181" s="39"/>
      <c r="I181" s="27"/>
      <c r="J181" s="27"/>
    </row>
    <row r="182" spans="1:10" s="30" customFormat="1">
      <c r="A182" s="39"/>
      <c r="I182" s="27"/>
      <c r="J182" s="27"/>
    </row>
    <row r="183" spans="1:10" s="30" customFormat="1">
      <c r="A183" s="39"/>
      <c r="I183" s="27"/>
      <c r="J183" s="27"/>
    </row>
    <row r="184" spans="1:10" s="30" customFormat="1">
      <c r="A184" s="39"/>
      <c r="I184" s="27"/>
      <c r="J184" s="27"/>
    </row>
    <row r="185" spans="1:10" s="30" customFormat="1">
      <c r="A185" s="39"/>
      <c r="I185" s="27"/>
      <c r="J185" s="27"/>
    </row>
    <row r="186" spans="1:10" s="30" customFormat="1">
      <c r="A186" s="39"/>
      <c r="I186" s="27"/>
      <c r="J186" s="27"/>
    </row>
    <row r="187" spans="1:10" s="30" customFormat="1">
      <c r="A187" s="39"/>
      <c r="I187" s="27"/>
      <c r="J187" s="27"/>
    </row>
    <row r="188" spans="1:10" s="30" customFormat="1">
      <c r="A188" s="39"/>
      <c r="I188" s="27"/>
      <c r="J188" s="27"/>
    </row>
    <row r="189" spans="1:10" s="30" customFormat="1">
      <c r="A189" s="39"/>
      <c r="I189" s="27"/>
      <c r="J189" s="27"/>
    </row>
    <row r="190" spans="1:10" s="30" customFormat="1">
      <c r="A190" s="39"/>
      <c r="I190" s="27"/>
      <c r="J190" s="27"/>
    </row>
    <row r="191" spans="1:10" s="30" customFormat="1">
      <c r="A191" s="39"/>
      <c r="I191" s="27"/>
      <c r="J191" s="27"/>
    </row>
    <row r="192" spans="1:10" s="30" customFormat="1">
      <c r="A192" s="39"/>
      <c r="I192" s="27"/>
      <c r="J192" s="27"/>
    </row>
    <row r="193" spans="1:10" s="30" customFormat="1">
      <c r="A193" s="39"/>
      <c r="I193" s="27"/>
      <c r="J193" s="27"/>
    </row>
    <row r="194" spans="1:10" s="30" customFormat="1">
      <c r="A194" s="39"/>
      <c r="I194" s="27"/>
      <c r="J194" s="27"/>
    </row>
    <row r="195" spans="1:10" s="30" customFormat="1">
      <c r="A195" s="39"/>
      <c r="I195" s="27"/>
      <c r="J195" s="27"/>
    </row>
    <row r="196" spans="1:10" s="30" customFormat="1">
      <c r="A196" s="39"/>
      <c r="I196" s="27"/>
      <c r="J196" s="27"/>
    </row>
    <row r="197" spans="1:10" s="30" customFormat="1">
      <c r="A197" s="39"/>
      <c r="I197" s="27"/>
      <c r="J197" s="27"/>
    </row>
    <row r="198" spans="1:10" s="30" customFormat="1">
      <c r="A198" s="39"/>
      <c r="I198" s="27"/>
      <c r="J198" s="27"/>
    </row>
    <row r="199" spans="1:10" s="30" customFormat="1">
      <c r="A199" s="39"/>
      <c r="I199" s="27"/>
      <c r="J199" s="27"/>
    </row>
    <row r="200" spans="1:10" s="30" customFormat="1">
      <c r="A200" s="39"/>
      <c r="I200" s="27"/>
      <c r="J200" s="27"/>
    </row>
  </sheetData>
  <mergeCells count="11">
    <mergeCell ref="C3:D3"/>
    <mergeCell ref="E3:H3"/>
    <mergeCell ref="A1:H1"/>
    <mergeCell ref="C50:D50"/>
    <mergeCell ref="A6:H6"/>
    <mergeCell ref="A22:H22"/>
    <mergeCell ref="C49:D49"/>
    <mergeCell ref="F50:H50"/>
    <mergeCell ref="A2:H2"/>
    <mergeCell ref="A3:A4"/>
    <mergeCell ref="B3:B4"/>
  </mergeCells>
  <phoneticPr fontId="3" type="noConversion"/>
  <pageMargins left="1.1811023622047245" right="0.39370078740157483" top="0.78740157480314965" bottom="0.78740157480314965" header="0.19685039370078741" footer="0.11811023622047245"/>
  <pageSetup paperSize="9" scale="58" fitToHeight="2" orientation="landscape" r:id="rId1"/>
  <headerFooter alignWithMargins="0">
    <oddHeader>&amp;R
&amp;"Times New Roman,звичайний"&amp;14Продовження додатка 3
Таблиця 2</oddHeader>
  </headerFooter>
  <rowBreaks count="1" manualBreakCount="1">
    <brk id="32" max="7" man="1"/>
  </rowBreaks>
  <ignoredErrors>
    <ignoredError sqref="H2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H89"/>
  <sheetViews>
    <sheetView view="pageBreakPreview" zoomScale="80" zoomScaleNormal="56" zoomScaleSheetLayoutView="80" workbookViewId="0">
      <selection activeCell="G96" sqref="G96"/>
    </sheetView>
  </sheetViews>
  <sheetFormatPr defaultColWidth="9.109375" defaultRowHeight="18"/>
  <cols>
    <col min="1" max="1" width="88" style="2" customWidth="1"/>
    <col min="2" max="2" width="15" style="2" customWidth="1"/>
    <col min="3" max="3" width="16.33203125" style="2" customWidth="1"/>
    <col min="4" max="4" width="15.88671875" style="2" customWidth="1"/>
    <col min="5" max="5" width="15.77734375" style="2" customWidth="1"/>
    <col min="6" max="6" width="16.21875" style="2" customWidth="1"/>
    <col min="7" max="7" width="20.44140625" style="2" customWidth="1"/>
    <col min="8" max="8" width="18.44140625" style="2" customWidth="1"/>
    <col min="9" max="16384" width="9.109375" style="2"/>
  </cols>
  <sheetData>
    <row r="1" spans="1:8">
      <c r="A1" s="251" t="s">
        <v>180</v>
      </c>
      <c r="B1" s="251"/>
      <c r="C1" s="251"/>
      <c r="D1" s="251"/>
      <c r="E1" s="251"/>
      <c r="F1" s="251"/>
      <c r="G1" s="251"/>
      <c r="H1" s="251"/>
    </row>
    <row r="2" spans="1:8">
      <c r="A2" s="17"/>
      <c r="B2" s="17"/>
      <c r="C2" s="17"/>
      <c r="D2" s="17"/>
      <c r="E2" s="17"/>
      <c r="F2" s="17"/>
      <c r="G2" s="17"/>
      <c r="H2" s="17"/>
    </row>
    <row r="3" spans="1:8" ht="48" customHeight="1">
      <c r="A3" s="272" t="s">
        <v>146</v>
      </c>
      <c r="B3" s="307" t="s">
        <v>0</v>
      </c>
      <c r="C3" s="272" t="s">
        <v>218</v>
      </c>
      <c r="D3" s="272"/>
      <c r="E3" s="300" t="s">
        <v>494</v>
      </c>
      <c r="F3" s="300"/>
      <c r="G3" s="300"/>
      <c r="H3" s="300"/>
    </row>
    <row r="4" spans="1:8" ht="38.25" customHeight="1">
      <c r="A4" s="272"/>
      <c r="B4" s="307"/>
      <c r="C4" s="6" t="s">
        <v>134</v>
      </c>
      <c r="D4" s="6" t="s">
        <v>135</v>
      </c>
      <c r="E4" s="6" t="s">
        <v>136</v>
      </c>
      <c r="F4" s="6" t="s">
        <v>127</v>
      </c>
      <c r="G4" s="44" t="s">
        <v>141</v>
      </c>
      <c r="H4" s="44" t="s">
        <v>142</v>
      </c>
    </row>
    <row r="5" spans="1:8">
      <c r="A5" s="44">
        <v>1</v>
      </c>
      <c r="B5" s="62">
        <v>2</v>
      </c>
      <c r="C5" s="44">
        <v>3</v>
      </c>
      <c r="D5" s="62">
        <v>4</v>
      </c>
      <c r="E5" s="44">
        <v>5</v>
      </c>
      <c r="F5" s="62">
        <v>6</v>
      </c>
      <c r="G5" s="44">
        <v>7</v>
      </c>
      <c r="H5" s="62">
        <v>8</v>
      </c>
    </row>
    <row r="6" spans="1:8">
      <c r="A6" s="186" t="s">
        <v>188</v>
      </c>
      <c r="B6" s="64"/>
      <c r="C6" s="64"/>
      <c r="D6" s="64"/>
      <c r="E6" s="64"/>
      <c r="F6" s="64"/>
      <c r="G6" s="64"/>
      <c r="H6" s="65"/>
    </row>
    <row r="7" spans="1:8" s="38" customFormat="1" ht="24.9" customHeight="1">
      <c r="A7" s="69" t="s">
        <v>261</v>
      </c>
      <c r="B7" s="63">
        <v>3000</v>
      </c>
      <c r="C7" s="85">
        <v>18819.3</v>
      </c>
      <c r="D7" s="85">
        <f>SUM(D8:D9,D11:D15,D19)</f>
        <v>19214.800000000003</v>
      </c>
      <c r="E7" s="85">
        <f>E8+E11+E19</f>
        <v>19483.5</v>
      </c>
      <c r="F7" s="85">
        <f>SUM(F8:F9,F11:F15,F19)</f>
        <v>19214.800000000003</v>
      </c>
      <c r="G7" s="85">
        <f>F7-E7</f>
        <v>-268.69999999999709</v>
      </c>
      <c r="H7" s="73">
        <f>(F7/E7)*100</f>
        <v>98.62088433802964</v>
      </c>
    </row>
    <row r="8" spans="1:8" ht="18" customHeight="1">
      <c r="A8" s="7" t="s">
        <v>249</v>
      </c>
      <c r="B8" s="8">
        <v>3010</v>
      </c>
      <c r="C8" s="49">
        <v>18735.599999999999</v>
      </c>
      <c r="D8" s="49">
        <f>F8</f>
        <v>18981.400000000001</v>
      </c>
      <c r="E8" s="49">
        <v>19366.8</v>
      </c>
      <c r="F8" s="49">
        <v>18981.400000000001</v>
      </c>
      <c r="G8" s="49">
        <f>F8-E8</f>
        <v>-385.39999999999782</v>
      </c>
      <c r="H8" s="72">
        <f>(F8/E8)*100</f>
        <v>98.009996488836578</v>
      </c>
    </row>
    <row r="9" spans="1:8" ht="18" customHeight="1">
      <c r="A9" s="7" t="s">
        <v>181</v>
      </c>
      <c r="B9" s="8">
        <v>3020</v>
      </c>
      <c r="C9" s="49"/>
      <c r="D9" s="49"/>
      <c r="E9" s="49"/>
      <c r="F9" s="49"/>
      <c r="G9" s="49"/>
      <c r="H9" s="72"/>
    </row>
    <row r="10" spans="1:8" ht="18" customHeight="1">
      <c r="A10" s="7" t="s">
        <v>182</v>
      </c>
      <c r="B10" s="8">
        <v>3030</v>
      </c>
      <c r="C10" s="49"/>
      <c r="D10" s="49"/>
      <c r="E10" s="49"/>
      <c r="F10" s="49"/>
      <c r="G10" s="49"/>
      <c r="H10" s="72"/>
    </row>
    <row r="11" spans="1:8" ht="18" customHeight="1">
      <c r="A11" s="7" t="s">
        <v>400</v>
      </c>
      <c r="B11" s="8">
        <v>3040</v>
      </c>
      <c r="C11" s="49">
        <v>0</v>
      </c>
      <c r="D11" s="49">
        <f>F11</f>
        <v>0</v>
      </c>
      <c r="E11" s="49">
        <v>0</v>
      </c>
      <c r="F11" s="49">
        <v>0</v>
      </c>
      <c r="G11" s="49">
        <f>F11-E11</f>
        <v>0</v>
      </c>
      <c r="H11" s="72"/>
    </row>
    <row r="12" spans="1:8" ht="18" customHeight="1">
      <c r="A12" s="7" t="s">
        <v>362</v>
      </c>
      <c r="B12" s="8">
        <v>3041</v>
      </c>
      <c r="C12" s="49">
        <v>0</v>
      </c>
      <c r="D12" s="49">
        <f>F12</f>
        <v>0</v>
      </c>
      <c r="E12" s="49">
        <v>0</v>
      </c>
      <c r="F12" s="49">
        <v>0</v>
      </c>
      <c r="G12" s="49">
        <f>F12-E12</f>
        <v>0</v>
      </c>
      <c r="H12" s="72"/>
    </row>
    <row r="13" spans="1:8" ht="18" customHeight="1">
      <c r="A13" s="7" t="s">
        <v>363</v>
      </c>
      <c r="B13" s="8">
        <v>3042</v>
      </c>
      <c r="C13" s="49"/>
      <c r="D13" s="49"/>
      <c r="E13" s="49"/>
      <c r="F13" s="49"/>
      <c r="G13" s="49"/>
      <c r="H13" s="72"/>
    </row>
    <row r="14" spans="1:8" ht="18" customHeight="1">
      <c r="A14" s="7" t="s">
        <v>168</v>
      </c>
      <c r="B14" s="8">
        <v>3050</v>
      </c>
      <c r="C14" s="49"/>
      <c r="D14" s="49"/>
      <c r="E14" s="49"/>
      <c r="F14" s="49"/>
      <c r="G14" s="49"/>
      <c r="H14" s="72"/>
    </row>
    <row r="15" spans="1:8" ht="20.100000000000001" customHeight="1">
      <c r="A15" s="7" t="s">
        <v>64</v>
      </c>
      <c r="B15" s="8">
        <v>3060</v>
      </c>
      <c r="C15" s="49">
        <v>0</v>
      </c>
      <c r="D15" s="49">
        <f>SUM(D16:D18)</f>
        <v>0</v>
      </c>
      <c r="E15" s="49">
        <f>SUM(E16:E18)</f>
        <v>0</v>
      </c>
      <c r="F15" s="49">
        <f>SUM(F16:F18)</f>
        <v>0</v>
      </c>
      <c r="G15" s="49"/>
      <c r="H15" s="72"/>
    </row>
    <row r="16" spans="1:8" ht="18" customHeight="1">
      <c r="A16" s="7" t="s">
        <v>62</v>
      </c>
      <c r="B16" s="5">
        <v>3061</v>
      </c>
      <c r="C16" s="49"/>
      <c r="D16" s="49"/>
      <c r="E16" s="49"/>
      <c r="F16" s="49"/>
      <c r="G16" s="49"/>
      <c r="H16" s="72"/>
    </row>
    <row r="17" spans="1:8" ht="18" customHeight="1">
      <c r="A17" s="7" t="s">
        <v>65</v>
      </c>
      <c r="B17" s="5">
        <v>3062</v>
      </c>
      <c r="C17" s="49"/>
      <c r="D17" s="49"/>
      <c r="E17" s="49"/>
      <c r="F17" s="49"/>
      <c r="G17" s="49"/>
      <c r="H17" s="72"/>
    </row>
    <row r="18" spans="1:8" ht="18" customHeight="1">
      <c r="A18" s="7" t="s">
        <v>82</v>
      </c>
      <c r="B18" s="5">
        <v>3063</v>
      </c>
      <c r="C18" s="49"/>
      <c r="D18" s="49"/>
      <c r="E18" s="49"/>
      <c r="F18" s="49"/>
      <c r="G18" s="49"/>
      <c r="H18" s="72"/>
    </row>
    <row r="19" spans="1:8" ht="18" customHeight="1">
      <c r="A19" s="7" t="s">
        <v>250</v>
      </c>
      <c r="B19" s="8">
        <v>3070</v>
      </c>
      <c r="C19" s="49">
        <v>83.7</v>
      </c>
      <c r="D19" s="49">
        <f>F19</f>
        <v>233.39999999999998</v>
      </c>
      <c r="E19" s="49">
        <v>116.7</v>
      </c>
      <c r="F19" s="49">
        <f>96.1+120.3+6.3+7.1+3.6</f>
        <v>233.39999999999998</v>
      </c>
      <c r="G19" s="49">
        <f t="shared" ref="G19:G24" si="0">F19-E19</f>
        <v>116.69999999999997</v>
      </c>
      <c r="H19" s="72">
        <f>(F19/E19)*100</f>
        <v>199.99999999999997</v>
      </c>
    </row>
    <row r="20" spans="1:8" ht="20.100000000000001" customHeight="1">
      <c r="A20" s="9" t="s">
        <v>262</v>
      </c>
      <c r="B20" s="10">
        <v>3100</v>
      </c>
      <c r="C20" s="85">
        <v>18427.219999999998</v>
      </c>
      <c r="D20" s="85">
        <f>SUM(D21:D24,D28,D40,D41)</f>
        <v>19108.82</v>
      </c>
      <c r="E20" s="85">
        <f>SUM(E21:E24,E28,E40,E41)</f>
        <v>20165</v>
      </c>
      <c r="F20" s="85">
        <f>SUM(F21:F24,F28,F40,F41)</f>
        <v>19108.82</v>
      </c>
      <c r="G20" s="85">
        <f t="shared" si="0"/>
        <v>-1056.1800000000003</v>
      </c>
      <c r="H20" s="73">
        <f>(F20/E20)*100</f>
        <v>94.76231093478799</v>
      </c>
    </row>
    <row r="21" spans="1:8" ht="18" customHeight="1">
      <c r="A21" s="7" t="s">
        <v>170</v>
      </c>
      <c r="B21" s="8">
        <v>3110</v>
      </c>
      <c r="C21" s="49">
        <v>6626.82</v>
      </c>
      <c r="D21" s="49">
        <f>F21</f>
        <v>7751.92</v>
      </c>
      <c r="E21" s="49">
        <v>7375</v>
      </c>
      <c r="F21" s="49">
        <f>7845.4-F52</f>
        <v>7751.92</v>
      </c>
      <c r="G21" s="49">
        <f t="shared" si="0"/>
        <v>376.92000000000007</v>
      </c>
      <c r="H21" s="72">
        <f>(F21/E21)*100</f>
        <v>105.11077966101693</v>
      </c>
    </row>
    <row r="22" spans="1:8" ht="18" customHeight="1">
      <c r="A22" s="7" t="s">
        <v>171</v>
      </c>
      <c r="B22" s="8">
        <v>3120</v>
      </c>
      <c r="C22" s="49">
        <v>6022.2</v>
      </c>
      <c r="D22" s="49">
        <f t="shared" ref="D22:D41" si="1">F22</f>
        <v>5870.9</v>
      </c>
      <c r="E22" s="49">
        <v>6716.4</v>
      </c>
      <c r="F22" s="49">
        <v>5870.9</v>
      </c>
      <c r="G22" s="49">
        <f t="shared" si="0"/>
        <v>-845.5</v>
      </c>
      <c r="H22" s="72">
        <f>(F22/E22)*100</f>
        <v>87.41141087487344</v>
      </c>
    </row>
    <row r="23" spans="1:8" ht="18" customHeight="1">
      <c r="A23" s="7" t="s">
        <v>6</v>
      </c>
      <c r="B23" s="8">
        <v>3130</v>
      </c>
      <c r="C23" s="49">
        <v>1652</v>
      </c>
      <c r="D23" s="49">
        <f t="shared" si="1"/>
        <v>1636.9</v>
      </c>
      <c r="E23" s="49">
        <v>1799</v>
      </c>
      <c r="F23" s="49">
        <f>'ІІ. Розр. з бюджетом'!F41</f>
        <v>1636.9</v>
      </c>
      <c r="G23" s="49">
        <f t="shared" si="0"/>
        <v>-162.09999999999991</v>
      </c>
      <c r="H23" s="72">
        <f>(F23/E23)*100</f>
        <v>90.989438576987226</v>
      </c>
    </row>
    <row r="24" spans="1:8" ht="18" customHeight="1">
      <c r="A24" s="7" t="s">
        <v>63</v>
      </c>
      <c r="B24" s="8">
        <v>3140</v>
      </c>
      <c r="C24" s="49">
        <v>0</v>
      </c>
      <c r="D24" s="49">
        <f>SUM(D25:D27)</f>
        <v>0</v>
      </c>
      <c r="E24" s="49">
        <f>SUM(E25:E27)</f>
        <v>0</v>
      </c>
      <c r="F24" s="49">
        <f>SUM(F25:F27)</f>
        <v>0</v>
      </c>
      <c r="G24" s="49">
        <f t="shared" si="0"/>
        <v>0</v>
      </c>
      <c r="H24" s="72"/>
    </row>
    <row r="25" spans="1:8" ht="18" customHeight="1">
      <c r="A25" s="7" t="s">
        <v>62</v>
      </c>
      <c r="B25" s="5">
        <v>3141</v>
      </c>
      <c r="C25" s="49" t="s">
        <v>154</v>
      </c>
      <c r="D25" s="49" t="str">
        <f t="shared" si="1"/>
        <v>(    )</v>
      </c>
      <c r="E25" s="49" t="s">
        <v>154</v>
      </c>
      <c r="F25" s="49" t="s">
        <v>154</v>
      </c>
      <c r="G25" s="49"/>
      <c r="H25" s="72"/>
    </row>
    <row r="26" spans="1:8" ht="18" customHeight="1">
      <c r="A26" s="7" t="s">
        <v>65</v>
      </c>
      <c r="B26" s="5">
        <v>3142</v>
      </c>
      <c r="C26" s="49" t="s">
        <v>154</v>
      </c>
      <c r="D26" s="49" t="str">
        <f t="shared" si="1"/>
        <v>(    )</v>
      </c>
      <c r="E26" s="49" t="s">
        <v>154</v>
      </c>
      <c r="F26" s="49" t="s">
        <v>154</v>
      </c>
      <c r="G26" s="49"/>
      <c r="H26" s="72"/>
    </row>
    <row r="27" spans="1:8" ht="18" customHeight="1">
      <c r="A27" s="7" t="s">
        <v>82</v>
      </c>
      <c r="B27" s="5">
        <v>3143</v>
      </c>
      <c r="C27" s="49" t="s">
        <v>154</v>
      </c>
      <c r="D27" s="49" t="str">
        <f t="shared" si="1"/>
        <v>(    )</v>
      </c>
      <c r="E27" s="49" t="s">
        <v>154</v>
      </c>
      <c r="F27" s="49" t="s">
        <v>154</v>
      </c>
      <c r="G27" s="49"/>
      <c r="H27" s="72"/>
    </row>
    <row r="28" spans="1:8" ht="36" customHeight="1">
      <c r="A28" s="7" t="s">
        <v>293</v>
      </c>
      <c r="B28" s="8">
        <v>3150</v>
      </c>
      <c r="C28" s="49">
        <v>3988.8999999999996</v>
      </c>
      <c r="D28" s="49">
        <f>SUM(D29:D34,D37)</f>
        <v>3602.9</v>
      </c>
      <c r="E28" s="49">
        <f>SUM(E29:E34,E37)</f>
        <v>4023.8999999999996</v>
      </c>
      <c r="F28" s="49">
        <f>SUM(F29:F34,F37)</f>
        <v>3602.9</v>
      </c>
      <c r="G28" s="49">
        <f>F28-E28</f>
        <v>-420.99999999999955</v>
      </c>
      <c r="H28" s="72">
        <f>(F28/E28)*100</f>
        <v>89.537513357687828</v>
      </c>
    </row>
    <row r="29" spans="1:8" ht="18" customHeight="1">
      <c r="A29" s="7" t="s">
        <v>172</v>
      </c>
      <c r="B29" s="5">
        <v>3151</v>
      </c>
      <c r="C29" s="49" t="s">
        <v>154</v>
      </c>
      <c r="D29" s="49" t="str">
        <f t="shared" si="1"/>
        <v>(    )</v>
      </c>
      <c r="E29" s="49" t="s">
        <v>154</v>
      </c>
      <c r="F29" s="49" t="s">
        <v>154</v>
      </c>
      <c r="G29" s="49"/>
      <c r="H29" s="72"/>
    </row>
    <row r="30" spans="1:8" ht="18" customHeight="1">
      <c r="A30" s="7" t="s">
        <v>173</v>
      </c>
      <c r="B30" s="5">
        <v>3152</v>
      </c>
      <c r="C30" s="49">
        <v>2375.5</v>
      </c>
      <c r="D30" s="49">
        <f t="shared" si="1"/>
        <v>2059.6</v>
      </c>
      <c r="E30" s="49">
        <v>2291.4</v>
      </c>
      <c r="F30" s="49">
        <f>'ІІ. Розр. з бюджетом'!F25</f>
        <v>2059.6</v>
      </c>
      <c r="G30" s="49">
        <f>F30-E30</f>
        <v>-231.80000000000018</v>
      </c>
      <c r="H30" s="72">
        <f>(F30/E30)*100</f>
        <v>89.883913764510766</v>
      </c>
    </row>
    <row r="31" spans="1:8" ht="18" customHeight="1">
      <c r="A31" s="7" t="s">
        <v>59</v>
      </c>
      <c r="B31" s="5">
        <v>3153</v>
      </c>
      <c r="C31" s="49" t="s">
        <v>154</v>
      </c>
      <c r="D31" s="49" t="str">
        <f t="shared" si="1"/>
        <v>(    )</v>
      </c>
      <c r="E31" s="49" t="s">
        <v>154</v>
      </c>
      <c r="F31" s="49" t="s">
        <v>154</v>
      </c>
      <c r="G31" s="49"/>
      <c r="H31" s="72"/>
    </row>
    <row r="32" spans="1:8" ht="18" customHeight="1">
      <c r="A32" s="7" t="s">
        <v>174</v>
      </c>
      <c r="B32" s="5">
        <v>3154</v>
      </c>
      <c r="C32" s="49" t="s">
        <v>154</v>
      </c>
      <c r="D32" s="49" t="str">
        <f t="shared" si="1"/>
        <v>(    )</v>
      </c>
      <c r="E32" s="49" t="s">
        <v>154</v>
      </c>
      <c r="F32" s="49" t="s">
        <v>154</v>
      </c>
      <c r="G32" s="49"/>
      <c r="H32" s="72"/>
    </row>
    <row r="33" spans="1:8" ht="18" customHeight="1">
      <c r="A33" s="7" t="s">
        <v>58</v>
      </c>
      <c r="B33" s="5">
        <v>3155</v>
      </c>
      <c r="C33" s="49">
        <v>1409.7</v>
      </c>
      <c r="D33" s="49">
        <f t="shared" si="1"/>
        <v>1375.7</v>
      </c>
      <c r="E33" s="49">
        <v>1501.8</v>
      </c>
      <c r="F33" s="49">
        <f>'ІІ. Розр. з бюджетом'!F34</f>
        <v>1375.7</v>
      </c>
      <c r="G33" s="49">
        <f>F33-E33</f>
        <v>-126.09999999999991</v>
      </c>
      <c r="H33" s="72">
        <f>(F33/E33)*100</f>
        <v>91.603409242242648</v>
      </c>
    </row>
    <row r="34" spans="1:8" ht="24.75" customHeight="1">
      <c r="A34" s="132" t="s">
        <v>387</v>
      </c>
      <c r="B34" s="5">
        <v>3156</v>
      </c>
      <c r="C34" s="49">
        <v>0</v>
      </c>
      <c r="D34" s="49">
        <f>SUM(D35:D36)</f>
        <v>0</v>
      </c>
      <c r="E34" s="49">
        <f>SUM(E35:E36)</f>
        <v>0</v>
      </c>
      <c r="F34" s="49">
        <f>SUM(F35:F36)</f>
        <v>0</v>
      </c>
      <c r="G34" s="49">
        <f>F34-E34</f>
        <v>0</v>
      </c>
      <c r="H34" s="72"/>
    </row>
    <row r="35" spans="1:8" ht="38.25" customHeight="1">
      <c r="A35" s="7" t="s">
        <v>224</v>
      </c>
      <c r="B35" s="5" t="s">
        <v>294</v>
      </c>
      <c r="C35" s="49" t="s">
        <v>154</v>
      </c>
      <c r="D35" s="49" t="str">
        <f t="shared" si="1"/>
        <v>(    )</v>
      </c>
      <c r="E35" s="49" t="s">
        <v>154</v>
      </c>
      <c r="F35" s="49" t="s">
        <v>154</v>
      </c>
      <c r="G35" s="49"/>
      <c r="H35" s="72"/>
    </row>
    <row r="36" spans="1:8" ht="55.5" customHeight="1">
      <c r="A36" s="7" t="s">
        <v>301</v>
      </c>
      <c r="B36" s="5" t="s">
        <v>295</v>
      </c>
      <c r="C36" s="49" t="s">
        <v>154</v>
      </c>
      <c r="D36" s="49" t="str">
        <f t="shared" si="1"/>
        <v>(    )</v>
      </c>
      <c r="E36" s="49" t="s">
        <v>154</v>
      </c>
      <c r="F36" s="49" t="s">
        <v>154</v>
      </c>
      <c r="G36" s="49"/>
      <c r="H36" s="72"/>
    </row>
    <row r="37" spans="1:8" ht="18" customHeight="1">
      <c r="A37" s="7" t="s">
        <v>388</v>
      </c>
      <c r="B37" s="5">
        <v>3157</v>
      </c>
      <c r="C37" s="49">
        <v>203.7</v>
      </c>
      <c r="D37" s="49">
        <f t="shared" si="1"/>
        <v>167.6</v>
      </c>
      <c r="E37" s="49">
        <f>E38+E39</f>
        <v>230.7</v>
      </c>
      <c r="F37" s="49">
        <f>F38+F39</f>
        <v>167.6</v>
      </c>
      <c r="G37" s="49">
        <f>F37-E37</f>
        <v>-63.099999999999994</v>
      </c>
      <c r="H37" s="72">
        <f>(F37/E37)*100</f>
        <v>72.648461205028184</v>
      </c>
    </row>
    <row r="38" spans="1:8" ht="18" customHeight="1">
      <c r="A38" s="7" t="s">
        <v>229</v>
      </c>
      <c r="B38" s="8" t="s">
        <v>464</v>
      </c>
      <c r="C38" s="49">
        <v>86.7</v>
      </c>
      <c r="D38" s="49">
        <f t="shared" si="1"/>
        <v>53.9</v>
      </c>
      <c r="E38" s="49">
        <v>105.6</v>
      </c>
      <c r="F38" s="49">
        <f>'ІІ. Розр. з бюджетом'!F35</f>
        <v>53.9</v>
      </c>
      <c r="G38" s="49">
        <f>F38-E38</f>
        <v>-51.699999999999996</v>
      </c>
      <c r="H38" s="72">
        <f>(F38/E38)*100</f>
        <v>51.041666666666664</v>
      </c>
    </row>
    <row r="39" spans="1:8" ht="18" customHeight="1">
      <c r="A39" s="7" t="s">
        <v>465</v>
      </c>
      <c r="B39" s="8" t="s">
        <v>466</v>
      </c>
      <c r="C39" s="49">
        <v>117</v>
      </c>
      <c r="D39" s="49">
        <f t="shared" si="1"/>
        <v>113.7</v>
      </c>
      <c r="E39" s="49">
        <v>125.1</v>
      </c>
      <c r="F39" s="49">
        <f>'ІІ. Розр. з бюджетом'!F32</f>
        <v>113.7</v>
      </c>
      <c r="G39" s="49">
        <f>F39-E39</f>
        <v>-11.399999999999991</v>
      </c>
      <c r="H39" s="72">
        <f>(F39/E39)*100</f>
        <v>90.887290167865714</v>
      </c>
    </row>
    <row r="40" spans="1:8" ht="18" customHeight="1">
      <c r="A40" s="7" t="s">
        <v>175</v>
      </c>
      <c r="B40" s="8">
        <v>3160</v>
      </c>
      <c r="C40" s="49" t="s">
        <v>154</v>
      </c>
      <c r="D40" s="49" t="str">
        <f t="shared" si="1"/>
        <v>(    )</v>
      </c>
      <c r="E40" s="49" t="s">
        <v>154</v>
      </c>
      <c r="F40" s="49" t="s">
        <v>154</v>
      </c>
      <c r="G40" s="49"/>
      <c r="H40" s="72"/>
    </row>
    <row r="41" spans="1:8" ht="18" customHeight="1">
      <c r="A41" s="7" t="s">
        <v>263</v>
      </c>
      <c r="B41" s="8">
        <v>3170</v>
      </c>
      <c r="C41" s="49">
        <v>137.30000000000001</v>
      </c>
      <c r="D41" s="49">
        <f t="shared" si="1"/>
        <v>246.20000000000002</v>
      </c>
      <c r="E41" s="49">
        <v>250.7</v>
      </c>
      <c r="F41" s="49">
        <f>66.4+100+42.4+13.3+21.2+2.9</f>
        <v>246.20000000000002</v>
      </c>
      <c r="G41" s="49">
        <f>F41-E41</f>
        <v>-4.4999999999999716</v>
      </c>
      <c r="H41" s="72">
        <f>(F41/E41)*100</f>
        <v>98.205025927403284</v>
      </c>
    </row>
    <row r="42" spans="1:8" ht="20.100000000000001" customHeight="1">
      <c r="A42" s="9" t="s">
        <v>185</v>
      </c>
      <c r="B42" s="10">
        <v>3195</v>
      </c>
      <c r="C42" s="85">
        <v>392.08000000000175</v>
      </c>
      <c r="D42" s="85">
        <f>D7-D20</f>
        <v>105.9800000000032</v>
      </c>
      <c r="E42" s="85">
        <f>E7-E20</f>
        <v>-681.5</v>
      </c>
      <c r="F42" s="85">
        <f>F7-F20</f>
        <v>105.9800000000032</v>
      </c>
      <c r="G42" s="85">
        <f>F42-E42</f>
        <v>787.4800000000032</v>
      </c>
      <c r="H42" s="73">
        <f>(F42/E42)*100</f>
        <v>-15.550990462216172</v>
      </c>
    </row>
    <row r="43" spans="1:8" ht="20.100000000000001" customHeight="1">
      <c r="A43" s="186" t="s">
        <v>189</v>
      </c>
      <c r="B43" s="64"/>
      <c r="C43" s="64"/>
      <c r="D43" s="308"/>
      <c r="E43" s="309"/>
      <c r="F43" s="309"/>
      <c r="G43" s="309"/>
      <c r="H43" s="310"/>
    </row>
    <row r="44" spans="1:8" ht="20.100000000000001" customHeight="1">
      <c r="A44" s="69" t="s">
        <v>264</v>
      </c>
      <c r="B44" s="63">
        <v>3200</v>
      </c>
      <c r="C44" s="85">
        <v>0</v>
      </c>
      <c r="D44" s="85">
        <f>SUM(D45,D47:D51)</f>
        <v>0</v>
      </c>
      <c r="E44" s="85">
        <f>SUM(E45,E47:E51)</f>
        <v>0</v>
      </c>
      <c r="F44" s="85">
        <f>SUM(F45,F47:F51)</f>
        <v>0</v>
      </c>
      <c r="G44" s="85">
        <f>F44-E44</f>
        <v>0</v>
      </c>
      <c r="H44" s="73"/>
    </row>
    <row r="45" spans="1:8" ht="18" customHeight="1">
      <c r="A45" s="7" t="s">
        <v>265</v>
      </c>
      <c r="B45" s="5">
        <v>3210</v>
      </c>
      <c r="C45" s="49"/>
      <c r="D45" s="49"/>
      <c r="E45" s="49"/>
      <c r="F45" s="49"/>
      <c r="G45" s="49"/>
      <c r="H45" s="72"/>
    </row>
    <row r="46" spans="1:8" ht="18" customHeight="1">
      <c r="A46" s="7" t="s">
        <v>266</v>
      </c>
      <c r="B46" s="8">
        <v>3215</v>
      </c>
      <c r="C46" s="49"/>
      <c r="D46" s="49"/>
      <c r="E46" s="49"/>
      <c r="F46" s="49"/>
      <c r="G46" s="49"/>
      <c r="H46" s="72"/>
    </row>
    <row r="47" spans="1:8" ht="18" customHeight="1">
      <c r="A47" s="7" t="s">
        <v>267</v>
      </c>
      <c r="B47" s="8">
        <v>3220</v>
      </c>
      <c r="C47" s="49"/>
      <c r="D47" s="49"/>
      <c r="E47" s="49"/>
      <c r="F47" s="49"/>
      <c r="G47" s="49"/>
      <c r="H47" s="72"/>
    </row>
    <row r="48" spans="1:8" ht="18" customHeight="1">
      <c r="A48" s="7" t="s">
        <v>268</v>
      </c>
      <c r="B48" s="8">
        <v>3225</v>
      </c>
      <c r="C48" s="49"/>
      <c r="D48" s="49"/>
      <c r="E48" s="49"/>
      <c r="F48" s="49"/>
      <c r="G48" s="49"/>
      <c r="H48" s="72"/>
    </row>
    <row r="49" spans="1:8" ht="18" customHeight="1">
      <c r="A49" s="7" t="s">
        <v>269</v>
      </c>
      <c r="B49" s="8">
        <v>3230</v>
      </c>
      <c r="C49" s="49"/>
      <c r="D49" s="49"/>
      <c r="E49" s="49"/>
      <c r="F49" s="49"/>
      <c r="G49" s="49"/>
      <c r="H49" s="72"/>
    </row>
    <row r="50" spans="1:8" ht="18" customHeight="1">
      <c r="A50" s="7" t="s">
        <v>296</v>
      </c>
      <c r="B50" s="8">
        <v>3235</v>
      </c>
      <c r="C50" s="49"/>
      <c r="D50" s="49"/>
      <c r="E50" s="49"/>
      <c r="F50" s="49"/>
      <c r="G50" s="49"/>
      <c r="H50" s="72"/>
    </row>
    <row r="51" spans="1:8" ht="18" customHeight="1">
      <c r="A51" s="7" t="s">
        <v>250</v>
      </c>
      <c r="B51" s="8">
        <v>3240</v>
      </c>
      <c r="C51" s="49"/>
      <c r="D51" s="49"/>
      <c r="E51" s="49"/>
      <c r="F51" s="49"/>
      <c r="G51" s="49"/>
      <c r="H51" s="72"/>
    </row>
    <row r="52" spans="1:8" ht="20.100000000000001" customHeight="1">
      <c r="A52" s="9" t="s">
        <v>270</v>
      </c>
      <c r="B52" s="10">
        <v>3255</v>
      </c>
      <c r="C52" s="85">
        <v>263.88</v>
      </c>
      <c r="D52" s="85">
        <f>D56+D58</f>
        <v>93.48</v>
      </c>
      <c r="E52" s="85">
        <f>E56+E58</f>
        <v>172</v>
      </c>
      <c r="F52" s="85">
        <f>F56+F58</f>
        <v>93.48</v>
      </c>
      <c r="G52" s="85">
        <f>F52-E52</f>
        <v>-78.52</v>
      </c>
      <c r="H52" s="73">
        <f>(F52/E52)*100</f>
        <v>54.348837209302324</v>
      </c>
    </row>
    <row r="53" spans="1:8" ht="18" customHeight="1">
      <c r="A53" s="7" t="s">
        <v>271</v>
      </c>
      <c r="B53" s="8">
        <v>3260</v>
      </c>
      <c r="C53" s="49" t="s">
        <v>154</v>
      </c>
      <c r="D53" s="49" t="str">
        <f t="shared" ref="D53:D61" si="2">F53</f>
        <v>(    )</v>
      </c>
      <c r="E53" s="49" t="s">
        <v>154</v>
      </c>
      <c r="F53" s="49" t="s">
        <v>154</v>
      </c>
      <c r="G53" s="49"/>
      <c r="H53" s="72"/>
    </row>
    <row r="54" spans="1:8" ht="18" customHeight="1">
      <c r="A54" s="7" t="s">
        <v>272</v>
      </c>
      <c r="B54" s="8">
        <v>3265</v>
      </c>
      <c r="C54" s="49" t="s">
        <v>154</v>
      </c>
      <c r="D54" s="49" t="str">
        <f t="shared" si="2"/>
        <v>(    )</v>
      </c>
      <c r="E54" s="49" t="s">
        <v>154</v>
      </c>
      <c r="F54" s="49" t="s">
        <v>154</v>
      </c>
      <c r="G54" s="49"/>
      <c r="H54" s="72"/>
    </row>
    <row r="55" spans="1:8" ht="18" customHeight="1">
      <c r="A55" s="7" t="s">
        <v>277</v>
      </c>
      <c r="B55" s="8">
        <v>3270</v>
      </c>
      <c r="C55" s="49" t="s">
        <v>154</v>
      </c>
      <c r="D55" s="49">
        <f t="shared" si="2"/>
        <v>93.48</v>
      </c>
      <c r="E55" s="49">
        <f>E56+E58</f>
        <v>172</v>
      </c>
      <c r="F55" s="49">
        <f>F56+F58</f>
        <v>93.48</v>
      </c>
      <c r="G55" s="49">
        <f>F55-E55</f>
        <v>-78.52</v>
      </c>
      <c r="H55" s="72">
        <f>(F55/E55)*100</f>
        <v>54.348837209302324</v>
      </c>
    </row>
    <row r="56" spans="1:8" ht="18" customHeight="1">
      <c r="A56" s="7" t="s">
        <v>278</v>
      </c>
      <c r="B56" s="8">
        <v>3271</v>
      </c>
      <c r="C56" s="49">
        <v>254.88</v>
      </c>
      <c r="D56" s="49">
        <f t="shared" si="2"/>
        <v>84.48</v>
      </c>
      <c r="E56" s="49">
        <v>162</v>
      </c>
      <c r="F56" s="49">
        <f>'VI-VII джер.кап.інв.'!S13*1.2</f>
        <v>84.48</v>
      </c>
      <c r="G56" s="49">
        <f>F56-E56</f>
        <v>-77.52</v>
      </c>
      <c r="H56" s="72">
        <f>(F56/E56)*100</f>
        <v>52.148148148148152</v>
      </c>
    </row>
    <row r="57" spans="1:8" ht="18" customHeight="1">
      <c r="A57" s="7" t="s">
        <v>279</v>
      </c>
      <c r="B57" s="8">
        <v>3272</v>
      </c>
      <c r="C57" s="49" t="s">
        <v>154</v>
      </c>
      <c r="D57" s="49" t="str">
        <f t="shared" si="2"/>
        <v>(    )</v>
      </c>
      <c r="E57" s="49" t="s">
        <v>154</v>
      </c>
      <c r="F57" s="49" t="s">
        <v>154</v>
      </c>
      <c r="G57" s="49"/>
      <c r="H57" s="72"/>
    </row>
    <row r="58" spans="1:8" ht="18" customHeight="1">
      <c r="A58" s="7" t="s">
        <v>280</v>
      </c>
      <c r="B58" s="8">
        <v>3273</v>
      </c>
      <c r="C58" s="49">
        <v>9</v>
      </c>
      <c r="D58" s="49">
        <f t="shared" si="2"/>
        <v>9</v>
      </c>
      <c r="E58" s="49">
        <v>10</v>
      </c>
      <c r="F58" s="49">
        <f>'IV кап.інв. V кред.'!N10</f>
        <v>9</v>
      </c>
      <c r="G58" s="49">
        <f>F58-E58</f>
        <v>-1</v>
      </c>
      <c r="H58" s="72">
        <f>(F58/E58)*100</f>
        <v>90</v>
      </c>
    </row>
    <row r="59" spans="1:8" ht="18" customHeight="1">
      <c r="A59" s="7" t="s">
        <v>364</v>
      </c>
      <c r="B59" s="8">
        <v>3274</v>
      </c>
      <c r="C59" s="49" t="s">
        <v>154</v>
      </c>
      <c r="D59" s="49" t="str">
        <f t="shared" si="2"/>
        <v>(    )</v>
      </c>
      <c r="E59" s="49" t="s">
        <v>154</v>
      </c>
      <c r="F59" s="49" t="s">
        <v>154</v>
      </c>
      <c r="G59" s="49"/>
      <c r="H59" s="72"/>
    </row>
    <row r="60" spans="1:8" ht="18" customHeight="1">
      <c r="A60" s="7" t="s">
        <v>273</v>
      </c>
      <c r="B60" s="8">
        <v>3280</v>
      </c>
      <c r="C60" s="49" t="s">
        <v>154</v>
      </c>
      <c r="D60" s="49" t="str">
        <f t="shared" si="2"/>
        <v>(    )</v>
      </c>
      <c r="E60" s="49" t="s">
        <v>154</v>
      </c>
      <c r="F60" s="49" t="s">
        <v>154</v>
      </c>
      <c r="G60" s="49"/>
      <c r="H60" s="72"/>
    </row>
    <row r="61" spans="1:8" ht="18" customHeight="1">
      <c r="A61" s="7" t="s">
        <v>274</v>
      </c>
      <c r="B61" s="8">
        <v>3290</v>
      </c>
      <c r="C61" s="49" t="s">
        <v>154</v>
      </c>
      <c r="D61" s="49" t="str">
        <f t="shared" si="2"/>
        <v>(    )</v>
      </c>
      <c r="E61" s="49" t="s">
        <v>154</v>
      </c>
      <c r="F61" s="49" t="s">
        <v>154</v>
      </c>
      <c r="G61" s="49"/>
      <c r="H61" s="72"/>
    </row>
    <row r="62" spans="1:8" ht="20.100000000000001" customHeight="1">
      <c r="A62" s="70" t="s">
        <v>95</v>
      </c>
      <c r="B62" s="66">
        <v>3295</v>
      </c>
      <c r="C62" s="162">
        <v>-263.88</v>
      </c>
      <c r="D62" s="162">
        <f>D44-D52</f>
        <v>-93.48</v>
      </c>
      <c r="E62" s="162">
        <f>E44-E52</f>
        <v>-172</v>
      </c>
      <c r="F62" s="162">
        <f>F44-F52</f>
        <v>-93.48</v>
      </c>
      <c r="G62" s="162">
        <f>F62-E62</f>
        <v>78.52</v>
      </c>
      <c r="H62" s="81">
        <f>(F62/E62)*100</f>
        <v>54.348837209302324</v>
      </c>
    </row>
    <row r="63" spans="1:8" ht="20.100000000000001" customHeight="1">
      <c r="A63" s="186" t="s">
        <v>190</v>
      </c>
      <c r="B63" s="64"/>
      <c r="C63" s="163"/>
      <c r="D63" s="163"/>
      <c r="E63" s="163"/>
      <c r="F63" s="163"/>
      <c r="G63" s="164"/>
      <c r="H63" s="83"/>
    </row>
    <row r="64" spans="1:8" ht="20.100000000000001" customHeight="1">
      <c r="A64" s="69" t="s">
        <v>169</v>
      </c>
      <c r="B64" s="63">
        <v>3300</v>
      </c>
      <c r="C64" s="165">
        <v>0</v>
      </c>
      <c r="D64" s="165">
        <f>SUM(D65,D66,D70)</f>
        <v>0</v>
      </c>
      <c r="E64" s="165">
        <f>SUM(E65,E66,E70)</f>
        <v>0</v>
      </c>
      <c r="F64" s="165">
        <f>SUM(F65,F66,F70)</f>
        <v>0</v>
      </c>
      <c r="G64" s="165">
        <f>F64-E64</f>
        <v>0</v>
      </c>
      <c r="H64" s="82"/>
    </row>
    <row r="65" spans="1:8" ht="18" customHeight="1">
      <c r="A65" s="7" t="s">
        <v>183</v>
      </c>
      <c r="B65" s="8">
        <v>3305</v>
      </c>
      <c r="C65" s="49"/>
      <c r="D65" s="49"/>
      <c r="E65" s="49"/>
      <c r="F65" s="49"/>
      <c r="G65" s="49"/>
      <c r="H65" s="72"/>
    </row>
    <row r="66" spans="1:8" ht="18" customHeight="1">
      <c r="A66" s="7" t="s">
        <v>176</v>
      </c>
      <c r="B66" s="8">
        <v>3310</v>
      </c>
      <c r="C66" s="49"/>
      <c r="D66" s="49"/>
      <c r="E66" s="49"/>
      <c r="F66" s="49"/>
      <c r="G66" s="49"/>
      <c r="H66" s="72"/>
    </row>
    <row r="67" spans="1:8" ht="18" customHeight="1">
      <c r="A67" s="7" t="s">
        <v>62</v>
      </c>
      <c r="B67" s="5">
        <v>3311</v>
      </c>
      <c r="C67" s="49"/>
      <c r="D67" s="49"/>
      <c r="E67" s="49"/>
      <c r="F67" s="49"/>
      <c r="G67" s="49"/>
      <c r="H67" s="72"/>
    </row>
    <row r="68" spans="1:8" ht="18" customHeight="1">
      <c r="A68" s="7" t="s">
        <v>65</v>
      </c>
      <c r="B68" s="5">
        <v>3312</v>
      </c>
      <c r="C68" s="49"/>
      <c r="D68" s="49"/>
      <c r="E68" s="49"/>
      <c r="F68" s="49"/>
      <c r="G68" s="49"/>
      <c r="H68" s="72"/>
    </row>
    <row r="69" spans="1:8" ht="18" customHeight="1">
      <c r="A69" s="7" t="s">
        <v>82</v>
      </c>
      <c r="B69" s="5">
        <v>3313</v>
      </c>
      <c r="C69" s="49"/>
      <c r="D69" s="49"/>
      <c r="E69" s="49"/>
      <c r="F69" s="49"/>
      <c r="G69" s="49"/>
      <c r="H69" s="72"/>
    </row>
    <row r="70" spans="1:8" ht="18" customHeight="1">
      <c r="A70" s="7" t="s">
        <v>250</v>
      </c>
      <c r="B70" s="8">
        <v>3320</v>
      </c>
      <c r="C70" s="49"/>
      <c r="D70" s="49"/>
      <c r="E70" s="49"/>
      <c r="F70" s="49"/>
      <c r="G70" s="49"/>
      <c r="H70" s="72"/>
    </row>
    <row r="71" spans="1:8" ht="20.100000000000001" customHeight="1">
      <c r="A71" s="9" t="s">
        <v>275</v>
      </c>
      <c r="B71" s="10">
        <v>3330</v>
      </c>
      <c r="C71" s="85">
        <v>0</v>
      </c>
      <c r="D71" s="85">
        <f>SUM(D72,D73,D77:D80)</f>
        <v>0</v>
      </c>
      <c r="E71" s="85">
        <f>SUM(E72,E73,E77:E80)</f>
        <v>0</v>
      </c>
      <c r="F71" s="85">
        <f>SUM(F72,F73,F77:F80)</f>
        <v>0</v>
      </c>
      <c r="G71" s="85">
        <f>F71-E71</f>
        <v>0</v>
      </c>
      <c r="H71" s="73"/>
    </row>
    <row r="72" spans="1:8" ht="18" customHeight="1">
      <c r="A72" s="7" t="s">
        <v>184</v>
      </c>
      <c r="B72" s="8">
        <v>3335</v>
      </c>
      <c r="C72" s="49" t="s">
        <v>154</v>
      </c>
      <c r="D72" s="49" t="s">
        <v>154</v>
      </c>
      <c r="E72" s="49" t="s">
        <v>154</v>
      </c>
      <c r="F72" s="49" t="s">
        <v>154</v>
      </c>
      <c r="G72" s="49"/>
      <c r="H72" s="72"/>
    </row>
    <row r="73" spans="1:8" ht="18" customHeight="1">
      <c r="A73" s="7" t="s">
        <v>177</v>
      </c>
      <c r="B73" s="5">
        <v>3340</v>
      </c>
      <c r="C73" s="49">
        <v>0</v>
      </c>
      <c r="D73" s="49">
        <f>SUM(D74:D76)</f>
        <v>0</v>
      </c>
      <c r="E73" s="49">
        <f>SUM(E74:E76)</f>
        <v>0</v>
      </c>
      <c r="F73" s="49">
        <f>SUM(F74:F76)</f>
        <v>0</v>
      </c>
      <c r="G73" s="49"/>
      <c r="H73" s="72"/>
    </row>
    <row r="74" spans="1:8" ht="18" customHeight="1">
      <c r="A74" s="7" t="s">
        <v>62</v>
      </c>
      <c r="B74" s="5">
        <v>3341</v>
      </c>
      <c r="C74" s="49" t="s">
        <v>154</v>
      </c>
      <c r="D74" s="49" t="s">
        <v>154</v>
      </c>
      <c r="E74" s="49" t="s">
        <v>154</v>
      </c>
      <c r="F74" s="49" t="s">
        <v>154</v>
      </c>
      <c r="G74" s="49"/>
      <c r="H74" s="72"/>
    </row>
    <row r="75" spans="1:8" ht="18" customHeight="1">
      <c r="A75" s="7" t="s">
        <v>65</v>
      </c>
      <c r="B75" s="5">
        <v>3342</v>
      </c>
      <c r="C75" s="49" t="s">
        <v>154</v>
      </c>
      <c r="D75" s="49" t="s">
        <v>154</v>
      </c>
      <c r="E75" s="49" t="s">
        <v>154</v>
      </c>
      <c r="F75" s="49" t="s">
        <v>154</v>
      </c>
      <c r="G75" s="49"/>
      <c r="H75" s="72"/>
    </row>
    <row r="76" spans="1:8" ht="18" customHeight="1">
      <c r="A76" s="7" t="s">
        <v>82</v>
      </c>
      <c r="B76" s="5">
        <v>3343</v>
      </c>
      <c r="C76" s="49" t="s">
        <v>154</v>
      </c>
      <c r="D76" s="49" t="s">
        <v>154</v>
      </c>
      <c r="E76" s="49" t="s">
        <v>154</v>
      </c>
      <c r="F76" s="49" t="s">
        <v>154</v>
      </c>
      <c r="G76" s="49"/>
      <c r="H76" s="72"/>
    </row>
    <row r="77" spans="1:8" ht="18" customHeight="1">
      <c r="A77" s="7" t="s">
        <v>297</v>
      </c>
      <c r="B77" s="5">
        <v>3350</v>
      </c>
      <c r="C77" s="49" t="s">
        <v>154</v>
      </c>
      <c r="D77" s="49" t="s">
        <v>154</v>
      </c>
      <c r="E77" s="49" t="s">
        <v>154</v>
      </c>
      <c r="F77" s="49" t="s">
        <v>154</v>
      </c>
      <c r="G77" s="49"/>
      <c r="H77" s="72"/>
    </row>
    <row r="78" spans="1:8" ht="21.75" customHeight="1">
      <c r="A78" s="7" t="s">
        <v>298</v>
      </c>
      <c r="B78" s="5">
        <v>3360</v>
      </c>
      <c r="C78" s="49" t="s">
        <v>154</v>
      </c>
      <c r="D78" s="49" t="s">
        <v>154</v>
      </c>
      <c r="E78" s="49" t="s">
        <v>154</v>
      </c>
      <c r="F78" s="49" t="s">
        <v>154</v>
      </c>
      <c r="G78" s="49"/>
      <c r="H78" s="72"/>
    </row>
    <row r="79" spans="1:8" ht="23.25" customHeight="1">
      <c r="A79" s="7" t="s">
        <v>299</v>
      </c>
      <c r="B79" s="5">
        <v>3370</v>
      </c>
      <c r="C79" s="49" t="s">
        <v>154</v>
      </c>
      <c r="D79" s="49" t="s">
        <v>154</v>
      </c>
      <c r="E79" s="49" t="s">
        <v>154</v>
      </c>
      <c r="F79" s="49" t="s">
        <v>154</v>
      </c>
      <c r="G79" s="49"/>
      <c r="H79" s="72"/>
    </row>
    <row r="80" spans="1:8" ht="18" customHeight="1">
      <c r="A80" s="7" t="s">
        <v>274</v>
      </c>
      <c r="B80" s="8">
        <v>3380</v>
      </c>
      <c r="C80" s="49" t="s">
        <v>154</v>
      </c>
      <c r="D80" s="49" t="s">
        <v>154</v>
      </c>
      <c r="E80" s="49" t="s">
        <v>154</v>
      </c>
      <c r="F80" s="49" t="s">
        <v>154</v>
      </c>
      <c r="G80" s="49"/>
      <c r="H80" s="72"/>
    </row>
    <row r="81" spans="1:8" ht="20.100000000000001" customHeight="1">
      <c r="A81" s="9" t="s">
        <v>96</v>
      </c>
      <c r="B81" s="10">
        <v>3395</v>
      </c>
      <c r="C81" s="85">
        <v>0</v>
      </c>
      <c r="D81" s="85">
        <f>SUM(D64,D71)</f>
        <v>0</v>
      </c>
      <c r="E81" s="85">
        <f>SUM(E64,E71)</f>
        <v>0</v>
      </c>
      <c r="F81" s="85">
        <f>SUM(F64,F71)</f>
        <v>0</v>
      </c>
      <c r="G81" s="85">
        <f>F81-E81</f>
        <v>0</v>
      </c>
      <c r="H81" s="73"/>
    </row>
    <row r="82" spans="1:8" ht="20.100000000000001" customHeight="1">
      <c r="A82" s="9" t="s">
        <v>281</v>
      </c>
      <c r="B82" s="10">
        <v>3400</v>
      </c>
      <c r="C82" s="85">
        <f>SUM(C42,C62,C81)</f>
        <v>128.20000000000175</v>
      </c>
      <c r="D82" s="85">
        <f>SUM(D42,D62,D81)</f>
        <v>12.500000000003197</v>
      </c>
      <c r="E82" s="85">
        <f>SUM(E42,E62,E81)</f>
        <v>-853.5</v>
      </c>
      <c r="F82" s="85">
        <f>SUM(F42,F62,F81)</f>
        <v>12.500000000003197</v>
      </c>
      <c r="G82" s="85">
        <f>F82-E82</f>
        <v>866.00000000000318</v>
      </c>
      <c r="H82" s="73">
        <f>(F82/E82)*100</f>
        <v>-1.4645577035738955</v>
      </c>
    </row>
    <row r="83" spans="1:8" ht="20.100000000000001" customHeight="1">
      <c r="A83" s="7" t="s">
        <v>191</v>
      </c>
      <c r="B83" s="8">
        <v>3405</v>
      </c>
      <c r="C83" s="49">
        <v>971.5</v>
      </c>
      <c r="D83" s="49">
        <f>F83</f>
        <v>1142.7</v>
      </c>
      <c r="E83" s="49">
        <v>2542.9</v>
      </c>
      <c r="F83" s="49">
        <v>1142.7</v>
      </c>
      <c r="G83" s="49">
        <f>F83-E83</f>
        <v>-1400.2</v>
      </c>
      <c r="H83" s="72">
        <f>(F83/E83)*100</f>
        <v>44.936883086240123</v>
      </c>
    </row>
    <row r="84" spans="1:8" ht="20.100000000000001" customHeight="1">
      <c r="A84" s="48" t="s">
        <v>98</v>
      </c>
      <c r="B84" s="8">
        <v>3410</v>
      </c>
      <c r="C84" s="49"/>
      <c r="D84" s="49"/>
      <c r="E84" s="49"/>
      <c r="F84" s="49"/>
      <c r="G84" s="49"/>
      <c r="H84" s="72"/>
    </row>
    <row r="85" spans="1:8" ht="20.100000000000001" customHeight="1">
      <c r="A85" s="7" t="s">
        <v>192</v>
      </c>
      <c r="B85" s="8">
        <v>3415</v>
      </c>
      <c r="C85" s="85">
        <f>SUM(C83,C82,C84)</f>
        <v>1099.7000000000016</v>
      </c>
      <c r="D85" s="85">
        <f>SUM(D83,D82,D84)</f>
        <v>1155.2000000000032</v>
      </c>
      <c r="E85" s="85">
        <f>SUM(E83,E82,E84)</f>
        <v>1689.4</v>
      </c>
      <c r="F85" s="85">
        <f>SUM(F83,F82,F84)</f>
        <v>1155.2000000000032</v>
      </c>
      <c r="G85" s="85">
        <f>F85-E85</f>
        <v>-534.19999999999686</v>
      </c>
      <c r="H85" s="73">
        <f>(F85/E85)*100</f>
        <v>68.379306262578623</v>
      </c>
    </row>
    <row r="86" spans="1:8" ht="15.75" customHeight="1">
      <c r="A86" s="20"/>
      <c r="B86" s="1"/>
      <c r="C86" s="75"/>
      <c r="D86" s="75"/>
      <c r="E86" s="75"/>
      <c r="F86" s="75"/>
      <c r="G86" s="75"/>
      <c r="H86" s="80"/>
    </row>
    <row r="87" spans="1:8" s="4" customFormat="1" ht="15" customHeight="1">
      <c r="A87" s="2"/>
      <c r="B87" s="21"/>
      <c r="C87" s="21"/>
      <c r="D87" s="21"/>
      <c r="E87" s="21"/>
      <c r="F87" s="21"/>
      <c r="G87" s="21"/>
      <c r="H87" s="21"/>
    </row>
    <row r="88" spans="1:8" ht="21.75" customHeight="1">
      <c r="A88" s="36" t="s">
        <v>485</v>
      </c>
      <c r="B88" s="1"/>
      <c r="C88" s="263" t="s">
        <v>476</v>
      </c>
      <c r="D88" s="263"/>
      <c r="E88" s="47"/>
      <c r="G88" s="4" t="s">
        <v>486</v>
      </c>
    </row>
    <row r="89" spans="1:8">
      <c r="A89" s="19" t="s">
        <v>54</v>
      </c>
      <c r="C89" s="259" t="s">
        <v>55</v>
      </c>
      <c r="D89" s="259"/>
      <c r="F89" s="259" t="s">
        <v>342</v>
      </c>
      <c r="G89" s="259"/>
      <c r="H89" s="259"/>
    </row>
  </sheetData>
  <mergeCells count="9">
    <mergeCell ref="C89:D89"/>
    <mergeCell ref="A1:H1"/>
    <mergeCell ref="A3:A4"/>
    <mergeCell ref="B3:B4"/>
    <mergeCell ref="C3:D3"/>
    <mergeCell ref="E3:H3"/>
    <mergeCell ref="C88:D88"/>
    <mergeCell ref="F89:H89"/>
    <mergeCell ref="D43:H43"/>
  </mergeCells>
  <phoneticPr fontId="3" type="noConversion"/>
  <pageMargins left="0.78740157480314965" right="0.19685039370078741" top="0.39370078740157483" bottom="0.39370078740157483" header="0.19685039370078741" footer="0.23622047244094491"/>
  <pageSetup paperSize="9" scale="58" orientation="landscape" r:id="rId1"/>
  <headerFooter alignWithMargins="0">
    <oddHeader xml:space="preserve">&amp;R&amp;"Times New Roman,звичайний"&amp;14Продовження додатка 3
Таблиця 3
</oddHeader>
  </headerFooter>
  <rowBreaks count="1" manualBreakCount="1">
    <brk id="43" max="7" man="1"/>
  </rowBreaks>
  <ignoredErrors>
    <ignoredError sqref="H7:H8 G62:H62 G42:H42 G82:H83 G52:H52 H20 G44 G71 G64 G8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S183"/>
  <sheetViews>
    <sheetView view="pageBreakPreview" zoomScale="70" zoomScaleNormal="52" zoomScaleSheetLayoutView="70" workbookViewId="0">
      <selection activeCell="P21" sqref="P21"/>
    </sheetView>
  </sheetViews>
  <sheetFormatPr defaultColWidth="9.109375" defaultRowHeight="18"/>
  <cols>
    <col min="1" max="1" width="50.6640625" style="2" customWidth="1"/>
    <col min="2" max="2" width="16.109375" style="3" customWidth="1"/>
    <col min="3" max="8" width="15.109375" style="3" customWidth="1"/>
    <col min="9" max="16" width="15.109375" style="2" customWidth="1"/>
    <col min="17" max="17" width="15.6640625" style="2" customWidth="1"/>
    <col min="18" max="19" width="15.109375" style="2" customWidth="1"/>
    <col min="20" max="20" width="13.5546875" style="2" customWidth="1"/>
    <col min="21" max="21" width="9.109375" style="2"/>
    <col min="22" max="22" width="9.109375" style="2" customWidth="1"/>
    <col min="23" max="16384" width="9.109375" style="2"/>
  </cols>
  <sheetData>
    <row r="1" spans="1:19">
      <c r="A1" s="251" t="s">
        <v>111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19">
      <c r="A2" s="328"/>
      <c r="B2" s="328"/>
      <c r="C2" s="328"/>
      <c r="D2" s="328"/>
      <c r="E2" s="328"/>
      <c r="F2" s="328"/>
      <c r="G2" s="328"/>
      <c r="H2" s="328"/>
    </row>
    <row r="3" spans="1:19" ht="57" customHeight="1">
      <c r="A3" s="280" t="s">
        <v>146</v>
      </c>
      <c r="B3" s="280"/>
      <c r="C3" s="280"/>
      <c r="D3" s="280"/>
      <c r="E3" s="280"/>
      <c r="F3" s="280"/>
      <c r="G3" s="6" t="s">
        <v>14</v>
      </c>
      <c r="H3" s="166" t="s">
        <v>118</v>
      </c>
      <c r="I3" s="34"/>
      <c r="J3" s="34"/>
      <c r="K3" s="34"/>
      <c r="L3" s="300" t="s">
        <v>494</v>
      </c>
      <c r="M3" s="300"/>
      <c r="N3" s="300"/>
      <c r="O3" s="300"/>
      <c r="P3" s="300"/>
      <c r="Q3" s="300"/>
      <c r="R3" s="300"/>
      <c r="S3" s="300"/>
    </row>
    <row r="4" spans="1:19" ht="56.25" customHeight="1">
      <c r="A4" s="280"/>
      <c r="B4" s="280"/>
      <c r="C4" s="280"/>
      <c r="D4" s="280"/>
      <c r="E4" s="280"/>
      <c r="F4" s="280"/>
      <c r="G4" s="6"/>
      <c r="H4" s="272" t="s">
        <v>134</v>
      </c>
      <c r="I4" s="272"/>
      <c r="J4" s="272" t="s">
        <v>135</v>
      </c>
      <c r="K4" s="272"/>
      <c r="L4" s="272" t="s">
        <v>136</v>
      </c>
      <c r="M4" s="272"/>
      <c r="N4" s="244" t="s">
        <v>127</v>
      </c>
      <c r="O4" s="245"/>
      <c r="P4" s="280" t="s">
        <v>141</v>
      </c>
      <c r="Q4" s="280"/>
      <c r="R4" s="280" t="s">
        <v>142</v>
      </c>
      <c r="S4" s="280"/>
    </row>
    <row r="5" spans="1:19" ht="18" customHeight="1">
      <c r="A5" s="280">
        <v>1</v>
      </c>
      <c r="B5" s="280"/>
      <c r="C5" s="280"/>
      <c r="D5" s="280"/>
      <c r="E5" s="280"/>
      <c r="F5" s="280"/>
      <c r="G5" s="6">
        <v>2</v>
      </c>
      <c r="H5" s="272"/>
      <c r="I5" s="272"/>
      <c r="J5" s="272"/>
      <c r="K5" s="272"/>
      <c r="L5" s="272">
        <v>5</v>
      </c>
      <c r="M5" s="272">
        <v>5</v>
      </c>
      <c r="N5" s="272">
        <v>6</v>
      </c>
      <c r="O5" s="272"/>
      <c r="P5" s="280">
        <v>7</v>
      </c>
      <c r="Q5" s="280"/>
      <c r="R5" s="280">
        <v>8</v>
      </c>
      <c r="S5" s="280"/>
    </row>
    <row r="6" spans="1:19" s="4" customFormat="1" ht="22.2" customHeight="1">
      <c r="A6" s="296" t="s">
        <v>156</v>
      </c>
      <c r="B6" s="296"/>
      <c r="C6" s="296"/>
      <c r="D6" s="296"/>
      <c r="E6" s="296"/>
      <c r="F6" s="296"/>
      <c r="G6" s="10">
        <v>4000</v>
      </c>
      <c r="H6" s="318">
        <v>221.40000000000003</v>
      </c>
      <c r="I6" s="318">
        <v>0</v>
      </c>
      <c r="J6" s="318">
        <f t="shared" ref="J6:O6" si="0">SUM(J7:J12)</f>
        <v>173.2</v>
      </c>
      <c r="K6" s="318">
        <f t="shared" si="0"/>
        <v>0</v>
      </c>
      <c r="L6" s="318">
        <f t="shared" si="0"/>
        <v>145</v>
      </c>
      <c r="M6" s="318">
        <f t="shared" si="0"/>
        <v>0</v>
      </c>
      <c r="N6" s="318">
        <f t="shared" si="0"/>
        <v>173.2</v>
      </c>
      <c r="O6" s="318">
        <f t="shared" si="0"/>
        <v>0</v>
      </c>
      <c r="P6" s="318">
        <f t="shared" ref="P6:P12" si="1">SUM(N6-L6)</f>
        <v>28.199999999999989</v>
      </c>
      <c r="Q6" s="318">
        <f t="shared" ref="Q6:Q12" si="2">SUM(B6,E6,G6,M6)</f>
        <v>4000</v>
      </c>
      <c r="R6" s="326">
        <f>(N6/L6)*100</f>
        <v>119.44827586206897</v>
      </c>
      <c r="S6" s="326">
        <f>SUM(D6,G6,I6,O6)</f>
        <v>4000</v>
      </c>
    </row>
    <row r="7" spans="1:19" ht="20.100000000000001" customHeight="1">
      <c r="A7" s="327" t="s">
        <v>1</v>
      </c>
      <c r="B7" s="327"/>
      <c r="C7" s="327"/>
      <c r="D7" s="327"/>
      <c r="E7" s="327"/>
      <c r="F7" s="327"/>
      <c r="G7" s="5" t="s">
        <v>114</v>
      </c>
      <c r="H7" s="315"/>
      <c r="I7" s="315"/>
      <c r="J7" s="317"/>
      <c r="K7" s="317"/>
      <c r="L7" s="315"/>
      <c r="M7" s="315"/>
      <c r="N7" s="317"/>
      <c r="O7" s="317"/>
      <c r="P7" s="316">
        <f t="shared" si="1"/>
        <v>0</v>
      </c>
      <c r="Q7" s="316">
        <f t="shared" si="2"/>
        <v>0</v>
      </c>
      <c r="R7" s="319"/>
      <c r="S7" s="319">
        <f>SUM(D7,G7,I7,O7)</f>
        <v>0</v>
      </c>
    </row>
    <row r="8" spans="1:19" ht="20.100000000000001" customHeight="1">
      <c r="A8" s="327" t="s">
        <v>2</v>
      </c>
      <c r="B8" s="327"/>
      <c r="C8" s="327"/>
      <c r="D8" s="327"/>
      <c r="E8" s="327"/>
      <c r="F8" s="327"/>
      <c r="G8" s="8">
        <v>4020</v>
      </c>
      <c r="H8" s="315">
        <v>87.4</v>
      </c>
      <c r="I8" s="315"/>
      <c r="J8" s="317">
        <f>N8</f>
        <v>0</v>
      </c>
      <c r="K8" s="317"/>
      <c r="L8" s="315"/>
      <c r="M8" s="315"/>
      <c r="N8" s="317">
        <f>'VI-VII джер.кап.інв.'!O11</f>
        <v>0</v>
      </c>
      <c r="O8" s="317"/>
      <c r="P8" s="316">
        <f t="shared" si="1"/>
        <v>0</v>
      </c>
      <c r="Q8" s="316">
        <f t="shared" si="2"/>
        <v>4020</v>
      </c>
      <c r="R8" s="319" t="e">
        <f>(N8/L8)*100</f>
        <v>#DIV/0!</v>
      </c>
      <c r="S8" s="319">
        <f>SUM(D8,G8,I8,O8)</f>
        <v>4020</v>
      </c>
    </row>
    <row r="9" spans="1:19" ht="19.5" customHeight="1">
      <c r="A9" s="327" t="s">
        <v>24</v>
      </c>
      <c r="B9" s="327"/>
      <c r="C9" s="327"/>
      <c r="D9" s="327"/>
      <c r="E9" s="327"/>
      <c r="F9" s="327"/>
      <c r="G9" s="5">
        <v>4030</v>
      </c>
      <c r="H9" s="315">
        <v>125.00000000000001</v>
      </c>
      <c r="I9" s="315"/>
      <c r="J9" s="317">
        <f>N9</f>
        <v>164.2</v>
      </c>
      <c r="K9" s="317"/>
      <c r="L9" s="315">
        <v>135</v>
      </c>
      <c r="M9" s="315"/>
      <c r="N9" s="317">
        <f>'VI-VII джер.кап.інв.'!S13+'VI-VII джер.кап.інв.'!O13</f>
        <v>164.2</v>
      </c>
      <c r="O9" s="317"/>
      <c r="P9" s="316">
        <f t="shared" si="1"/>
        <v>29.199999999999989</v>
      </c>
      <c r="Q9" s="316">
        <f t="shared" si="2"/>
        <v>4030</v>
      </c>
      <c r="R9" s="319">
        <f>(N9/L9)*100</f>
        <v>121.62962962962962</v>
      </c>
      <c r="S9" s="319">
        <f>SUM(D9,G9,I9,O9)</f>
        <v>4030</v>
      </c>
    </row>
    <row r="10" spans="1:19" ht="20.100000000000001" customHeight="1">
      <c r="A10" s="327" t="s">
        <v>3</v>
      </c>
      <c r="B10" s="327"/>
      <c r="C10" s="327"/>
      <c r="D10" s="327"/>
      <c r="E10" s="327"/>
      <c r="F10" s="327"/>
      <c r="G10" s="8">
        <v>4040</v>
      </c>
      <c r="H10" s="315">
        <v>9</v>
      </c>
      <c r="I10" s="315"/>
      <c r="J10" s="317">
        <f>N10</f>
        <v>9</v>
      </c>
      <c r="K10" s="317"/>
      <c r="L10" s="315">
        <v>10</v>
      </c>
      <c r="M10" s="315"/>
      <c r="N10" s="317">
        <f>'VI-VII джер.кап.інв.'!S21</f>
        <v>9</v>
      </c>
      <c r="O10" s="317"/>
      <c r="P10" s="316">
        <f t="shared" si="1"/>
        <v>-1</v>
      </c>
      <c r="Q10" s="316">
        <f t="shared" si="2"/>
        <v>4040</v>
      </c>
      <c r="R10" s="319">
        <f>(N10/L10)*100</f>
        <v>90</v>
      </c>
      <c r="S10" s="319">
        <f>SUM(D10,G10,I10,O10)</f>
        <v>4040</v>
      </c>
    </row>
    <row r="11" spans="1:19" ht="21" customHeight="1">
      <c r="A11" s="327" t="s">
        <v>50</v>
      </c>
      <c r="B11" s="327"/>
      <c r="C11" s="327"/>
      <c r="D11" s="327"/>
      <c r="E11" s="327"/>
      <c r="F11" s="327"/>
      <c r="G11" s="5">
        <v>4050</v>
      </c>
      <c r="H11" s="315"/>
      <c r="I11" s="315"/>
      <c r="J11" s="317"/>
      <c r="K11" s="317"/>
      <c r="L11" s="315"/>
      <c r="M11" s="315"/>
      <c r="N11" s="317"/>
      <c r="O11" s="317"/>
      <c r="P11" s="316">
        <f t="shared" si="1"/>
        <v>0</v>
      </c>
      <c r="Q11" s="316">
        <f t="shared" si="2"/>
        <v>4050</v>
      </c>
      <c r="R11" s="319"/>
      <c r="S11" s="319"/>
    </row>
    <row r="12" spans="1:19">
      <c r="A12" s="232" t="s">
        <v>161</v>
      </c>
      <c r="B12" s="234"/>
      <c r="C12" s="234"/>
      <c r="D12" s="234"/>
      <c r="E12" s="234"/>
      <c r="F12" s="233"/>
      <c r="G12" s="5">
        <v>4060</v>
      </c>
      <c r="H12" s="315"/>
      <c r="I12" s="315"/>
      <c r="J12" s="317"/>
      <c r="K12" s="317"/>
      <c r="L12" s="315"/>
      <c r="M12" s="315"/>
      <c r="N12" s="317"/>
      <c r="O12" s="317"/>
      <c r="P12" s="316">
        <f t="shared" si="1"/>
        <v>0</v>
      </c>
      <c r="Q12" s="316">
        <f t="shared" si="2"/>
        <v>4060</v>
      </c>
      <c r="R12" s="319"/>
      <c r="S12" s="319"/>
    </row>
    <row r="13" spans="1:19">
      <c r="B13" s="2"/>
      <c r="C13" s="2"/>
      <c r="D13" s="2"/>
      <c r="E13" s="2"/>
      <c r="F13" s="2"/>
      <c r="G13" s="2"/>
      <c r="H13" s="2"/>
    </row>
    <row r="14" spans="1:19">
      <c r="B14" s="2"/>
      <c r="C14" s="2"/>
      <c r="D14" s="2"/>
      <c r="E14" s="2"/>
      <c r="F14" s="2"/>
      <c r="G14" s="2"/>
      <c r="H14" s="2"/>
    </row>
    <row r="15" spans="1:19" ht="18.75" customHeight="1">
      <c r="A15" s="312" t="s">
        <v>485</v>
      </c>
      <c r="B15" s="312"/>
      <c r="C15" s="313" t="s">
        <v>70</v>
      </c>
      <c r="D15" s="313"/>
      <c r="E15" s="313"/>
      <c r="F15" s="313"/>
      <c r="G15" s="313"/>
      <c r="H15" s="313"/>
      <c r="I15" s="313"/>
      <c r="J15" s="225"/>
      <c r="K15" s="253" t="s">
        <v>486</v>
      </c>
      <c r="L15" s="253"/>
      <c r="M15" s="253"/>
      <c r="N15" s="226"/>
    </row>
    <row r="16" spans="1:19" ht="21">
      <c r="A16" s="227" t="s">
        <v>343</v>
      </c>
      <c r="B16" s="227"/>
      <c r="C16" s="314" t="s">
        <v>344</v>
      </c>
      <c r="D16" s="314"/>
      <c r="E16" s="314"/>
      <c r="F16" s="314"/>
      <c r="G16" s="314"/>
      <c r="H16" s="314"/>
      <c r="I16" s="314"/>
      <c r="J16" s="227"/>
      <c r="K16" s="314" t="s">
        <v>342</v>
      </c>
      <c r="L16" s="314"/>
      <c r="M16" s="314"/>
      <c r="N16" s="226"/>
    </row>
    <row r="17" spans="1:19" ht="21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</row>
    <row r="18" spans="1:19">
      <c r="B18" s="2"/>
      <c r="C18" s="2"/>
      <c r="D18" s="2"/>
      <c r="E18" s="2"/>
      <c r="F18" s="2"/>
      <c r="G18" s="2"/>
      <c r="H18" s="2"/>
    </row>
    <row r="19" spans="1:19">
      <c r="B19" s="2"/>
      <c r="C19" s="2"/>
      <c r="D19" s="2"/>
      <c r="E19" s="2"/>
      <c r="F19" s="2"/>
      <c r="G19" s="2"/>
      <c r="H19" s="2"/>
    </row>
    <row r="20" spans="1:19">
      <c r="B20" s="2"/>
      <c r="C20" s="2"/>
      <c r="D20" s="2"/>
      <c r="E20" s="2"/>
      <c r="F20" s="2"/>
      <c r="G20" s="2"/>
      <c r="H20" s="2"/>
    </row>
    <row r="21" spans="1:19">
      <c r="B21" s="2"/>
      <c r="C21" s="2"/>
      <c r="D21" s="2"/>
      <c r="E21" s="2"/>
      <c r="F21" s="2"/>
      <c r="G21" s="2"/>
      <c r="H21" s="2"/>
    </row>
    <row r="22" spans="1:19" ht="19.5" customHeight="1">
      <c r="A22" s="3"/>
      <c r="B22" s="2"/>
      <c r="C22" s="2"/>
      <c r="D22" s="2"/>
      <c r="E22" s="2"/>
      <c r="F22" s="2"/>
      <c r="G22" s="2"/>
      <c r="H22" s="2"/>
    </row>
    <row r="23" spans="1:19">
      <c r="A23" s="325" t="s">
        <v>330</v>
      </c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</row>
    <row r="24" spans="1:19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1:19">
      <c r="A25" s="33"/>
      <c r="B25" s="12" t="s">
        <v>460</v>
      </c>
      <c r="E25" s="12" t="s">
        <v>460</v>
      </c>
      <c r="G25" s="12" t="s">
        <v>460</v>
      </c>
      <c r="Q25" s="12" t="s">
        <v>460</v>
      </c>
    </row>
    <row r="26" spans="1:19" ht="56.25" customHeight="1">
      <c r="A26" s="320" t="s">
        <v>49</v>
      </c>
      <c r="B26" s="244" t="s">
        <v>331</v>
      </c>
      <c r="C26" s="252"/>
      <c r="D26" s="245"/>
      <c r="E26" s="272" t="s">
        <v>125</v>
      </c>
      <c r="F26" s="272"/>
      <c r="G26" s="280" t="s">
        <v>211</v>
      </c>
      <c r="H26" s="280"/>
      <c r="I26" s="280"/>
      <c r="J26" s="280"/>
      <c r="K26" s="280"/>
      <c r="L26" s="280"/>
      <c r="M26" s="280"/>
      <c r="N26" s="280"/>
      <c r="O26" s="280"/>
      <c r="P26" s="280"/>
      <c r="Q26" s="272" t="s">
        <v>332</v>
      </c>
      <c r="R26" s="272"/>
      <c r="S26" s="272"/>
    </row>
    <row r="27" spans="1:19" ht="67.5" customHeight="1">
      <c r="A27" s="321"/>
      <c r="B27" s="323" t="s">
        <v>41</v>
      </c>
      <c r="C27" s="244" t="s">
        <v>68</v>
      </c>
      <c r="D27" s="245"/>
      <c r="E27" s="272" t="s">
        <v>126</v>
      </c>
      <c r="F27" s="272" t="s">
        <v>127</v>
      </c>
      <c r="G27" s="272" t="s">
        <v>333</v>
      </c>
      <c r="H27" s="272"/>
      <c r="I27" s="272" t="s">
        <v>334</v>
      </c>
      <c r="J27" s="272"/>
      <c r="K27" s="272" t="s">
        <v>335</v>
      </c>
      <c r="L27" s="272"/>
      <c r="M27" s="272" t="s">
        <v>336</v>
      </c>
      <c r="N27" s="272"/>
      <c r="O27" s="272" t="s">
        <v>337</v>
      </c>
      <c r="P27" s="272"/>
      <c r="Q27" s="323" t="s">
        <v>41</v>
      </c>
      <c r="R27" s="244" t="s">
        <v>68</v>
      </c>
      <c r="S27" s="245"/>
    </row>
    <row r="28" spans="1:19" ht="67.5" customHeight="1">
      <c r="A28" s="322"/>
      <c r="B28" s="324"/>
      <c r="C28" s="6" t="s">
        <v>333</v>
      </c>
      <c r="D28" s="6" t="s">
        <v>338</v>
      </c>
      <c r="E28" s="272"/>
      <c r="F28" s="272"/>
      <c r="G28" s="5" t="s">
        <v>126</v>
      </c>
      <c r="H28" s="5" t="s">
        <v>127</v>
      </c>
      <c r="I28" s="5" t="s">
        <v>126</v>
      </c>
      <c r="J28" s="5" t="s">
        <v>127</v>
      </c>
      <c r="K28" s="5" t="s">
        <v>126</v>
      </c>
      <c r="L28" s="5" t="s">
        <v>127</v>
      </c>
      <c r="M28" s="5" t="s">
        <v>126</v>
      </c>
      <c r="N28" s="5" t="s">
        <v>127</v>
      </c>
      <c r="O28" s="5" t="s">
        <v>126</v>
      </c>
      <c r="P28" s="5" t="s">
        <v>127</v>
      </c>
      <c r="Q28" s="324"/>
      <c r="R28" s="6" t="s">
        <v>333</v>
      </c>
      <c r="S28" s="6" t="s">
        <v>338</v>
      </c>
    </row>
    <row r="29" spans="1:19" ht="36">
      <c r="A29" s="11" t="s">
        <v>339</v>
      </c>
      <c r="B29" s="59">
        <f>SUM(C29,D29)</f>
        <v>0</v>
      </c>
      <c r="C29" s="96"/>
      <c r="D29" s="96"/>
      <c r="E29" s="96"/>
      <c r="F29" s="96"/>
      <c r="G29" s="54" t="s">
        <v>154</v>
      </c>
      <c r="H29" s="54" t="s">
        <v>154</v>
      </c>
      <c r="I29" s="97"/>
      <c r="J29" s="97"/>
      <c r="K29" s="54" t="s">
        <v>154</v>
      </c>
      <c r="L29" s="54" t="s">
        <v>154</v>
      </c>
      <c r="M29" s="97"/>
      <c r="N29" s="97"/>
      <c r="O29" s="97"/>
      <c r="P29" s="97"/>
      <c r="Q29" s="59">
        <f>SUM(R29,S29)</f>
        <v>0</v>
      </c>
      <c r="R29" s="59">
        <f>SUM(C29,F29,H29,N29)</f>
        <v>0</v>
      </c>
      <c r="S29" s="59">
        <f>SUM(D29,J29,L29,P29)</f>
        <v>0</v>
      </c>
    </row>
    <row r="30" spans="1:19">
      <c r="A30" s="11"/>
      <c r="B30" s="67">
        <f t="shared" ref="B30:B37" si="3">SUM(C30,D30)</f>
        <v>0</v>
      </c>
      <c r="C30" s="96"/>
      <c r="D30" s="96"/>
      <c r="E30" s="96"/>
      <c r="F30" s="96"/>
      <c r="G30" s="54" t="s">
        <v>154</v>
      </c>
      <c r="H30" s="54" t="s">
        <v>154</v>
      </c>
      <c r="I30" s="97"/>
      <c r="J30" s="97"/>
      <c r="K30" s="54" t="s">
        <v>154</v>
      </c>
      <c r="L30" s="54" t="s">
        <v>154</v>
      </c>
      <c r="M30" s="97"/>
      <c r="N30" s="97"/>
      <c r="O30" s="97"/>
      <c r="P30" s="97"/>
      <c r="Q30" s="67">
        <f t="shared" ref="Q30:Q37" si="4">SUM(R30,S30)</f>
        <v>0</v>
      </c>
      <c r="R30" s="67">
        <f t="shared" ref="R30:R36" si="5">SUM(C30,F30,H30,N30)</f>
        <v>0</v>
      </c>
      <c r="S30" s="67">
        <f t="shared" ref="S30:S36" si="6">SUM(D30,J30,L30,P30)</f>
        <v>0</v>
      </c>
    </row>
    <row r="31" spans="1:19">
      <c r="A31" s="11"/>
      <c r="B31" s="67">
        <f t="shared" si="3"/>
        <v>0</v>
      </c>
      <c r="C31" s="96"/>
      <c r="D31" s="96"/>
      <c r="E31" s="96"/>
      <c r="F31" s="96"/>
      <c r="G31" s="54" t="s">
        <v>154</v>
      </c>
      <c r="H31" s="54" t="s">
        <v>154</v>
      </c>
      <c r="I31" s="97"/>
      <c r="J31" s="97"/>
      <c r="K31" s="54" t="s">
        <v>154</v>
      </c>
      <c r="L31" s="54" t="s">
        <v>154</v>
      </c>
      <c r="M31" s="97"/>
      <c r="N31" s="97"/>
      <c r="O31" s="97"/>
      <c r="P31" s="97"/>
      <c r="Q31" s="67">
        <f t="shared" si="4"/>
        <v>0</v>
      </c>
      <c r="R31" s="67">
        <f>SUM(C31,F31,H31,N31)</f>
        <v>0</v>
      </c>
      <c r="S31" s="67">
        <f>SUM(D31,J31,L31,P31)</f>
        <v>0</v>
      </c>
    </row>
    <row r="32" spans="1:19" ht="36">
      <c r="A32" s="11" t="s">
        <v>340</v>
      </c>
      <c r="B32" s="59">
        <f t="shared" si="3"/>
        <v>0</v>
      </c>
      <c r="C32" s="96"/>
      <c r="D32" s="96"/>
      <c r="E32" s="96"/>
      <c r="F32" s="96"/>
      <c r="G32" s="54" t="s">
        <v>154</v>
      </c>
      <c r="H32" s="54" t="s">
        <v>154</v>
      </c>
      <c r="I32" s="97"/>
      <c r="J32" s="97"/>
      <c r="K32" s="54" t="s">
        <v>154</v>
      </c>
      <c r="L32" s="54" t="s">
        <v>154</v>
      </c>
      <c r="M32" s="97"/>
      <c r="N32" s="97"/>
      <c r="O32" s="97"/>
      <c r="P32" s="97"/>
      <c r="Q32" s="59">
        <f t="shared" si="4"/>
        <v>0</v>
      </c>
      <c r="R32" s="59">
        <f t="shared" si="5"/>
        <v>0</v>
      </c>
      <c r="S32" s="59">
        <f t="shared" si="6"/>
        <v>0</v>
      </c>
    </row>
    <row r="33" spans="1:19">
      <c r="A33" s="11"/>
      <c r="B33" s="67">
        <f t="shared" si="3"/>
        <v>0</v>
      </c>
      <c r="C33" s="96"/>
      <c r="D33" s="96"/>
      <c r="E33" s="96"/>
      <c r="F33" s="96"/>
      <c r="G33" s="54" t="s">
        <v>154</v>
      </c>
      <c r="H33" s="54" t="s">
        <v>154</v>
      </c>
      <c r="I33" s="97"/>
      <c r="J33" s="97"/>
      <c r="K33" s="54" t="s">
        <v>154</v>
      </c>
      <c r="L33" s="54" t="s">
        <v>154</v>
      </c>
      <c r="M33" s="97"/>
      <c r="N33" s="97"/>
      <c r="O33" s="97"/>
      <c r="P33" s="97"/>
      <c r="Q33" s="67">
        <f t="shared" si="4"/>
        <v>0</v>
      </c>
      <c r="R33" s="67">
        <f t="shared" si="5"/>
        <v>0</v>
      </c>
      <c r="S33" s="67">
        <f t="shared" si="6"/>
        <v>0</v>
      </c>
    </row>
    <row r="34" spans="1:19">
      <c r="A34" s="11"/>
      <c r="B34" s="67">
        <f t="shared" si="3"/>
        <v>0</v>
      </c>
      <c r="C34" s="96"/>
      <c r="D34" s="96"/>
      <c r="E34" s="96"/>
      <c r="F34" s="96"/>
      <c r="G34" s="54" t="s">
        <v>154</v>
      </c>
      <c r="H34" s="54" t="s">
        <v>154</v>
      </c>
      <c r="I34" s="97"/>
      <c r="J34" s="97"/>
      <c r="K34" s="54" t="s">
        <v>154</v>
      </c>
      <c r="L34" s="54" t="s">
        <v>154</v>
      </c>
      <c r="M34" s="97"/>
      <c r="N34" s="97"/>
      <c r="O34" s="97"/>
      <c r="P34" s="97"/>
      <c r="Q34" s="67">
        <f t="shared" si="4"/>
        <v>0</v>
      </c>
      <c r="R34" s="67">
        <f>SUM(C34,F34,H34,N34)</f>
        <v>0</v>
      </c>
      <c r="S34" s="67">
        <f>SUM(D34,J34,L34,P34)</f>
        <v>0</v>
      </c>
    </row>
    <row r="35" spans="1:19" ht="36">
      <c r="A35" s="11" t="s">
        <v>341</v>
      </c>
      <c r="B35" s="59">
        <f t="shared" si="3"/>
        <v>0</v>
      </c>
      <c r="C35" s="96"/>
      <c r="D35" s="96"/>
      <c r="E35" s="96"/>
      <c r="F35" s="96"/>
      <c r="G35" s="54" t="s">
        <v>154</v>
      </c>
      <c r="H35" s="54" t="s">
        <v>154</v>
      </c>
      <c r="I35" s="97"/>
      <c r="J35" s="97"/>
      <c r="K35" s="54" t="s">
        <v>154</v>
      </c>
      <c r="L35" s="54" t="s">
        <v>154</v>
      </c>
      <c r="M35" s="97"/>
      <c r="N35" s="97"/>
      <c r="O35" s="97"/>
      <c r="P35" s="97"/>
      <c r="Q35" s="59">
        <f t="shared" si="4"/>
        <v>0</v>
      </c>
      <c r="R35" s="59">
        <f t="shared" si="5"/>
        <v>0</v>
      </c>
      <c r="S35" s="59">
        <f t="shared" si="6"/>
        <v>0</v>
      </c>
    </row>
    <row r="36" spans="1:19">
      <c r="A36" s="11"/>
      <c r="B36" s="67">
        <f t="shared" si="3"/>
        <v>0</v>
      </c>
      <c r="C36" s="96"/>
      <c r="D36" s="96"/>
      <c r="E36" s="96"/>
      <c r="F36" s="96"/>
      <c r="G36" s="54" t="s">
        <v>154</v>
      </c>
      <c r="H36" s="54" t="s">
        <v>154</v>
      </c>
      <c r="I36" s="97"/>
      <c r="J36" s="97"/>
      <c r="K36" s="54" t="s">
        <v>154</v>
      </c>
      <c r="L36" s="54" t="s">
        <v>154</v>
      </c>
      <c r="M36" s="97"/>
      <c r="N36" s="97"/>
      <c r="O36" s="97"/>
      <c r="P36" s="97"/>
      <c r="Q36" s="67">
        <f t="shared" si="4"/>
        <v>0</v>
      </c>
      <c r="R36" s="67">
        <f t="shared" si="5"/>
        <v>0</v>
      </c>
      <c r="S36" s="67">
        <f t="shared" si="6"/>
        <v>0</v>
      </c>
    </row>
    <row r="37" spans="1:19">
      <c r="A37" s="11"/>
      <c r="B37" s="67">
        <f t="shared" si="3"/>
        <v>0</v>
      </c>
      <c r="C37" s="96"/>
      <c r="D37" s="96"/>
      <c r="E37" s="96"/>
      <c r="F37" s="96"/>
      <c r="G37" s="54" t="s">
        <v>154</v>
      </c>
      <c r="H37" s="54" t="s">
        <v>154</v>
      </c>
      <c r="I37" s="97"/>
      <c r="J37" s="97"/>
      <c r="K37" s="54" t="s">
        <v>154</v>
      </c>
      <c r="L37" s="54" t="s">
        <v>154</v>
      </c>
      <c r="M37" s="97"/>
      <c r="N37" s="97"/>
      <c r="O37" s="97"/>
      <c r="P37" s="97"/>
      <c r="Q37" s="67">
        <f t="shared" si="4"/>
        <v>0</v>
      </c>
      <c r="R37" s="67">
        <f>SUM(C37,F37,H37,N37)</f>
        <v>0</v>
      </c>
      <c r="S37" s="67">
        <f>SUM(D37,J37,L37,P37)</f>
        <v>0</v>
      </c>
    </row>
    <row r="38" spans="1:19">
      <c r="A38" s="11" t="s">
        <v>41</v>
      </c>
      <c r="B38" s="59">
        <f>SUM(B29,B32,B35)</f>
        <v>0</v>
      </c>
      <c r="C38" s="59">
        <f t="shared" ref="C38:S38" si="7">SUM(C29,C32,C35)</f>
        <v>0</v>
      </c>
      <c r="D38" s="59">
        <f t="shared" si="7"/>
        <v>0</v>
      </c>
      <c r="E38" s="59">
        <f t="shared" si="7"/>
        <v>0</v>
      </c>
      <c r="F38" s="59">
        <f t="shared" si="7"/>
        <v>0</v>
      </c>
      <c r="G38" s="59">
        <f t="shared" si="7"/>
        <v>0</v>
      </c>
      <c r="H38" s="59">
        <f t="shared" si="7"/>
        <v>0</v>
      </c>
      <c r="I38" s="59">
        <f t="shared" si="7"/>
        <v>0</v>
      </c>
      <c r="J38" s="59">
        <f t="shared" si="7"/>
        <v>0</v>
      </c>
      <c r="K38" s="59">
        <f t="shared" si="7"/>
        <v>0</v>
      </c>
      <c r="L38" s="59">
        <f t="shared" si="7"/>
        <v>0</v>
      </c>
      <c r="M38" s="59">
        <f t="shared" si="7"/>
        <v>0</v>
      </c>
      <c r="N38" s="59">
        <f t="shared" si="7"/>
        <v>0</v>
      </c>
      <c r="O38" s="59">
        <f t="shared" si="7"/>
        <v>0</v>
      </c>
      <c r="P38" s="59">
        <f t="shared" si="7"/>
        <v>0</v>
      </c>
      <c r="Q38" s="59">
        <f t="shared" si="7"/>
        <v>0</v>
      </c>
      <c r="R38" s="59">
        <f t="shared" si="7"/>
        <v>0</v>
      </c>
      <c r="S38" s="59">
        <f t="shared" si="7"/>
        <v>0</v>
      </c>
    </row>
    <row r="39" spans="1:19">
      <c r="A39" s="33"/>
    </row>
    <row r="40" spans="1:19">
      <c r="A40" s="33"/>
    </row>
    <row r="41" spans="1:19">
      <c r="A41" s="311" t="s">
        <v>485</v>
      </c>
      <c r="B41" s="311"/>
      <c r="C41" s="263" t="s">
        <v>70</v>
      </c>
      <c r="D41" s="263"/>
      <c r="E41" s="263"/>
      <c r="F41" s="263"/>
      <c r="G41" s="263"/>
      <c r="H41" s="263"/>
      <c r="I41" s="263"/>
      <c r="J41" s="98"/>
      <c r="K41" s="251" t="s">
        <v>486</v>
      </c>
      <c r="L41" s="251"/>
      <c r="M41" s="251"/>
    </row>
    <row r="42" spans="1:19">
      <c r="A42" s="19" t="s">
        <v>343</v>
      </c>
      <c r="B42" s="19"/>
      <c r="C42" s="259" t="s">
        <v>344</v>
      </c>
      <c r="D42" s="259"/>
      <c r="E42" s="259"/>
      <c r="F42" s="259"/>
      <c r="G42" s="259"/>
      <c r="H42" s="259"/>
      <c r="I42" s="259"/>
      <c r="J42" s="19"/>
      <c r="K42" s="259" t="s">
        <v>342</v>
      </c>
      <c r="L42" s="259"/>
      <c r="M42" s="259"/>
    </row>
    <row r="43" spans="1:19">
      <c r="A43" s="33"/>
    </row>
    <row r="44" spans="1:19">
      <c r="A44" s="33"/>
    </row>
    <row r="45" spans="1:19">
      <c r="A45" s="33"/>
    </row>
    <row r="46" spans="1:19">
      <c r="A46" s="33"/>
    </row>
    <row r="47" spans="1:19">
      <c r="A47" s="33"/>
    </row>
    <row r="48" spans="1:19">
      <c r="A48" s="33"/>
    </row>
    <row r="49" spans="1:1">
      <c r="A49" s="33"/>
    </row>
    <row r="50" spans="1:1">
      <c r="A50" s="33"/>
    </row>
    <row r="51" spans="1:1">
      <c r="A51" s="33"/>
    </row>
    <row r="52" spans="1:1">
      <c r="A52" s="33"/>
    </row>
    <row r="53" spans="1:1">
      <c r="A53" s="33"/>
    </row>
    <row r="54" spans="1:1">
      <c r="A54" s="33"/>
    </row>
    <row r="55" spans="1:1">
      <c r="A55" s="33"/>
    </row>
    <row r="56" spans="1:1">
      <c r="A56" s="33"/>
    </row>
    <row r="57" spans="1:1">
      <c r="A57" s="33"/>
    </row>
    <row r="58" spans="1:1">
      <c r="A58" s="33"/>
    </row>
    <row r="59" spans="1:1">
      <c r="A59" s="33"/>
    </row>
    <row r="60" spans="1:1">
      <c r="A60" s="33"/>
    </row>
    <row r="61" spans="1:1">
      <c r="A61" s="33"/>
    </row>
    <row r="62" spans="1:1">
      <c r="A62" s="33"/>
    </row>
    <row r="63" spans="1:1">
      <c r="A63" s="33"/>
    </row>
    <row r="64" spans="1:1">
      <c r="A64" s="33"/>
    </row>
    <row r="65" spans="1:1">
      <c r="A65" s="33"/>
    </row>
    <row r="66" spans="1:1">
      <c r="A66" s="33"/>
    </row>
    <row r="67" spans="1:1">
      <c r="A67" s="33"/>
    </row>
    <row r="68" spans="1:1">
      <c r="A68" s="33"/>
    </row>
    <row r="69" spans="1:1">
      <c r="A69" s="33"/>
    </row>
    <row r="70" spans="1:1">
      <c r="A70" s="33"/>
    </row>
    <row r="71" spans="1:1">
      <c r="A71" s="33"/>
    </row>
    <row r="72" spans="1:1">
      <c r="A72" s="33"/>
    </row>
    <row r="73" spans="1:1">
      <c r="A73" s="33"/>
    </row>
    <row r="74" spans="1:1">
      <c r="A74" s="33"/>
    </row>
    <row r="75" spans="1:1">
      <c r="A75" s="33"/>
    </row>
    <row r="76" spans="1:1">
      <c r="A76" s="33"/>
    </row>
    <row r="77" spans="1:1">
      <c r="A77" s="33"/>
    </row>
    <row r="78" spans="1:1">
      <c r="A78" s="33"/>
    </row>
    <row r="79" spans="1:1">
      <c r="A79" s="33"/>
    </row>
    <row r="80" spans="1:1">
      <c r="A80" s="33"/>
    </row>
    <row r="81" spans="1:1">
      <c r="A81" s="33"/>
    </row>
    <row r="82" spans="1:1">
      <c r="A82" s="33"/>
    </row>
    <row r="83" spans="1:1">
      <c r="A83" s="33"/>
    </row>
    <row r="84" spans="1:1">
      <c r="A84" s="33"/>
    </row>
    <row r="85" spans="1:1">
      <c r="A85" s="33"/>
    </row>
    <row r="86" spans="1:1">
      <c r="A86" s="33"/>
    </row>
    <row r="87" spans="1:1">
      <c r="A87" s="33"/>
    </row>
    <row r="88" spans="1:1">
      <c r="A88" s="33"/>
    </row>
    <row r="89" spans="1:1">
      <c r="A89" s="33"/>
    </row>
    <row r="90" spans="1:1">
      <c r="A90" s="33"/>
    </row>
    <row r="91" spans="1:1">
      <c r="A91" s="33"/>
    </row>
    <row r="92" spans="1:1">
      <c r="A92" s="33"/>
    </row>
    <row r="93" spans="1:1">
      <c r="A93" s="33"/>
    </row>
    <row r="94" spans="1:1">
      <c r="A94" s="33"/>
    </row>
    <row r="95" spans="1:1">
      <c r="A95" s="33"/>
    </row>
    <row r="96" spans="1:1">
      <c r="A96" s="33"/>
    </row>
    <row r="97" spans="1:1">
      <c r="A97" s="33"/>
    </row>
    <row r="98" spans="1:1">
      <c r="A98" s="33"/>
    </row>
    <row r="99" spans="1:1">
      <c r="A99" s="33"/>
    </row>
    <row r="100" spans="1:1">
      <c r="A100" s="33"/>
    </row>
    <row r="101" spans="1:1">
      <c r="A101" s="33"/>
    </row>
    <row r="102" spans="1:1">
      <c r="A102" s="33"/>
    </row>
    <row r="103" spans="1:1">
      <c r="A103" s="33"/>
    </row>
    <row r="104" spans="1:1">
      <c r="A104" s="33"/>
    </row>
    <row r="105" spans="1:1">
      <c r="A105" s="33"/>
    </row>
    <row r="106" spans="1:1">
      <c r="A106" s="33"/>
    </row>
    <row r="107" spans="1:1">
      <c r="A107" s="33"/>
    </row>
    <row r="108" spans="1:1">
      <c r="A108" s="33"/>
    </row>
    <row r="109" spans="1:1">
      <c r="A109" s="33"/>
    </row>
    <row r="110" spans="1:1">
      <c r="A110" s="33"/>
    </row>
    <row r="111" spans="1:1">
      <c r="A111" s="33"/>
    </row>
    <row r="112" spans="1:1">
      <c r="A112" s="33"/>
    </row>
    <row r="113" spans="1:1">
      <c r="A113" s="33"/>
    </row>
    <row r="114" spans="1:1">
      <c r="A114" s="33"/>
    </row>
    <row r="115" spans="1:1">
      <c r="A115" s="33"/>
    </row>
    <row r="116" spans="1:1">
      <c r="A116" s="33"/>
    </row>
    <row r="117" spans="1:1">
      <c r="A117" s="33"/>
    </row>
    <row r="118" spans="1:1">
      <c r="A118" s="33"/>
    </row>
    <row r="119" spans="1:1">
      <c r="A119" s="33"/>
    </row>
    <row r="120" spans="1:1">
      <c r="A120" s="33"/>
    </row>
    <row r="121" spans="1:1">
      <c r="A121" s="33"/>
    </row>
    <row r="122" spans="1:1">
      <c r="A122" s="33"/>
    </row>
    <row r="123" spans="1:1">
      <c r="A123" s="33"/>
    </row>
    <row r="124" spans="1:1">
      <c r="A124" s="33"/>
    </row>
    <row r="125" spans="1:1">
      <c r="A125" s="33"/>
    </row>
    <row r="126" spans="1:1">
      <c r="A126" s="33"/>
    </row>
    <row r="127" spans="1:1">
      <c r="A127" s="33"/>
    </row>
    <row r="128" spans="1:1">
      <c r="A128" s="33"/>
    </row>
    <row r="129" spans="1:1">
      <c r="A129" s="33"/>
    </row>
    <row r="130" spans="1:1">
      <c r="A130" s="33"/>
    </row>
    <row r="131" spans="1:1">
      <c r="A131" s="33"/>
    </row>
    <row r="132" spans="1:1">
      <c r="A132" s="33"/>
    </row>
    <row r="133" spans="1:1">
      <c r="A133" s="33"/>
    </row>
    <row r="134" spans="1:1">
      <c r="A134" s="33"/>
    </row>
    <row r="135" spans="1:1">
      <c r="A135" s="33"/>
    </row>
    <row r="136" spans="1:1">
      <c r="A136" s="33"/>
    </row>
    <row r="137" spans="1:1">
      <c r="A137" s="33"/>
    </row>
    <row r="138" spans="1:1">
      <c r="A138" s="33"/>
    </row>
    <row r="139" spans="1:1">
      <c r="A139" s="33"/>
    </row>
    <row r="140" spans="1:1">
      <c r="A140" s="33"/>
    </row>
    <row r="141" spans="1:1">
      <c r="A141" s="33"/>
    </row>
    <row r="142" spans="1:1">
      <c r="A142" s="33"/>
    </row>
    <row r="143" spans="1:1">
      <c r="A143" s="33"/>
    </row>
    <row r="144" spans="1:1">
      <c r="A144" s="33"/>
    </row>
    <row r="145" spans="1:1">
      <c r="A145" s="33"/>
    </row>
    <row r="146" spans="1:1">
      <c r="A146" s="33"/>
    </row>
    <row r="147" spans="1:1">
      <c r="A147" s="33"/>
    </row>
    <row r="148" spans="1:1">
      <c r="A148" s="33"/>
    </row>
    <row r="149" spans="1:1">
      <c r="A149" s="33"/>
    </row>
    <row r="150" spans="1:1">
      <c r="A150" s="33"/>
    </row>
    <row r="151" spans="1:1">
      <c r="A151" s="33"/>
    </row>
    <row r="152" spans="1:1">
      <c r="A152" s="33"/>
    </row>
    <row r="153" spans="1:1">
      <c r="A153" s="33"/>
    </row>
    <row r="154" spans="1:1">
      <c r="A154" s="33"/>
    </row>
    <row r="155" spans="1:1">
      <c r="A155" s="33"/>
    </row>
    <row r="156" spans="1:1">
      <c r="A156" s="33"/>
    </row>
    <row r="157" spans="1:1">
      <c r="A157" s="33"/>
    </row>
    <row r="158" spans="1:1">
      <c r="A158" s="33"/>
    </row>
    <row r="159" spans="1:1">
      <c r="A159" s="33"/>
    </row>
    <row r="160" spans="1:1">
      <c r="A160" s="33"/>
    </row>
    <row r="161" spans="1:1">
      <c r="A161" s="33"/>
    </row>
    <row r="162" spans="1:1">
      <c r="A162" s="33"/>
    </row>
    <row r="163" spans="1:1">
      <c r="A163" s="33"/>
    </row>
    <row r="164" spans="1:1">
      <c r="A164" s="33"/>
    </row>
    <row r="165" spans="1:1">
      <c r="A165" s="33"/>
    </row>
    <row r="166" spans="1:1">
      <c r="A166" s="33"/>
    </row>
    <row r="167" spans="1:1">
      <c r="A167" s="33"/>
    </row>
    <row r="168" spans="1:1">
      <c r="A168" s="33"/>
    </row>
    <row r="169" spans="1:1">
      <c r="A169" s="33"/>
    </row>
    <row r="170" spans="1:1">
      <c r="A170" s="33"/>
    </row>
    <row r="171" spans="1:1">
      <c r="A171" s="33"/>
    </row>
    <row r="172" spans="1:1">
      <c r="A172" s="33"/>
    </row>
    <row r="173" spans="1:1">
      <c r="A173" s="33"/>
    </row>
    <row r="174" spans="1:1">
      <c r="A174" s="33"/>
    </row>
    <row r="175" spans="1:1">
      <c r="A175" s="33"/>
    </row>
    <row r="176" spans="1:1">
      <c r="A176" s="33"/>
    </row>
    <row r="177" spans="1:1">
      <c r="A177" s="33"/>
    </row>
    <row r="178" spans="1:1">
      <c r="A178" s="33"/>
    </row>
    <row r="179" spans="1:1">
      <c r="A179" s="33"/>
    </row>
    <row r="180" spans="1:1">
      <c r="A180" s="33"/>
    </row>
    <row r="181" spans="1:1">
      <c r="A181" s="33"/>
    </row>
    <row r="182" spans="1:1">
      <c r="A182" s="33"/>
    </row>
    <row r="183" spans="1:1">
      <c r="A183" s="33"/>
    </row>
  </sheetData>
  <mergeCells count="93">
    <mergeCell ref="A2:H2"/>
    <mergeCell ref="H4:I4"/>
    <mergeCell ref="H11:I11"/>
    <mergeCell ref="A3:F4"/>
    <mergeCell ref="A5:F5"/>
    <mergeCell ref="A6:F6"/>
    <mergeCell ref="A7:F7"/>
    <mergeCell ref="A8:F8"/>
    <mergeCell ref="H10:I10"/>
    <mergeCell ref="H5:I5"/>
    <mergeCell ref="H7:I7"/>
    <mergeCell ref="H8:I8"/>
    <mergeCell ref="H9:I9"/>
    <mergeCell ref="L9:M9"/>
    <mergeCell ref="L8:M8"/>
    <mergeCell ref="L7:M7"/>
    <mergeCell ref="A9:F9"/>
    <mergeCell ref="A10:F10"/>
    <mergeCell ref="A11:F11"/>
    <mergeCell ref="R9:S9"/>
    <mergeCell ref="R10:S10"/>
    <mergeCell ref="N9:O9"/>
    <mergeCell ref="N10:O10"/>
    <mergeCell ref="L10:M10"/>
    <mergeCell ref="R4:S4"/>
    <mergeCell ref="P4:Q4"/>
    <mergeCell ref="L4:M4"/>
    <mergeCell ref="A26:A28"/>
    <mergeCell ref="B26:D26"/>
    <mergeCell ref="B27:B28"/>
    <mergeCell ref="C27:D27"/>
    <mergeCell ref="E26:F26"/>
    <mergeCell ref="A23:M23"/>
    <mergeCell ref="Q27:Q28"/>
    <mergeCell ref="R27:S27"/>
    <mergeCell ref="Q26:S26"/>
    <mergeCell ref="E27:E28"/>
    <mergeCell ref="F27:F28"/>
    <mergeCell ref="G27:H27"/>
    <mergeCell ref="R6:S6"/>
    <mergeCell ref="I27:J27"/>
    <mergeCell ref="K27:L27"/>
    <mergeCell ref="M27:N27"/>
    <mergeCell ref="N5:O5"/>
    <mergeCell ref="N6:O6"/>
    <mergeCell ref="N7:O7"/>
    <mergeCell ref="N8:O8"/>
    <mergeCell ref="O27:P27"/>
    <mergeCell ref="G26:P26"/>
    <mergeCell ref="N11:O11"/>
    <mergeCell ref="N12:O12"/>
    <mergeCell ref="L12:M12"/>
    <mergeCell ref="L11:M11"/>
    <mergeCell ref="L6:M6"/>
    <mergeCell ref="L5:M5"/>
    <mergeCell ref="H6:I6"/>
    <mergeCell ref="R12:S12"/>
    <mergeCell ref="P5:Q5"/>
    <mergeCell ref="P6:Q6"/>
    <mergeCell ref="P7:Q7"/>
    <mergeCell ref="P9:Q9"/>
    <mergeCell ref="P11:Q11"/>
    <mergeCell ref="P12:Q12"/>
    <mergeCell ref="R8:S8"/>
    <mergeCell ref="R11:S11"/>
    <mergeCell ref="R5:S5"/>
    <mergeCell ref="R7:S7"/>
    <mergeCell ref="A1:O1"/>
    <mergeCell ref="H12:I12"/>
    <mergeCell ref="P8:Q8"/>
    <mergeCell ref="P10:Q10"/>
    <mergeCell ref="N4:O4"/>
    <mergeCell ref="A12:F12"/>
    <mergeCell ref="J9:K9"/>
    <mergeCell ref="J10:K10"/>
    <mergeCell ref="J11:K11"/>
    <mergeCell ref="J12:K12"/>
    <mergeCell ref="J4:K4"/>
    <mergeCell ref="J5:K5"/>
    <mergeCell ref="J6:K6"/>
    <mergeCell ref="J7:K7"/>
    <mergeCell ref="J8:K8"/>
    <mergeCell ref="L3:S3"/>
    <mergeCell ref="A15:B15"/>
    <mergeCell ref="C15:I15"/>
    <mergeCell ref="K15:M15"/>
    <mergeCell ref="C16:I16"/>
    <mergeCell ref="K16:M16"/>
    <mergeCell ref="C42:I42"/>
    <mergeCell ref="K42:M42"/>
    <mergeCell ref="A41:B41"/>
    <mergeCell ref="C41:I41"/>
    <mergeCell ref="K41:M41"/>
  </mergeCells>
  <phoneticPr fontId="0" type="noConversion"/>
  <pageMargins left="1.1811023622047245" right="0.39370078740157483" top="0.78740157480314965" bottom="0.78740157480314965" header="0.27559055118110237" footer="0.31496062992125984"/>
  <pageSetup paperSize="9" scale="40" firstPageNumber="9" orientation="landscape" useFirstPageNumber="1" r:id="rId1"/>
  <headerFooter alignWithMargins="0">
    <oddHeader xml:space="preserve">&amp;R&amp;"Times New Roman,звичайний"&amp;14Продовження додатка 3
Таблиця 4  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AF63"/>
  <sheetViews>
    <sheetView view="pageBreakPreview" zoomScale="70" zoomScaleNormal="54" zoomScaleSheetLayoutView="70" workbookViewId="0">
      <selection activeCell="AC19" sqref="AC18:AC19"/>
    </sheetView>
  </sheetViews>
  <sheetFormatPr defaultColWidth="9.109375" defaultRowHeight="18"/>
  <cols>
    <col min="1" max="1" width="7.88671875" style="2" customWidth="1"/>
    <col min="2" max="2" width="4.44140625" style="2" customWidth="1"/>
    <col min="3" max="3" width="25.33203125" style="2" customWidth="1"/>
    <col min="4" max="6" width="8.44140625" style="2" customWidth="1"/>
    <col min="7" max="7" width="10" style="2" customWidth="1"/>
    <col min="8" max="8" width="7.6640625" style="2" customWidth="1"/>
    <col min="9" max="9" width="4.6640625" style="2" customWidth="1"/>
    <col min="10" max="10" width="8" style="2" customWidth="1"/>
    <col min="11" max="11" width="7.33203125" style="2" customWidth="1"/>
    <col min="12" max="12" width="7.6640625" style="2" customWidth="1"/>
    <col min="13" max="13" width="7.21875" style="2" customWidth="1"/>
    <col min="14" max="14" width="11.88671875" style="2" customWidth="1"/>
    <col min="15" max="15" width="11.77734375" style="2" customWidth="1"/>
    <col min="16" max="16" width="12.77734375" style="2" customWidth="1"/>
    <col min="17" max="18" width="12.21875" style="2" customWidth="1"/>
    <col min="19" max="19" width="11.109375" style="2" customWidth="1"/>
    <col min="20" max="20" width="12.109375" style="2" customWidth="1"/>
    <col min="21" max="21" width="12.44140625" style="2" customWidth="1"/>
    <col min="22" max="22" width="6.88671875" style="2" customWidth="1"/>
    <col min="23" max="23" width="7.33203125" style="2" customWidth="1"/>
    <col min="24" max="24" width="8" style="2" customWidth="1"/>
    <col min="25" max="25" width="6.6640625" style="2" customWidth="1"/>
    <col min="26" max="26" width="11.77734375" style="2" customWidth="1"/>
    <col min="27" max="27" width="12.109375" style="2" customWidth="1"/>
    <col min="28" max="28" width="13.88671875" style="2" customWidth="1"/>
    <col min="29" max="29" width="11.6640625" style="2" customWidth="1"/>
    <col min="30" max="30" width="4.21875" style="2" hidden="1" customWidth="1"/>
    <col min="31" max="31" width="3" style="2" hidden="1" customWidth="1"/>
    <col min="32" max="32" width="9.109375" style="2" hidden="1" customWidth="1"/>
    <col min="33" max="33" width="0" style="2" hidden="1" customWidth="1"/>
    <col min="34" max="16384" width="9.109375" style="2"/>
  </cols>
  <sheetData>
    <row r="1" spans="1:2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O1" s="17"/>
      <c r="P1" s="17"/>
      <c r="Q1" s="17"/>
      <c r="R1" s="17"/>
      <c r="S1" s="17"/>
      <c r="AC1" s="15" t="s">
        <v>495</v>
      </c>
    </row>
    <row r="2" spans="1:29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17"/>
      <c r="P2" s="17"/>
      <c r="Q2" s="17"/>
      <c r="R2" s="17"/>
      <c r="S2" s="17"/>
      <c r="AC2" s="17"/>
    </row>
    <row r="3" spans="1:29" s="25" customFormat="1" ht="18.75" customHeight="1">
      <c r="C3" s="25" t="s">
        <v>367</v>
      </c>
    </row>
    <row r="4" spans="1:29" s="25" customFormat="1" ht="18.75" customHeight="1"/>
    <row r="5" spans="1:29">
      <c r="A5" s="18"/>
      <c r="B5" s="18"/>
      <c r="C5" s="18"/>
      <c r="D5" s="18"/>
      <c r="E5" s="18"/>
      <c r="F5" s="18"/>
      <c r="G5" s="18"/>
      <c r="H5" s="1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8"/>
      <c r="W5" s="351"/>
      <c r="X5" s="351"/>
      <c r="Y5" s="351"/>
      <c r="AA5" s="358" t="s">
        <v>255</v>
      </c>
      <c r="AB5" s="358"/>
      <c r="AC5" s="358"/>
    </row>
    <row r="6" spans="1:29" ht="24.9" customHeight="1">
      <c r="A6" s="352" t="s">
        <v>304</v>
      </c>
      <c r="B6" s="341" t="s">
        <v>128</v>
      </c>
      <c r="C6" s="342"/>
      <c r="D6" s="342"/>
      <c r="E6" s="342"/>
      <c r="F6" s="342"/>
      <c r="G6" s="342"/>
      <c r="H6" s="342"/>
      <c r="I6" s="343"/>
      <c r="J6" s="359" t="s">
        <v>40</v>
      </c>
      <c r="K6" s="360"/>
      <c r="L6" s="360"/>
      <c r="M6" s="361"/>
      <c r="N6" s="355" t="s">
        <v>61</v>
      </c>
      <c r="O6" s="356"/>
      <c r="P6" s="356"/>
      <c r="Q6" s="357"/>
      <c r="R6" s="355" t="s">
        <v>150</v>
      </c>
      <c r="S6" s="356"/>
      <c r="T6" s="356"/>
      <c r="U6" s="357"/>
      <c r="V6" s="359" t="s">
        <v>85</v>
      </c>
      <c r="W6" s="360"/>
      <c r="X6" s="360"/>
      <c r="Y6" s="361"/>
      <c r="Z6" s="355" t="s">
        <v>41</v>
      </c>
      <c r="AA6" s="356"/>
      <c r="AB6" s="356"/>
      <c r="AC6" s="357"/>
    </row>
    <row r="7" spans="1:29" ht="24.9" customHeight="1">
      <c r="A7" s="353"/>
      <c r="B7" s="344"/>
      <c r="C7" s="345"/>
      <c r="D7" s="345"/>
      <c r="E7" s="345"/>
      <c r="F7" s="345"/>
      <c r="G7" s="345"/>
      <c r="H7" s="345"/>
      <c r="I7" s="346"/>
      <c r="J7" s="331" t="s">
        <v>126</v>
      </c>
      <c r="K7" s="331" t="s">
        <v>127</v>
      </c>
      <c r="L7" s="331" t="s">
        <v>141</v>
      </c>
      <c r="M7" s="331" t="s">
        <v>142</v>
      </c>
      <c r="N7" s="336" t="s">
        <v>126</v>
      </c>
      <c r="O7" s="336" t="s">
        <v>127</v>
      </c>
      <c r="P7" s="336" t="s">
        <v>141</v>
      </c>
      <c r="Q7" s="336" t="s">
        <v>142</v>
      </c>
      <c r="R7" s="336" t="s">
        <v>126</v>
      </c>
      <c r="S7" s="336" t="s">
        <v>127</v>
      </c>
      <c r="T7" s="336" t="s">
        <v>141</v>
      </c>
      <c r="U7" s="336" t="s">
        <v>142</v>
      </c>
      <c r="V7" s="331" t="s">
        <v>126</v>
      </c>
      <c r="W7" s="331" t="s">
        <v>127</v>
      </c>
      <c r="X7" s="331" t="s">
        <v>141</v>
      </c>
      <c r="Y7" s="331" t="s">
        <v>142</v>
      </c>
      <c r="Z7" s="336" t="s">
        <v>126</v>
      </c>
      <c r="AA7" s="336" t="s">
        <v>127</v>
      </c>
      <c r="AB7" s="336" t="s">
        <v>141</v>
      </c>
      <c r="AC7" s="336" t="s">
        <v>142</v>
      </c>
    </row>
    <row r="8" spans="1:29" ht="24.9" customHeight="1">
      <c r="A8" s="354"/>
      <c r="B8" s="347"/>
      <c r="C8" s="348"/>
      <c r="D8" s="348"/>
      <c r="E8" s="348"/>
      <c r="F8" s="348"/>
      <c r="G8" s="348"/>
      <c r="H8" s="348"/>
      <c r="I8" s="349"/>
      <c r="J8" s="332"/>
      <c r="K8" s="332"/>
      <c r="L8" s="332"/>
      <c r="M8" s="332"/>
      <c r="N8" s="337"/>
      <c r="O8" s="337"/>
      <c r="P8" s="337"/>
      <c r="Q8" s="337"/>
      <c r="R8" s="337"/>
      <c r="S8" s="337"/>
      <c r="T8" s="337"/>
      <c r="U8" s="337"/>
      <c r="V8" s="332"/>
      <c r="W8" s="332"/>
      <c r="X8" s="332"/>
      <c r="Y8" s="332"/>
      <c r="Z8" s="337"/>
      <c r="AA8" s="337"/>
      <c r="AB8" s="337"/>
      <c r="AC8" s="337"/>
    </row>
    <row r="9" spans="1:29" ht="18.75" customHeight="1">
      <c r="A9" s="51">
        <v>1</v>
      </c>
      <c r="B9" s="338">
        <v>2</v>
      </c>
      <c r="C9" s="339"/>
      <c r="D9" s="339"/>
      <c r="E9" s="339"/>
      <c r="F9" s="339"/>
      <c r="G9" s="339"/>
      <c r="H9" s="339"/>
      <c r="I9" s="340"/>
      <c r="J9" s="50">
        <v>3</v>
      </c>
      <c r="K9" s="50">
        <v>4</v>
      </c>
      <c r="L9" s="50">
        <v>5</v>
      </c>
      <c r="M9" s="50">
        <v>6</v>
      </c>
      <c r="N9" s="50">
        <v>7</v>
      </c>
      <c r="O9" s="50">
        <v>8</v>
      </c>
      <c r="P9" s="50">
        <v>9</v>
      </c>
      <c r="Q9" s="50">
        <v>10</v>
      </c>
      <c r="R9" s="50">
        <v>11</v>
      </c>
      <c r="S9" s="50">
        <v>12</v>
      </c>
      <c r="T9" s="50">
        <v>13</v>
      </c>
      <c r="U9" s="50">
        <v>14</v>
      </c>
      <c r="V9" s="228">
        <v>15</v>
      </c>
      <c r="W9" s="228">
        <v>16</v>
      </c>
      <c r="X9" s="228">
        <v>17</v>
      </c>
      <c r="Y9" s="228">
        <v>18</v>
      </c>
      <c r="Z9" s="50">
        <v>19</v>
      </c>
      <c r="AA9" s="50">
        <v>20</v>
      </c>
      <c r="AB9" s="50">
        <v>21</v>
      </c>
      <c r="AC9" s="50">
        <v>22</v>
      </c>
    </row>
    <row r="10" spans="1:29" ht="20.100000000000001" customHeight="1">
      <c r="A10" s="52"/>
      <c r="B10" s="384" t="s">
        <v>1</v>
      </c>
      <c r="C10" s="385"/>
      <c r="D10" s="385"/>
      <c r="E10" s="385"/>
      <c r="F10" s="385"/>
      <c r="G10" s="378"/>
      <c r="H10" s="378"/>
      <c r="I10" s="379"/>
      <c r="J10" s="55"/>
      <c r="K10" s="55"/>
      <c r="L10" s="55"/>
      <c r="M10" s="78"/>
      <c r="N10" s="55"/>
      <c r="O10" s="55"/>
      <c r="P10" s="55"/>
      <c r="Q10" s="78"/>
      <c r="R10" s="55"/>
      <c r="S10" s="55"/>
      <c r="T10" s="55">
        <f t="shared" ref="T10:T21" si="0">S10-R10</f>
        <v>0</v>
      </c>
      <c r="U10" s="78"/>
      <c r="V10" s="55"/>
      <c r="W10" s="55"/>
      <c r="X10" s="55"/>
      <c r="Y10" s="78"/>
      <c r="Z10" s="59">
        <f t="shared" ref="Z10:AA23" si="1">SUM(J10,N10,R10,V10)</f>
        <v>0</v>
      </c>
      <c r="AA10" s="59">
        <f t="shared" si="1"/>
        <v>0</v>
      </c>
      <c r="AB10" s="55">
        <f>AA10-Z10</f>
        <v>0</v>
      </c>
      <c r="AC10" s="78"/>
    </row>
    <row r="11" spans="1:29" ht="20.100000000000001" customHeight="1">
      <c r="A11" s="52"/>
      <c r="B11" s="384" t="s">
        <v>467</v>
      </c>
      <c r="C11" s="385"/>
      <c r="D11" s="385"/>
      <c r="E11" s="385"/>
      <c r="F11" s="385"/>
      <c r="G11" s="378"/>
      <c r="H11" s="378"/>
      <c r="I11" s="379"/>
      <c r="J11" s="168"/>
      <c r="K11" s="55"/>
      <c r="L11" s="55"/>
      <c r="M11" s="78"/>
      <c r="N11" s="168">
        <f>N12</f>
        <v>0</v>
      </c>
      <c r="O11" s="168">
        <f>O20</f>
        <v>0</v>
      </c>
      <c r="P11" s="56">
        <f>O11-N11</f>
        <v>0</v>
      </c>
      <c r="Q11" s="222"/>
      <c r="R11" s="168">
        <f>R12</f>
        <v>0</v>
      </c>
      <c r="S11" s="56">
        <v>0</v>
      </c>
      <c r="T11" s="56">
        <f t="shared" si="0"/>
        <v>0</v>
      </c>
      <c r="U11" s="78"/>
      <c r="V11" s="55"/>
      <c r="W11" s="55"/>
      <c r="X11" s="55"/>
      <c r="Y11" s="78"/>
      <c r="Z11" s="138">
        <f t="shared" si="1"/>
        <v>0</v>
      </c>
      <c r="AA11" s="138">
        <f t="shared" si="1"/>
        <v>0</v>
      </c>
      <c r="AB11" s="56">
        <f>AA11-Z11</f>
        <v>0</v>
      </c>
      <c r="AC11" s="222"/>
    </row>
    <row r="12" spans="1:29" ht="20.100000000000001" customHeight="1">
      <c r="A12" s="52"/>
      <c r="B12" s="376" t="s">
        <v>478</v>
      </c>
      <c r="C12" s="377"/>
      <c r="D12" s="377"/>
      <c r="E12" s="377"/>
      <c r="F12" s="377"/>
      <c r="G12" s="378"/>
      <c r="H12" s="378"/>
      <c r="I12" s="379"/>
      <c r="J12" s="56"/>
      <c r="K12" s="55"/>
      <c r="L12" s="55"/>
      <c r="M12" s="78"/>
      <c r="N12" s="56">
        <v>0</v>
      </c>
      <c r="O12" s="55">
        <v>0</v>
      </c>
      <c r="P12" s="56">
        <f>O12-N12</f>
        <v>0</v>
      </c>
      <c r="Q12" s="222"/>
      <c r="R12" s="56">
        <v>0</v>
      </c>
      <c r="S12" s="56">
        <v>0</v>
      </c>
      <c r="T12" s="56">
        <f t="shared" si="0"/>
        <v>0</v>
      </c>
      <c r="U12" s="78"/>
      <c r="V12" s="55"/>
      <c r="W12" s="55"/>
      <c r="X12" s="55"/>
      <c r="Y12" s="78"/>
      <c r="Z12" s="91">
        <f t="shared" si="1"/>
        <v>0</v>
      </c>
      <c r="AA12" s="138">
        <f t="shared" si="1"/>
        <v>0</v>
      </c>
      <c r="AB12" s="56">
        <f>AA12-Z12</f>
        <v>0</v>
      </c>
      <c r="AC12" s="222"/>
    </row>
    <row r="13" spans="1:29" ht="21.6" customHeight="1">
      <c r="A13" s="52"/>
      <c r="B13" s="384" t="s">
        <v>468</v>
      </c>
      <c r="C13" s="385"/>
      <c r="D13" s="385"/>
      <c r="E13" s="385"/>
      <c r="F13" s="385"/>
      <c r="G13" s="378"/>
      <c r="H13" s="378"/>
      <c r="I13" s="379"/>
      <c r="J13" s="55"/>
      <c r="K13" s="55"/>
      <c r="L13" s="55"/>
      <c r="M13" s="78"/>
      <c r="N13" s="55"/>
      <c r="O13" s="168">
        <f>O17</f>
        <v>93.8</v>
      </c>
      <c r="P13" s="55"/>
      <c r="Q13" s="78"/>
      <c r="R13" s="168">
        <f>R14+R15+R16+R17+R18+R19+R20</f>
        <v>135</v>
      </c>
      <c r="S13" s="168">
        <f>S14+S15+S16+S17+S18+S19+S20</f>
        <v>70.400000000000006</v>
      </c>
      <c r="T13" s="168">
        <f t="shared" si="0"/>
        <v>-64.599999999999994</v>
      </c>
      <c r="U13" s="224">
        <f>S13/R13</f>
        <v>0.52148148148148155</v>
      </c>
      <c r="V13" s="55"/>
      <c r="W13" s="55"/>
      <c r="X13" s="55"/>
      <c r="Y13" s="78"/>
      <c r="Z13" s="138">
        <f t="shared" si="1"/>
        <v>135</v>
      </c>
      <c r="AA13" s="138">
        <f t="shared" si="1"/>
        <v>164.2</v>
      </c>
      <c r="AB13" s="56">
        <f>AA13-Z13</f>
        <v>29.199999999999989</v>
      </c>
      <c r="AC13" s="222">
        <f t="shared" ref="AC13:AC21" si="2">AA13/Z13</f>
        <v>1.2162962962962962</v>
      </c>
    </row>
    <row r="14" spans="1:29" ht="18.600000000000001" customHeight="1">
      <c r="A14" s="52"/>
      <c r="B14" s="376" t="s">
        <v>469</v>
      </c>
      <c r="C14" s="377"/>
      <c r="D14" s="377"/>
      <c r="E14" s="377"/>
      <c r="F14" s="377"/>
      <c r="G14" s="378"/>
      <c r="H14" s="378"/>
      <c r="I14" s="379"/>
      <c r="J14" s="55"/>
      <c r="K14" s="55"/>
      <c r="L14" s="55"/>
      <c r="M14" s="78"/>
      <c r="N14" s="55"/>
      <c r="O14" s="55"/>
      <c r="P14" s="55"/>
      <c r="Q14" s="78"/>
      <c r="R14" s="56">
        <v>45</v>
      </c>
      <c r="S14" s="56">
        <v>15.9</v>
      </c>
      <c r="T14" s="56">
        <f t="shared" si="0"/>
        <v>-29.1</v>
      </c>
      <c r="U14" s="222">
        <f t="shared" ref="U14:U21" si="3">S14/R14</f>
        <v>0.35333333333333333</v>
      </c>
      <c r="V14" s="55"/>
      <c r="W14" s="55"/>
      <c r="X14" s="55"/>
      <c r="Y14" s="78"/>
      <c r="Z14" s="91">
        <f t="shared" si="1"/>
        <v>45</v>
      </c>
      <c r="AA14" s="91">
        <f t="shared" si="1"/>
        <v>15.9</v>
      </c>
      <c r="AB14" s="56">
        <f t="shared" ref="AB14:AB21" si="4">AA14-Z14</f>
        <v>-29.1</v>
      </c>
      <c r="AC14" s="222">
        <f t="shared" si="2"/>
        <v>0.35333333333333333</v>
      </c>
    </row>
    <row r="15" spans="1:29" ht="20.100000000000001" customHeight="1">
      <c r="A15" s="52"/>
      <c r="B15" s="376" t="s">
        <v>470</v>
      </c>
      <c r="C15" s="377"/>
      <c r="D15" s="377"/>
      <c r="E15" s="377"/>
      <c r="F15" s="377"/>
      <c r="G15" s="378"/>
      <c r="H15" s="378"/>
      <c r="I15" s="379"/>
      <c r="J15" s="55"/>
      <c r="K15" s="55"/>
      <c r="L15" s="55"/>
      <c r="M15" s="78"/>
      <c r="N15" s="55"/>
      <c r="O15" s="55"/>
      <c r="P15" s="55"/>
      <c r="Q15" s="78"/>
      <c r="R15" s="56">
        <v>10</v>
      </c>
      <c r="S15" s="56">
        <v>12.6</v>
      </c>
      <c r="T15" s="56">
        <f t="shared" si="0"/>
        <v>2.5999999999999996</v>
      </c>
      <c r="U15" s="222">
        <f t="shared" si="3"/>
        <v>1.26</v>
      </c>
      <c r="V15" s="55"/>
      <c r="W15" s="55"/>
      <c r="X15" s="55"/>
      <c r="Y15" s="78"/>
      <c r="Z15" s="91">
        <f t="shared" si="1"/>
        <v>10</v>
      </c>
      <c r="AA15" s="91">
        <f t="shared" si="1"/>
        <v>12.6</v>
      </c>
      <c r="AB15" s="56">
        <f t="shared" si="4"/>
        <v>2.5999999999999996</v>
      </c>
      <c r="AC15" s="222">
        <f t="shared" si="2"/>
        <v>1.26</v>
      </c>
    </row>
    <row r="16" spans="1:29" ht="20.100000000000001" customHeight="1">
      <c r="A16" s="167"/>
      <c r="B16" s="376" t="s">
        <v>471</v>
      </c>
      <c r="C16" s="377"/>
      <c r="D16" s="377"/>
      <c r="E16" s="377"/>
      <c r="F16" s="377"/>
      <c r="G16" s="378"/>
      <c r="H16" s="378"/>
      <c r="I16" s="379"/>
      <c r="J16" s="55"/>
      <c r="K16" s="55"/>
      <c r="L16" s="55"/>
      <c r="M16" s="78"/>
      <c r="N16" s="55"/>
      <c r="O16" s="55"/>
      <c r="P16" s="55"/>
      <c r="Q16" s="78"/>
      <c r="R16" s="56">
        <v>0</v>
      </c>
      <c r="S16" s="56">
        <v>0</v>
      </c>
      <c r="T16" s="56">
        <f t="shared" si="0"/>
        <v>0</v>
      </c>
      <c r="U16" s="222"/>
      <c r="V16" s="55"/>
      <c r="W16" s="55"/>
      <c r="X16" s="55"/>
      <c r="Y16" s="78"/>
      <c r="Z16" s="91">
        <f t="shared" si="1"/>
        <v>0</v>
      </c>
      <c r="AA16" s="91">
        <f t="shared" si="1"/>
        <v>0</v>
      </c>
      <c r="AB16" s="56">
        <f t="shared" si="4"/>
        <v>0</v>
      </c>
      <c r="AC16" s="222"/>
    </row>
    <row r="17" spans="1:32" ht="20.100000000000001" customHeight="1">
      <c r="A17" s="167"/>
      <c r="B17" s="376" t="s">
        <v>472</v>
      </c>
      <c r="C17" s="377"/>
      <c r="D17" s="377"/>
      <c r="E17" s="377"/>
      <c r="F17" s="377"/>
      <c r="G17" s="378"/>
      <c r="H17" s="378"/>
      <c r="I17" s="379"/>
      <c r="J17" s="55"/>
      <c r="K17" s="55"/>
      <c r="L17" s="55"/>
      <c r="M17" s="78"/>
      <c r="N17" s="55">
        <v>0</v>
      </c>
      <c r="O17" s="56">
        <v>93.8</v>
      </c>
      <c r="P17" s="223" t="s">
        <v>515</v>
      </c>
      <c r="Q17" s="78"/>
      <c r="R17" s="56">
        <v>20</v>
      </c>
      <c r="S17" s="56">
        <v>28.7</v>
      </c>
      <c r="T17" s="56">
        <f t="shared" si="0"/>
        <v>8.6999999999999993</v>
      </c>
      <c r="U17" s="222">
        <f t="shared" si="3"/>
        <v>1.4350000000000001</v>
      </c>
      <c r="V17" s="55"/>
      <c r="W17" s="55"/>
      <c r="X17" s="55"/>
      <c r="Y17" s="78"/>
      <c r="Z17" s="91">
        <f t="shared" si="1"/>
        <v>20</v>
      </c>
      <c r="AA17" s="91">
        <f t="shared" si="1"/>
        <v>122.5</v>
      </c>
      <c r="AB17" s="56">
        <f t="shared" si="4"/>
        <v>102.5</v>
      </c>
      <c r="AC17" s="222">
        <f t="shared" si="2"/>
        <v>6.125</v>
      </c>
    </row>
    <row r="18" spans="1:32" ht="20.100000000000001" customHeight="1">
      <c r="A18" s="167"/>
      <c r="B18" s="376" t="s">
        <v>488</v>
      </c>
      <c r="C18" s="377"/>
      <c r="D18" s="377"/>
      <c r="E18" s="377"/>
      <c r="F18" s="377"/>
      <c r="G18" s="378"/>
      <c r="H18" s="378"/>
      <c r="I18" s="379"/>
      <c r="J18" s="55"/>
      <c r="K18" s="55"/>
      <c r="L18" s="55"/>
      <c r="M18" s="78"/>
      <c r="N18" s="55"/>
      <c r="O18" s="55"/>
      <c r="P18" s="55"/>
      <c r="Q18" s="78"/>
      <c r="R18" s="56">
        <v>10</v>
      </c>
      <c r="S18" s="56">
        <v>0</v>
      </c>
      <c r="T18" s="56">
        <f t="shared" si="0"/>
        <v>-10</v>
      </c>
      <c r="U18" s="222">
        <f t="shared" si="3"/>
        <v>0</v>
      </c>
      <c r="V18" s="55"/>
      <c r="W18" s="55"/>
      <c r="X18" s="55"/>
      <c r="Y18" s="78"/>
      <c r="Z18" s="91">
        <f t="shared" si="1"/>
        <v>10</v>
      </c>
      <c r="AA18" s="91">
        <f t="shared" si="1"/>
        <v>0</v>
      </c>
      <c r="AB18" s="56">
        <f t="shared" si="4"/>
        <v>-10</v>
      </c>
      <c r="AC18" s="222">
        <f t="shared" si="2"/>
        <v>0</v>
      </c>
    </row>
    <row r="19" spans="1:32" ht="20.100000000000001" customHeight="1">
      <c r="A19" s="167"/>
      <c r="B19" s="376" t="s">
        <v>473</v>
      </c>
      <c r="C19" s="377"/>
      <c r="D19" s="377"/>
      <c r="E19" s="377"/>
      <c r="F19" s="377"/>
      <c r="G19" s="378"/>
      <c r="H19" s="378"/>
      <c r="I19" s="379"/>
      <c r="J19" s="55"/>
      <c r="K19" s="55"/>
      <c r="L19" s="55"/>
      <c r="M19" s="78"/>
      <c r="N19" s="55"/>
      <c r="O19" s="55"/>
      <c r="P19" s="55"/>
      <c r="Q19" s="78"/>
      <c r="R19" s="56">
        <v>45</v>
      </c>
      <c r="S19" s="56">
        <v>0</v>
      </c>
      <c r="T19" s="56">
        <f t="shared" si="0"/>
        <v>-45</v>
      </c>
      <c r="U19" s="222">
        <f t="shared" si="3"/>
        <v>0</v>
      </c>
      <c r="V19" s="55"/>
      <c r="W19" s="55"/>
      <c r="X19" s="55"/>
      <c r="Y19" s="78"/>
      <c r="Z19" s="91">
        <f t="shared" si="1"/>
        <v>45</v>
      </c>
      <c r="AA19" s="91">
        <f t="shared" si="1"/>
        <v>0</v>
      </c>
      <c r="AB19" s="56">
        <f t="shared" si="4"/>
        <v>-45</v>
      </c>
      <c r="AC19" s="222">
        <f t="shared" si="2"/>
        <v>0</v>
      </c>
    </row>
    <row r="20" spans="1:32" ht="20.100000000000001" customHeight="1">
      <c r="A20" s="167"/>
      <c r="B20" s="376" t="s">
        <v>479</v>
      </c>
      <c r="C20" s="377"/>
      <c r="D20" s="377"/>
      <c r="E20" s="377"/>
      <c r="F20" s="377"/>
      <c r="G20" s="378"/>
      <c r="H20" s="378"/>
      <c r="I20" s="379"/>
      <c r="J20" s="55"/>
      <c r="K20" s="55"/>
      <c r="L20" s="55"/>
      <c r="M20" s="78"/>
      <c r="N20" s="55">
        <v>0</v>
      </c>
      <c r="O20" s="56">
        <v>0</v>
      </c>
      <c r="P20" s="223"/>
      <c r="Q20" s="78"/>
      <c r="R20" s="56">
        <v>5</v>
      </c>
      <c r="S20" s="56">
        <v>13.2</v>
      </c>
      <c r="T20" s="56">
        <f t="shared" si="0"/>
        <v>8.1999999999999993</v>
      </c>
      <c r="U20" s="222">
        <f t="shared" si="3"/>
        <v>2.6399999999999997</v>
      </c>
      <c r="V20" s="55"/>
      <c r="W20" s="55"/>
      <c r="X20" s="55"/>
      <c r="Y20" s="78"/>
      <c r="Z20" s="91">
        <f t="shared" si="1"/>
        <v>5</v>
      </c>
      <c r="AA20" s="91">
        <f t="shared" si="1"/>
        <v>13.2</v>
      </c>
      <c r="AB20" s="56">
        <f t="shared" si="4"/>
        <v>8.1999999999999993</v>
      </c>
      <c r="AC20" s="222">
        <f t="shared" si="2"/>
        <v>2.6399999999999997</v>
      </c>
    </row>
    <row r="21" spans="1:32" s="4" customFormat="1" ht="20.100000000000001" customHeight="1">
      <c r="A21" s="218"/>
      <c r="B21" s="380" t="s">
        <v>483</v>
      </c>
      <c r="C21" s="381"/>
      <c r="D21" s="381"/>
      <c r="E21" s="381"/>
      <c r="F21" s="381"/>
      <c r="G21" s="382"/>
      <c r="H21" s="382"/>
      <c r="I21" s="383"/>
      <c r="J21" s="67"/>
      <c r="K21" s="67"/>
      <c r="L21" s="67"/>
      <c r="M21" s="79"/>
      <c r="N21" s="67"/>
      <c r="O21" s="67"/>
      <c r="P21" s="67"/>
      <c r="Q21" s="79"/>
      <c r="R21" s="168">
        <v>10</v>
      </c>
      <c r="S21" s="168">
        <v>9</v>
      </c>
      <c r="T21" s="168">
        <f t="shared" si="0"/>
        <v>-1</v>
      </c>
      <c r="U21" s="224">
        <f t="shared" si="3"/>
        <v>0.9</v>
      </c>
      <c r="V21" s="67"/>
      <c r="W21" s="67"/>
      <c r="X21" s="67"/>
      <c r="Y21" s="79"/>
      <c r="Z21" s="138">
        <f t="shared" si="1"/>
        <v>10</v>
      </c>
      <c r="AA21" s="138">
        <f t="shared" si="1"/>
        <v>9</v>
      </c>
      <c r="AB21" s="56">
        <f t="shared" si="4"/>
        <v>-1</v>
      </c>
      <c r="AC21" s="222">
        <f t="shared" si="2"/>
        <v>0.9</v>
      </c>
    </row>
    <row r="22" spans="1:32" ht="31.2" customHeight="1">
      <c r="A22" s="167"/>
      <c r="B22" s="384" t="s">
        <v>372</v>
      </c>
      <c r="C22" s="385"/>
      <c r="D22" s="385"/>
      <c r="E22" s="385"/>
      <c r="F22" s="385"/>
      <c r="G22" s="378"/>
      <c r="H22" s="378"/>
      <c r="I22" s="379"/>
      <c r="J22" s="55"/>
      <c r="K22" s="55"/>
      <c r="L22" s="55"/>
      <c r="M22" s="78"/>
      <c r="N22" s="55"/>
      <c r="O22" s="55"/>
      <c r="P22" s="55"/>
      <c r="Q22" s="78"/>
      <c r="R22" s="56"/>
      <c r="S22" s="56"/>
      <c r="T22" s="56"/>
      <c r="U22" s="78"/>
      <c r="V22" s="55"/>
      <c r="W22" s="55"/>
      <c r="X22" s="55"/>
      <c r="Y22" s="78"/>
      <c r="Z22" s="138"/>
      <c r="AA22" s="91">
        <f t="shared" si="1"/>
        <v>0</v>
      </c>
      <c r="AB22" s="91"/>
      <c r="AC22" s="78"/>
    </row>
    <row r="23" spans="1:32" ht="24.6" customHeight="1">
      <c r="A23" s="167"/>
      <c r="B23" s="384" t="s">
        <v>161</v>
      </c>
      <c r="C23" s="385"/>
      <c r="D23" s="385"/>
      <c r="E23" s="385"/>
      <c r="F23" s="385"/>
      <c r="G23" s="378"/>
      <c r="H23" s="378"/>
      <c r="I23" s="379"/>
      <c r="J23" s="55"/>
      <c r="K23" s="55"/>
      <c r="L23" s="55"/>
      <c r="M23" s="78"/>
      <c r="N23" s="55"/>
      <c r="O23" s="55"/>
      <c r="P23" s="55"/>
      <c r="Q23" s="78"/>
      <c r="R23" s="56"/>
      <c r="S23" s="56"/>
      <c r="T23" s="56"/>
      <c r="U23" s="78"/>
      <c r="V23" s="55"/>
      <c r="W23" s="55"/>
      <c r="X23" s="55"/>
      <c r="Y23" s="78"/>
      <c r="Z23" s="138"/>
      <c r="AA23" s="91">
        <f t="shared" si="1"/>
        <v>0</v>
      </c>
      <c r="AB23" s="91"/>
      <c r="AC23" s="78"/>
    </row>
    <row r="24" spans="1:32" ht="24.9" customHeight="1">
      <c r="A24" s="392" t="s">
        <v>41</v>
      </c>
      <c r="B24" s="393"/>
      <c r="C24" s="393"/>
      <c r="D24" s="393"/>
      <c r="E24" s="393"/>
      <c r="F24" s="393"/>
      <c r="G24" s="393"/>
      <c r="H24" s="393"/>
      <c r="I24" s="394"/>
      <c r="J24" s="168"/>
      <c r="K24" s="67"/>
      <c r="L24" s="67"/>
      <c r="M24" s="79"/>
      <c r="N24" s="168">
        <f>N11</f>
        <v>0</v>
      </c>
      <c r="O24" s="168">
        <f>O13</f>
        <v>93.8</v>
      </c>
      <c r="P24" s="168"/>
      <c r="Q24" s="224"/>
      <c r="R24" s="168">
        <f>R11+R13+R21</f>
        <v>145</v>
      </c>
      <c r="S24" s="168">
        <f>S11+S13+S21</f>
        <v>79.400000000000006</v>
      </c>
      <c r="T24" s="168">
        <f>S24-R24</f>
        <v>-65.599999999999994</v>
      </c>
      <c r="U24" s="224">
        <f>S24/R24</f>
        <v>0.5475862068965518</v>
      </c>
      <c r="V24" s="67"/>
      <c r="W24" s="67"/>
      <c r="X24" s="67"/>
      <c r="Y24" s="79"/>
      <c r="Z24" s="168">
        <f>Z11+Z13+Z21</f>
        <v>145</v>
      </c>
      <c r="AA24" s="168">
        <f>AA11+AA13+AA21</f>
        <v>173.2</v>
      </c>
      <c r="AB24" s="168">
        <f>AA24-Z24</f>
        <v>28.199999999999989</v>
      </c>
      <c r="AC24" s="224">
        <f>AA24/Z24</f>
        <v>1.1944827586206896</v>
      </c>
    </row>
    <row r="25" spans="1:32" ht="24.9" customHeight="1">
      <c r="A25" s="333" t="s">
        <v>42</v>
      </c>
      <c r="B25" s="334"/>
      <c r="C25" s="334"/>
      <c r="D25" s="334"/>
      <c r="E25" s="334"/>
      <c r="F25" s="334"/>
      <c r="G25" s="334"/>
      <c r="H25" s="334"/>
      <c r="I25" s="335"/>
      <c r="J25" s="49"/>
      <c r="K25" s="49"/>
      <c r="L25" s="49"/>
      <c r="M25" s="49"/>
      <c r="N25" s="220">
        <f>N24/Z24</f>
        <v>0</v>
      </c>
      <c r="O25" s="220">
        <f>O24/AA24</f>
        <v>0.54157043879907618</v>
      </c>
      <c r="P25" s="49"/>
      <c r="Q25" s="49"/>
      <c r="R25" s="220">
        <f>R24/Z24</f>
        <v>1</v>
      </c>
      <c r="S25" s="220">
        <f>S24/AA24</f>
        <v>0.45842956120092387</v>
      </c>
      <c r="T25" s="56"/>
      <c r="U25" s="49"/>
      <c r="V25" s="49"/>
      <c r="W25" s="49"/>
      <c r="X25" s="49"/>
      <c r="Y25" s="49"/>
      <c r="Z25" s="219">
        <f>SUM(J25,N25,R25,V25)</f>
        <v>1</v>
      </c>
      <c r="AA25" s="219">
        <f>SUM(K25,O25,S25,W25)</f>
        <v>1</v>
      </c>
      <c r="AB25" s="91"/>
      <c r="AC25" s="49"/>
    </row>
    <row r="26" spans="1:32" ht="15" customHeight="1">
      <c r="A26" s="15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32" ht="15" customHeight="1">
      <c r="A27" s="15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32" ht="15" customHeight="1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32" ht="20.25" customHeight="1">
      <c r="A29" s="15"/>
      <c r="B29" s="15"/>
      <c r="C29" s="4" t="s">
        <v>373</v>
      </c>
      <c r="D29" s="4"/>
      <c r="E29" s="4"/>
      <c r="F29" s="4"/>
      <c r="G29" s="4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32" ht="21.75" customHeight="1">
      <c r="A30" s="15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32" ht="21.75" customHeight="1">
      <c r="A31" s="15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32" ht="30" customHeight="1">
      <c r="A32" s="280" t="s">
        <v>304</v>
      </c>
      <c r="B32" s="386" t="s">
        <v>374</v>
      </c>
      <c r="C32" s="387"/>
      <c r="D32" s="272" t="s">
        <v>375</v>
      </c>
      <c r="E32" s="272"/>
      <c r="F32" s="272" t="s">
        <v>376</v>
      </c>
      <c r="G32" s="272"/>
      <c r="H32" s="272" t="s">
        <v>377</v>
      </c>
      <c r="I32" s="272"/>
      <c r="J32" s="272" t="s">
        <v>378</v>
      </c>
      <c r="K32" s="272"/>
      <c r="L32" s="272" t="s">
        <v>260</v>
      </c>
      <c r="M32" s="272"/>
      <c r="N32" s="272"/>
      <c r="O32" s="272"/>
      <c r="P32" s="272"/>
      <c r="Q32" s="272"/>
      <c r="R32" s="272"/>
      <c r="S32" s="272"/>
      <c r="T32" s="272"/>
      <c r="U32" s="272"/>
      <c r="V32" s="375" t="s">
        <v>379</v>
      </c>
      <c r="W32" s="375"/>
      <c r="X32" s="375"/>
      <c r="Y32" s="375"/>
      <c r="Z32" s="375"/>
      <c r="AA32" s="375" t="s">
        <v>380</v>
      </c>
      <c r="AB32" s="375"/>
      <c r="AC32" s="375"/>
      <c r="AD32" s="375"/>
      <c r="AE32" s="375"/>
      <c r="AF32" s="375"/>
    </row>
    <row r="33" spans="1:32" ht="31.5" customHeight="1">
      <c r="A33" s="280"/>
      <c r="B33" s="388"/>
      <c r="C33" s="389"/>
      <c r="D33" s="272"/>
      <c r="E33" s="272"/>
      <c r="F33" s="272"/>
      <c r="G33" s="272"/>
      <c r="H33" s="272"/>
      <c r="I33" s="272"/>
      <c r="J33" s="272"/>
      <c r="K33" s="272"/>
      <c r="L33" s="272" t="s">
        <v>381</v>
      </c>
      <c r="M33" s="272"/>
      <c r="N33" s="272" t="s">
        <v>382</v>
      </c>
      <c r="O33" s="272"/>
      <c r="P33" s="272" t="s">
        <v>383</v>
      </c>
      <c r="Q33" s="272"/>
      <c r="R33" s="272"/>
      <c r="S33" s="272"/>
      <c r="T33" s="272"/>
      <c r="U33" s="272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</row>
    <row r="34" spans="1:32" ht="114.75" customHeight="1">
      <c r="A34" s="280"/>
      <c r="B34" s="390"/>
      <c r="C34" s="391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 t="s">
        <v>384</v>
      </c>
      <c r="Q34" s="272"/>
      <c r="R34" s="272" t="s">
        <v>385</v>
      </c>
      <c r="S34" s="272"/>
      <c r="T34" s="272" t="s">
        <v>386</v>
      </c>
      <c r="U34" s="272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</row>
    <row r="35" spans="1:32" ht="21.75" customHeight="1">
      <c r="A35" s="5">
        <v>1</v>
      </c>
      <c r="B35" s="244">
        <v>2</v>
      </c>
      <c r="C35" s="245"/>
      <c r="D35" s="272">
        <v>3</v>
      </c>
      <c r="E35" s="272"/>
      <c r="F35" s="272">
        <v>4</v>
      </c>
      <c r="G35" s="272"/>
      <c r="H35" s="272">
        <v>5</v>
      </c>
      <c r="I35" s="272"/>
      <c r="J35" s="272">
        <v>6</v>
      </c>
      <c r="K35" s="272"/>
      <c r="L35" s="244">
        <v>7</v>
      </c>
      <c r="M35" s="245"/>
      <c r="N35" s="244">
        <v>8</v>
      </c>
      <c r="O35" s="245"/>
      <c r="P35" s="272">
        <v>9</v>
      </c>
      <c r="Q35" s="272"/>
      <c r="R35" s="280">
        <v>10</v>
      </c>
      <c r="S35" s="280"/>
      <c r="T35" s="272">
        <v>11</v>
      </c>
      <c r="U35" s="272"/>
      <c r="V35" s="272">
        <v>12</v>
      </c>
      <c r="W35" s="272"/>
      <c r="X35" s="272"/>
      <c r="Y35" s="272"/>
      <c r="Z35" s="272"/>
      <c r="AA35" s="272">
        <v>13</v>
      </c>
      <c r="AB35" s="272"/>
      <c r="AC35" s="272"/>
      <c r="AD35" s="272"/>
      <c r="AE35" s="272"/>
      <c r="AF35" s="272"/>
    </row>
    <row r="36" spans="1:32" ht="21.75" customHeight="1">
      <c r="A36" s="201"/>
      <c r="B36" s="373"/>
      <c r="C36" s="374"/>
      <c r="D36" s="272"/>
      <c r="E36" s="272"/>
      <c r="F36" s="370"/>
      <c r="G36" s="370"/>
      <c r="H36" s="370"/>
      <c r="I36" s="370"/>
      <c r="J36" s="370"/>
      <c r="K36" s="370"/>
      <c r="L36" s="368"/>
      <c r="M36" s="369"/>
      <c r="N36" s="368">
        <f>SUM(P36,R36,T36)</f>
        <v>0</v>
      </c>
      <c r="O36" s="369"/>
      <c r="P36" s="370"/>
      <c r="Q36" s="370"/>
      <c r="R36" s="370"/>
      <c r="S36" s="370"/>
      <c r="T36" s="370"/>
      <c r="U36" s="370"/>
      <c r="V36" s="371"/>
      <c r="W36" s="371"/>
      <c r="X36" s="371"/>
      <c r="Y36" s="371"/>
      <c r="Z36" s="371"/>
      <c r="AA36" s="372"/>
      <c r="AB36" s="372"/>
      <c r="AC36" s="372"/>
      <c r="AD36" s="372"/>
      <c r="AE36" s="372"/>
      <c r="AF36" s="372"/>
    </row>
    <row r="37" spans="1:32" ht="21.75" customHeight="1">
      <c r="A37" s="201"/>
      <c r="B37" s="373"/>
      <c r="C37" s="374"/>
      <c r="D37" s="272"/>
      <c r="E37" s="272"/>
      <c r="F37" s="370"/>
      <c r="G37" s="370"/>
      <c r="H37" s="370"/>
      <c r="I37" s="370"/>
      <c r="J37" s="370"/>
      <c r="K37" s="370"/>
      <c r="L37" s="368"/>
      <c r="M37" s="369"/>
      <c r="N37" s="368">
        <f t="shared" ref="N37:N42" si="5">SUM(P37,R37,T37)</f>
        <v>0</v>
      </c>
      <c r="O37" s="369"/>
      <c r="P37" s="370"/>
      <c r="Q37" s="370"/>
      <c r="R37" s="370"/>
      <c r="S37" s="370"/>
      <c r="T37" s="370"/>
      <c r="U37" s="370"/>
      <c r="V37" s="371"/>
      <c r="W37" s="371"/>
      <c r="X37" s="371"/>
      <c r="Y37" s="371"/>
      <c r="Z37" s="371"/>
      <c r="AA37" s="372"/>
      <c r="AB37" s="372"/>
      <c r="AC37" s="372"/>
      <c r="AD37" s="372"/>
      <c r="AE37" s="372"/>
      <c r="AF37" s="372"/>
    </row>
    <row r="38" spans="1:32" ht="21.75" customHeight="1">
      <c r="A38" s="201"/>
      <c r="B38" s="373"/>
      <c r="C38" s="374"/>
      <c r="D38" s="272"/>
      <c r="E38" s="272"/>
      <c r="F38" s="370"/>
      <c r="G38" s="370"/>
      <c r="H38" s="370"/>
      <c r="I38" s="370"/>
      <c r="J38" s="370"/>
      <c r="K38" s="370"/>
      <c r="L38" s="368"/>
      <c r="M38" s="369"/>
      <c r="N38" s="368">
        <f t="shared" si="5"/>
        <v>0</v>
      </c>
      <c r="O38" s="369"/>
      <c r="P38" s="370"/>
      <c r="Q38" s="370"/>
      <c r="R38" s="370"/>
      <c r="S38" s="370"/>
      <c r="T38" s="370"/>
      <c r="U38" s="370"/>
      <c r="V38" s="371"/>
      <c r="W38" s="371"/>
      <c r="X38" s="371"/>
      <c r="Y38" s="371"/>
      <c r="Z38" s="371"/>
      <c r="AA38" s="372"/>
      <c r="AB38" s="372"/>
      <c r="AC38" s="372"/>
      <c r="AD38" s="372"/>
      <c r="AE38" s="372"/>
      <c r="AF38" s="372"/>
    </row>
    <row r="39" spans="1:32" ht="20.25" customHeight="1">
      <c r="A39" s="201"/>
      <c r="B39" s="373"/>
      <c r="C39" s="374"/>
      <c r="D39" s="272"/>
      <c r="E39" s="272"/>
      <c r="F39" s="370"/>
      <c r="G39" s="370"/>
      <c r="H39" s="370"/>
      <c r="I39" s="370"/>
      <c r="J39" s="370"/>
      <c r="K39" s="370"/>
      <c r="L39" s="368"/>
      <c r="M39" s="369"/>
      <c r="N39" s="368">
        <f t="shared" si="5"/>
        <v>0</v>
      </c>
      <c r="O39" s="369"/>
      <c r="P39" s="370"/>
      <c r="Q39" s="370"/>
      <c r="R39" s="370"/>
      <c r="S39" s="370"/>
      <c r="T39" s="370"/>
      <c r="U39" s="370"/>
      <c r="V39" s="371"/>
      <c r="W39" s="371"/>
      <c r="X39" s="371"/>
      <c r="Y39" s="371"/>
      <c r="Z39" s="371"/>
      <c r="AA39" s="372"/>
      <c r="AB39" s="372"/>
      <c r="AC39" s="372"/>
      <c r="AD39" s="372"/>
      <c r="AE39" s="372"/>
      <c r="AF39" s="372"/>
    </row>
    <row r="40" spans="1:32" ht="20.25" customHeight="1">
      <c r="A40" s="201"/>
      <c r="B40" s="373"/>
      <c r="C40" s="374"/>
      <c r="D40" s="272"/>
      <c r="E40" s="272"/>
      <c r="F40" s="370"/>
      <c r="G40" s="370"/>
      <c r="H40" s="370"/>
      <c r="I40" s="370"/>
      <c r="J40" s="370"/>
      <c r="K40" s="370"/>
      <c r="L40" s="368"/>
      <c r="M40" s="369"/>
      <c r="N40" s="368">
        <f t="shared" si="5"/>
        <v>0</v>
      </c>
      <c r="O40" s="369"/>
      <c r="P40" s="370"/>
      <c r="Q40" s="370"/>
      <c r="R40" s="370"/>
      <c r="S40" s="370"/>
      <c r="T40" s="370"/>
      <c r="U40" s="370"/>
      <c r="V40" s="371"/>
      <c r="W40" s="371"/>
      <c r="X40" s="371"/>
      <c r="Y40" s="371"/>
      <c r="Z40" s="371"/>
      <c r="AA40" s="372"/>
      <c r="AB40" s="372"/>
      <c r="AC40" s="372"/>
      <c r="AD40" s="372"/>
      <c r="AE40" s="372"/>
      <c r="AF40" s="372"/>
    </row>
    <row r="41" spans="1:32" ht="20.25" customHeight="1">
      <c r="A41" s="201"/>
      <c r="B41" s="373"/>
      <c r="C41" s="374"/>
      <c r="D41" s="272"/>
      <c r="E41" s="272"/>
      <c r="F41" s="370"/>
      <c r="G41" s="370"/>
      <c r="H41" s="370"/>
      <c r="I41" s="370"/>
      <c r="J41" s="370"/>
      <c r="K41" s="370"/>
      <c r="L41" s="368"/>
      <c r="M41" s="369"/>
      <c r="N41" s="368">
        <f t="shared" si="5"/>
        <v>0</v>
      </c>
      <c r="O41" s="369"/>
      <c r="P41" s="370"/>
      <c r="Q41" s="370"/>
      <c r="R41" s="370"/>
      <c r="S41" s="370"/>
      <c r="T41" s="370"/>
      <c r="U41" s="370"/>
      <c r="V41" s="371"/>
      <c r="W41" s="371"/>
      <c r="X41" s="371"/>
      <c r="Y41" s="371"/>
      <c r="Z41" s="371"/>
      <c r="AA41" s="372"/>
      <c r="AB41" s="372"/>
      <c r="AC41" s="372"/>
      <c r="AD41" s="372"/>
      <c r="AE41" s="372"/>
      <c r="AF41" s="372"/>
    </row>
    <row r="42" spans="1:32" ht="20.25" customHeight="1">
      <c r="A42" s="201"/>
      <c r="B42" s="373"/>
      <c r="C42" s="374"/>
      <c r="D42" s="272"/>
      <c r="E42" s="272"/>
      <c r="F42" s="370"/>
      <c r="G42" s="370"/>
      <c r="H42" s="370"/>
      <c r="I42" s="370"/>
      <c r="J42" s="370"/>
      <c r="K42" s="370"/>
      <c r="L42" s="368"/>
      <c r="M42" s="369"/>
      <c r="N42" s="368">
        <f t="shared" si="5"/>
        <v>0</v>
      </c>
      <c r="O42" s="369"/>
      <c r="P42" s="370"/>
      <c r="Q42" s="370"/>
      <c r="R42" s="370"/>
      <c r="S42" s="370"/>
      <c r="T42" s="370"/>
      <c r="U42" s="370"/>
      <c r="V42" s="371"/>
      <c r="W42" s="371"/>
      <c r="X42" s="371"/>
      <c r="Y42" s="371"/>
      <c r="Z42" s="371"/>
      <c r="AA42" s="372"/>
      <c r="AB42" s="372"/>
      <c r="AC42" s="372"/>
      <c r="AD42" s="372"/>
      <c r="AE42" s="372"/>
      <c r="AF42" s="372"/>
    </row>
    <row r="43" spans="1:32" ht="20.25" customHeight="1">
      <c r="A43" s="365" t="s">
        <v>41</v>
      </c>
      <c r="B43" s="366"/>
      <c r="C43" s="366"/>
      <c r="D43" s="366"/>
      <c r="E43" s="367"/>
      <c r="F43" s="362">
        <f>SUM(F36:F42)</f>
        <v>0</v>
      </c>
      <c r="G43" s="362"/>
      <c r="H43" s="362">
        <f>SUM(H36:H42)</f>
        <v>0</v>
      </c>
      <c r="I43" s="362"/>
      <c r="J43" s="362">
        <f>SUM(J36:J42)</f>
        <v>0</v>
      </c>
      <c r="K43" s="362"/>
      <c r="L43" s="362">
        <f>SUM(L36:L42)</f>
        <v>0</v>
      </c>
      <c r="M43" s="362"/>
      <c r="N43" s="362">
        <f>SUM(N36:N42)</f>
        <v>0</v>
      </c>
      <c r="O43" s="362"/>
      <c r="P43" s="362">
        <f>SUM(P36:P42)</f>
        <v>0</v>
      </c>
      <c r="Q43" s="362"/>
      <c r="R43" s="362">
        <f>SUM(R36:R42)</f>
        <v>0</v>
      </c>
      <c r="S43" s="362"/>
      <c r="T43" s="362">
        <f>SUM(T36:T42)</f>
        <v>0</v>
      </c>
      <c r="U43" s="362"/>
      <c r="V43" s="363"/>
      <c r="W43" s="363"/>
      <c r="X43" s="363"/>
      <c r="Y43" s="363"/>
      <c r="Z43" s="363"/>
      <c r="AA43" s="364"/>
      <c r="AB43" s="364"/>
      <c r="AC43" s="364"/>
      <c r="AD43" s="364"/>
      <c r="AE43" s="364"/>
      <c r="AF43" s="364"/>
    </row>
    <row r="44" spans="1:32" ht="20.25" customHeight="1">
      <c r="A44" s="15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32" ht="20.25" customHeight="1">
      <c r="A45" s="15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32" ht="20.25" customHeight="1">
      <c r="A46" s="15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32" ht="21.6" customHeight="1">
      <c r="A47" s="15"/>
      <c r="B47" s="330" t="s">
        <v>485</v>
      </c>
      <c r="C47" s="330"/>
      <c r="D47" s="330"/>
      <c r="E47" s="330"/>
      <c r="F47" s="330"/>
      <c r="G47" s="330"/>
      <c r="H47" s="229"/>
      <c r="I47" s="229"/>
      <c r="J47" s="329" t="s">
        <v>149</v>
      </c>
      <c r="K47" s="329"/>
      <c r="L47" s="329"/>
      <c r="M47" s="329"/>
      <c r="N47" s="329"/>
      <c r="O47" s="229"/>
      <c r="P47" s="229"/>
      <c r="Q47" s="229"/>
      <c r="R47" s="229"/>
      <c r="S47" s="229"/>
      <c r="T47" s="350" t="s">
        <v>486</v>
      </c>
      <c r="U47" s="350"/>
      <c r="V47" s="350"/>
      <c r="W47" s="350"/>
      <c r="X47" s="350"/>
    </row>
    <row r="48" spans="1:32" s="3" customFormat="1">
      <c r="B48" s="259" t="s">
        <v>54</v>
      </c>
      <c r="C48" s="259"/>
      <c r="D48" s="259"/>
      <c r="E48" s="259"/>
      <c r="F48" s="259"/>
      <c r="G48" s="259"/>
      <c r="H48" s="25"/>
      <c r="I48" s="25"/>
      <c r="J48" s="259" t="s">
        <v>55</v>
      </c>
      <c r="K48" s="259"/>
      <c r="L48" s="259"/>
      <c r="M48" s="259"/>
      <c r="N48" s="259"/>
      <c r="S48" s="2"/>
      <c r="T48" s="259" t="s">
        <v>342</v>
      </c>
      <c r="U48" s="259"/>
      <c r="V48" s="259"/>
      <c r="W48" s="259"/>
      <c r="X48" s="259"/>
    </row>
    <row r="49" spans="3:19" s="22" customFormat="1" ht="16.5" customHeight="1">
      <c r="C49" s="53"/>
      <c r="F49" s="43"/>
      <c r="G49" s="43"/>
      <c r="H49" s="43"/>
      <c r="I49" s="43"/>
      <c r="J49" s="43"/>
    </row>
    <row r="50" spans="3:19" s="3" customFormat="1"/>
    <row r="51" spans="3:19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3:19"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3:19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3:19">
      <c r="C54" s="15"/>
    </row>
    <row r="57" spans="3:19">
      <c r="C57" s="24"/>
    </row>
    <row r="58" spans="3:19">
      <c r="C58" s="24"/>
    </row>
    <row r="59" spans="3:19">
      <c r="C59" s="24"/>
    </row>
    <row r="60" spans="3:19">
      <c r="C60" s="24"/>
    </row>
    <row r="61" spans="3:19">
      <c r="C61" s="24"/>
    </row>
    <row r="62" spans="3:19">
      <c r="C62" s="24"/>
    </row>
    <row r="63" spans="3:19">
      <c r="C63" s="24"/>
    </row>
  </sheetData>
  <mergeCells count="174">
    <mergeCell ref="B16:I16"/>
    <mergeCell ref="B17:I17"/>
    <mergeCell ref="B19:I19"/>
    <mergeCell ref="B10:I10"/>
    <mergeCell ref="B11:I11"/>
    <mergeCell ref="B12:I12"/>
    <mergeCell ref="B13:I13"/>
    <mergeCell ref="B14:I14"/>
    <mergeCell ref="B15:I15"/>
    <mergeCell ref="B18:I18"/>
    <mergeCell ref="B20:I20"/>
    <mergeCell ref="B21:I21"/>
    <mergeCell ref="B22:I22"/>
    <mergeCell ref="B23:I23"/>
    <mergeCell ref="A32:A34"/>
    <mergeCell ref="B32:C34"/>
    <mergeCell ref="D32:E34"/>
    <mergeCell ref="F32:G34"/>
    <mergeCell ref="H32:I34"/>
    <mergeCell ref="A24:I24"/>
    <mergeCell ref="R35:S35"/>
    <mergeCell ref="J32:K34"/>
    <mergeCell ref="L32:U32"/>
    <mergeCell ref="V32:Z34"/>
    <mergeCell ref="AA32:AF34"/>
    <mergeCell ref="L33:M34"/>
    <mergeCell ref="N33:O34"/>
    <mergeCell ref="P33:U33"/>
    <mergeCell ref="P34:Q34"/>
    <mergeCell ref="R34:S34"/>
    <mergeCell ref="T34:U34"/>
    <mergeCell ref="R37:S37"/>
    <mergeCell ref="T35:U35"/>
    <mergeCell ref="V35:Z35"/>
    <mergeCell ref="AA35:AF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Z36"/>
    <mergeCell ref="AA36:AF36"/>
    <mergeCell ref="B35:C35"/>
    <mergeCell ref="D35:E35"/>
    <mergeCell ref="F35:G35"/>
    <mergeCell ref="H35:I35"/>
    <mergeCell ref="J35:K35"/>
    <mergeCell ref="L35:M35"/>
    <mergeCell ref="N35:O35"/>
    <mergeCell ref="P35:Q35"/>
    <mergeCell ref="R39:S39"/>
    <mergeCell ref="T37:U37"/>
    <mergeCell ref="V37:Z37"/>
    <mergeCell ref="AA37:AF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Z38"/>
    <mergeCell ref="AA38:AF38"/>
    <mergeCell ref="B37:C37"/>
    <mergeCell ref="D37:E37"/>
    <mergeCell ref="F37:G37"/>
    <mergeCell ref="H37:I37"/>
    <mergeCell ref="J37:K37"/>
    <mergeCell ref="L37:M37"/>
    <mergeCell ref="N37:O37"/>
    <mergeCell ref="P37:Q37"/>
    <mergeCell ref="R41:S41"/>
    <mergeCell ref="T39:U39"/>
    <mergeCell ref="V39:Z39"/>
    <mergeCell ref="AA39:AF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Z40"/>
    <mergeCell ref="AA40:AF40"/>
    <mergeCell ref="B39:C39"/>
    <mergeCell ref="D39:E39"/>
    <mergeCell ref="F39:G39"/>
    <mergeCell ref="H39:I39"/>
    <mergeCell ref="J39:K39"/>
    <mergeCell ref="L39:M39"/>
    <mergeCell ref="N39:O39"/>
    <mergeCell ref="P39:Q39"/>
    <mergeCell ref="L42:M42"/>
    <mergeCell ref="B41:C41"/>
    <mergeCell ref="D41:E41"/>
    <mergeCell ref="F41:G41"/>
    <mergeCell ref="H41:I41"/>
    <mergeCell ref="J41:K41"/>
    <mergeCell ref="L41:M41"/>
    <mergeCell ref="N41:O41"/>
    <mergeCell ref="P41:Q41"/>
    <mergeCell ref="AA43:AF43"/>
    <mergeCell ref="N6:Q6"/>
    <mergeCell ref="V6:Y6"/>
    <mergeCell ref="V7:V8"/>
    <mergeCell ref="W7:W8"/>
    <mergeCell ref="N7:N8"/>
    <mergeCell ref="A43:E43"/>
    <mergeCell ref="F43:G43"/>
    <mergeCell ref="H43:I43"/>
    <mergeCell ref="J43:K43"/>
    <mergeCell ref="L43:M43"/>
    <mergeCell ref="N43:O43"/>
    <mergeCell ref="N42:O42"/>
    <mergeCell ref="P42:Q42"/>
    <mergeCell ref="T41:U41"/>
    <mergeCell ref="V41:Z41"/>
    <mergeCell ref="AA41:AF41"/>
    <mergeCell ref="R42:S42"/>
    <mergeCell ref="T42:U42"/>
    <mergeCell ref="V42:Z42"/>
    <mergeCell ref="AA42:AF42"/>
    <mergeCell ref="B42:C42"/>
    <mergeCell ref="D42:E42"/>
    <mergeCell ref="F42:G42"/>
    <mergeCell ref="W5:Y5"/>
    <mergeCell ref="X7:X8"/>
    <mergeCell ref="Y7:Y8"/>
    <mergeCell ref="Z7:Z8"/>
    <mergeCell ref="A6:A8"/>
    <mergeCell ref="Q7:Q8"/>
    <mergeCell ref="R7:R8"/>
    <mergeCell ref="Z6:AC6"/>
    <mergeCell ref="AA7:AA8"/>
    <mergeCell ref="AA5:AC5"/>
    <mergeCell ref="R6:U6"/>
    <mergeCell ref="AB7:AB8"/>
    <mergeCell ref="J6:M6"/>
    <mergeCell ref="AC7:AC8"/>
    <mergeCell ref="B48:G48"/>
    <mergeCell ref="T48:X48"/>
    <mergeCell ref="J47:N47"/>
    <mergeCell ref="J48:N48"/>
    <mergeCell ref="B47:G47"/>
    <mergeCell ref="M7:M8"/>
    <mergeCell ref="A25:I25"/>
    <mergeCell ref="J7:J8"/>
    <mergeCell ref="K7:K8"/>
    <mergeCell ref="L7:L8"/>
    <mergeCell ref="P7:P8"/>
    <mergeCell ref="T7:T8"/>
    <mergeCell ref="U7:U8"/>
    <mergeCell ref="B9:I9"/>
    <mergeCell ref="S7:S8"/>
    <mergeCell ref="B6:I8"/>
    <mergeCell ref="O7:O8"/>
    <mergeCell ref="T47:X47"/>
    <mergeCell ref="P43:Q43"/>
    <mergeCell ref="R43:S43"/>
    <mergeCell ref="T43:U43"/>
    <mergeCell ref="V43:Z43"/>
    <mergeCell ref="H42:I42"/>
    <mergeCell ref="J42:K42"/>
  </mergeCells>
  <phoneticPr fontId="3" type="noConversion"/>
  <pageMargins left="0.59055118110236227" right="7.874015748031496E-2" top="0.78740157480314965" bottom="0.78740157480314965" header="0.31496062992125984" footer="0.31496062992125984"/>
  <pageSetup paperSize="9" scale="45" orientation="landscape" r:id="rId1"/>
  <headerFooter alignWithMargins="0">
    <oddHeader>&amp;R&amp;"Times New Roman,звичайний"&amp;14Продовження додатка 3
Таблиця 6</oddHeader>
  </headerFooter>
  <ignoredErrors>
    <ignoredError sqref="AB25:AC25" formulaRange="1"/>
    <ignoredError sqref="T25:U25" evalError="1" formulaRange="1"/>
    <ignoredError sqref="Z25:AA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Осн. фін. пок.</vt:lpstr>
      <vt:lpstr>І. Інф. до звіт.</vt:lpstr>
      <vt:lpstr>ІІ. Розр. з бюджетом</vt:lpstr>
      <vt:lpstr>ІІІ. Рух грош. коштів</vt:lpstr>
      <vt:lpstr>IV кап.інв. V кред.</vt:lpstr>
      <vt:lpstr>VI-VII джер.кап.інв.</vt:lpstr>
      <vt:lpstr>'І. Інф. до звіт.'!Заголовки_для_печати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'VI-VII джер.кап.інв.'!Область_печати</vt:lpstr>
      <vt:lpstr>'І. Інф. до звіт.'!Область_печати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nachpev</cp:lastModifiedBy>
  <cp:lastPrinted>2024-04-25T10:24:58Z</cp:lastPrinted>
  <dcterms:created xsi:type="dcterms:W3CDTF">2003-03-13T16:00:22Z</dcterms:created>
  <dcterms:modified xsi:type="dcterms:W3CDTF">2024-04-25T11:50:54Z</dcterms:modified>
</cp:coreProperties>
</file>